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kerja\BANK EXP\BARU\2023\07 JULI\"/>
    </mc:Choice>
  </mc:AlternateContent>
  <bookViews>
    <workbookView xWindow="0" yWindow="0" windowWidth="28800" windowHeight="11460"/>
  </bookViews>
  <sheets>
    <sheet name="Sheet2" sheetId="1" r:id="rId1"/>
    <sheet name="MG_4 (M)" sheetId="8" r:id="rId2"/>
    <sheet name="MG_1" sheetId="2" r:id="rId3"/>
    <sheet name="MG_2" sheetId="5" r:id="rId4"/>
    <sheet name="MG_3 (B)" sheetId="3" r:id="rId5"/>
  </sheets>
  <externalReferences>
    <externalReference r:id="rId6"/>
    <externalReference r:id="rId7"/>
    <externalReference r:id="rId8"/>
  </externalReferences>
  <calcPr calcId="152511"/>
  <pivotCaches>
    <pivotCache cacheId="43" r:id="rId9"/>
    <pivotCache cacheId="46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10" i="1" l="1"/>
  <c r="F511" i="1"/>
  <c r="W511" i="1" s="1"/>
  <c r="AA511" i="1" s="1"/>
  <c r="F512" i="1"/>
  <c r="F513" i="1"/>
  <c r="W513" i="1" s="1"/>
  <c r="F514" i="1"/>
  <c r="F515" i="1"/>
  <c r="W515" i="1" s="1"/>
  <c r="Z515" i="1" s="1"/>
  <c r="F516" i="1"/>
  <c r="F517" i="1"/>
  <c r="W517" i="1" s="1"/>
  <c r="Z517" i="1" s="1"/>
  <c r="F518" i="1"/>
  <c r="F519" i="1"/>
  <c r="W519" i="1" s="1"/>
  <c r="AA519" i="1" s="1"/>
  <c r="AB519" i="1" s="1"/>
  <c r="F520" i="1"/>
  <c r="F521" i="1"/>
  <c r="W521" i="1" s="1"/>
  <c r="Z521" i="1" s="1"/>
  <c r="F522" i="1"/>
  <c r="F523" i="1"/>
  <c r="W523" i="1" s="1"/>
  <c r="Z523" i="1" s="1"/>
  <c r="F524" i="1"/>
  <c r="F525" i="1"/>
  <c r="W525" i="1" s="1"/>
  <c r="Z525" i="1" s="1"/>
  <c r="F526" i="1"/>
  <c r="F527" i="1"/>
  <c r="W527" i="1" s="1"/>
  <c r="AA527" i="1" s="1"/>
  <c r="AB527" i="1" s="1"/>
  <c r="F528" i="1"/>
  <c r="F529" i="1"/>
  <c r="W529" i="1" s="1"/>
  <c r="Z529" i="1" s="1"/>
  <c r="F530" i="1"/>
  <c r="F531" i="1"/>
  <c r="W531" i="1" s="1"/>
  <c r="Z531" i="1" s="1"/>
  <c r="AB531" i="1" s="1"/>
  <c r="F532" i="1"/>
  <c r="F533" i="1"/>
  <c r="W533" i="1" s="1"/>
  <c r="Z533" i="1" s="1"/>
  <c r="F534" i="1"/>
  <c r="F535" i="1"/>
  <c r="W535" i="1" s="1"/>
  <c r="AA535" i="1" s="1"/>
  <c r="F536" i="1"/>
  <c r="F537" i="1"/>
  <c r="W537" i="1" s="1"/>
  <c r="Z537" i="1" s="1"/>
  <c r="F538" i="1"/>
  <c r="F539" i="1"/>
  <c r="W539" i="1" s="1"/>
  <c r="Z539" i="1" s="1"/>
  <c r="F540" i="1"/>
  <c r="F541" i="1"/>
  <c r="W541" i="1" s="1"/>
  <c r="Z541" i="1" s="1"/>
  <c r="F542" i="1"/>
  <c r="F543" i="1"/>
  <c r="W543" i="1" s="1"/>
  <c r="AA543" i="1" s="1"/>
  <c r="F544" i="1"/>
  <c r="F545" i="1"/>
  <c r="W545" i="1" s="1"/>
  <c r="Z545" i="1" s="1"/>
  <c r="F546" i="1"/>
  <c r="F547" i="1"/>
  <c r="W547" i="1" s="1"/>
  <c r="Z547" i="1" s="1"/>
  <c r="F548" i="1"/>
  <c r="F549" i="1"/>
  <c r="W549" i="1" s="1"/>
  <c r="Z549" i="1" s="1"/>
  <c r="F550" i="1"/>
  <c r="F551" i="1"/>
  <c r="W551" i="1" s="1"/>
  <c r="AA551" i="1" s="1"/>
  <c r="F552" i="1"/>
  <c r="F553" i="1"/>
  <c r="W553" i="1" s="1"/>
  <c r="Z553" i="1" s="1"/>
  <c r="F554" i="1"/>
  <c r="F555" i="1"/>
  <c r="W555" i="1" s="1"/>
  <c r="Z555" i="1" s="1"/>
  <c r="F556" i="1"/>
  <c r="F557" i="1"/>
  <c r="W557" i="1" s="1"/>
  <c r="Z557" i="1" s="1"/>
  <c r="F558" i="1"/>
  <c r="F559" i="1"/>
  <c r="W559" i="1" s="1"/>
  <c r="AA559" i="1" s="1"/>
  <c r="F560" i="1"/>
  <c r="F561" i="1"/>
  <c r="W561" i="1" s="1"/>
  <c r="Z561" i="1" s="1"/>
  <c r="F562" i="1"/>
  <c r="F563" i="1"/>
  <c r="W563" i="1" s="1"/>
  <c r="Z563" i="1" s="1"/>
  <c r="F564" i="1"/>
  <c r="F565" i="1"/>
  <c r="W565" i="1" s="1"/>
  <c r="Z565" i="1" s="1"/>
  <c r="F566" i="1"/>
  <c r="F567" i="1"/>
  <c r="W567" i="1" s="1"/>
  <c r="AA567" i="1" s="1"/>
  <c r="F568" i="1"/>
  <c r="F569" i="1"/>
  <c r="W569" i="1" s="1"/>
  <c r="Z569" i="1" s="1"/>
  <c r="F570" i="1"/>
  <c r="F571" i="1"/>
  <c r="W571" i="1" s="1"/>
  <c r="Z571" i="1" s="1"/>
  <c r="F572" i="1"/>
  <c r="F573" i="1"/>
  <c r="W573" i="1" s="1"/>
  <c r="Z573" i="1" s="1"/>
  <c r="F574" i="1"/>
  <c r="F575" i="1"/>
  <c r="W575" i="1" s="1"/>
  <c r="AA575" i="1" s="1"/>
  <c r="F576" i="1"/>
  <c r="F577" i="1"/>
  <c r="W577" i="1" s="1"/>
  <c r="Z577" i="1" s="1"/>
  <c r="F578" i="1"/>
  <c r="F579" i="1"/>
  <c r="W579" i="1" s="1"/>
  <c r="Z579" i="1" s="1"/>
  <c r="F580" i="1"/>
  <c r="F581" i="1"/>
  <c r="W581" i="1" s="1"/>
  <c r="Z581" i="1" s="1"/>
  <c r="F582" i="1"/>
  <c r="F583" i="1"/>
  <c r="W583" i="1" s="1"/>
  <c r="AA583" i="1" s="1"/>
  <c r="F584" i="1"/>
  <c r="F585" i="1"/>
  <c r="W585" i="1" s="1"/>
  <c r="Z585" i="1" s="1"/>
  <c r="F586" i="1"/>
  <c r="F587" i="1"/>
  <c r="W587" i="1" s="1"/>
  <c r="Z587" i="1" s="1"/>
  <c r="F588" i="1"/>
  <c r="F589" i="1"/>
  <c r="W589" i="1" s="1"/>
  <c r="Z589" i="1" s="1"/>
  <c r="F590" i="1"/>
  <c r="F591" i="1"/>
  <c r="W591" i="1" s="1"/>
  <c r="AA591" i="1" s="1"/>
  <c r="F592" i="1"/>
  <c r="W510" i="1"/>
  <c r="W512" i="1"/>
  <c r="Z512" i="1" s="1"/>
  <c r="W514" i="1"/>
  <c r="W516" i="1"/>
  <c r="Z516" i="1" s="1"/>
  <c r="W518" i="1"/>
  <c r="W520" i="1"/>
  <c r="Z520" i="1" s="1"/>
  <c r="W522" i="1"/>
  <c r="W524" i="1"/>
  <c r="Z524" i="1" s="1"/>
  <c r="W526" i="1"/>
  <c r="W528" i="1"/>
  <c r="Z528" i="1" s="1"/>
  <c r="W530" i="1"/>
  <c r="W532" i="1"/>
  <c r="Z532" i="1" s="1"/>
  <c r="W534" i="1"/>
  <c r="W536" i="1"/>
  <c r="Z536" i="1" s="1"/>
  <c r="W538" i="1"/>
  <c r="W540" i="1"/>
  <c r="Z540" i="1" s="1"/>
  <c r="W542" i="1"/>
  <c r="W544" i="1"/>
  <c r="Z544" i="1" s="1"/>
  <c r="W546" i="1"/>
  <c r="W548" i="1"/>
  <c r="Z548" i="1" s="1"/>
  <c r="W550" i="1"/>
  <c r="W552" i="1"/>
  <c r="Z552" i="1" s="1"/>
  <c r="W554" i="1"/>
  <c r="W556" i="1"/>
  <c r="Z556" i="1" s="1"/>
  <c r="W558" i="1"/>
  <c r="W560" i="1"/>
  <c r="Z560" i="1" s="1"/>
  <c r="W562" i="1"/>
  <c r="W564" i="1"/>
  <c r="Z564" i="1" s="1"/>
  <c r="W566" i="1"/>
  <c r="W568" i="1"/>
  <c r="Z568" i="1" s="1"/>
  <c r="W570" i="1"/>
  <c r="W572" i="1"/>
  <c r="Z572" i="1" s="1"/>
  <c r="W574" i="1"/>
  <c r="W576" i="1"/>
  <c r="Z576" i="1" s="1"/>
  <c r="W578" i="1"/>
  <c r="W580" i="1"/>
  <c r="Z580" i="1" s="1"/>
  <c r="W582" i="1"/>
  <c r="W584" i="1"/>
  <c r="Z584" i="1" s="1"/>
  <c r="W586" i="1"/>
  <c r="W588" i="1"/>
  <c r="Z588" i="1" s="1"/>
  <c r="W590" i="1"/>
  <c r="W592" i="1"/>
  <c r="Z592" i="1" s="1"/>
  <c r="Z511" i="1"/>
  <c r="Z519" i="1"/>
  <c r="Z527" i="1"/>
  <c r="Z535" i="1"/>
  <c r="Z543" i="1"/>
  <c r="Z551" i="1"/>
  <c r="Z559" i="1"/>
  <c r="Z567" i="1"/>
  <c r="Z575" i="1"/>
  <c r="Z583" i="1"/>
  <c r="Z591" i="1"/>
  <c r="AA512" i="1"/>
  <c r="AA515" i="1"/>
  <c r="AA516" i="1"/>
  <c r="AA517" i="1"/>
  <c r="AA520" i="1"/>
  <c r="AA523" i="1"/>
  <c r="AA524" i="1"/>
  <c r="AA525" i="1"/>
  <c r="AA528" i="1"/>
  <c r="AA531" i="1"/>
  <c r="AA532" i="1"/>
  <c r="AA533" i="1"/>
  <c r="AA536" i="1"/>
  <c r="AA539" i="1"/>
  <c r="AA540" i="1"/>
  <c r="AA541" i="1"/>
  <c r="AA544" i="1"/>
  <c r="AA547" i="1"/>
  <c r="AA548" i="1"/>
  <c r="AA549" i="1"/>
  <c r="AA552" i="1"/>
  <c r="AA555" i="1"/>
  <c r="AA556" i="1"/>
  <c r="AA557" i="1"/>
  <c r="AA560" i="1"/>
  <c r="AA563" i="1"/>
  <c r="AB563" i="1" s="1"/>
  <c r="AA564" i="1"/>
  <c r="AA565" i="1"/>
  <c r="AB565" i="1" s="1"/>
  <c r="AA568" i="1"/>
  <c r="AA571" i="1"/>
  <c r="AA572" i="1"/>
  <c r="AA573" i="1"/>
  <c r="AA576" i="1"/>
  <c r="AA579" i="1"/>
  <c r="AA580" i="1"/>
  <c r="AA581" i="1"/>
  <c r="AA584" i="1"/>
  <c r="AA587" i="1"/>
  <c r="AA588" i="1"/>
  <c r="AA589" i="1"/>
  <c r="AA592" i="1"/>
  <c r="AB520" i="1"/>
  <c r="AB564" i="1"/>
  <c r="AC511" i="1"/>
  <c r="AD511" i="1" s="1"/>
  <c r="AC512" i="1"/>
  <c r="AC513" i="1"/>
  <c r="AD513" i="1" s="1"/>
  <c r="AE513" i="1" s="1"/>
  <c r="AF513" i="1" s="1"/>
  <c r="AC516" i="1"/>
  <c r="AC519" i="1"/>
  <c r="AD519" i="1" s="1"/>
  <c r="AC520" i="1"/>
  <c r="AC521" i="1"/>
  <c r="AD521" i="1" s="1"/>
  <c r="AE521" i="1" s="1"/>
  <c r="AF521" i="1" s="1"/>
  <c r="AC524" i="1"/>
  <c r="AC527" i="1"/>
  <c r="AD527" i="1" s="1"/>
  <c r="AC528" i="1"/>
  <c r="AC529" i="1"/>
  <c r="AD529" i="1" s="1"/>
  <c r="AE529" i="1" s="1"/>
  <c r="AF529" i="1" s="1"/>
  <c r="AC532" i="1"/>
  <c r="AC535" i="1"/>
  <c r="AD535" i="1" s="1"/>
  <c r="AC536" i="1"/>
  <c r="AC537" i="1"/>
  <c r="AD537" i="1" s="1"/>
  <c r="AE537" i="1" s="1"/>
  <c r="AF537" i="1" s="1"/>
  <c r="AC540" i="1"/>
  <c r="AC543" i="1"/>
  <c r="AD543" i="1" s="1"/>
  <c r="AC544" i="1"/>
  <c r="AC545" i="1"/>
  <c r="AD545" i="1" s="1"/>
  <c r="AE545" i="1" s="1"/>
  <c r="AF545" i="1" s="1"/>
  <c r="AC548" i="1"/>
  <c r="AC551" i="1"/>
  <c r="AD551" i="1" s="1"/>
  <c r="AC552" i="1"/>
  <c r="AC553" i="1"/>
  <c r="AD553" i="1" s="1"/>
  <c r="AE553" i="1" s="1"/>
  <c r="AF553" i="1" s="1"/>
  <c r="AC556" i="1"/>
  <c r="AC559" i="1"/>
  <c r="AD559" i="1" s="1"/>
  <c r="AC560" i="1"/>
  <c r="AC561" i="1"/>
  <c r="AD561" i="1" s="1"/>
  <c r="AE561" i="1" s="1"/>
  <c r="AF561" i="1" s="1"/>
  <c r="AC564" i="1"/>
  <c r="AC567" i="1"/>
  <c r="AD567" i="1" s="1"/>
  <c r="AC568" i="1"/>
  <c r="AC569" i="1"/>
  <c r="AD569" i="1" s="1"/>
  <c r="AE569" i="1" s="1"/>
  <c r="AF569" i="1" s="1"/>
  <c r="AC572" i="1"/>
  <c r="AC575" i="1"/>
  <c r="AD575" i="1" s="1"/>
  <c r="AC576" i="1"/>
  <c r="AC577" i="1"/>
  <c r="AD577" i="1" s="1"/>
  <c r="AE577" i="1" s="1"/>
  <c r="AF577" i="1" s="1"/>
  <c r="AC580" i="1"/>
  <c r="AC583" i="1"/>
  <c r="AD583" i="1" s="1"/>
  <c r="AC584" i="1"/>
  <c r="AC585" i="1"/>
  <c r="AD585" i="1" s="1"/>
  <c r="AE585" i="1" s="1"/>
  <c r="AF585" i="1" s="1"/>
  <c r="AC588" i="1"/>
  <c r="AC591" i="1"/>
  <c r="AD591" i="1" s="1"/>
  <c r="AC592" i="1"/>
  <c r="AD512" i="1"/>
  <c r="AE512" i="1" s="1"/>
  <c r="AD516" i="1"/>
  <c r="AE516" i="1" s="1"/>
  <c r="AD520" i="1"/>
  <c r="AE520" i="1" s="1"/>
  <c r="AD524" i="1"/>
  <c r="AE524" i="1" s="1"/>
  <c r="AD528" i="1"/>
  <c r="AE528" i="1" s="1"/>
  <c r="AD532" i="1"/>
  <c r="AE532" i="1" s="1"/>
  <c r="AD536" i="1"/>
  <c r="AE536" i="1" s="1"/>
  <c r="AF536" i="1" s="1"/>
  <c r="AD540" i="1"/>
  <c r="AE540" i="1" s="1"/>
  <c r="AF540" i="1" s="1"/>
  <c r="AD544" i="1"/>
  <c r="AE544" i="1" s="1"/>
  <c r="AF544" i="1" s="1"/>
  <c r="AD548" i="1"/>
  <c r="AE548" i="1" s="1"/>
  <c r="AF548" i="1" s="1"/>
  <c r="AD552" i="1"/>
  <c r="AE552" i="1" s="1"/>
  <c r="AF552" i="1" s="1"/>
  <c r="AD556" i="1"/>
  <c r="AE556" i="1" s="1"/>
  <c r="AD560" i="1"/>
  <c r="AE560" i="1" s="1"/>
  <c r="AD564" i="1"/>
  <c r="AE564" i="1" s="1"/>
  <c r="AD568" i="1"/>
  <c r="AE568" i="1" s="1"/>
  <c r="AD572" i="1"/>
  <c r="AE572" i="1" s="1"/>
  <c r="AD576" i="1"/>
  <c r="AE576" i="1" s="1"/>
  <c r="AD580" i="1"/>
  <c r="AE580" i="1" s="1"/>
  <c r="AD584" i="1"/>
  <c r="AE584" i="1" s="1"/>
  <c r="AD588" i="1"/>
  <c r="AE588" i="1" s="1"/>
  <c r="AD592" i="1"/>
  <c r="AE592" i="1" s="1"/>
  <c r="AE511" i="1"/>
  <c r="AF511" i="1" s="1"/>
  <c r="AE519" i="1"/>
  <c r="AF519" i="1" s="1"/>
  <c r="AE527" i="1"/>
  <c r="AF527" i="1" s="1"/>
  <c r="AE535" i="1"/>
  <c r="AF535" i="1" s="1"/>
  <c r="AE543" i="1"/>
  <c r="AF543" i="1" s="1"/>
  <c r="AE551" i="1"/>
  <c r="AF551" i="1" s="1"/>
  <c r="AE559" i="1"/>
  <c r="AE567" i="1"/>
  <c r="AE575" i="1"/>
  <c r="AE583" i="1"/>
  <c r="AE591" i="1"/>
  <c r="AF512" i="1"/>
  <c r="AF516" i="1"/>
  <c r="AF520" i="1"/>
  <c r="AF524" i="1"/>
  <c r="AF528" i="1"/>
  <c r="AF556" i="1"/>
  <c r="AF559" i="1"/>
  <c r="AF560" i="1"/>
  <c r="AF564" i="1"/>
  <c r="AF567" i="1"/>
  <c r="AF568" i="1"/>
  <c r="AF572" i="1"/>
  <c r="AF575" i="1"/>
  <c r="AF576" i="1"/>
  <c r="AF580" i="1"/>
  <c r="AF583" i="1"/>
  <c r="AF584" i="1"/>
  <c r="AF588" i="1"/>
  <c r="AF591" i="1"/>
  <c r="AF592" i="1"/>
  <c r="Y510" i="1"/>
  <c r="Y512" i="1"/>
  <c r="Y514" i="1"/>
  <c r="Y516" i="1"/>
  <c r="Y518" i="1"/>
  <c r="Y520" i="1"/>
  <c r="Y522" i="1"/>
  <c r="Y524" i="1"/>
  <c r="Y526" i="1"/>
  <c r="Y528" i="1"/>
  <c r="Y530" i="1"/>
  <c r="Y532" i="1"/>
  <c r="Y534" i="1"/>
  <c r="Y536" i="1"/>
  <c r="Y538" i="1"/>
  <c r="Y540" i="1"/>
  <c r="Y542" i="1"/>
  <c r="Y544" i="1"/>
  <c r="Y546" i="1"/>
  <c r="Y548" i="1"/>
  <c r="Y550" i="1"/>
  <c r="Y552" i="1"/>
  <c r="Y554" i="1"/>
  <c r="Y556" i="1"/>
  <c r="Y558" i="1"/>
  <c r="Y560" i="1"/>
  <c r="Y562" i="1"/>
  <c r="Y564" i="1"/>
  <c r="Y566" i="1"/>
  <c r="Y568" i="1"/>
  <c r="Y570" i="1"/>
  <c r="Y572" i="1"/>
  <c r="Y574" i="1"/>
  <c r="Y576" i="1"/>
  <c r="Y578" i="1"/>
  <c r="Y580" i="1"/>
  <c r="Y582" i="1"/>
  <c r="Y584" i="1"/>
  <c r="Y586" i="1"/>
  <c r="Y588" i="1"/>
  <c r="Y590" i="1"/>
  <c r="Y592" i="1"/>
  <c r="Y511" i="1"/>
  <c r="Y513" i="1"/>
  <c r="Y515" i="1"/>
  <c r="Y517" i="1"/>
  <c r="Y519" i="1"/>
  <c r="Y521" i="1"/>
  <c r="Y523" i="1"/>
  <c r="Y525" i="1"/>
  <c r="Y527" i="1"/>
  <c r="Y529" i="1"/>
  <c r="Y531" i="1"/>
  <c r="Y533" i="1"/>
  <c r="Y535" i="1"/>
  <c r="Y537" i="1"/>
  <c r="Y539" i="1"/>
  <c r="Y541" i="1"/>
  <c r="Y543" i="1"/>
  <c r="Y545" i="1"/>
  <c r="Y547" i="1"/>
  <c r="Y549" i="1"/>
  <c r="Y551" i="1"/>
  <c r="Y553" i="1"/>
  <c r="Y555" i="1"/>
  <c r="Y557" i="1"/>
  <c r="Y559" i="1"/>
  <c r="Y561" i="1"/>
  <c r="Y563" i="1"/>
  <c r="Y565" i="1"/>
  <c r="Y567" i="1"/>
  <c r="Y569" i="1"/>
  <c r="Y571" i="1"/>
  <c r="Y573" i="1"/>
  <c r="Y575" i="1"/>
  <c r="Y577" i="1"/>
  <c r="Y579" i="1"/>
  <c r="Y581" i="1"/>
  <c r="Y583" i="1"/>
  <c r="Y585" i="1"/>
  <c r="Y587" i="1"/>
  <c r="Y589" i="1"/>
  <c r="Y591" i="1"/>
  <c r="Z590" i="1" l="1"/>
  <c r="AA590" i="1"/>
  <c r="AC590" i="1"/>
  <c r="AD590" i="1" s="1"/>
  <c r="AE590" i="1" s="1"/>
  <c r="AF590" i="1" s="1"/>
  <c r="Z586" i="1"/>
  <c r="AA586" i="1"/>
  <c r="AC586" i="1"/>
  <c r="AD586" i="1" s="1"/>
  <c r="AE586" i="1" s="1"/>
  <c r="AF586" i="1" s="1"/>
  <c r="Z582" i="1"/>
  <c r="AA582" i="1"/>
  <c r="AC582" i="1"/>
  <c r="AD582" i="1" s="1"/>
  <c r="AE582" i="1" s="1"/>
  <c r="AF582" i="1" s="1"/>
  <c r="Z578" i="1"/>
  <c r="AA578" i="1"/>
  <c r="AC578" i="1"/>
  <c r="AD578" i="1" s="1"/>
  <c r="AE578" i="1" s="1"/>
  <c r="AF578" i="1" s="1"/>
  <c r="Z574" i="1"/>
  <c r="AA574" i="1"/>
  <c r="AC574" i="1"/>
  <c r="AD574" i="1" s="1"/>
  <c r="AE574" i="1" s="1"/>
  <c r="AF574" i="1" s="1"/>
  <c r="Z570" i="1"/>
  <c r="AA570" i="1"/>
  <c r="AC570" i="1"/>
  <c r="AD570" i="1" s="1"/>
  <c r="AE570" i="1" s="1"/>
  <c r="AF570" i="1" s="1"/>
  <c r="Z566" i="1"/>
  <c r="AA566" i="1"/>
  <c r="AC566" i="1"/>
  <c r="AD566" i="1" s="1"/>
  <c r="AE566" i="1" s="1"/>
  <c r="AF566" i="1" s="1"/>
  <c r="Z562" i="1"/>
  <c r="AA562" i="1"/>
  <c r="AC562" i="1"/>
  <c r="AD562" i="1" s="1"/>
  <c r="AE562" i="1" s="1"/>
  <c r="AF562" i="1" s="1"/>
  <c r="Z558" i="1"/>
  <c r="AA558" i="1"/>
  <c r="AC558" i="1"/>
  <c r="AD558" i="1" s="1"/>
  <c r="AE558" i="1" s="1"/>
  <c r="AF558" i="1" s="1"/>
  <c r="Z554" i="1"/>
  <c r="AA554" i="1"/>
  <c r="AC554" i="1"/>
  <c r="AD554" i="1" s="1"/>
  <c r="AE554" i="1" s="1"/>
  <c r="AF554" i="1" s="1"/>
  <c r="Z550" i="1"/>
  <c r="AA550" i="1"/>
  <c r="AC550" i="1"/>
  <c r="AD550" i="1" s="1"/>
  <c r="AE550" i="1" s="1"/>
  <c r="AF550" i="1" s="1"/>
  <c r="Z546" i="1"/>
  <c r="AA546" i="1"/>
  <c r="AC546" i="1"/>
  <c r="AD546" i="1" s="1"/>
  <c r="AE546" i="1" s="1"/>
  <c r="AF546" i="1" s="1"/>
  <c r="Z542" i="1"/>
  <c r="AA542" i="1"/>
  <c r="AC542" i="1"/>
  <c r="AD542" i="1" s="1"/>
  <c r="AE542" i="1" s="1"/>
  <c r="AF542" i="1" s="1"/>
  <c r="Z538" i="1"/>
  <c r="AA538" i="1"/>
  <c r="AC538" i="1"/>
  <c r="AD538" i="1" s="1"/>
  <c r="AE538" i="1" s="1"/>
  <c r="AF538" i="1" s="1"/>
  <c r="Z534" i="1"/>
  <c r="AA534" i="1"/>
  <c r="AC534" i="1"/>
  <c r="AD534" i="1" s="1"/>
  <c r="AE534" i="1" s="1"/>
  <c r="AF534" i="1" s="1"/>
  <c r="Z530" i="1"/>
  <c r="AA530" i="1"/>
  <c r="AC530" i="1"/>
  <c r="AD530" i="1" s="1"/>
  <c r="AE530" i="1" s="1"/>
  <c r="AF530" i="1" s="1"/>
  <c r="Z526" i="1"/>
  <c r="AA526" i="1"/>
  <c r="AB526" i="1" s="1"/>
  <c r="AC526" i="1"/>
  <c r="AD526" i="1" s="1"/>
  <c r="AE526" i="1" s="1"/>
  <c r="AF526" i="1" s="1"/>
  <c r="Z522" i="1"/>
  <c r="AA522" i="1"/>
  <c r="AC522" i="1"/>
  <c r="AD522" i="1" s="1"/>
  <c r="AE522" i="1" s="1"/>
  <c r="AF522" i="1" s="1"/>
  <c r="Z518" i="1"/>
  <c r="AA518" i="1"/>
  <c r="AB518" i="1" s="1"/>
  <c r="AC518" i="1"/>
  <c r="AD518" i="1" s="1"/>
  <c r="AE518" i="1" s="1"/>
  <c r="AF518" i="1" s="1"/>
  <c r="Z514" i="1"/>
  <c r="AA514" i="1"/>
  <c r="AC514" i="1"/>
  <c r="AD514" i="1" s="1"/>
  <c r="AE514" i="1" s="1"/>
  <c r="AF514" i="1" s="1"/>
  <c r="Z510" i="1"/>
  <c r="AA510" i="1"/>
  <c r="AB510" i="1" s="1"/>
  <c r="AC510" i="1"/>
  <c r="AD510" i="1" s="1"/>
  <c r="AE510" i="1" s="1"/>
  <c r="AF510" i="1" s="1"/>
  <c r="AA513" i="1"/>
  <c r="Z513" i="1"/>
  <c r="AC589" i="1"/>
  <c r="AD589" i="1" s="1"/>
  <c r="AE589" i="1" s="1"/>
  <c r="AF589" i="1" s="1"/>
  <c r="AC587" i="1"/>
  <c r="AD587" i="1" s="1"/>
  <c r="AE587" i="1" s="1"/>
  <c r="AF587" i="1" s="1"/>
  <c r="AC581" i="1"/>
  <c r="AD581" i="1" s="1"/>
  <c r="AE581" i="1" s="1"/>
  <c r="AF581" i="1" s="1"/>
  <c r="AC579" i="1"/>
  <c r="AD579" i="1" s="1"/>
  <c r="AE579" i="1" s="1"/>
  <c r="AF579" i="1" s="1"/>
  <c r="AC573" i="1"/>
  <c r="AD573" i="1" s="1"/>
  <c r="AE573" i="1" s="1"/>
  <c r="AF573" i="1" s="1"/>
  <c r="AC571" i="1"/>
  <c r="AD571" i="1" s="1"/>
  <c r="AE571" i="1" s="1"/>
  <c r="AF571" i="1" s="1"/>
  <c r="AC565" i="1"/>
  <c r="AD565" i="1" s="1"/>
  <c r="AE565" i="1" s="1"/>
  <c r="AF565" i="1" s="1"/>
  <c r="AC563" i="1"/>
  <c r="AD563" i="1" s="1"/>
  <c r="AE563" i="1" s="1"/>
  <c r="AF563" i="1" s="1"/>
  <c r="AC557" i="1"/>
  <c r="AD557" i="1" s="1"/>
  <c r="AE557" i="1" s="1"/>
  <c r="AF557" i="1" s="1"/>
  <c r="AC555" i="1"/>
  <c r="AD555" i="1" s="1"/>
  <c r="AE555" i="1" s="1"/>
  <c r="AF555" i="1" s="1"/>
  <c r="AC549" i="1"/>
  <c r="AD549" i="1" s="1"/>
  <c r="AE549" i="1" s="1"/>
  <c r="AF549" i="1" s="1"/>
  <c r="AC547" i="1"/>
  <c r="AD547" i="1" s="1"/>
  <c r="AE547" i="1" s="1"/>
  <c r="AF547" i="1" s="1"/>
  <c r="AC541" i="1"/>
  <c r="AD541" i="1" s="1"/>
  <c r="AE541" i="1" s="1"/>
  <c r="AF541" i="1" s="1"/>
  <c r="AC539" i="1"/>
  <c r="AD539" i="1" s="1"/>
  <c r="AE539" i="1" s="1"/>
  <c r="AF539" i="1" s="1"/>
  <c r="AC533" i="1"/>
  <c r="AD533" i="1" s="1"/>
  <c r="AE533" i="1" s="1"/>
  <c r="AF533" i="1" s="1"/>
  <c r="AC531" i="1"/>
  <c r="AD531" i="1" s="1"/>
  <c r="AE531" i="1" s="1"/>
  <c r="AF531" i="1" s="1"/>
  <c r="AC525" i="1"/>
  <c r="AD525" i="1" s="1"/>
  <c r="AE525" i="1" s="1"/>
  <c r="AF525" i="1" s="1"/>
  <c r="AC523" i="1"/>
  <c r="AD523" i="1" s="1"/>
  <c r="AE523" i="1" s="1"/>
  <c r="AF523" i="1" s="1"/>
  <c r="AC517" i="1"/>
  <c r="AD517" i="1" s="1"/>
  <c r="AE517" i="1" s="1"/>
  <c r="AF517" i="1" s="1"/>
  <c r="AC515" i="1"/>
  <c r="AD515" i="1" s="1"/>
  <c r="AE515" i="1" s="1"/>
  <c r="AF515" i="1" s="1"/>
  <c r="AA585" i="1"/>
  <c r="AA577" i="1"/>
  <c r="AA569" i="1"/>
  <c r="AA561" i="1"/>
  <c r="AA553" i="1"/>
  <c r="AA545" i="1"/>
  <c r="AA537" i="1"/>
  <c r="AA529" i="1"/>
  <c r="AA521" i="1"/>
  <c r="AB521" i="1" s="1"/>
  <c r="AB522" i="1" l="1"/>
  <c r="AB562" i="1"/>
  <c r="F503" i="1" l="1"/>
  <c r="F504" i="1"/>
  <c r="F505" i="1"/>
  <c r="F506" i="1"/>
  <c r="F507" i="1"/>
  <c r="F508" i="1"/>
  <c r="F509" i="1"/>
  <c r="W503" i="1"/>
  <c r="Z503" i="1" s="1"/>
  <c r="W504" i="1"/>
  <c r="AA504" i="1" s="1"/>
  <c r="W505" i="1"/>
  <c r="Z505" i="1" s="1"/>
  <c r="W506" i="1"/>
  <c r="Z506" i="1" s="1"/>
  <c r="W507" i="1"/>
  <c r="Z507" i="1" s="1"/>
  <c r="W508" i="1"/>
  <c r="Z508" i="1" s="1"/>
  <c r="W509" i="1"/>
  <c r="Z509" i="1" s="1"/>
  <c r="Z504" i="1"/>
  <c r="AA503" i="1"/>
  <c r="AC508" i="1"/>
  <c r="AD508" i="1" s="1"/>
  <c r="AE508" i="1" s="1"/>
  <c r="AF508" i="1" s="1"/>
  <c r="Y504" i="1"/>
  <c r="Y506" i="1"/>
  <c r="Y508" i="1"/>
  <c r="Y503" i="1"/>
  <c r="Y505" i="1"/>
  <c r="Y507" i="1"/>
  <c r="Y509" i="1"/>
  <c r="AA507" i="1" l="1"/>
  <c r="AA509" i="1"/>
  <c r="AB509" i="1" s="1"/>
  <c r="AA505" i="1"/>
  <c r="AC504" i="1"/>
  <c r="AD504" i="1" s="1"/>
  <c r="AE504" i="1" s="1"/>
  <c r="AF504" i="1" s="1"/>
  <c r="AA508" i="1"/>
  <c r="AA506" i="1"/>
  <c r="AC506" i="1"/>
  <c r="AD506" i="1" s="1"/>
  <c r="AE506" i="1" s="1"/>
  <c r="AF506" i="1" s="1"/>
  <c r="AC509" i="1"/>
  <c r="AD509" i="1" s="1"/>
  <c r="AE509" i="1" s="1"/>
  <c r="AF509" i="1" s="1"/>
  <c r="AC507" i="1"/>
  <c r="AD507" i="1" s="1"/>
  <c r="AE507" i="1" s="1"/>
  <c r="AF507" i="1" s="1"/>
  <c r="AC505" i="1"/>
  <c r="AD505" i="1" s="1"/>
  <c r="AE505" i="1" s="1"/>
  <c r="AF505" i="1" s="1"/>
  <c r="AC503" i="1"/>
  <c r="AD503" i="1" s="1"/>
  <c r="AE503" i="1" s="1"/>
  <c r="AF503" i="1" s="1"/>
  <c r="Y4" i="1" l="1"/>
  <c r="U4" i="1"/>
  <c r="T4" i="1"/>
  <c r="S4" i="1"/>
  <c r="R4" i="1"/>
  <c r="Q4" i="1"/>
  <c r="P4" i="1"/>
  <c r="O4" i="1"/>
  <c r="N4" i="1"/>
  <c r="M4" i="1"/>
  <c r="L4" i="1"/>
  <c r="K4" i="1"/>
  <c r="J4" i="1"/>
  <c r="F502" i="1" l="1"/>
  <c r="W502" i="1" s="1"/>
  <c r="Z502" i="1" s="1"/>
  <c r="AC502" i="1" l="1"/>
  <c r="AD502" i="1" s="1"/>
  <c r="AE502" i="1" s="1"/>
  <c r="AF502" i="1" s="1"/>
  <c r="AA502" i="1"/>
  <c r="L1" i="8"/>
  <c r="E1" i="8"/>
  <c r="F1" i="8"/>
  <c r="C1" i="8"/>
  <c r="K1" i="8"/>
  <c r="H2" i="8"/>
  <c r="I2" i="8"/>
  <c r="J2" i="8"/>
  <c r="G2" i="8"/>
  <c r="C2" i="8"/>
  <c r="Y2" i="1"/>
  <c r="F471" i="1"/>
  <c r="W471" i="1" s="1"/>
  <c r="F472" i="1"/>
  <c r="W472" i="1" s="1"/>
  <c r="AA472" i="1" s="1"/>
  <c r="F473" i="1"/>
  <c r="W473" i="1" s="1"/>
  <c r="AA473" i="1" s="1"/>
  <c r="F474" i="1"/>
  <c r="W474" i="1" s="1"/>
  <c r="AA474" i="1" s="1"/>
  <c r="F475" i="1"/>
  <c r="W475" i="1" s="1"/>
  <c r="F476" i="1"/>
  <c r="W476" i="1" s="1"/>
  <c r="AA476" i="1" s="1"/>
  <c r="F477" i="1"/>
  <c r="F478" i="1"/>
  <c r="W478" i="1" s="1"/>
  <c r="AA478" i="1" s="1"/>
  <c r="F479" i="1"/>
  <c r="W479" i="1" s="1"/>
  <c r="F480" i="1"/>
  <c r="W480" i="1" s="1"/>
  <c r="AA480" i="1" s="1"/>
  <c r="F481" i="1"/>
  <c r="W481" i="1" s="1"/>
  <c r="AA481" i="1" s="1"/>
  <c r="F482" i="1"/>
  <c r="W482" i="1" s="1"/>
  <c r="AA482" i="1" s="1"/>
  <c r="F483" i="1"/>
  <c r="W483" i="1" s="1"/>
  <c r="F484" i="1"/>
  <c r="W484" i="1" s="1"/>
  <c r="AA484" i="1" s="1"/>
  <c r="F485" i="1"/>
  <c r="F486" i="1"/>
  <c r="W486" i="1" s="1"/>
  <c r="AA486" i="1" s="1"/>
  <c r="F487" i="1"/>
  <c r="W487" i="1" s="1"/>
  <c r="F488" i="1"/>
  <c r="W488" i="1" s="1"/>
  <c r="AA488" i="1" s="1"/>
  <c r="F489" i="1"/>
  <c r="W489" i="1" s="1"/>
  <c r="AA489" i="1" s="1"/>
  <c r="F490" i="1"/>
  <c r="W490" i="1" s="1"/>
  <c r="AA490" i="1" s="1"/>
  <c r="F491" i="1"/>
  <c r="W491" i="1" s="1"/>
  <c r="F492" i="1"/>
  <c r="W492" i="1" s="1"/>
  <c r="AA492" i="1" s="1"/>
  <c r="F493" i="1"/>
  <c r="W493" i="1" s="1"/>
  <c r="AA493" i="1" s="1"/>
  <c r="F494" i="1"/>
  <c r="W494" i="1" s="1"/>
  <c r="AA494" i="1" s="1"/>
  <c r="F495" i="1"/>
  <c r="F496" i="1"/>
  <c r="W496" i="1" s="1"/>
  <c r="AA496" i="1" s="1"/>
  <c r="F497" i="1"/>
  <c r="W497" i="1" s="1"/>
  <c r="AA497" i="1" s="1"/>
  <c r="F498" i="1"/>
  <c r="W498" i="1" s="1"/>
  <c r="AA498" i="1" s="1"/>
  <c r="F499" i="1"/>
  <c r="W499" i="1" s="1"/>
  <c r="F500" i="1"/>
  <c r="W500" i="1" s="1"/>
  <c r="AA500" i="1" s="1"/>
  <c r="F501" i="1"/>
  <c r="W501" i="1" s="1"/>
  <c r="AA501" i="1" s="1"/>
  <c r="W477" i="1"/>
  <c r="AA477" i="1" s="1"/>
  <c r="W485" i="1"/>
  <c r="AA485" i="1" s="1"/>
  <c r="W495" i="1"/>
  <c r="F467" i="1"/>
  <c r="F468" i="1"/>
  <c r="F469" i="1"/>
  <c r="F470" i="1"/>
  <c r="W467" i="1"/>
  <c r="AA467" i="1" s="1"/>
  <c r="W468" i="1"/>
  <c r="AA468" i="1" s="1"/>
  <c r="W469" i="1"/>
  <c r="Z469" i="1" s="1"/>
  <c r="W470" i="1"/>
  <c r="Z470" i="1" s="1"/>
  <c r="Z467" i="1"/>
  <c r="Z468" i="1"/>
  <c r="Y502" i="1"/>
  <c r="Y467" i="1"/>
  <c r="Y471" i="1"/>
  <c r="Y475" i="1"/>
  <c r="Y479" i="1"/>
  <c r="Y483" i="1"/>
  <c r="Y487" i="1"/>
  <c r="Y491" i="1"/>
  <c r="Y495" i="1"/>
  <c r="Y499" i="1"/>
  <c r="Y470" i="1"/>
  <c r="Y478" i="1"/>
  <c r="Y486" i="1"/>
  <c r="Y494" i="1"/>
  <c r="Y468" i="1"/>
  <c r="Y476" i="1"/>
  <c r="Y484" i="1"/>
  <c r="Y492" i="1"/>
  <c r="Y500" i="1"/>
  <c r="Y469" i="1"/>
  <c r="Y473" i="1"/>
  <c r="Y477" i="1"/>
  <c r="Y481" i="1"/>
  <c r="Y485" i="1"/>
  <c r="Y489" i="1"/>
  <c r="Y493" i="1"/>
  <c r="Y497" i="1"/>
  <c r="Y501" i="1"/>
  <c r="Y474" i="1"/>
  <c r="Y482" i="1"/>
  <c r="Y490" i="1"/>
  <c r="Y498" i="1"/>
  <c r="Y472" i="1"/>
  <c r="Y480" i="1"/>
  <c r="Y488" i="1"/>
  <c r="Y496" i="1"/>
  <c r="AA469" i="1" l="1"/>
  <c r="AC469" i="1"/>
  <c r="AD469" i="1" s="1"/>
  <c r="AE469" i="1" s="1"/>
  <c r="AF469" i="1" s="1"/>
  <c r="AC467" i="1"/>
  <c r="AD467" i="1" s="1"/>
  <c r="AE467" i="1" s="1"/>
  <c r="AF467" i="1" s="1"/>
  <c r="AC470" i="1"/>
  <c r="AD470" i="1" s="1"/>
  <c r="AE470" i="1" s="1"/>
  <c r="AF470" i="1" s="1"/>
  <c r="AC468" i="1"/>
  <c r="AD468" i="1" s="1"/>
  <c r="AE468" i="1" s="1"/>
  <c r="AF468" i="1" s="1"/>
  <c r="AA470" i="1"/>
  <c r="AC476" i="1"/>
  <c r="AD476" i="1" s="1"/>
  <c r="AE476" i="1" s="1"/>
  <c r="AF476" i="1" s="1"/>
  <c r="Z500" i="1"/>
  <c r="AC492" i="1"/>
  <c r="AD492" i="1" s="1"/>
  <c r="AE492" i="1" s="1"/>
  <c r="AF492" i="1" s="1"/>
  <c r="Z484" i="1"/>
  <c r="AC500" i="1"/>
  <c r="AD500" i="1" s="1"/>
  <c r="AE500" i="1" s="1"/>
  <c r="AF500" i="1" s="1"/>
  <c r="AC484" i="1"/>
  <c r="AD484" i="1" s="1"/>
  <c r="AE484" i="1" s="1"/>
  <c r="AF484" i="1" s="1"/>
  <c r="Z492" i="1"/>
  <c r="Z476" i="1"/>
  <c r="AC496" i="1"/>
  <c r="AD496" i="1" s="1"/>
  <c r="AE496" i="1" s="1"/>
  <c r="AC488" i="1"/>
  <c r="AD488" i="1" s="1"/>
  <c r="AE488" i="1" s="1"/>
  <c r="AF488" i="1" s="1"/>
  <c r="AC480" i="1"/>
  <c r="AD480" i="1" s="1"/>
  <c r="AE480" i="1" s="1"/>
  <c r="AF480" i="1" s="1"/>
  <c r="AC472" i="1"/>
  <c r="AD472" i="1" s="1"/>
  <c r="AE472" i="1" s="1"/>
  <c r="AF472" i="1" s="1"/>
  <c r="Z496" i="1"/>
  <c r="Z488" i="1"/>
  <c r="AB488" i="1" s="1"/>
  <c r="Z480" i="1"/>
  <c r="Z472" i="1"/>
  <c r="Z499" i="1"/>
  <c r="AC499" i="1"/>
  <c r="AD499" i="1" s="1"/>
  <c r="AE499" i="1" s="1"/>
  <c r="AF499" i="1" s="1"/>
  <c r="Z495" i="1"/>
  <c r="AC495" i="1"/>
  <c r="AD495" i="1" s="1"/>
  <c r="AE495" i="1" s="1"/>
  <c r="Z491" i="1"/>
  <c r="AC491" i="1"/>
  <c r="AD491" i="1" s="1"/>
  <c r="AE491" i="1" s="1"/>
  <c r="AF491" i="1" s="1"/>
  <c r="Z487" i="1"/>
  <c r="AC487" i="1"/>
  <c r="AD487" i="1" s="1"/>
  <c r="AE487" i="1" s="1"/>
  <c r="AF487" i="1" s="1"/>
  <c r="Z483" i="1"/>
  <c r="AC483" i="1"/>
  <c r="AD483" i="1" s="1"/>
  <c r="AE483" i="1" s="1"/>
  <c r="AF483" i="1" s="1"/>
  <c r="Z479" i="1"/>
  <c r="AC479" i="1"/>
  <c r="AD479" i="1" s="1"/>
  <c r="AE479" i="1" s="1"/>
  <c r="AF479" i="1" s="1"/>
  <c r="Z475" i="1"/>
  <c r="AC475" i="1"/>
  <c r="AD475" i="1" s="1"/>
  <c r="AE475" i="1" s="1"/>
  <c r="AF475" i="1" s="1"/>
  <c r="Z471" i="1"/>
  <c r="AC471" i="1"/>
  <c r="AD471" i="1" s="1"/>
  <c r="AE471" i="1" s="1"/>
  <c r="AF471" i="1" s="1"/>
  <c r="AC498" i="1"/>
  <c r="AD498" i="1" s="1"/>
  <c r="AE498" i="1" s="1"/>
  <c r="AF498" i="1" s="1"/>
  <c r="AC494" i="1"/>
  <c r="AD494" i="1" s="1"/>
  <c r="AE494" i="1" s="1"/>
  <c r="AF494" i="1" s="1"/>
  <c r="AC490" i="1"/>
  <c r="AD490" i="1" s="1"/>
  <c r="AE490" i="1" s="1"/>
  <c r="AF490" i="1" s="1"/>
  <c r="AC486" i="1"/>
  <c r="AD486" i="1" s="1"/>
  <c r="AE486" i="1" s="1"/>
  <c r="AF486" i="1" s="1"/>
  <c r="AC482" i="1"/>
  <c r="AD482" i="1" s="1"/>
  <c r="AE482" i="1" s="1"/>
  <c r="AF482" i="1" s="1"/>
  <c r="AC478" i="1"/>
  <c r="AD478" i="1" s="1"/>
  <c r="AE478" i="1" s="1"/>
  <c r="AF478" i="1" s="1"/>
  <c r="AC474" i="1"/>
  <c r="AD474" i="1" s="1"/>
  <c r="AE474" i="1" s="1"/>
  <c r="AF474" i="1" s="1"/>
  <c r="AA499" i="1"/>
  <c r="AA495" i="1"/>
  <c r="AA491" i="1"/>
  <c r="AA487" i="1"/>
  <c r="AA483" i="1"/>
  <c r="AA479" i="1"/>
  <c r="AA475" i="1"/>
  <c r="AA471" i="1"/>
  <c r="Z498" i="1"/>
  <c r="Z494" i="1"/>
  <c r="Z490" i="1"/>
  <c r="AB490" i="1" s="1"/>
  <c r="Z486" i="1"/>
  <c r="Z482" i="1"/>
  <c r="Z478" i="1"/>
  <c r="Z474" i="1"/>
  <c r="Z501" i="1"/>
  <c r="AC501" i="1"/>
  <c r="AD501" i="1" s="1"/>
  <c r="AE501" i="1" s="1"/>
  <c r="AF501" i="1" s="1"/>
  <c r="Z497" i="1"/>
  <c r="AC497" i="1"/>
  <c r="AD497" i="1" s="1"/>
  <c r="AE497" i="1" s="1"/>
  <c r="Z493" i="1"/>
  <c r="AC493" i="1"/>
  <c r="AD493" i="1" s="1"/>
  <c r="AE493" i="1" s="1"/>
  <c r="AF493" i="1" s="1"/>
  <c r="Z489" i="1"/>
  <c r="AB489" i="1" s="1"/>
  <c r="AC489" i="1"/>
  <c r="AD489" i="1" s="1"/>
  <c r="AE489" i="1" s="1"/>
  <c r="AF489" i="1" s="1"/>
  <c r="Z485" i="1"/>
  <c r="AC485" i="1"/>
  <c r="AD485" i="1" s="1"/>
  <c r="AE485" i="1" s="1"/>
  <c r="AF485" i="1" s="1"/>
  <c r="Z481" i="1"/>
  <c r="AC481" i="1"/>
  <c r="AD481" i="1" s="1"/>
  <c r="AE481" i="1" s="1"/>
  <c r="AF481" i="1" s="1"/>
  <c r="Z477" i="1"/>
  <c r="AC477" i="1"/>
  <c r="AD477" i="1" s="1"/>
  <c r="AE477" i="1" s="1"/>
  <c r="AF477" i="1" s="1"/>
  <c r="Z473" i="1"/>
  <c r="AC473" i="1"/>
  <c r="AD473" i="1" s="1"/>
  <c r="AE473" i="1" s="1"/>
  <c r="AF473" i="1" s="1"/>
  <c r="F374" i="1"/>
  <c r="W374" i="1" s="1"/>
  <c r="Z374" i="1" s="1"/>
  <c r="F375" i="1"/>
  <c r="F376" i="1"/>
  <c r="W376" i="1" s="1"/>
  <c r="Z376" i="1" s="1"/>
  <c r="F377" i="1"/>
  <c r="F378" i="1"/>
  <c r="W378" i="1" s="1"/>
  <c r="Z378" i="1" s="1"/>
  <c r="F379" i="1"/>
  <c r="F380" i="1"/>
  <c r="W380" i="1" s="1"/>
  <c r="Z380" i="1" s="1"/>
  <c r="F381" i="1"/>
  <c r="F382" i="1"/>
  <c r="W382" i="1" s="1"/>
  <c r="Z382" i="1" s="1"/>
  <c r="F383" i="1"/>
  <c r="F384" i="1"/>
  <c r="W384" i="1" s="1"/>
  <c r="Z384" i="1" s="1"/>
  <c r="F385" i="1"/>
  <c r="F386" i="1"/>
  <c r="W386" i="1" s="1"/>
  <c r="Z386" i="1" s="1"/>
  <c r="F387" i="1"/>
  <c r="F388" i="1"/>
  <c r="W388" i="1" s="1"/>
  <c r="Z388" i="1" s="1"/>
  <c r="F389" i="1"/>
  <c r="F390" i="1"/>
  <c r="W390" i="1" s="1"/>
  <c r="Z390" i="1" s="1"/>
  <c r="F391" i="1"/>
  <c r="F392" i="1"/>
  <c r="W392" i="1" s="1"/>
  <c r="Z392" i="1" s="1"/>
  <c r="F393" i="1"/>
  <c r="F394" i="1"/>
  <c r="W394" i="1" s="1"/>
  <c r="Z394" i="1" s="1"/>
  <c r="F395" i="1"/>
  <c r="F396" i="1"/>
  <c r="W396" i="1" s="1"/>
  <c r="Z396" i="1" s="1"/>
  <c r="F397" i="1"/>
  <c r="F398" i="1"/>
  <c r="W398" i="1" s="1"/>
  <c r="Z398" i="1" s="1"/>
  <c r="F399" i="1"/>
  <c r="F400" i="1"/>
  <c r="W400" i="1" s="1"/>
  <c r="Z400" i="1" s="1"/>
  <c r="F401" i="1"/>
  <c r="F402" i="1"/>
  <c r="W402" i="1" s="1"/>
  <c r="F403" i="1"/>
  <c r="F404" i="1"/>
  <c r="F405" i="1"/>
  <c r="F406" i="1"/>
  <c r="W406" i="1" s="1"/>
  <c r="Z406" i="1" s="1"/>
  <c r="F407" i="1"/>
  <c r="F408" i="1"/>
  <c r="W408" i="1" s="1"/>
  <c r="Z408" i="1" s="1"/>
  <c r="F409" i="1"/>
  <c r="F410" i="1"/>
  <c r="W410" i="1" s="1"/>
  <c r="Z410" i="1" s="1"/>
  <c r="F411" i="1"/>
  <c r="F412" i="1"/>
  <c r="W412" i="1" s="1"/>
  <c r="Z412" i="1" s="1"/>
  <c r="F413" i="1"/>
  <c r="F414" i="1"/>
  <c r="W414" i="1" s="1"/>
  <c r="Z414" i="1" s="1"/>
  <c r="F415" i="1"/>
  <c r="F416" i="1"/>
  <c r="W416" i="1" s="1"/>
  <c r="Z416" i="1" s="1"/>
  <c r="F417" i="1"/>
  <c r="F418" i="1"/>
  <c r="W418" i="1" s="1"/>
  <c r="Z418" i="1" s="1"/>
  <c r="F419" i="1"/>
  <c r="F420" i="1"/>
  <c r="W420" i="1" s="1"/>
  <c r="Z420" i="1" s="1"/>
  <c r="F421" i="1"/>
  <c r="F422" i="1"/>
  <c r="W422" i="1" s="1"/>
  <c r="Z422" i="1" s="1"/>
  <c r="F423" i="1"/>
  <c r="F424" i="1"/>
  <c r="W424" i="1" s="1"/>
  <c r="Z424" i="1" s="1"/>
  <c r="F425" i="1"/>
  <c r="F426" i="1"/>
  <c r="W426" i="1" s="1"/>
  <c r="Z426" i="1" s="1"/>
  <c r="F427" i="1"/>
  <c r="F428" i="1"/>
  <c r="W428" i="1" s="1"/>
  <c r="Z428" i="1" s="1"/>
  <c r="F429" i="1"/>
  <c r="F430" i="1"/>
  <c r="W430" i="1" s="1"/>
  <c r="Z430" i="1" s="1"/>
  <c r="F431" i="1"/>
  <c r="F432" i="1"/>
  <c r="W432" i="1" s="1"/>
  <c r="Z432" i="1" s="1"/>
  <c r="F433" i="1"/>
  <c r="F434" i="1"/>
  <c r="W434" i="1" s="1"/>
  <c r="F435" i="1"/>
  <c r="F436" i="1"/>
  <c r="F437" i="1"/>
  <c r="F438" i="1"/>
  <c r="W438" i="1" s="1"/>
  <c r="Z438" i="1" s="1"/>
  <c r="F439" i="1"/>
  <c r="F440" i="1"/>
  <c r="W440" i="1" s="1"/>
  <c r="Z440" i="1" s="1"/>
  <c r="F441" i="1"/>
  <c r="F442" i="1"/>
  <c r="W442" i="1" s="1"/>
  <c r="Z442" i="1" s="1"/>
  <c r="F443" i="1"/>
  <c r="F444" i="1"/>
  <c r="W444" i="1" s="1"/>
  <c r="Z444" i="1" s="1"/>
  <c r="F445" i="1"/>
  <c r="F446" i="1"/>
  <c r="W446" i="1" s="1"/>
  <c r="Z446" i="1" s="1"/>
  <c r="F447" i="1"/>
  <c r="F448" i="1"/>
  <c r="W448" i="1" s="1"/>
  <c r="Z448" i="1" s="1"/>
  <c r="F449" i="1"/>
  <c r="F450" i="1"/>
  <c r="W450" i="1" s="1"/>
  <c r="Z450" i="1" s="1"/>
  <c r="F451" i="1"/>
  <c r="F452" i="1"/>
  <c r="W452" i="1" s="1"/>
  <c r="Z452" i="1" s="1"/>
  <c r="F453" i="1"/>
  <c r="F454" i="1"/>
  <c r="W454" i="1" s="1"/>
  <c r="Z454" i="1" s="1"/>
  <c r="F455" i="1"/>
  <c r="F456" i="1"/>
  <c r="W456" i="1" s="1"/>
  <c r="Z456" i="1" s="1"/>
  <c r="F457" i="1"/>
  <c r="F458" i="1"/>
  <c r="W458" i="1" s="1"/>
  <c r="Z458" i="1" s="1"/>
  <c r="F459" i="1"/>
  <c r="F460" i="1"/>
  <c r="W460" i="1" s="1"/>
  <c r="Z460" i="1" s="1"/>
  <c r="F461" i="1"/>
  <c r="F462" i="1"/>
  <c r="W462" i="1" s="1"/>
  <c r="Z462" i="1" s="1"/>
  <c r="F463" i="1"/>
  <c r="F464" i="1"/>
  <c r="W464" i="1" s="1"/>
  <c r="Z464" i="1" s="1"/>
  <c r="F465" i="1"/>
  <c r="F466" i="1"/>
  <c r="W466" i="1" s="1"/>
  <c r="W404" i="1"/>
  <c r="Z404" i="1" s="1"/>
  <c r="W436" i="1"/>
  <c r="Z436" i="1" s="1"/>
  <c r="Y374" i="1"/>
  <c r="Y378" i="1"/>
  <c r="Y382" i="1"/>
  <c r="Y386" i="1"/>
  <c r="Y390" i="1"/>
  <c r="Y394" i="1"/>
  <c r="Y398" i="1"/>
  <c r="Y402" i="1"/>
  <c r="Y406" i="1"/>
  <c r="Y410" i="1"/>
  <c r="Y414" i="1"/>
  <c r="Y418" i="1"/>
  <c r="Y422" i="1"/>
  <c r="Y426" i="1"/>
  <c r="Y430" i="1"/>
  <c r="Y434" i="1"/>
  <c r="Y438" i="1"/>
  <c r="Y442" i="1"/>
  <c r="Y446" i="1"/>
  <c r="Y450" i="1"/>
  <c r="Y454" i="1"/>
  <c r="Y458" i="1"/>
  <c r="Y462" i="1"/>
  <c r="Y466" i="1"/>
  <c r="Y377" i="1"/>
  <c r="Y381" i="1"/>
  <c r="Y385" i="1"/>
  <c r="Y389" i="1"/>
  <c r="Y393" i="1"/>
  <c r="Y397" i="1"/>
  <c r="Y401" i="1"/>
  <c r="Y405" i="1"/>
  <c r="Y409" i="1"/>
  <c r="Y413" i="1"/>
  <c r="Y417" i="1"/>
  <c r="Y421" i="1"/>
  <c r="Y425" i="1"/>
  <c r="Y429" i="1"/>
  <c r="Y433" i="1"/>
  <c r="Y437" i="1"/>
  <c r="Y441" i="1"/>
  <c r="Y445" i="1"/>
  <c r="Y449" i="1"/>
  <c r="Y453" i="1"/>
  <c r="Y457" i="1"/>
  <c r="Y461" i="1"/>
  <c r="Y465" i="1"/>
  <c r="Y376" i="1"/>
  <c r="Y380" i="1"/>
  <c r="Y384" i="1"/>
  <c r="Y388" i="1"/>
  <c r="Y392" i="1"/>
  <c r="Y396" i="1"/>
  <c r="Y400" i="1"/>
  <c r="Y404" i="1"/>
  <c r="Y408" i="1"/>
  <c r="Y412" i="1"/>
  <c r="Y416" i="1"/>
  <c r="Y420" i="1"/>
  <c r="Y424" i="1"/>
  <c r="Y428" i="1"/>
  <c r="Y432" i="1"/>
  <c r="Y436" i="1"/>
  <c r="Y440" i="1"/>
  <c r="Y444" i="1"/>
  <c r="Y448" i="1"/>
  <c r="Y452" i="1"/>
  <c r="Y456" i="1"/>
  <c r="Y460" i="1"/>
  <c r="Y464" i="1"/>
  <c r="Y375" i="1"/>
  <c r="Y379" i="1"/>
  <c r="Y383" i="1"/>
  <c r="Y387" i="1"/>
  <c r="Y391" i="1"/>
  <c r="Y395" i="1"/>
  <c r="Y399" i="1"/>
  <c r="Y403" i="1"/>
  <c r="Y407" i="1"/>
  <c r="Y411" i="1"/>
  <c r="Y415" i="1"/>
  <c r="Y419" i="1"/>
  <c r="Y423" i="1"/>
  <c r="Y427" i="1"/>
  <c r="Y431" i="1"/>
  <c r="Y435" i="1"/>
  <c r="Y439" i="1"/>
  <c r="Y443" i="1"/>
  <c r="Y447" i="1"/>
  <c r="Y451" i="1"/>
  <c r="Y455" i="1"/>
  <c r="Y459" i="1"/>
  <c r="Y463" i="1"/>
  <c r="Z466" i="1" l="1"/>
  <c r="AC466" i="1"/>
  <c r="AD466" i="1" s="1"/>
  <c r="AE466" i="1" s="1"/>
  <c r="AF466" i="1" s="1"/>
  <c r="Z434" i="1"/>
  <c r="AC434" i="1"/>
  <c r="AD434" i="1" s="1"/>
  <c r="AE434" i="1" s="1"/>
  <c r="AF434" i="1" s="1"/>
  <c r="Z402" i="1"/>
  <c r="AC402" i="1"/>
  <c r="AD402" i="1" s="1"/>
  <c r="AE402" i="1" s="1"/>
  <c r="AF402" i="1" s="1"/>
  <c r="W465" i="1"/>
  <c r="AC465" i="1" s="1"/>
  <c r="AD465" i="1" s="1"/>
  <c r="AE465" i="1" s="1"/>
  <c r="AF465" i="1" s="1"/>
  <c r="W463" i="1"/>
  <c r="AA463" i="1" s="1"/>
  <c r="W461" i="1"/>
  <c r="Z461" i="1" s="1"/>
  <c r="W459" i="1"/>
  <c r="AA459" i="1" s="1"/>
  <c r="W457" i="1"/>
  <c r="AC457" i="1" s="1"/>
  <c r="AD457" i="1" s="1"/>
  <c r="AE457" i="1" s="1"/>
  <c r="AF457" i="1" s="1"/>
  <c r="W455" i="1"/>
  <c r="AA455" i="1" s="1"/>
  <c r="W453" i="1"/>
  <c r="Z453" i="1" s="1"/>
  <c r="W451" i="1"/>
  <c r="Z451" i="1" s="1"/>
  <c r="W449" i="1"/>
  <c r="Z449" i="1" s="1"/>
  <c r="W447" i="1"/>
  <c r="Z447" i="1" s="1"/>
  <c r="W445" i="1"/>
  <c r="AC445" i="1" s="1"/>
  <c r="AD445" i="1" s="1"/>
  <c r="AE445" i="1" s="1"/>
  <c r="AF445" i="1" s="1"/>
  <c r="W443" i="1"/>
  <c r="Z443" i="1" s="1"/>
  <c r="W441" i="1"/>
  <c r="Z441" i="1" s="1"/>
  <c r="W439" i="1"/>
  <c r="Z439" i="1" s="1"/>
  <c r="W437" i="1"/>
  <c r="Z437" i="1" s="1"/>
  <c r="W433" i="1"/>
  <c r="Z433" i="1" s="1"/>
  <c r="W431" i="1"/>
  <c r="AA431" i="1" s="1"/>
  <c r="W429" i="1"/>
  <c r="Z429" i="1" s="1"/>
  <c r="W427" i="1"/>
  <c r="Z427" i="1" s="1"/>
  <c r="W425" i="1"/>
  <c r="Z425" i="1" s="1"/>
  <c r="W423" i="1"/>
  <c r="Z423" i="1" s="1"/>
  <c r="W421" i="1"/>
  <c r="Z421" i="1" s="1"/>
  <c r="W419" i="1"/>
  <c r="Z419" i="1" s="1"/>
  <c r="W417" i="1"/>
  <c r="Z417" i="1" s="1"/>
  <c r="W415" i="1"/>
  <c r="Z415" i="1" s="1"/>
  <c r="W413" i="1"/>
  <c r="Z413" i="1" s="1"/>
  <c r="W411" i="1"/>
  <c r="Z411" i="1" s="1"/>
  <c r="W409" i="1"/>
  <c r="Z409" i="1" s="1"/>
  <c r="W407" i="1"/>
  <c r="Z407" i="1" s="1"/>
  <c r="W405" i="1"/>
  <c r="Z405" i="1" s="1"/>
  <c r="W403" i="1"/>
  <c r="Z403" i="1" s="1"/>
  <c r="W401" i="1"/>
  <c r="Z401" i="1" s="1"/>
  <c r="W399" i="1"/>
  <c r="Z399" i="1" s="1"/>
  <c r="W397" i="1"/>
  <c r="Z397" i="1" s="1"/>
  <c r="W395" i="1"/>
  <c r="AA395" i="1" s="1"/>
  <c r="W393" i="1"/>
  <c r="Z393" i="1" s="1"/>
  <c r="W391" i="1"/>
  <c r="AC391" i="1" s="1"/>
  <c r="AD391" i="1" s="1"/>
  <c r="AE391" i="1" s="1"/>
  <c r="AF391" i="1" s="1"/>
  <c r="W389" i="1"/>
  <c r="Z389" i="1" s="1"/>
  <c r="W387" i="1"/>
  <c r="Z387" i="1" s="1"/>
  <c r="W385" i="1"/>
  <c r="Z385" i="1" s="1"/>
  <c r="W383" i="1"/>
  <c r="Z383" i="1" s="1"/>
  <c r="W381" i="1"/>
  <c r="Z381" i="1" s="1"/>
  <c r="W379" i="1"/>
  <c r="Z379" i="1" s="1"/>
  <c r="W377" i="1"/>
  <c r="Z377" i="1" s="1"/>
  <c r="W375" i="1"/>
  <c r="Z375" i="1" s="1"/>
  <c r="AC418" i="1"/>
  <c r="AD418" i="1" s="1"/>
  <c r="AE418" i="1" s="1"/>
  <c r="AF418" i="1" s="1"/>
  <c r="W435" i="1"/>
  <c r="Z435" i="1" s="1"/>
  <c r="AC438" i="1"/>
  <c r="AD438" i="1" s="1"/>
  <c r="AE438" i="1" s="1"/>
  <c r="AF438" i="1" s="1"/>
  <c r="AC374" i="1"/>
  <c r="AD374" i="1" s="1"/>
  <c r="AE374" i="1" s="1"/>
  <c r="AF374" i="1" s="1"/>
  <c r="AC450" i="1"/>
  <c r="AD450" i="1" s="1"/>
  <c r="AE450" i="1" s="1"/>
  <c r="AC406" i="1"/>
  <c r="AD406" i="1" s="1"/>
  <c r="AE406" i="1" s="1"/>
  <c r="AF406" i="1" s="1"/>
  <c r="AC386" i="1"/>
  <c r="AD386" i="1" s="1"/>
  <c r="AE386" i="1" s="1"/>
  <c r="AF386" i="1" s="1"/>
  <c r="AC458" i="1"/>
  <c r="AD458" i="1" s="1"/>
  <c r="AE458" i="1" s="1"/>
  <c r="AF458" i="1" s="1"/>
  <c r="AC426" i="1"/>
  <c r="AD426" i="1" s="1"/>
  <c r="AE426" i="1" s="1"/>
  <c r="AF426" i="1" s="1"/>
  <c r="AC394" i="1"/>
  <c r="AD394" i="1" s="1"/>
  <c r="AE394" i="1" s="1"/>
  <c r="AF394" i="1" s="1"/>
  <c r="Z459" i="1"/>
  <c r="AA427" i="1"/>
  <c r="AC454" i="1"/>
  <c r="AD454" i="1" s="1"/>
  <c r="AE454" i="1" s="1"/>
  <c r="AC442" i="1"/>
  <c r="AD442" i="1" s="1"/>
  <c r="AE442" i="1" s="1"/>
  <c r="AF442" i="1" s="1"/>
  <c r="AC422" i="1"/>
  <c r="AD422" i="1" s="1"/>
  <c r="AE422" i="1" s="1"/>
  <c r="AF422" i="1" s="1"/>
  <c r="AC410" i="1"/>
  <c r="AD410" i="1" s="1"/>
  <c r="AE410" i="1" s="1"/>
  <c r="AF410" i="1" s="1"/>
  <c r="AC390" i="1"/>
  <c r="AD390" i="1" s="1"/>
  <c r="AE390" i="1" s="1"/>
  <c r="AF390" i="1" s="1"/>
  <c r="AC378" i="1"/>
  <c r="AD378" i="1" s="1"/>
  <c r="AE378" i="1" s="1"/>
  <c r="AF378" i="1" s="1"/>
  <c r="AC462" i="1"/>
  <c r="AD462" i="1" s="1"/>
  <c r="AE462" i="1" s="1"/>
  <c r="AF462" i="1" s="1"/>
  <c r="AC446" i="1"/>
  <c r="AD446" i="1" s="1"/>
  <c r="AE446" i="1" s="1"/>
  <c r="AF446" i="1" s="1"/>
  <c r="AC430" i="1"/>
  <c r="AD430" i="1" s="1"/>
  <c r="AE430" i="1" s="1"/>
  <c r="AF430" i="1" s="1"/>
  <c r="AC414" i="1"/>
  <c r="AD414" i="1" s="1"/>
  <c r="AE414" i="1" s="1"/>
  <c r="AF414" i="1" s="1"/>
  <c r="AC398" i="1"/>
  <c r="AD398" i="1" s="1"/>
  <c r="AE398" i="1" s="1"/>
  <c r="AC382" i="1"/>
  <c r="AD382" i="1" s="1"/>
  <c r="AE382" i="1" s="1"/>
  <c r="AF382" i="1" s="1"/>
  <c r="Z445" i="1"/>
  <c r="AC464" i="1"/>
  <c r="AD464" i="1" s="1"/>
  <c r="AE464" i="1" s="1"/>
  <c r="AF464" i="1" s="1"/>
  <c r="AC460" i="1"/>
  <c r="AD460" i="1" s="1"/>
  <c r="AE460" i="1" s="1"/>
  <c r="AF460" i="1" s="1"/>
  <c r="AC456" i="1"/>
  <c r="AD456" i="1" s="1"/>
  <c r="AE456" i="1" s="1"/>
  <c r="AF456" i="1" s="1"/>
  <c r="AC452" i="1"/>
  <c r="AD452" i="1" s="1"/>
  <c r="AE452" i="1" s="1"/>
  <c r="AC448" i="1"/>
  <c r="AD448" i="1" s="1"/>
  <c r="AE448" i="1" s="1"/>
  <c r="AC444" i="1"/>
  <c r="AD444" i="1" s="1"/>
  <c r="AE444" i="1" s="1"/>
  <c r="AF444" i="1" s="1"/>
  <c r="AC440" i="1"/>
  <c r="AD440" i="1" s="1"/>
  <c r="AE440" i="1" s="1"/>
  <c r="AF440" i="1" s="1"/>
  <c r="AC436" i="1"/>
  <c r="AD436" i="1" s="1"/>
  <c r="AE436" i="1" s="1"/>
  <c r="AF436" i="1" s="1"/>
  <c r="AC432" i="1"/>
  <c r="AD432" i="1" s="1"/>
  <c r="AE432" i="1" s="1"/>
  <c r="AF432" i="1" s="1"/>
  <c r="AC428" i="1"/>
  <c r="AD428" i="1" s="1"/>
  <c r="AE428" i="1" s="1"/>
  <c r="AF428" i="1" s="1"/>
  <c r="AC424" i="1"/>
  <c r="AD424" i="1" s="1"/>
  <c r="AE424" i="1" s="1"/>
  <c r="AF424" i="1" s="1"/>
  <c r="AC420" i="1"/>
  <c r="AD420" i="1" s="1"/>
  <c r="AE420" i="1" s="1"/>
  <c r="AF420" i="1" s="1"/>
  <c r="AC416" i="1"/>
  <c r="AD416" i="1" s="1"/>
  <c r="AE416" i="1" s="1"/>
  <c r="AF416" i="1" s="1"/>
  <c r="AC412" i="1"/>
  <c r="AD412" i="1" s="1"/>
  <c r="AE412" i="1" s="1"/>
  <c r="AF412" i="1" s="1"/>
  <c r="AC408" i="1"/>
  <c r="AD408" i="1" s="1"/>
  <c r="AE408" i="1" s="1"/>
  <c r="AF408" i="1" s="1"/>
  <c r="AC404" i="1"/>
  <c r="AD404" i="1" s="1"/>
  <c r="AE404" i="1" s="1"/>
  <c r="AF404" i="1" s="1"/>
  <c r="AC400" i="1"/>
  <c r="AD400" i="1" s="1"/>
  <c r="AE400" i="1" s="1"/>
  <c r="AF400" i="1" s="1"/>
  <c r="AC396" i="1"/>
  <c r="AD396" i="1" s="1"/>
  <c r="AE396" i="1" s="1"/>
  <c r="AF396" i="1" s="1"/>
  <c r="AC392" i="1"/>
  <c r="AD392" i="1" s="1"/>
  <c r="AE392" i="1" s="1"/>
  <c r="AF392" i="1" s="1"/>
  <c r="AC388" i="1"/>
  <c r="AD388" i="1" s="1"/>
  <c r="AE388" i="1" s="1"/>
  <c r="AF388" i="1" s="1"/>
  <c r="AC384" i="1"/>
  <c r="AD384" i="1" s="1"/>
  <c r="AE384" i="1" s="1"/>
  <c r="AF384" i="1" s="1"/>
  <c r="AC380" i="1"/>
  <c r="AD380" i="1" s="1"/>
  <c r="AE380" i="1" s="1"/>
  <c r="AF380" i="1" s="1"/>
  <c r="AC376" i="1"/>
  <c r="AD376" i="1" s="1"/>
  <c r="AE376" i="1" s="1"/>
  <c r="AF376" i="1" s="1"/>
  <c r="AA441" i="1"/>
  <c r="AA466" i="1"/>
  <c r="AA464" i="1"/>
  <c r="AA462" i="1"/>
  <c r="AB462" i="1" s="1"/>
  <c r="AA460" i="1"/>
  <c r="AA458" i="1"/>
  <c r="AA456" i="1"/>
  <c r="AA454" i="1"/>
  <c r="AA452" i="1"/>
  <c r="AA450" i="1"/>
  <c r="AA448" i="1"/>
  <c r="AA446" i="1"/>
  <c r="AA444" i="1"/>
  <c r="AA442" i="1"/>
  <c r="AA440" i="1"/>
  <c r="AA438" i="1"/>
  <c r="AA436" i="1"/>
  <c r="AB436" i="1" s="1"/>
  <c r="AA434" i="1"/>
  <c r="AA432" i="1"/>
  <c r="AA430" i="1"/>
  <c r="AA428" i="1"/>
  <c r="AB428" i="1" s="1"/>
  <c r="AA426" i="1"/>
  <c r="AA424" i="1"/>
  <c r="AA422" i="1"/>
  <c r="AA420" i="1"/>
  <c r="AA418" i="1"/>
  <c r="AA416" i="1"/>
  <c r="AB416" i="1" s="1"/>
  <c r="AA414" i="1"/>
  <c r="AA412" i="1"/>
  <c r="AB412" i="1" s="1"/>
  <c r="AA410" i="1"/>
  <c r="AB410" i="1" s="1"/>
  <c r="AA408" i="1"/>
  <c r="AB408" i="1" s="1"/>
  <c r="AA406" i="1"/>
  <c r="AB406" i="1" s="1"/>
  <c r="AA404" i="1"/>
  <c r="AB404" i="1" s="1"/>
  <c r="AA402" i="1"/>
  <c r="AA400" i="1"/>
  <c r="AB400" i="1" s="1"/>
  <c r="AA398" i="1"/>
  <c r="AA396" i="1"/>
  <c r="AB396" i="1" s="1"/>
  <c r="AA394" i="1"/>
  <c r="AB394" i="1" s="1"/>
  <c r="AA392" i="1"/>
  <c r="AB392" i="1" s="1"/>
  <c r="AA390" i="1"/>
  <c r="AB390" i="1" s="1"/>
  <c r="AA388" i="1"/>
  <c r="AB388" i="1" s="1"/>
  <c r="AA386" i="1"/>
  <c r="AB386" i="1" s="1"/>
  <c r="AA384" i="1"/>
  <c r="AB384" i="1" s="1"/>
  <c r="AA382" i="1"/>
  <c r="AB382" i="1" s="1"/>
  <c r="AA380" i="1"/>
  <c r="AB380" i="1" s="1"/>
  <c r="AA378" i="1"/>
  <c r="AA376" i="1"/>
  <c r="AB376" i="1" s="1"/>
  <c r="AA374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W360" i="1"/>
  <c r="AA360" i="1" s="1"/>
  <c r="Y346" i="1"/>
  <c r="Y350" i="1"/>
  <c r="Y354" i="1"/>
  <c r="Y358" i="1"/>
  <c r="Y362" i="1"/>
  <c r="Y366" i="1"/>
  <c r="Y370" i="1"/>
  <c r="Y349" i="1"/>
  <c r="Y353" i="1"/>
  <c r="Y357" i="1"/>
  <c r="Y361" i="1"/>
  <c r="Y365" i="1"/>
  <c r="Y371" i="1"/>
  <c r="Y347" i="1"/>
  <c r="Y348" i="1"/>
  <c r="Y352" i="1"/>
  <c r="Y356" i="1"/>
  <c r="Y360" i="1"/>
  <c r="Y364" i="1"/>
  <c r="Y368" i="1"/>
  <c r="Y372" i="1"/>
  <c r="Y351" i="1"/>
  <c r="Y355" i="1"/>
  <c r="Y359" i="1"/>
  <c r="Y363" i="1"/>
  <c r="Y369" i="1"/>
  <c r="Y373" i="1"/>
  <c r="Y367" i="1"/>
  <c r="AA457" i="1" l="1"/>
  <c r="AC453" i="1"/>
  <c r="AD453" i="1" s="1"/>
  <c r="AE453" i="1" s="1"/>
  <c r="Z465" i="1"/>
  <c r="AA449" i="1"/>
  <c r="AA465" i="1"/>
  <c r="AC441" i="1"/>
  <c r="AD441" i="1" s="1"/>
  <c r="AE441" i="1" s="1"/>
  <c r="AF441" i="1" s="1"/>
  <c r="AC461" i="1"/>
  <c r="AD461" i="1" s="1"/>
  <c r="AE461" i="1" s="1"/>
  <c r="AF461" i="1" s="1"/>
  <c r="Z457" i="1"/>
  <c r="AC449" i="1"/>
  <c r="AD449" i="1" s="1"/>
  <c r="AE449" i="1" s="1"/>
  <c r="AC385" i="1"/>
  <c r="AD385" i="1" s="1"/>
  <c r="AE385" i="1" s="1"/>
  <c r="AF385" i="1" s="1"/>
  <c r="AC413" i="1"/>
  <c r="AD413" i="1" s="1"/>
  <c r="AE413" i="1" s="1"/>
  <c r="AF413" i="1" s="1"/>
  <c r="AC419" i="1"/>
  <c r="AD419" i="1" s="1"/>
  <c r="AE419" i="1" s="1"/>
  <c r="AF419" i="1" s="1"/>
  <c r="AA411" i="1"/>
  <c r="AB411" i="1" s="1"/>
  <c r="AA415" i="1"/>
  <c r="AC387" i="1"/>
  <c r="AD387" i="1" s="1"/>
  <c r="AE387" i="1" s="1"/>
  <c r="AF387" i="1" s="1"/>
  <c r="AC399" i="1"/>
  <c r="AD399" i="1" s="1"/>
  <c r="AE399" i="1" s="1"/>
  <c r="AC431" i="1"/>
  <c r="AD431" i="1" s="1"/>
  <c r="AE431" i="1" s="1"/>
  <c r="AF431" i="1" s="1"/>
  <c r="AA405" i="1"/>
  <c r="AC451" i="1"/>
  <c r="AD451" i="1" s="1"/>
  <c r="AE451" i="1" s="1"/>
  <c r="AA383" i="1"/>
  <c r="AC407" i="1"/>
  <c r="AD407" i="1" s="1"/>
  <c r="AE407" i="1" s="1"/>
  <c r="AF407" i="1" s="1"/>
  <c r="AC437" i="1"/>
  <c r="AD437" i="1" s="1"/>
  <c r="AE437" i="1" s="1"/>
  <c r="AF437" i="1" s="1"/>
  <c r="AA387" i="1"/>
  <c r="AB387" i="1" s="1"/>
  <c r="AA435" i="1"/>
  <c r="AB435" i="1" s="1"/>
  <c r="AC403" i="1"/>
  <c r="AD403" i="1" s="1"/>
  <c r="AE403" i="1" s="1"/>
  <c r="AF403" i="1" s="1"/>
  <c r="AC435" i="1"/>
  <c r="AD435" i="1" s="1"/>
  <c r="AE435" i="1" s="1"/>
  <c r="AF435" i="1" s="1"/>
  <c r="Z395" i="1"/>
  <c r="AB395" i="1" s="1"/>
  <c r="AC375" i="1"/>
  <c r="AD375" i="1" s="1"/>
  <c r="AE375" i="1" s="1"/>
  <c r="AF375" i="1" s="1"/>
  <c r="AA399" i="1"/>
  <c r="AC415" i="1"/>
  <c r="AD415" i="1" s="1"/>
  <c r="AE415" i="1" s="1"/>
  <c r="AF415" i="1" s="1"/>
  <c r="AC423" i="1"/>
  <c r="AD423" i="1" s="1"/>
  <c r="AE423" i="1" s="1"/>
  <c r="AF423" i="1" s="1"/>
  <c r="Z431" i="1"/>
  <c r="AA375" i="1"/>
  <c r="Z391" i="1"/>
  <c r="AB402" i="1"/>
  <c r="AB434" i="1"/>
  <c r="AB466" i="1"/>
  <c r="AA437" i="1"/>
  <c r="AA445" i="1"/>
  <c r="AA453" i="1"/>
  <c r="AA461" i="1"/>
  <c r="AA379" i="1"/>
  <c r="AB379" i="1" s="1"/>
  <c r="AA403" i="1"/>
  <c r="AB403" i="1" s="1"/>
  <c r="AA419" i="1"/>
  <c r="AC379" i="1"/>
  <c r="AD379" i="1" s="1"/>
  <c r="AE379" i="1" s="1"/>
  <c r="AF379" i="1" s="1"/>
  <c r="AC395" i="1"/>
  <c r="AD395" i="1" s="1"/>
  <c r="AE395" i="1" s="1"/>
  <c r="AF395" i="1" s="1"/>
  <c r="AC411" i="1"/>
  <c r="AD411" i="1" s="1"/>
  <c r="AE411" i="1" s="1"/>
  <c r="AF411" i="1" s="1"/>
  <c r="AC427" i="1"/>
  <c r="AD427" i="1" s="1"/>
  <c r="AE427" i="1" s="1"/>
  <c r="AF427" i="1" s="1"/>
  <c r="AC383" i="1"/>
  <c r="AD383" i="1" s="1"/>
  <c r="AE383" i="1" s="1"/>
  <c r="AF383" i="1" s="1"/>
  <c r="AA391" i="1"/>
  <c r="AA407" i="1"/>
  <c r="AB407" i="1" s="1"/>
  <c r="AA423" i="1"/>
  <c r="AA389" i="1"/>
  <c r="AB389" i="1" s="1"/>
  <c r="AA421" i="1"/>
  <c r="AC405" i="1"/>
  <c r="AD405" i="1" s="1"/>
  <c r="AE405" i="1" s="1"/>
  <c r="AF405" i="1" s="1"/>
  <c r="AC433" i="1"/>
  <c r="AD433" i="1" s="1"/>
  <c r="AE433" i="1" s="1"/>
  <c r="AF433" i="1" s="1"/>
  <c r="AC429" i="1"/>
  <c r="AD429" i="1" s="1"/>
  <c r="AE429" i="1" s="1"/>
  <c r="AF429" i="1" s="1"/>
  <c r="AC409" i="1"/>
  <c r="AD409" i="1" s="1"/>
  <c r="AE409" i="1" s="1"/>
  <c r="AF409" i="1" s="1"/>
  <c r="AC393" i="1"/>
  <c r="AD393" i="1" s="1"/>
  <c r="AE393" i="1" s="1"/>
  <c r="AF393" i="1" s="1"/>
  <c r="AC439" i="1"/>
  <c r="AD439" i="1" s="1"/>
  <c r="AE439" i="1" s="1"/>
  <c r="AF439" i="1" s="1"/>
  <c r="AC463" i="1"/>
  <c r="AD463" i="1" s="1"/>
  <c r="AE463" i="1" s="1"/>
  <c r="AF463" i="1" s="1"/>
  <c r="AA381" i="1"/>
  <c r="AB381" i="1" s="1"/>
  <c r="AA397" i="1"/>
  <c r="AA413" i="1"/>
  <c r="AB413" i="1" s="1"/>
  <c r="AA429" i="1"/>
  <c r="AC389" i="1"/>
  <c r="AD389" i="1" s="1"/>
  <c r="AE389" i="1" s="1"/>
  <c r="AF389" i="1" s="1"/>
  <c r="AC417" i="1"/>
  <c r="AD417" i="1" s="1"/>
  <c r="AE417" i="1" s="1"/>
  <c r="AF417" i="1" s="1"/>
  <c r="AC377" i="1"/>
  <c r="AD377" i="1" s="1"/>
  <c r="AE377" i="1" s="1"/>
  <c r="AF377" i="1" s="1"/>
  <c r="AC397" i="1"/>
  <c r="AD397" i="1" s="1"/>
  <c r="AE397" i="1" s="1"/>
  <c r="AC421" i="1"/>
  <c r="AD421" i="1" s="1"/>
  <c r="AE421" i="1" s="1"/>
  <c r="AF421" i="1" s="1"/>
  <c r="AC381" i="1"/>
  <c r="AD381" i="1" s="1"/>
  <c r="AE381" i="1" s="1"/>
  <c r="AF381" i="1" s="1"/>
  <c r="AC401" i="1"/>
  <c r="AD401" i="1" s="1"/>
  <c r="AE401" i="1" s="1"/>
  <c r="AF401" i="1" s="1"/>
  <c r="AC425" i="1"/>
  <c r="AD425" i="1" s="1"/>
  <c r="AE425" i="1" s="1"/>
  <c r="AF425" i="1" s="1"/>
  <c r="AA451" i="1"/>
  <c r="AA439" i="1"/>
  <c r="Z455" i="1"/>
  <c r="AA447" i="1"/>
  <c r="Z463" i="1"/>
  <c r="W372" i="1"/>
  <c r="AA372" i="1" s="1"/>
  <c r="W370" i="1"/>
  <c r="AC370" i="1" s="1"/>
  <c r="AD370" i="1" s="1"/>
  <c r="AE370" i="1" s="1"/>
  <c r="AF370" i="1" s="1"/>
  <c r="W368" i="1"/>
  <c r="AA368" i="1" s="1"/>
  <c r="W366" i="1"/>
  <c r="AC366" i="1" s="1"/>
  <c r="AD366" i="1" s="1"/>
  <c r="AE366" i="1" s="1"/>
  <c r="AF366" i="1" s="1"/>
  <c r="W364" i="1"/>
  <c r="Z364" i="1" s="1"/>
  <c r="W362" i="1"/>
  <c r="AC362" i="1" s="1"/>
  <c r="AD362" i="1" s="1"/>
  <c r="AE362" i="1" s="1"/>
  <c r="AF362" i="1" s="1"/>
  <c r="W358" i="1"/>
  <c r="AC358" i="1" s="1"/>
  <c r="AD358" i="1" s="1"/>
  <c r="AE358" i="1" s="1"/>
  <c r="W356" i="1"/>
  <c r="Z356" i="1" s="1"/>
  <c r="W354" i="1"/>
  <c r="AC354" i="1" s="1"/>
  <c r="AD354" i="1" s="1"/>
  <c r="AE354" i="1" s="1"/>
  <c r="AF354" i="1" s="1"/>
  <c r="W352" i="1"/>
  <c r="AA352" i="1" s="1"/>
  <c r="W350" i="1"/>
  <c r="AC350" i="1" s="1"/>
  <c r="AD350" i="1" s="1"/>
  <c r="AE350" i="1" s="1"/>
  <c r="AF350" i="1" s="1"/>
  <c r="W348" i="1"/>
  <c r="AA348" i="1" s="1"/>
  <c r="W346" i="1"/>
  <c r="AC346" i="1" s="1"/>
  <c r="AD346" i="1" s="1"/>
  <c r="AE346" i="1" s="1"/>
  <c r="AF346" i="1" s="1"/>
  <c r="AA377" i="1"/>
  <c r="AA385" i="1"/>
  <c r="AA393" i="1"/>
  <c r="AB393" i="1" s="1"/>
  <c r="AA401" i="1"/>
  <c r="AB401" i="1" s="1"/>
  <c r="AA409" i="1"/>
  <c r="AB409" i="1" s="1"/>
  <c r="AA417" i="1"/>
  <c r="AA425" i="1"/>
  <c r="AA433" i="1"/>
  <c r="AA443" i="1"/>
  <c r="AC443" i="1"/>
  <c r="AD443" i="1" s="1"/>
  <c r="AE443" i="1" s="1"/>
  <c r="AF443" i="1" s="1"/>
  <c r="AC459" i="1"/>
  <c r="AD459" i="1" s="1"/>
  <c r="AE459" i="1" s="1"/>
  <c r="AF459" i="1" s="1"/>
  <c r="AC455" i="1"/>
  <c r="AD455" i="1" s="1"/>
  <c r="AE455" i="1" s="1"/>
  <c r="AB391" i="1"/>
  <c r="AC447" i="1"/>
  <c r="AD447" i="1" s="1"/>
  <c r="AE447" i="1" s="1"/>
  <c r="AF447" i="1" s="1"/>
  <c r="AB405" i="1"/>
  <c r="AB445" i="1"/>
  <c r="AB383" i="1"/>
  <c r="Z372" i="1"/>
  <c r="AA356" i="1"/>
  <c r="AC360" i="1"/>
  <c r="AD360" i="1" s="1"/>
  <c r="AE360" i="1" s="1"/>
  <c r="AF360" i="1" s="1"/>
  <c r="Z360" i="1"/>
  <c r="AB360" i="1" s="1"/>
  <c r="AA354" i="1"/>
  <c r="W373" i="1"/>
  <c r="W371" i="1"/>
  <c r="W369" i="1"/>
  <c r="W367" i="1"/>
  <c r="W365" i="1"/>
  <c r="W363" i="1"/>
  <c r="W361" i="1"/>
  <c r="W359" i="1"/>
  <c r="W357" i="1"/>
  <c r="W355" i="1"/>
  <c r="W353" i="1"/>
  <c r="W351" i="1"/>
  <c r="W349" i="1"/>
  <c r="W347" i="1"/>
  <c r="AA346" i="1" l="1"/>
  <c r="AC368" i="1"/>
  <c r="AD368" i="1" s="1"/>
  <c r="AE368" i="1" s="1"/>
  <c r="AF368" i="1" s="1"/>
  <c r="AC364" i="1"/>
  <c r="AD364" i="1" s="1"/>
  <c r="AE364" i="1" s="1"/>
  <c r="AF364" i="1" s="1"/>
  <c r="AA350" i="1"/>
  <c r="AA358" i="1"/>
  <c r="AA364" i="1"/>
  <c r="AA366" i="1"/>
  <c r="Z348" i="1"/>
  <c r="AA362" i="1"/>
  <c r="AA370" i="1"/>
  <c r="AC352" i="1"/>
  <c r="AD352" i="1" s="1"/>
  <c r="AE352" i="1" s="1"/>
  <c r="AF352" i="1" s="1"/>
  <c r="AC356" i="1"/>
  <c r="AD356" i="1" s="1"/>
  <c r="AE356" i="1" s="1"/>
  <c r="AF356" i="1" s="1"/>
  <c r="Z346" i="1"/>
  <c r="Z350" i="1"/>
  <c r="Z354" i="1"/>
  <c r="AB354" i="1" s="1"/>
  <c r="Z358" i="1"/>
  <c r="Z368" i="1"/>
  <c r="AC372" i="1"/>
  <c r="AD372" i="1" s="1"/>
  <c r="AE372" i="1" s="1"/>
  <c r="AF372" i="1" s="1"/>
  <c r="Z362" i="1"/>
  <c r="Z366" i="1"/>
  <c r="Z370" i="1"/>
  <c r="Z352" i="1"/>
  <c r="AB352" i="1" s="1"/>
  <c r="AC348" i="1"/>
  <c r="AD348" i="1" s="1"/>
  <c r="AE348" i="1" s="1"/>
  <c r="AF348" i="1" s="1"/>
  <c r="AB356" i="1"/>
  <c r="AB372" i="1"/>
  <c r="Z347" i="1"/>
  <c r="AC347" i="1"/>
  <c r="AD347" i="1" s="1"/>
  <c r="AE347" i="1" s="1"/>
  <c r="AF347" i="1" s="1"/>
  <c r="AA347" i="1"/>
  <c r="Z349" i="1"/>
  <c r="AA349" i="1"/>
  <c r="AC349" i="1"/>
  <c r="AD349" i="1" s="1"/>
  <c r="AE349" i="1" s="1"/>
  <c r="AF349" i="1" s="1"/>
  <c r="Z351" i="1"/>
  <c r="AC351" i="1"/>
  <c r="AD351" i="1" s="1"/>
  <c r="AE351" i="1" s="1"/>
  <c r="AF351" i="1" s="1"/>
  <c r="AA351" i="1"/>
  <c r="Z353" i="1"/>
  <c r="AA353" i="1"/>
  <c r="AC353" i="1"/>
  <c r="AD353" i="1" s="1"/>
  <c r="AE353" i="1" s="1"/>
  <c r="AF353" i="1" s="1"/>
  <c r="Z355" i="1"/>
  <c r="AC355" i="1"/>
  <c r="AD355" i="1" s="1"/>
  <c r="AE355" i="1" s="1"/>
  <c r="AF355" i="1" s="1"/>
  <c r="AA355" i="1"/>
  <c r="Z357" i="1"/>
  <c r="AA357" i="1"/>
  <c r="AC357" i="1"/>
  <c r="AD357" i="1" s="1"/>
  <c r="AE357" i="1" s="1"/>
  <c r="AF357" i="1" s="1"/>
  <c r="Z359" i="1"/>
  <c r="AC359" i="1"/>
  <c r="AD359" i="1" s="1"/>
  <c r="AE359" i="1" s="1"/>
  <c r="AA359" i="1"/>
  <c r="Z361" i="1"/>
  <c r="AA361" i="1"/>
  <c r="AC361" i="1"/>
  <c r="AD361" i="1" s="1"/>
  <c r="AE361" i="1" s="1"/>
  <c r="AF361" i="1" s="1"/>
  <c r="Z363" i="1"/>
  <c r="AC363" i="1"/>
  <c r="AD363" i="1" s="1"/>
  <c r="AE363" i="1" s="1"/>
  <c r="AF363" i="1" s="1"/>
  <c r="AA363" i="1"/>
  <c r="Z365" i="1"/>
  <c r="AA365" i="1"/>
  <c r="AC365" i="1"/>
  <c r="AD365" i="1" s="1"/>
  <c r="AE365" i="1" s="1"/>
  <c r="AF365" i="1" s="1"/>
  <c r="Z367" i="1"/>
  <c r="AC367" i="1"/>
  <c r="AD367" i="1" s="1"/>
  <c r="AE367" i="1" s="1"/>
  <c r="AF367" i="1" s="1"/>
  <c r="AA367" i="1"/>
  <c r="Z369" i="1"/>
  <c r="AA369" i="1"/>
  <c r="AC369" i="1"/>
  <c r="AD369" i="1" s="1"/>
  <c r="AE369" i="1" s="1"/>
  <c r="AF369" i="1" s="1"/>
  <c r="Z371" i="1"/>
  <c r="AC371" i="1"/>
  <c r="AD371" i="1" s="1"/>
  <c r="AE371" i="1" s="1"/>
  <c r="AF371" i="1" s="1"/>
  <c r="AA371" i="1"/>
  <c r="Z373" i="1"/>
  <c r="AA373" i="1"/>
  <c r="AC373" i="1"/>
  <c r="AD373" i="1" s="1"/>
  <c r="AE373" i="1" s="1"/>
  <c r="AF373" i="1" s="1"/>
  <c r="AB355" i="1" l="1"/>
  <c r="AB357" i="1"/>
  <c r="AB353" i="1"/>
  <c r="F345" i="1" l="1"/>
  <c r="F344" i="1"/>
  <c r="F343" i="1"/>
  <c r="W342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W279" i="1"/>
  <c r="Z279" i="1" s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I4" i="1"/>
  <c r="I2" i="1"/>
  <c r="W6" i="1" l="1"/>
  <c r="W8" i="1"/>
  <c r="AC8" i="1" s="1"/>
  <c r="AD8" i="1" s="1"/>
  <c r="AE8" i="1" s="1"/>
  <c r="AF8" i="1" s="1"/>
  <c r="W10" i="1"/>
  <c r="W32" i="1"/>
  <c r="AC32" i="1" s="1"/>
  <c r="AD32" i="1" s="1"/>
  <c r="AE32" i="1" s="1"/>
  <c r="AF32" i="1" s="1"/>
  <c r="W34" i="1"/>
  <c r="W36" i="1"/>
  <c r="AC36" i="1" s="1"/>
  <c r="AD36" i="1" s="1"/>
  <c r="AE36" i="1" s="1"/>
  <c r="AF36" i="1" s="1"/>
  <c r="W38" i="1"/>
  <c r="W40" i="1"/>
  <c r="AC40" i="1" s="1"/>
  <c r="AD40" i="1" s="1"/>
  <c r="AE40" i="1" s="1"/>
  <c r="AF40" i="1" s="1"/>
  <c r="W42" i="1"/>
  <c r="W44" i="1"/>
  <c r="AC44" i="1" s="1"/>
  <c r="AD44" i="1" s="1"/>
  <c r="AE44" i="1" s="1"/>
  <c r="AF44" i="1" s="1"/>
  <c r="W46" i="1"/>
  <c r="W48" i="1"/>
  <c r="AC48" i="1" s="1"/>
  <c r="AD48" i="1" s="1"/>
  <c r="AE48" i="1" s="1"/>
  <c r="AF48" i="1" s="1"/>
  <c r="W50" i="1"/>
  <c r="W52" i="1"/>
  <c r="AC52" i="1" s="1"/>
  <c r="AD52" i="1" s="1"/>
  <c r="AE52" i="1" s="1"/>
  <c r="AF52" i="1" s="1"/>
  <c r="W54" i="1"/>
  <c r="W56" i="1"/>
  <c r="AC56" i="1" s="1"/>
  <c r="AD56" i="1" s="1"/>
  <c r="AE56" i="1" s="1"/>
  <c r="AF56" i="1" s="1"/>
  <c r="W58" i="1"/>
  <c r="W60" i="1"/>
  <c r="AC60" i="1" s="1"/>
  <c r="AD60" i="1" s="1"/>
  <c r="AE60" i="1" s="1"/>
  <c r="AF60" i="1" s="1"/>
  <c r="W62" i="1"/>
  <c r="W64" i="1"/>
  <c r="AC64" i="1" s="1"/>
  <c r="AD64" i="1" s="1"/>
  <c r="AE64" i="1" s="1"/>
  <c r="AF64" i="1" s="1"/>
  <c r="W66" i="1"/>
  <c r="W68" i="1"/>
  <c r="AC68" i="1" s="1"/>
  <c r="AD68" i="1" s="1"/>
  <c r="AE68" i="1" s="1"/>
  <c r="AF68" i="1" s="1"/>
  <c r="W70" i="1"/>
  <c r="W72" i="1"/>
  <c r="AC72" i="1" s="1"/>
  <c r="AD72" i="1" s="1"/>
  <c r="AE72" i="1" s="1"/>
  <c r="W74" i="1"/>
  <c r="W76" i="1"/>
  <c r="AC76" i="1" s="1"/>
  <c r="AD76" i="1" s="1"/>
  <c r="AE76" i="1" s="1"/>
  <c r="AF76" i="1" s="1"/>
  <c r="W78" i="1"/>
  <c r="W80" i="1"/>
  <c r="AC80" i="1" s="1"/>
  <c r="AD80" i="1" s="1"/>
  <c r="AE80" i="1" s="1"/>
  <c r="AF80" i="1" s="1"/>
  <c r="W82" i="1"/>
  <c r="W84" i="1"/>
  <c r="AC84" i="1" s="1"/>
  <c r="AD84" i="1" s="1"/>
  <c r="AE84" i="1" s="1"/>
  <c r="AF84" i="1" s="1"/>
  <c r="W86" i="1"/>
  <c r="W88" i="1"/>
  <c r="AC88" i="1" s="1"/>
  <c r="AD88" i="1" s="1"/>
  <c r="AE88" i="1" s="1"/>
  <c r="AF88" i="1" s="1"/>
  <c r="W90" i="1"/>
  <c r="W92" i="1"/>
  <c r="AC92" i="1" s="1"/>
  <c r="AD92" i="1" s="1"/>
  <c r="AE92" i="1" s="1"/>
  <c r="AF92" i="1" s="1"/>
  <c r="W94" i="1"/>
  <c r="Z94" i="1" s="1"/>
  <c r="W96" i="1"/>
  <c r="AC96" i="1" s="1"/>
  <c r="AD96" i="1" s="1"/>
  <c r="AE96" i="1" s="1"/>
  <c r="AF96" i="1" s="1"/>
  <c r="W100" i="1"/>
  <c r="Z100" i="1" s="1"/>
  <c r="W102" i="1"/>
  <c r="W104" i="1"/>
  <c r="Z104" i="1" s="1"/>
  <c r="W106" i="1"/>
  <c r="AA106" i="1" s="1"/>
  <c r="W108" i="1"/>
  <c r="Z108" i="1" s="1"/>
  <c r="W136" i="1"/>
  <c r="AA136" i="1" s="1"/>
  <c r="W138" i="1"/>
  <c r="Z138" i="1" s="1"/>
  <c r="W140" i="1"/>
  <c r="AA140" i="1" s="1"/>
  <c r="W142" i="1"/>
  <c r="Z142" i="1" s="1"/>
  <c r="W144" i="1"/>
  <c r="AA144" i="1" s="1"/>
  <c r="W146" i="1"/>
  <c r="Z146" i="1" s="1"/>
  <c r="W148" i="1"/>
  <c r="AA148" i="1" s="1"/>
  <c r="W150" i="1"/>
  <c r="Z150" i="1" s="1"/>
  <c r="W152" i="1"/>
  <c r="AA152" i="1" s="1"/>
  <c r="W154" i="1"/>
  <c r="Z154" i="1" s="1"/>
  <c r="W156" i="1"/>
  <c r="AA156" i="1" s="1"/>
  <c r="W158" i="1"/>
  <c r="Z158" i="1" s="1"/>
  <c r="W160" i="1"/>
  <c r="AA160" i="1" s="1"/>
  <c r="W162" i="1"/>
  <c r="Z162" i="1" s="1"/>
  <c r="W164" i="1"/>
  <c r="W166" i="1"/>
  <c r="Z166" i="1" s="1"/>
  <c r="W168" i="1"/>
  <c r="AA168" i="1" s="1"/>
  <c r="W170" i="1"/>
  <c r="Z170" i="1" s="1"/>
  <c r="W172" i="1"/>
  <c r="AA172" i="1" s="1"/>
  <c r="W174" i="1"/>
  <c r="Z174" i="1" s="1"/>
  <c r="W176" i="1"/>
  <c r="AA176" i="1" s="1"/>
  <c r="W178" i="1"/>
  <c r="Z178" i="1" s="1"/>
  <c r="W180" i="1"/>
  <c r="AA180" i="1" s="1"/>
  <c r="W182" i="1"/>
  <c r="Z182" i="1" s="1"/>
  <c r="W184" i="1"/>
  <c r="AA184" i="1" s="1"/>
  <c r="W186" i="1"/>
  <c r="Z186" i="1" s="1"/>
  <c r="W188" i="1"/>
  <c r="AA188" i="1" s="1"/>
  <c r="W190" i="1"/>
  <c r="Z190" i="1" s="1"/>
  <c r="W192" i="1"/>
  <c r="AA192" i="1" s="1"/>
  <c r="W194" i="1"/>
  <c r="Z194" i="1" s="1"/>
  <c r="W196" i="1"/>
  <c r="W198" i="1"/>
  <c r="Z198" i="1" s="1"/>
  <c r="W200" i="1"/>
  <c r="AA200" i="1" s="1"/>
  <c r="W202" i="1"/>
  <c r="Z202" i="1" s="1"/>
  <c r="W204" i="1"/>
  <c r="AA204" i="1" s="1"/>
  <c r="W206" i="1"/>
  <c r="Z206" i="1" s="1"/>
  <c r="W208" i="1"/>
  <c r="AA208" i="1" s="1"/>
  <c r="W210" i="1"/>
  <c r="Z210" i="1" s="1"/>
  <c r="W212" i="1"/>
  <c r="AA212" i="1" s="1"/>
  <c r="W214" i="1"/>
  <c r="Z214" i="1" s="1"/>
  <c r="W216" i="1"/>
  <c r="AA216" i="1" s="1"/>
  <c r="W218" i="1"/>
  <c r="Z218" i="1" s="1"/>
  <c r="W220" i="1"/>
  <c r="AA220" i="1" s="1"/>
  <c r="W222" i="1"/>
  <c r="Z222" i="1" s="1"/>
  <c r="W224" i="1"/>
  <c r="AA224" i="1" s="1"/>
  <c r="W226" i="1"/>
  <c r="Z226" i="1" s="1"/>
  <c r="W228" i="1"/>
  <c r="W230" i="1"/>
  <c r="Z230" i="1" s="1"/>
  <c r="W232" i="1"/>
  <c r="AA232" i="1" s="1"/>
  <c r="W234" i="1"/>
  <c r="Z234" i="1" s="1"/>
  <c r="W236" i="1"/>
  <c r="AA236" i="1" s="1"/>
  <c r="W238" i="1"/>
  <c r="Z238" i="1" s="1"/>
  <c r="W240" i="1"/>
  <c r="AA240" i="1" s="1"/>
  <c r="W242" i="1"/>
  <c r="W244" i="1"/>
  <c r="AA244" i="1" s="1"/>
  <c r="W246" i="1"/>
  <c r="W248" i="1"/>
  <c r="AA248" i="1" s="1"/>
  <c r="W250" i="1"/>
  <c r="W252" i="1"/>
  <c r="AA252" i="1" s="1"/>
  <c r="W254" i="1"/>
  <c r="W256" i="1"/>
  <c r="AA256" i="1" s="1"/>
  <c r="W258" i="1"/>
  <c r="W260" i="1"/>
  <c r="AC260" i="1" s="1"/>
  <c r="AD260" i="1" s="1"/>
  <c r="AE260" i="1" s="1"/>
  <c r="AF260" i="1" s="1"/>
  <c r="W262" i="1"/>
  <c r="W264" i="1"/>
  <c r="AA264" i="1" s="1"/>
  <c r="W266" i="1"/>
  <c r="W268" i="1"/>
  <c r="AA268" i="1" s="1"/>
  <c r="W270" i="1"/>
  <c r="W272" i="1"/>
  <c r="AA272" i="1" s="1"/>
  <c r="W274" i="1"/>
  <c r="W276" i="1"/>
  <c r="AA276" i="1" s="1"/>
  <c r="W278" i="1"/>
  <c r="W281" i="1"/>
  <c r="AA281" i="1" s="1"/>
  <c r="W283" i="1"/>
  <c r="Z283" i="1" s="1"/>
  <c r="W285" i="1"/>
  <c r="AA285" i="1" s="1"/>
  <c r="W287" i="1"/>
  <c r="Z287" i="1" s="1"/>
  <c r="W289" i="1"/>
  <c r="AA289" i="1" s="1"/>
  <c r="W291" i="1"/>
  <c r="Z291" i="1" s="1"/>
  <c r="W293" i="1"/>
  <c r="W295" i="1"/>
  <c r="Z295" i="1" s="1"/>
  <c r="W344" i="1"/>
  <c r="AA344" i="1" s="1"/>
  <c r="W7" i="1"/>
  <c r="W9" i="1"/>
  <c r="AC9" i="1" s="1"/>
  <c r="AD9" i="1" s="1"/>
  <c r="AE9" i="1" s="1"/>
  <c r="AF9" i="1" s="1"/>
  <c r="W31" i="1"/>
  <c r="W33" i="1"/>
  <c r="AC33" i="1" s="1"/>
  <c r="AD33" i="1" s="1"/>
  <c r="AE33" i="1" s="1"/>
  <c r="AF33" i="1" s="1"/>
  <c r="W35" i="1"/>
  <c r="W37" i="1"/>
  <c r="AC37" i="1" s="1"/>
  <c r="AD37" i="1" s="1"/>
  <c r="AE37" i="1" s="1"/>
  <c r="AF37" i="1" s="1"/>
  <c r="W39" i="1"/>
  <c r="W41" i="1"/>
  <c r="AC41" i="1" s="1"/>
  <c r="AD41" i="1" s="1"/>
  <c r="AE41" i="1" s="1"/>
  <c r="W43" i="1"/>
  <c r="W45" i="1"/>
  <c r="AC45" i="1" s="1"/>
  <c r="AD45" i="1" s="1"/>
  <c r="AE45" i="1" s="1"/>
  <c r="AF45" i="1" s="1"/>
  <c r="W47" i="1"/>
  <c r="W49" i="1"/>
  <c r="AC49" i="1" s="1"/>
  <c r="AD49" i="1" s="1"/>
  <c r="AE49" i="1" s="1"/>
  <c r="AF49" i="1" s="1"/>
  <c r="W51" i="1"/>
  <c r="W53" i="1"/>
  <c r="AC53" i="1" s="1"/>
  <c r="AD53" i="1" s="1"/>
  <c r="AE53" i="1" s="1"/>
  <c r="AF53" i="1" s="1"/>
  <c r="W55" i="1"/>
  <c r="W57" i="1"/>
  <c r="AC57" i="1" s="1"/>
  <c r="AD57" i="1" s="1"/>
  <c r="AE57" i="1" s="1"/>
  <c r="AF57" i="1" s="1"/>
  <c r="W59" i="1"/>
  <c r="W61" i="1"/>
  <c r="AC61" i="1" s="1"/>
  <c r="AD61" i="1" s="1"/>
  <c r="AE61" i="1" s="1"/>
  <c r="AF61" i="1" s="1"/>
  <c r="W63" i="1"/>
  <c r="W65" i="1"/>
  <c r="AC65" i="1" s="1"/>
  <c r="AD65" i="1" s="1"/>
  <c r="AE65" i="1" s="1"/>
  <c r="AF65" i="1" s="1"/>
  <c r="W67" i="1"/>
  <c r="W69" i="1"/>
  <c r="AC69" i="1" s="1"/>
  <c r="AD69" i="1" s="1"/>
  <c r="AE69" i="1" s="1"/>
  <c r="AF69" i="1" s="1"/>
  <c r="W71" i="1"/>
  <c r="W73" i="1"/>
  <c r="AC73" i="1" s="1"/>
  <c r="AD73" i="1" s="1"/>
  <c r="AE73" i="1" s="1"/>
  <c r="W75" i="1"/>
  <c r="W77" i="1"/>
  <c r="AC77" i="1" s="1"/>
  <c r="AD77" i="1" s="1"/>
  <c r="AE77" i="1" s="1"/>
  <c r="AF77" i="1" s="1"/>
  <c r="W79" i="1"/>
  <c r="W81" i="1"/>
  <c r="AC81" i="1" s="1"/>
  <c r="AD81" i="1" s="1"/>
  <c r="AE81" i="1" s="1"/>
  <c r="AF81" i="1" s="1"/>
  <c r="W83" i="1"/>
  <c r="W85" i="1"/>
  <c r="AC85" i="1" s="1"/>
  <c r="AD85" i="1" s="1"/>
  <c r="AE85" i="1" s="1"/>
  <c r="AF85" i="1" s="1"/>
  <c r="W87" i="1"/>
  <c r="W89" i="1"/>
  <c r="AC89" i="1" s="1"/>
  <c r="AD89" i="1" s="1"/>
  <c r="AE89" i="1" s="1"/>
  <c r="AF89" i="1" s="1"/>
  <c r="W91" i="1"/>
  <c r="W93" i="1"/>
  <c r="AC93" i="1" s="1"/>
  <c r="AD93" i="1" s="1"/>
  <c r="AE93" i="1" s="1"/>
  <c r="AF93" i="1" s="1"/>
  <c r="W95" i="1"/>
  <c r="Z95" i="1" s="1"/>
  <c r="W97" i="1"/>
  <c r="AC97" i="1" s="1"/>
  <c r="AD97" i="1" s="1"/>
  <c r="AE97" i="1" s="1"/>
  <c r="AF97" i="1" s="1"/>
  <c r="W99" i="1"/>
  <c r="Z99" i="1" s="1"/>
  <c r="W101" i="1"/>
  <c r="AC101" i="1" s="1"/>
  <c r="AD101" i="1" s="1"/>
  <c r="AE101" i="1" s="1"/>
  <c r="AF101" i="1" s="1"/>
  <c r="W103" i="1"/>
  <c r="Z103" i="1" s="1"/>
  <c r="W105" i="1"/>
  <c r="AC105" i="1" s="1"/>
  <c r="AD105" i="1" s="1"/>
  <c r="AE105" i="1" s="1"/>
  <c r="AF105" i="1" s="1"/>
  <c r="W107" i="1"/>
  <c r="Z107" i="1" s="1"/>
  <c r="W109" i="1"/>
  <c r="AA109" i="1" s="1"/>
  <c r="W137" i="1"/>
  <c r="W139" i="1"/>
  <c r="AA139" i="1" s="1"/>
  <c r="W141" i="1"/>
  <c r="W143" i="1"/>
  <c r="AA143" i="1" s="1"/>
  <c r="W145" i="1"/>
  <c r="W147" i="1"/>
  <c r="AA147" i="1" s="1"/>
  <c r="W149" i="1"/>
  <c r="W151" i="1"/>
  <c r="AA151" i="1" s="1"/>
  <c r="W153" i="1"/>
  <c r="W155" i="1"/>
  <c r="AA155" i="1" s="1"/>
  <c r="W157" i="1"/>
  <c r="W159" i="1"/>
  <c r="AA159" i="1" s="1"/>
  <c r="W161" i="1"/>
  <c r="W163" i="1"/>
  <c r="AA163" i="1" s="1"/>
  <c r="W165" i="1"/>
  <c r="W167" i="1"/>
  <c r="AA167" i="1" s="1"/>
  <c r="W169" i="1"/>
  <c r="W171" i="1"/>
  <c r="AA171" i="1" s="1"/>
  <c r="W173" i="1"/>
  <c r="W175" i="1"/>
  <c r="W177" i="1"/>
  <c r="W179" i="1"/>
  <c r="AA179" i="1" s="1"/>
  <c r="W181" i="1"/>
  <c r="W183" i="1"/>
  <c r="AA183" i="1" s="1"/>
  <c r="W185" i="1"/>
  <c r="W187" i="1"/>
  <c r="AA187" i="1" s="1"/>
  <c r="W189" i="1"/>
  <c r="W191" i="1"/>
  <c r="AA191" i="1" s="1"/>
  <c r="W193" i="1"/>
  <c r="W195" i="1"/>
  <c r="W197" i="1"/>
  <c r="W199" i="1"/>
  <c r="AA199" i="1" s="1"/>
  <c r="W201" i="1"/>
  <c r="W203" i="1"/>
  <c r="AA203" i="1" s="1"/>
  <c r="W205" i="1"/>
  <c r="W207" i="1"/>
  <c r="AA207" i="1" s="1"/>
  <c r="W209" i="1"/>
  <c r="W211" i="1"/>
  <c r="AA211" i="1" s="1"/>
  <c r="W213" i="1"/>
  <c r="W215" i="1"/>
  <c r="AA215" i="1" s="1"/>
  <c r="W217" i="1"/>
  <c r="W219" i="1"/>
  <c r="AA219" i="1" s="1"/>
  <c r="W221" i="1"/>
  <c r="W223" i="1"/>
  <c r="AA223" i="1" s="1"/>
  <c r="W225" i="1"/>
  <c r="W227" i="1"/>
  <c r="AA227" i="1" s="1"/>
  <c r="W229" i="1"/>
  <c r="W231" i="1"/>
  <c r="AA231" i="1" s="1"/>
  <c r="W233" i="1"/>
  <c r="W235" i="1"/>
  <c r="AA235" i="1" s="1"/>
  <c r="W237" i="1"/>
  <c r="W239" i="1"/>
  <c r="AA239" i="1" s="1"/>
  <c r="W241" i="1"/>
  <c r="W243" i="1"/>
  <c r="AA243" i="1" s="1"/>
  <c r="W245" i="1"/>
  <c r="Z245" i="1" s="1"/>
  <c r="W247" i="1"/>
  <c r="AA247" i="1" s="1"/>
  <c r="W249" i="1"/>
  <c r="Z249" i="1" s="1"/>
  <c r="W251" i="1"/>
  <c r="AA251" i="1" s="1"/>
  <c r="W253" i="1"/>
  <c r="Z253" i="1" s="1"/>
  <c r="W255" i="1"/>
  <c r="AA255" i="1" s="1"/>
  <c r="W257" i="1"/>
  <c r="Z257" i="1" s="1"/>
  <c r="W259" i="1"/>
  <c r="AC259" i="1" s="1"/>
  <c r="AD259" i="1" s="1"/>
  <c r="AE259" i="1" s="1"/>
  <c r="AF259" i="1" s="1"/>
  <c r="W261" i="1"/>
  <c r="Z261" i="1" s="1"/>
  <c r="W263" i="1"/>
  <c r="AA263" i="1" s="1"/>
  <c r="W265" i="1"/>
  <c r="Z265" i="1" s="1"/>
  <c r="W267" i="1"/>
  <c r="AA267" i="1" s="1"/>
  <c r="W269" i="1"/>
  <c r="Z269" i="1" s="1"/>
  <c r="W271" i="1"/>
  <c r="AA271" i="1" s="1"/>
  <c r="W273" i="1"/>
  <c r="Z273" i="1" s="1"/>
  <c r="W275" i="1"/>
  <c r="AA275" i="1" s="1"/>
  <c r="W277" i="1"/>
  <c r="Z277" i="1" s="1"/>
  <c r="W280" i="1"/>
  <c r="AA280" i="1" s="1"/>
  <c r="W282" i="1"/>
  <c r="W284" i="1"/>
  <c r="AA284" i="1" s="1"/>
  <c r="W286" i="1"/>
  <c r="W288" i="1"/>
  <c r="AA288" i="1" s="1"/>
  <c r="W290" i="1"/>
  <c r="W292" i="1"/>
  <c r="AA292" i="1" s="1"/>
  <c r="W294" i="1"/>
  <c r="W296" i="1"/>
  <c r="Z296" i="1" s="1"/>
  <c r="W343" i="1"/>
  <c r="Z343" i="1" s="1"/>
  <c r="W345" i="1"/>
  <c r="Z345" i="1" s="1"/>
  <c r="Z7" i="1"/>
  <c r="AC7" i="1"/>
  <c r="AD7" i="1" s="1"/>
  <c r="AE7" i="1" s="1"/>
  <c r="AF7" i="1" s="1"/>
  <c r="AA7" i="1"/>
  <c r="Z9" i="1"/>
  <c r="Z6" i="1"/>
  <c r="AC6" i="1"/>
  <c r="AD6" i="1" s="1"/>
  <c r="AE6" i="1" s="1"/>
  <c r="AF6" i="1" s="1"/>
  <c r="AA6" i="1"/>
  <c r="AB6" i="1" s="1"/>
  <c r="Z8" i="1"/>
  <c r="Z10" i="1"/>
  <c r="AC10" i="1"/>
  <c r="AD10" i="1" s="1"/>
  <c r="AE10" i="1" s="1"/>
  <c r="AF10" i="1" s="1"/>
  <c r="AA10" i="1"/>
  <c r="Z31" i="1"/>
  <c r="AC31" i="1"/>
  <c r="AD31" i="1" s="1"/>
  <c r="AE31" i="1" s="1"/>
  <c r="AF31" i="1" s="1"/>
  <c r="AA31" i="1"/>
  <c r="Z35" i="1"/>
  <c r="AC35" i="1"/>
  <c r="AD35" i="1" s="1"/>
  <c r="AE35" i="1" s="1"/>
  <c r="AF35" i="1" s="1"/>
  <c r="AA35" i="1"/>
  <c r="Z39" i="1"/>
  <c r="AC39" i="1"/>
  <c r="AD39" i="1" s="1"/>
  <c r="AE39" i="1" s="1"/>
  <c r="AF39" i="1" s="1"/>
  <c r="AA39" i="1"/>
  <c r="AB39" i="1" s="1"/>
  <c r="Z43" i="1"/>
  <c r="AC43" i="1"/>
  <c r="AD43" i="1" s="1"/>
  <c r="AE43" i="1" s="1"/>
  <c r="AF43" i="1" s="1"/>
  <c r="AA43" i="1"/>
  <c r="Z47" i="1"/>
  <c r="AC47" i="1"/>
  <c r="AD47" i="1" s="1"/>
  <c r="AE47" i="1" s="1"/>
  <c r="AF47" i="1" s="1"/>
  <c r="AA47" i="1"/>
  <c r="Z51" i="1"/>
  <c r="AC51" i="1"/>
  <c r="AD51" i="1" s="1"/>
  <c r="AE51" i="1" s="1"/>
  <c r="AF51" i="1" s="1"/>
  <c r="AA51" i="1"/>
  <c r="Z55" i="1"/>
  <c r="AC55" i="1"/>
  <c r="AD55" i="1" s="1"/>
  <c r="AE55" i="1" s="1"/>
  <c r="AF55" i="1" s="1"/>
  <c r="AA55" i="1"/>
  <c r="Z59" i="1"/>
  <c r="AC59" i="1"/>
  <c r="AD59" i="1" s="1"/>
  <c r="AE59" i="1" s="1"/>
  <c r="AF59" i="1" s="1"/>
  <c r="AA59" i="1"/>
  <c r="AB59" i="1" s="1"/>
  <c r="Z63" i="1"/>
  <c r="AC63" i="1"/>
  <c r="AD63" i="1" s="1"/>
  <c r="AE63" i="1" s="1"/>
  <c r="AF63" i="1" s="1"/>
  <c r="AA63" i="1"/>
  <c r="Z67" i="1"/>
  <c r="AC67" i="1"/>
  <c r="AD67" i="1" s="1"/>
  <c r="AE67" i="1" s="1"/>
  <c r="AF67" i="1" s="1"/>
  <c r="AA67" i="1"/>
  <c r="Z71" i="1"/>
  <c r="AC71" i="1"/>
  <c r="AD71" i="1" s="1"/>
  <c r="AE71" i="1" s="1"/>
  <c r="AA71" i="1"/>
  <c r="Z75" i="1"/>
  <c r="AC75" i="1"/>
  <c r="AD75" i="1" s="1"/>
  <c r="AE75" i="1" s="1"/>
  <c r="AF75" i="1" s="1"/>
  <c r="AA75" i="1"/>
  <c r="Z79" i="1"/>
  <c r="AC79" i="1"/>
  <c r="AD79" i="1" s="1"/>
  <c r="AE79" i="1" s="1"/>
  <c r="AF79" i="1" s="1"/>
  <c r="AA79" i="1"/>
  <c r="Z83" i="1"/>
  <c r="AC83" i="1"/>
  <c r="AD83" i="1" s="1"/>
  <c r="AE83" i="1" s="1"/>
  <c r="AF83" i="1" s="1"/>
  <c r="AA83" i="1"/>
  <c r="AB83" i="1" s="1"/>
  <c r="Z87" i="1"/>
  <c r="AC87" i="1"/>
  <c r="AD87" i="1" s="1"/>
  <c r="AE87" i="1" s="1"/>
  <c r="AF87" i="1" s="1"/>
  <c r="AA87" i="1"/>
  <c r="Z91" i="1"/>
  <c r="AC91" i="1"/>
  <c r="AD91" i="1" s="1"/>
  <c r="AE91" i="1" s="1"/>
  <c r="AF91" i="1" s="1"/>
  <c r="AA91" i="1"/>
  <c r="AB91" i="1" s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Z34" i="1"/>
  <c r="AC34" i="1"/>
  <c r="AD34" i="1" s="1"/>
  <c r="AE34" i="1" s="1"/>
  <c r="AF34" i="1" s="1"/>
  <c r="AA34" i="1"/>
  <c r="Z38" i="1"/>
  <c r="AC38" i="1"/>
  <c r="AD38" i="1" s="1"/>
  <c r="AE38" i="1" s="1"/>
  <c r="AF38" i="1" s="1"/>
  <c r="AA38" i="1"/>
  <c r="AB38" i="1" s="1"/>
  <c r="Z42" i="1"/>
  <c r="AC42" i="1"/>
  <c r="AD42" i="1" s="1"/>
  <c r="AE42" i="1" s="1"/>
  <c r="AF42" i="1" s="1"/>
  <c r="AA42" i="1"/>
  <c r="Z46" i="1"/>
  <c r="AC46" i="1"/>
  <c r="AD46" i="1" s="1"/>
  <c r="AE46" i="1" s="1"/>
  <c r="AF46" i="1" s="1"/>
  <c r="AA46" i="1"/>
  <c r="Z50" i="1"/>
  <c r="AC50" i="1"/>
  <c r="AD50" i="1" s="1"/>
  <c r="AE50" i="1" s="1"/>
  <c r="AF50" i="1" s="1"/>
  <c r="AA50" i="1"/>
  <c r="Z54" i="1"/>
  <c r="AC54" i="1"/>
  <c r="AD54" i="1" s="1"/>
  <c r="AE54" i="1" s="1"/>
  <c r="AF54" i="1" s="1"/>
  <c r="AA54" i="1"/>
  <c r="Z58" i="1"/>
  <c r="AC58" i="1"/>
  <c r="AD58" i="1" s="1"/>
  <c r="AE58" i="1" s="1"/>
  <c r="AF58" i="1" s="1"/>
  <c r="AA58" i="1"/>
  <c r="Z62" i="1"/>
  <c r="AC62" i="1"/>
  <c r="AD62" i="1" s="1"/>
  <c r="AE62" i="1" s="1"/>
  <c r="AF62" i="1" s="1"/>
  <c r="AA62" i="1"/>
  <c r="AB62" i="1" s="1"/>
  <c r="Z66" i="1"/>
  <c r="AC66" i="1"/>
  <c r="AD66" i="1" s="1"/>
  <c r="AE66" i="1" s="1"/>
  <c r="AF66" i="1" s="1"/>
  <c r="AA66" i="1"/>
  <c r="Z70" i="1"/>
  <c r="AC70" i="1"/>
  <c r="AD70" i="1" s="1"/>
  <c r="AE70" i="1" s="1"/>
  <c r="AF70" i="1" s="1"/>
  <c r="AA70" i="1"/>
  <c r="Z74" i="1"/>
  <c r="AC74" i="1"/>
  <c r="AD74" i="1" s="1"/>
  <c r="AE74" i="1" s="1"/>
  <c r="AF74" i="1" s="1"/>
  <c r="AA74" i="1"/>
  <c r="Z78" i="1"/>
  <c r="AC78" i="1"/>
  <c r="AD78" i="1" s="1"/>
  <c r="AE78" i="1" s="1"/>
  <c r="AF78" i="1" s="1"/>
  <c r="AA78" i="1"/>
  <c r="AB78" i="1" s="1"/>
  <c r="Z82" i="1"/>
  <c r="AC82" i="1"/>
  <c r="AD82" i="1" s="1"/>
  <c r="AE82" i="1" s="1"/>
  <c r="AF82" i="1" s="1"/>
  <c r="AA82" i="1"/>
  <c r="Z86" i="1"/>
  <c r="AC86" i="1"/>
  <c r="AD86" i="1" s="1"/>
  <c r="AE86" i="1" s="1"/>
  <c r="AF86" i="1" s="1"/>
  <c r="AA86" i="1"/>
  <c r="AB86" i="1" s="1"/>
  <c r="Z90" i="1"/>
  <c r="AC90" i="1"/>
  <c r="AD90" i="1" s="1"/>
  <c r="AE90" i="1" s="1"/>
  <c r="AF90" i="1" s="1"/>
  <c r="AA90" i="1"/>
  <c r="AA94" i="1"/>
  <c r="AC94" i="1"/>
  <c r="AD94" i="1" s="1"/>
  <c r="AE94" i="1" s="1"/>
  <c r="AF94" i="1" s="1"/>
  <c r="AA95" i="1"/>
  <c r="AC95" i="1"/>
  <c r="AD95" i="1" s="1"/>
  <c r="AE95" i="1" s="1"/>
  <c r="AF95" i="1" s="1"/>
  <c r="W98" i="1"/>
  <c r="AC100" i="1"/>
  <c r="AD100" i="1" s="1"/>
  <c r="AE100" i="1" s="1"/>
  <c r="AF100" i="1" s="1"/>
  <c r="AA100" i="1"/>
  <c r="AC102" i="1"/>
  <c r="AD102" i="1" s="1"/>
  <c r="AE102" i="1" s="1"/>
  <c r="AF102" i="1" s="1"/>
  <c r="AC104" i="1"/>
  <c r="AD104" i="1" s="1"/>
  <c r="AE104" i="1" s="1"/>
  <c r="AF104" i="1" s="1"/>
  <c r="AA104" i="1"/>
  <c r="AC99" i="1"/>
  <c r="AD99" i="1" s="1"/>
  <c r="AE99" i="1" s="1"/>
  <c r="AF99" i="1" s="1"/>
  <c r="AA99" i="1"/>
  <c r="AC103" i="1"/>
  <c r="AD103" i="1" s="1"/>
  <c r="AE103" i="1" s="1"/>
  <c r="AF103" i="1" s="1"/>
  <c r="AA103" i="1"/>
  <c r="AA107" i="1"/>
  <c r="AC107" i="1"/>
  <c r="AD107" i="1" s="1"/>
  <c r="AE107" i="1" s="1"/>
  <c r="AF107" i="1" s="1"/>
  <c r="AA108" i="1"/>
  <c r="AC108" i="1"/>
  <c r="AD108" i="1" s="1"/>
  <c r="AE108" i="1" s="1"/>
  <c r="AF108" i="1" s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AC137" i="1"/>
  <c r="AD137" i="1" s="1"/>
  <c r="AE137" i="1" s="1"/>
  <c r="AF137" i="1" s="1"/>
  <c r="AA137" i="1"/>
  <c r="Z137" i="1"/>
  <c r="AC141" i="1"/>
  <c r="AD141" i="1" s="1"/>
  <c r="AE141" i="1" s="1"/>
  <c r="AF141" i="1" s="1"/>
  <c r="AA141" i="1"/>
  <c r="Z141" i="1"/>
  <c r="AC145" i="1"/>
  <c r="AD145" i="1" s="1"/>
  <c r="AE145" i="1" s="1"/>
  <c r="AF145" i="1" s="1"/>
  <c r="AA145" i="1"/>
  <c r="Z145" i="1"/>
  <c r="AC149" i="1"/>
  <c r="AD149" i="1" s="1"/>
  <c r="AE149" i="1" s="1"/>
  <c r="AF149" i="1" s="1"/>
  <c r="AA149" i="1"/>
  <c r="Z149" i="1"/>
  <c r="AC153" i="1"/>
  <c r="AD153" i="1" s="1"/>
  <c r="AE153" i="1" s="1"/>
  <c r="AF153" i="1" s="1"/>
  <c r="AA153" i="1"/>
  <c r="Z153" i="1"/>
  <c r="AC157" i="1"/>
  <c r="AD157" i="1" s="1"/>
  <c r="AE157" i="1" s="1"/>
  <c r="AF157" i="1" s="1"/>
  <c r="AA157" i="1"/>
  <c r="Z157" i="1"/>
  <c r="AC161" i="1"/>
  <c r="AD161" i="1" s="1"/>
  <c r="AE161" i="1" s="1"/>
  <c r="AF161" i="1" s="1"/>
  <c r="AA161" i="1"/>
  <c r="Z161" i="1"/>
  <c r="AC165" i="1"/>
  <c r="AD165" i="1" s="1"/>
  <c r="AE165" i="1" s="1"/>
  <c r="AF165" i="1" s="1"/>
  <c r="AA165" i="1"/>
  <c r="Z165" i="1"/>
  <c r="AC169" i="1"/>
  <c r="AD169" i="1" s="1"/>
  <c r="AE169" i="1" s="1"/>
  <c r="AF169" i="1" s="1"/>
  <c r="AA169" i="1"/>
  <c r="Z169" i="1"/>
  <c r="AA175" i="1"/>
  <c r="AC173" i="1"/>
  <c r="AD173" i="1" s="1"/>
  <c r="AE173" i="1" s="1"/>
  <c r="AF173" i="1" s="1"/>
  <c r="AA173" i="1"/>
  <c r="Z173" i="1"/>
  <c r="AC177" i="1"/>
  <c r="AD177" i="1" s="1"/>
  <c r="AE177" i="1" s="1"/>
  <c r="AF177" i="1" s="1"/>
  <c r="AA177" i="1"/>
  <c r="AC181" i="1"/>
  <c r="AD181" i="1" s="1"/>
  <c r="AE181" i="1" s="1"/>
  <c r="AF181" i="1" s="1"/>
  <c r="AA181" i="1"/>
  <c r="Z181" i="1"/>
  <c r="AC185" i="1"/>
  <c r="AD185" i="1" s="1"/>
  <c r="AE185" i="1" s="1"/>
  <c r="AF185" i="1" s="1"/>
  <c r="AA185" i="1"/>
  <c r="Z185" i="1"/>
  <c r="AC189" i="1"/>
  <c r="AD189" i="1" s="1"/>
  <c r="AE189" i="1" s="1"/>
  <c r="AF189" i="1" s="1"/>
  <c r="AA189" i="1"/>
  <c r="Z189" i="1"/>
  <c r="AC193" i="1"/>
  <c r="AD193" i="1" s="1"/>
  <c r="AE193" i="1" s="1"/>
  <c r="AF193" i="1" s="1"/>
  <c r="AA193" i="1"/>
  <c r="Z193" i="1"/>
  <c r="AC197" i="1"/>
  <c r="AD197" i="1" s="1"/>
  <c r="AE197" i="1" s="1"/>
  <c r="AF197" i="1" s="1"/>
  <c r="AA197" i="1"/>
  <c r="Z197" i="1"/>
  <c r="AC201" i="1"/>
  <c r="AD201" i="1" s="1"/>
  <c r="AE201" i="1" s="1"/>
  <c r="AF201" i="1" s="1"/>
  <c r="AA201" i="1"/>
  <c r="Z201" i="1"/>
  <c r="AC205" i="1"/>
  <c r="AD205" i="1" s="1"/>
  <c r="AE205" i="1" s="1"/>
  <c r="AF205" i="1" s="1"/>
  <c r="AA205" i="1"/>
  <c r="Z205" i="1"/>
  <c r="AC209" i="1"/>
  <c r="AD209" i="1" s="1"/>
  <c r="AE209" i="1" s="1"/>
  <c r="AF209" i="1" s="1"/>
  <c r="AA209" i="1"/>
  <c r="Z209" i="1"/>
  <c r="AC213" i="1"/>
  <c r="AD213" i="1" s="1"/>
  <c r="AE213" i="1" s="1"/>
  <c r="AF213" i="1" s="1"/>
  <c r="AA213" i="1"/>
  <c r="Z213" i="1"/>
  <c r="AC217" i="1"/>
  <c r="AD217" i="1" s="1"/>
  <c r="AE217" i="1" s="1"/>
  <c r="AF217" i="1" s="1"/>
  <c r="AA217" i="1"/>
  <c r="Z217" i="1"/>
  <c r="AC221" i="1"/>
  <c r="AD221" i="1" s="1"/>
  <c r="AE221" i="1" s="1"/>
  <c r="AF221" i="1" s="1"/>
  <c r="AA221" i="1"/>
  <c r="Z221" i="1"/>
  <c r="AC225" i="1"/>
  <c r="AD225" i="1" s="1"/>
  <c r="AE225" i="1" s="1"/>
  <c r="AF225" i="1" s="1"/>
  <c r="AA225" i="1"/>
  <c r="Z225" i="1"/>
  <c r="AC229" i="1"/>
  <c r="AD229" i="1" s="1"/>
  <c r="AE229" i="1" s="1"/>
  <c r="AF229" i="1" s="1"/>
  <c r="AA229" i="1"/>
  <c r="Z229" i="1"/>
  <c r="AC233" i="1"/>
  <c r="AD233" i="1" s="1"/>
  <c r="AE233" i="1" s="1"/>
  <c r="AF233" i="1" s="1"/>
  <c r="AA233" i="1"/>
  <c r="Z233" i="1"/>
  <c r="AC242" i="1"/>
  <c r="AD242" i="1" s="1"/>
  <c r="AE242" i="1" s="1"/>
  <c r="AF242" i="1" s="1"/>
  <c r="AA242" i="1"/>
  <c r="Z242" i="1"/>
  <c r="AC246" i="1"/>
  <c r="AD246" i="1" s="1"/>
  <c r="AE246" i="1" s="1"/>
  <c r="AF246" i="1" s="1"/>
  <c r="AA246" i="1"/>
  <c r="Z246" i="1"/>
  <c r="AA195" i="1"/>
  <c r="AC239" i="1"/>
  <c r="AD239" i="1" s="1"/>
  <c r="AE239" i="1" s="1"/>
  <c r="AF239" i="1" s="1"/>
  <c r="AC237" i="1"/>
  <c r="AD237" i="1" s="1"/>
  <c r="AE237" i="1" s="1"/>
  <c r="AF237" i="1" s="1"/>
  <c r="AA237" i="1"/>
  <c r="Z237" i="1"/>
  <c r="AC241" i="1"/>
  <c r="AD241" i="1" s="1"/>
  <c r="AE241" i="1" s="1"/>
  <c r="AF241" i="1" s="1"/>
  <c r="AA241" i="1"/>
  <c r="Z241" i="1"/>
  <c r="AC250" i="1"/>
  <c r="AD250" i="1" s="1"/>
  <c r="AE250" i="1" s="1"/>
  <c r="AF250" i="1" s="1"/>
  <c r="AA250" i="1"/>
  <c r="Z250" i="1"/>
  <c r="AC254" i="1"/>
  <c r="AD254" i="1" s="1"/>
  <c r="AE254" i="1" s="1"/>
  <c r="AF254" i="1" s="1"/>
  <c r="AA254" i="1"/>
  <c r="Z254" i="1"/>
  <c r="AC258" i="1"/>
  <c r="AD258" i="1" s="1"/>
  <c r="AE258" i="1" s="1"/>
  <c r="AF258" i="1" s="1"/>
  <c r="AA258" i="1"/>
  <c r="Z258" i="1"/>
  <c r="AC262" i="1"/>
  <c r="AD262" i="1" s="1"/>
  <c r="AE262" i="1" s="1"/>
  <c r="AF262" i="1" s="1"/>
  <c r="AA262" i="1"/>
  <c r="Z262" i="1"/>
  <c r="AC266" i="1"/>
  <c r="AD266" i="1" s="1"/>
  <c r="AE266" i="1" s="1"/>
  <c r="AF266" i="1" s="1"/>
  <c r="AA266" i="1"/>
  <c r="Z266" i="1"/>
  <c r="AC270" i="1"/>
  <c r="AD270" i="1" s="1"/>
  <c r="AE270" i="1" s="1"/>
  <c r="AF270" i="1" s="1"/>
  <c r="AA270" i="1"/>
  <c r="Z270" i="1"/>
  <c r="AC274" i="1"/>
  <c r="AD274" i="1" s="1"/>
  <c r="AE274" i="1" s="1"/>
  <c r="AF274" i="1" s="1"/>
  <c r="AA274" i="1"/>
  <c r="Z274" i="1"/>
  <c r="AC278" i="1"/>
  <c r="AD278" i="1" s="1"/>
  <c r="AE278" i="1" s="1"/>
  <c r="AF278" i="1" s="1"/>
  <c r="AA278" i="1"/>
  <c r="Z278" i="1"/>
  <c r="AC282" i="1"/>
  <c r="AD282" i="1" s="1"/>
  <c r="AE282" i="1" s="1"/>
  <c r="AF282" i="1" s="1"/>
  <c r="AA282" i="1"/>
  <c r="Z282" i="1"/>
  <c r="AC286" i="1"/>
  <c r="AD286" i="1" s="1"/>
  <c r="AE286" i="1" s="1"/>
  <c r="AF286" i="1" s="1"/>
  <c r="AA286" i="1"/>
  <c r="Z286" i="1"/>
  <c r="AC290" i="1"/>
  <c r="AD290" i="1" s="1"/>
  <c r="AE290" i="1" s="1"/>
  <c r="AA290" i="1"/>
  <c r="Z290" i="1"/>
  <c r="AC294" i="1"/>
  <c r="AD294" i="1" s="1"/>
  <c r="AE294" i="1" s="1"/>
  <c r="AF294" i="1" s="1"/>
  <c r="AA294" i="1"/>
  <c r="Z294" i="1"/>
  <c r="AC138" i="1"/>
  <c r="AD138" i="1" s="1"/>
  <c r="AE138" i="1" s="1"/>
  <c r="AF138" i="1" s="1"/>
  <c r="AA138" i="1"/>
  <c r="AC142" i="1"/>
  <c r="AD142" i="1" s="1"/>
  <c r="AE142" i="1" s="1"/>
  <c r="AF142" i="1" s="1"/>
  <c r="AA142" i="1"/>
  <c r="AC146" i="1"/>
  <c r="AD146" i="1" s="1"/>
  <c r="AE146" i="1" s="1"/>
  <c r="AF146" i="1" s="1"/>
  <c r="AA146" i="1"/>
  <c r="AC150" i="1"/>
  <c r="AD150" i="1" s="1"/>
  <c r="AE150" i="1" s="1"/>
  <c r="AA150" i="1"/>
  <c r="AC154" i="1"/>
  <c r="AD154" i="1" s="1"/>
  <c r="AE154" i="1" s="1"/>
  <c r="AF154" i="1" s="1"/>
  <c r="AA154" i="1"/>
  <c r="AC158" i="1"/>
  <c r="AD158" i="1" s="1"/>
  <c r="AE158" i="1" s="1"/>
  <c r="AF158" i="1" s="1"/>
  <c r="AA158" i="1"/>
  <c r="AC162" i="1"/>
  <c r="AD162" i="1" s="1"/>
  <c r="AE162" i="1" s="1"/>
  <c r="AF162" i="1" s="1"/>
  <c r="AA162" i="1"/>
  <c r="AA164" i="1"/>
  <c r="AC166" i="1"/>
  <c r="AD166" i="1" s="1"/>
  <c r="AE166" i="1" s="1"/>
  <c r="AF166" i="1" s="1"/>
  <c r="AA166" i="1"/>
  <c r="AC170" i="1"/>
  <c r="AD170" i="1" s="1"/>
  <c r="AE170" i="1" s="1"/>
  <c r="AF170" i="1" s="1"/>
  <c r="AA170" i="1"/>
  <c r="AC174" i="1"/>
  <c r="AD174" i="1" s="1"/>
  <c r="AE174" i="1" s="1"/>
  <c r="AF174" i="1" s="1"/>
  <c r="AA174" i="1"/>
  <c r="AC178" i="1"/>
  <c r="AD178" i="1" s="1"/>
  <c r="AE178" i="1" s="1"/>
  <c r="AF178" i="1" s="1"/>
  <c r="AA178" i="1"/>
  <c r="AC182" i="1"/>
  <c r="AD182" i="1" s="1"/>
  <c r="AE182" i="1" s="1"/>
  <c r="AF182" i="1" s="1"/>
  <c r="AA182" i="1"/>
  <c r="AC186" i="1"/>
  <c r="AD186" i="1" s="1"/>
  <c r="AE186" i="1" s="1"/>
  <c r="AF186" i="1" s="1"/>
  <c r="AA186" i="1"/>
  <c r="AC190" i="1"/>
  <c r="AD190" i="1" s="1"/>
  <c r="AE190" i="1" s="1"/>
  <c r="AF190" i="1" s="1"/>
  <c r="AA190" i="1"/>
  <c r="AC194" i="1"/>
  <c r="AD194" i="1" s="1"/>
  <c r="AE194" i="1" s="1"/>
  <c r="AF194" i="1" s="1"/>
  <c r="AA194" i="1"/>
  <c r="AA196" i="1"/>
  <c r="AC198" i="1"/>
  <c r="AD198" i="1" s="1"/>
  <c r="AE198" i="1" s="1"/>
  <c r="AF198" i="1" s="1"/>
  <c r="AA198" i="1"/>
  <c r="AC202" i="1"/>
  <c r="AD202" i="1" s="1"/>
  <c r="AE202" i="1" s="1"/>
  <c r="AF202" i="1" s="1"/>
  <c r="AA202" i="1"/>
  <c r="AC206" i="1"/>
  <c r="AD206" i="1" s="1"/>
  <c r="AE206" i="1" s="1"/>
  <c r="AF206" i="1" s="1"/>
  <c r="AA206" i="1"/>
  <c r="AC210" i="1"/>
  <c r="AD210" i="1" s="1"/>
  <c r="AE210" i="1" s="1"/>
  <c r="AF210" i="1" s="1"/>
  <c r="AA210" i="1"/>
  <c r="AC214" i="1"/>
  <c r="AD214" i="1" s="1"/>
  <c r="AE214" i="1" s="1"/>
  <c r="AF214" i="1" s="1"/>
  <c r="AA214" i="1"/>
  <c r="AC218" i="1"/>
  <c r="AD218" i="1" s="1"/>
  <c r="AE218" i="1" s="1"/>
  <c r="AF218" i="1" s="1"/>
  <c r="AA218" i="1"/>
  <c r="AC222" i="1"/>
  <c r="AD222" i="1" s="1"/>
  <c r="AE222" i="1" s="1"/>
  <c r="AF222" i="1" s="1"/>
  <c r="AA222" i="1"/>
  <c r="AC226" i="1"/>
  <c r="AD226" i="1" s="1"/>
  <c r="AE226" i="1" s="1"/>
  <c r="AF226" i="1" s="1"/>
  <c r="AA226" i="1"/>
  <c r="AA228" i="1"/>
  <c r="AC230" i="1"/>
  <c r="AD230" i="1" s="1"/>
  <c r="AE230" i="1" s="1"/>
  <c r="AF230" i="1" s="1"/>
  <c r="AA230" i="1"/>
  <c r="AC234" i="1"/>
  <c r="AD234" i="1" s="1"/>
  <c r="AE234" i="1" s="1"/>
  <c r="AF234" i="1" s="1"/>
  <c r="AA234" i="1"/>
  <c r="AC238" i="1"/>
  <c r="AD238" i="1" s="1"/>
  <c r="AE238" i="1" s="1"/>
  <c r="AF238" i="1" s="1"/>
  <c r="AA238" i="1"/>
  <c r="AC256" i="1"/>
  <c r="AD256" i="1" s="1"/>
  <c r="AE256" i="1" s="1"/>
  <c r="AF256" i="1" s="1"/>
  <c r="Z276" i="1"/>
  <c r="AC245" i="1"/>
  <c r="AD245" i="1" s="1"/>
  <c r="AE245" i="1" s="1"/>
  <c r="AF245" i="1" s="1"/>
  <c r="AA245" i="1"/>
  <c r="AC249" i="1"/>
  <c r="AD249" i="1" s="1"/>
  <c r="AE249" i="1" s="1"/>
  <c r="AF249" i="1" s="1"/>
  <c r="AA249" i="1"/>
  <c r="AC253" i="1"/>
  <c r="AD253" i="1" s="1"/>
  <c r="AE253" i="1" s="1"/>
  <c r="AF253" i="1" s="1"/>
  <c r="AA253" i="1"/>
  <c r="AC257" i="1"/>
  <c r="AD257" i="1" s="1"/>
  <c r="AE257" i="1" s="1"/>
  <c r="AF257" i="1" s="1"/>
  <c r="AA257" i="1"/>
  <c r="AB257" i="1" s="1"/>
  <c r="AC261" i="1"/>
  <c r="AD261" i="1" s="1"/>
  <c r="AE261" i="1" s="1"/>
  <c r="AF261" i="1" s="1"/>
  <c r="AA261" i="1"/>
  <c r="AC265" i="1"/>
  <c r="AD265" i="1" s="1"/>
  <c r="AE265" i="1" s="1"/>
  <c r="AF265" i="1" s="1"/>
  <c r="AA265" i="1"/>
  <c r="AC269" i="1"/>
  <c r="AD269" i="1" s="1"/>
  <c r="AE269" i="1" s="1"/>
  <c r="AF269" i="1" s="1"/>
  <c r="AA269" i="1"/>
  <c r="AC273" i="1"/>
  <c r="AD273" i="1" s="1"/>
  <c r="AE273" i="1" s="1"/>
  <c r="AF273" i="1" s="1"/>
  <c r="AA273" i="1"/>
  <c r="AC277" i="1"/>
  <c r="AD277" i="1" s="1"/>
  <c r="AE277" i="1" s="1"/>
  <c r="AF277" i="1" s="1"/>
  <c r="AA277" i="1"/>
  <c r="AC279" i="1"/>
  <c r="AD279" i="1" s="1"/>
  <c r="AE279" i="1" s="1"/>
  <c r="AF279" i="1" s="1"/>
  <c r="AA279" i="1"/>
  <c r="AC283" i="1"/>
  <c r="AD283" i="1" s="1"/>
  <c r="AE283" i="1" s="1"/>
  <c r="AF283" i="1" s="1"/>
  <c r="AA283" i="1"/>
  <c r="AC287" i="1"/>
  <c r="AD287" i="1" s="1"/>
  <c r="AE287" i="1" s="1"/>
  <c r="AF287" i="1" s="1"/>
  <c r="AA287" i="1"/>
  <c r="AC291" i="1"/>
  <c r="AD291" i="1" s="1"/>
  <c r="AE291" i="1" s="1"/>
  <c r="AA291" i="1"/>
  <c r="AA293" i="1"/>
  <c r="AC295" i="1"/>
  <c r="AD295" i="1" s="1"/>
  <c r="AE295" i="1" s="1"/>
  <c r="AF295" i="1" s="1"/>
  <c r="AA295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AC344" i="1"/>
  <c r="AD344" i="1" s="1"/>
  <c r="AE344" i="1" s="1"/>
  <c r="AC342" i="1"/>
  <c r="AD342" i="1" s="1"/>
  <c r="AE342" i="1" s="1"/>
  <c r="AA342" i="1"/>
  <c r="Z342" i="1"/>
  <c r="AC343" i="1"/>
  <c r="AD343" i="1" s="1"/>
  <c r="AE343" i="1" s="1"/>
  <c r="AA343" i="1"/>
  <c r="Y343" i="1"/>
  <c r="Y340" i="1"/>
  <c r="Y336" i="1"/>
  <c r="Y332" i="1"/>
  <c r="Y328" i="1"/>
  <c r="Y324" i="1"/>
  <c r="Y320" i="1"/>
  <c r="Y316" i="1"/>
  <c r="Y312" i="1"/>
  <c r="Y308" i="1"/>
  <c r="Y304" i="1"/>
  <c r="Y300" i="1"/>
  <c r="Y296" i="1"/>
  <c r="Y292" i="1"/>
  <c r="Y288" i="1"/>
  <c r="Y284" i="1"/>
  <c r="Y280" i="1"/>
  <c r="Y277" i="1"/>
  <c r="Y273" i="1"/>
  <c r="Y269" i="1"/>
  <c r="Y265" i="1"/>
  <c r="Y261" i="1"/>
  <c r="Y257" i="1"/>
  <c r="Y253" i="1"/>
  <c r="Y249" i="1"/>
  <c r="Y245" i="1"/>
  <c r="Y241" i="1"/>
  <c r="Y237" i="1"/>
  <c r="Y233" i="1"/>
  <c r="Y229" i="1"/>
  <c r="Y225" i="1"/>
  <c r="Y221" i="1"/>
  <c r="Y217" i="1"/>
  <c r="Y213" i="1"/>
  <c r="Y209" i="1"/>
  <c r="Y205" i="1"/>
  <c r="Y201" i="1"/>
  <c r="Y197" i="1"/>
  <c r="Y193" i="1"/>
  <c r="Y189" i="1"/>
  <c r="Y185" i="1"/>
  <c r="Y181" i="1"/>
  <c r="Y177" i="1"/>
  <c r="Y173" i="1"/>
  <c r="Y169" i="1"/>
  <c r="Y165" i="1"/>
  <c r="Y161" i="1"/>
  <c r="Y157" i="1"/>
  <c r="Y153" i="1"/>
  <c r="Y149" i="1"/>
  <c r="Y145" i="1"/>
  <c r="Y141" i="1"/>
  <c r="Y137" i="1"/>
  <c r="Y133" i="1"/>
  <c r="Y129" i="1"/>
  <c r="Y125" i="1"/>
  <c r="Y121" i="1"/>
  <c r="Y117" i="1"/>
  <c r="Y113" i="1"/>
  <c r="Y109" i="1"/>
  <c r="Y105" i="1"/>
  <c r="Y101" i="1"/>
  <c r="Y97" i="1"/>
  <c r="Y93" i="1"/>
  <c r="Y89" i="1"/>
  <c r="Y85" i="1"/>
  <c r="Y81" i="1"/>
  <c r="Y77" i="1"/>
  <c r="Y73" i="1"/>
  <c r="Y69" i="1"/>
  <c r="Y65" i="1"/>
  <c r="Y61" i="1"/>
  <c r="Y57" i="1"/>
  <c r="Y53" i="1"/>
  <c r="Y49" i="1"/>
  <c r="Y45" i="1"/>
  <c r="Y41" i="1"/>
  <c r="Y37" i="1"/>
  <c r="Y33" i="1"/>
  <c r="Y29" i="1"/>
  <c r="Y25" i="1"/>
  <c r="Y21" i="1"/>
  <c r="Y17" i="1"/>
  <c r="Y13" i="1"/>
  <c r="Y9" i="1"/>
  <c r="Y344" i="1"/>
  <c r="Y339" i="1"/>
  <c r="Y335" i="1"/>
  <c r="Y331" i="1"/>
  <c r="Y327" i="1"/>
  <c r="Y323" i="1"/>
  <c r="Y319" i="1"/>
  <c r="Y315" i="1"/>
  <c r="Y311" i="1"/>
  <c r="Y307" i="1"/>
  <c r="Y301" i="1"/>
  <c r="Y297" i="1"/>
  <c r="Y293" i="1"/>
  <c r="Y289" i="1"/>
  <c r="Y285" i="1"/>
  <c r="Y281" i="1"/>
  <c r="Y276" i="1"/>
  <c r="Y272" i="1"/>
  <c r="Y268" i="1"/>
  <c r="Y264" i="1"/>
  <c r="Y260" i="1"/>
  <c r="Y256" i="1"/>
  <c r="Y252" i="1"/>
  <c r="Y248" i="1"/>
  <c r="Y244" i="1"/>
  <c r="Y240" i="1"/>
  <c r="Y236" i="1"/>
  <c r="Y232" i="1"/>
  <c r="Y228" i="1"/>
  <c r="Y224" i="1"/>
  <c r="Y220" i="1"/>
  <c r="Y216" i="1"/>
  <c r="Y212" i="1"/>
  <c r="Y208" i="1"/>
  <c r="Y204" i="1"/>
  <c r="Y200" i="1"/>
  <c r="Y196" i="1"/>
  <c r="Y192" i="1"/>
  <c r="Y188" i="1"/>
  <c r="Y184" i="1"/>
  <c r="Y180" i="1"/>
  <c r="Y176" i="1"/>
  <c r="Y345" i="1"/>
  <c r="Y338" i="1"/>
  <c r="Y330" i="1"/>
  <c r="Y322" i="1"/>
  <c r="Y314" i="1"/>
  <c r="Y306" i="1"/>
  <c r="Y298" i="1"/>
  <c r="Y290" i="1"/>
  <c r="Y282" i="1"/>
  <c r="Y275" i="1"/>
  <c r="Y267" i="1"/>
  <c r="Y259" i="1"/>
  <c r="Y251" i="1"/>
  <c r="Y243" i="1"/>
  <c r="Y235" i="1"/>
  <c r="Y227" i="1"/>
  <c r="Y219" i="1"/>
  <c r="Y211" i="1"/>
  <c r="Y203" i="1"/>
  <c r="Y195" i="1"/>
  <c r="Y187" i="1"/>
  <c r="Y179" i="1"/>
  <c r="Y171" i="1"/>
  <c r="Y163" i="1"/>
  <c r="Y155" i="1"/>
  <c r="Y147" i="1"/>
  <c r="Y139" i="1"/>
  <c r="Y131" i="1"/>
  <c r="Y123" i="1"/>
  <c r="Y115" i="1"/>
  <c r="Y107" i="1"/>
  <c r="Y99" i="1"/>
  <c r="Y91" i="1"/>
  <c r="Y83" i="1"/>
  <c r="Y75" i="1"/>
  <c r="Y67" i="1"/>
  <c r="Y59" i="1"/>
  <c r="Y51" i="1"/>
  <c r="Y43" i="1"/>
  <c r="Y35" i="1"/>
  <c r="Y27" i="1"/>
  <c r="Y19" i="1"/>
  <c r="Y11" i="1"/>
  <c r="Y341" i="1"/>
  <c r="Y333" i="1"/>
  <c r="Y325" i="1"/>
  <c r="Y317" i="1"/>
  <c r="Y309" i="1"/>
  <c r="Y299" i="1"/>
  <c r="Y291" i="1"/>
  <c r="Y283" i="1"/>
  <c r="Y274" i="1"/>
  <c r="Y266" i="1"/>
  <c r="Y258" i="1"/>
  <c r="Y250" i="1"/>
  <c r="Y242" i="1"/>
  <c r="Y234" i="1"/>
  <c r="Y226" i="1"/>
  <c r="Y218" i="1"/>
  <c r="Y210" i="1"/>
  <c r="Y202" i="1"/>
  <c r="Y194" i="1"/>
  <c r="Y186" i="1"/>
  <c r="Y178" i="1"/>
  <c r="Y172" i="1"/>
  <c r="Y168" i="1"/>
  <c r="Y164" i="1"/>
  <c r="Y160" i="1"/>
  <c r="Y156" i="1"/>
  <c r="Y152" i="1"/>
  <c r="Y148" i="1"/>
  <c r="Y144" i="1"/>
  <c r="Y140" i="1"/>
  <c r="Y136" i="1"/>
  <c r="Y132" i="1"/>
  <c r="Y128" i="1"/>
  <c r="Y124" i="1"/>
  <c r="Y120" i="1"/>
  <c r="Y116" i="1"/>
  <c r="Y112" i="1"/>
  <c r="Y108" i="1"/>
  <c r="Y104" i="1"/>
  <c r="Y100" i="1"/>
  <c r="Y96" i="1"/>
  <c r="Y92" i="1"/>
  <c r="Y88" i="1"/>
  <c r="Y84" i="1"/>
  <c r="Y80" i="1"/>
  <c r="Y76" i="1"/>
  <c r="Y72" i="1"/>
  <c r="Y68" i="1"/>
  <c r="Y64" i="1"/>
  <c r="Y60" i="1"/>
  <c r="Y56" i="1"/>
  <c r="Y52" i="1"/>
  <c r="Y48" i="1"/>
  <c r="Y44" i="1"/>
  <c r="Y40" i="1"/>
  <c r="Y36" i="1"/>
  <c r="Y32" i="1"/>
  <c r="Y28" i="1"/>
  <c r="Y24" i="1"/>
  <c r="Y20" i="1"/>
  <c r="Y16" i="1"/>
  <c r="Y12" i="1"/>
  <c r="Y8" i="1"/>
  <c r="Y303" i="1"/>
  <c r="Y342" i="1"/>
  <c r="Y334" i="1"/>
  <c r="Y326" i="1"/>
  <c r="Y318" i="1"/>
  <c r="Y310" i="1"/>
  <c r="Y302" i="1"/>
  <c r="Y294" i="1"/>
  <c r="Y286" i="1"/>
  <c r="Y279" i="1"/>
  <c r="Y271" i="1"/>
  <c r="Y263" i="1"/>
  <c r="Y255" i="1"/>
  <c r="Y247" i="1"/>
  <c r="Y239" i="1"/>
  <c r="Y231" i="1"/>
  <c r="Y223" i="1"/>
  <c r="Y215" i="1"/>
  <c r="Y207" i="1"/>
  <c r="Y199" i="1"/>
  <c r="Y191" i="1"/>
  <c r="Y175" i="1"/>
  <c r="Y159" i="1"/>
  <c r="Y143" i="1"/>
  <c r="Y127" i="1"/>
  <c r="Y111" i="1"/>
  <c r="Y95" i="1"/>
  <c r="Y79" i="1"/>
  <c r="Y63" i="1"/>
  <c r="Y47" i="1"/>
  <c r="Y31" i="1"/>
  <c r="Y15" i="1"/>
  <c r="Y337" i="1"/>
  <c r="Y321" i="1"/>
  <c r="Y305" i="1"/>
  <c r="Y287" i="1"/>
  <c r="Y270" i="1"/>
  <c r="Y254" i="1"/>
  <c r="Y238" i="1"/>
  <c r="Y222" i="1"/>
  <c r="Y206" i="1"/>
  <c r="Y190" i="1"/>
  <c r="Y174" i="1"/>
  <c r="Y166" i="1"/>
  <c r="Y158" i="1"/>
  <c r="Y150" i="1"/>
  <c r="Y142" i="1"/>
  <c r="Y134" i="1"/>
  <c r="Y126" i="1"/>
  <c r="Y118" i="1"/>
  <c r="Y110" i="1"/>
  <c r="Y102" i="1"/>
  <c r="Y94" i="1"/>
  <c r="Y86" i="1"/>
  <c r="Y78" i="1"/>
  <c r="Y70" i="1"/>
  <c r="Y62" i="1"/>
  <c r="Y54" i="1"/>
  <c r="Y46" i="1"/>
  <c r="Y38" i="1"/>
  <c r="Y30" i="1"/>
  <c r="Y22" i="1"/>
  <c r="Y14" i="1"/>
  <c r="Y6" i="1"/>
  <c r="Y183" i="1"/>
  <c r="Y167" i="1"/>
  <c r="Y151" i="1"/>
  <c r="Y135" i="1"/>
  <c r="Y119" i="1"/>
  <c r="Y103" i="1"/>
  <c r="Y87" i="1"/>
  <c r="Y71" i="1"/>
  <c r="Y55" i="1"/>
  <c r="Y39" i="1"/>
  <c r="Y23" i="1"/>
  <c r="Y7" i="1"/>
  <c r="Y329" i="1"/>
  <c r="Y313" i="1"/>
  <c r="Y295" i="1"/>
  <c r="Y278" i="1"/>
  <c r="Y262" i="1"/>
  <c r="Y246" i="1"/>
  <c r="Y230" i="1"/>
  <c r="Y214" i="1"/>
  <c r="Y198" i="1"/>
  <c r="Y182" i="1"/>
  <c r="Y170" i="1"/>
  <c r="Y162" i="1"/>
  <c r="Y154" i="1"/>
  <c r="Y146" i="1"/>
  <c r="Y138" i="1"/>
  <c r="Y130" i="1"/>
  <c r="Y122" i="1"/>
  <c r="Y114" i="1"/>
  <c r="Y106" i="1"/>
  <c r="Y98" i="1"/>
  <c r="Y90" i="1"/>
  <c r="Y82" i="1"/>
  <c r="Y74" i="1"/>
  <c r="Y66" i="1"/>
  <c r="Y58" i="1"/>
  <c r="Y50" i="1"/>
  <c r="Y42" i="1"/>
  <c r="Y34" i="1"/>
  <c r="Y26" i="1"/>
  <c r="Y18" i="1"/>
  <c r="Y10" i="1"/>
  <c r="AC268" i="1" l="1"/>
  <c r="AD268" i="1" s="1"/>
  <c r="AE268" i="1" s="1"/>
  <c r="AF268" i="1" s="1"/>
  <c r="Z215" i="1"/>
  <c r="Z344" i="1"/>
  <c r="AA260" i="1"/>
  <c r="Z248" i="1"/>
  <c r="AC207" i="1"/>
  <c r="AD207" i="1" s="1"/>
  <c r="AE207" i="1" s="1"/>
  <c r="AF207" i="1" s="1"/>
  <c r="Z151" i="1"/>
  <c r="AC143" i="1"/>
  <c r="AD143" i="1" s="1"/>
  <c r="AE143" i="1" s="1"/>
  <c r="AF143" i="1" s="1"/>
  <c r="AB138" i="1"/>
  <c r="AB108" i="1"/>
  <c r="AB95" i="1"/>
  <c r="AB94" i="1"/>
  <c r="AC345" i="1"/>
  <c r="AD345" i="1" s="1"/>
  <c r="AE345" i="1" s="1"/>
  <c r="AA259" i="1"/>
  <c r="Z284" i="1"/>
  <c r="AC292" i="1"/>
  <c r="AD292" i="1" s="1"/>
  <c r="AE292" i="1" s="1"/>
  <c r="AF292" i="1" s="1"/>
  <c r="AC276" i="1"/>
  <c r="AD276" i="1" s="1"/>
  <c r="AE276" i="1" s="1"/>
  <c r="AF276" i="1" s="1"/>
  <c r="Z268" i="1"/>
  <c r="Z256" i="1"/>
  <c r="AC248" i="1"/>
  <c r="AD248" i="1" s="1"/>
  <c r="AE248" i="1" s="1"/>
  <c r="AF248" i="1" s="1"/>
  <c r="Z231" i="1"/>
  <c r="AC223" i="1"/>
  <c r="AD223" i="1" s="1"/>
  <c r="AE223" i="1" s="1"/>
  <c r="AF223" i="1" s="1"/>
  <c r="Z199" i="1"/>
  <c r="AC191" i="1"/>
  <c r="AD191" i="1" s="1"/>
  <c r="AE191" i="1" s="1"/>
  <c r="AF191" i="1" s="1"/>
  <c r="Z179" i="1"/>
  <c r="AC171" i="1"/>
  <c r="AD171" i="1" s="1"/>
  <c r="AE171" i="1" s="1"/>
  <c r="AF171" i="1" s="1"/>
  <c r="Z167" i="1"/>
  <c r="AC159" i="1"/>
  <c r="AD159" i="1" s="1"/>
  <c r="AE159" i="1" s="1"/>
  <c r="AF159" i="1" s="1"/>
  <c r="AC151" i="1"/>
  <c r="AD151" i="1" s="1"/>
  <c r="AE151" i="1" s="1"/>
  <c r="AF151" i="1" s="1"/>
  <c r="Z143" i="1"/>
  <c r="AA8" i="1"/>
  <c r="AA345" i="1"/>
  <c r="Z292" i="1"/>
  <c r="AC284" i="1"/>
  <c r="AD284" i="1" s="1"/>
  <c r="AE284" i="1" s="1"/>
  <c r="AF284" i="1" s="1"/>
  <c r="Z239" i="1"/>
  <c r="AC231" i="1"/>
  <c r="AD231" i="1" s="1"/>
  <c r="AE231" i="1" s="1"/>
  <c r="AF231" i="1" s="1"/>
  <c r="Z223" i="1"/>
  <c r="AC215" i="1"/>
  <c r="AD215" i="1" s="1"/>
  <c r="AE215" i="1" s="1"/>
  <c r="AF215" i="1" s="1"/>
  <c r="Z207" i="1"/>
  <c r="AC199" i="1"/>
  <c r="AD199" i="1" s="1"/>
  <c r="AE199" i="1" s="1"/>
  <c r="AF199" i="1" s="1"/>
  <c r="Z191" i="1"/>
  <c r="AC179" i="1"/>
  <c r="AD179" i="1" s="1"/>
  <c r="AE179" i="1" s="1"/>
  <c r="AF179" i="1" s="1"/>
  <c r="Z171" i="1"/>
  <c r="AC167" i="1"/>
  <c r="AD167" i="1" s="1"/>
  <c r="AE167" i="1" s="1"/>
  <c r="AF167" i="1" s="1"/>
  <c r="Z159" i="1"/>
  <c r="AA9" i="1"/>
  <c r="AB9" i="1" s="1"/>
  <c r="AA296" i="1"/>
  <c r="AC296" i="1"/>
  <c r="AD296" i="1" s="1"/>
  <c r="AE296" i="1" s="1"/>
  <c r="AF296" i="1" s="1"/>
  <c r="AC288" i="1"/>
  <c r="AD288" i="1" s="1"/>
  <c r="AE288" i="1" s="1"/>
  <c r="Z288" i="1"/>
  <c r="AC280" i="1"/>
  <c r="AD280" i="1" s="1"/>
  <c r="AE280" i="1" s="1"/>
  <c r="AF280" i="1" s="1"/>
  <c r="Z280" i="1"/>
  <c r="Z275" i="1"/>
  <c r="AC275" i="1"/>
  <c r="AD275" i="1" s="1"/>
  <c r="AE275" i="1" s="1"/>
  <c r="AF275" i="1" s="1"/>
  <c r="Z271" i="1"/>
  <c r="AC271" i="1"/>
  <c r="AD271" i="1" s="1"/>
  <c r="AE271" i="1" s="1"/>
  <c r="AF271" i="1" s="1"/>
  <c r="Z267" i="1"/>
  <c r="AC267" i="1"/>
  <c r="AD267" i="1" s="1"/>
  <c r="AE267" i="1" s="1"/>
  <c r="AF267" i="1" s="1"/>
  <c r="Z263" i="1"/>
  <c r="AC263" i="1"/>
  <c r="AD263" i="1" s="1"/>
  <c r="AE263" i="1" s="1"/>
  <c r="AF263" i="1" s="1"/>
  <c r="Z255" i="1"/>
  <c r="AC255" i="1"/>
  <c r="AD255" i="1" s="1"/>
  <c r="AE255" i="1" s="1"/>
  <c r="AF255" i="1" s="1"/>
  <c r="Z251" i="1"/>
  <c r="AC251" i="1"/>
  <c r="AD251" i="1" s="1"/>
  <c r="AE251" i="1" s="1"/>
  <c r="AF251" i="1" s="1"/>
  <c r="Z247" i="1"/>
  <c r="AC247" i="1"/>
  <c r="AD247" i="1" s="1"/>
  <c r="AE247" i="1" s="1"/>
  <c r="AF247" i="1" s="1"/>
  <c r="Z243" i="1"/>
  <c r="AC243" i="1"/>
  <c r="AD243" i="1" s="1"/>
  <c r="AE243" i="1" s="1"/>
  <c r="AF243" i="1" s="1"/>
  <c r="AC235" i="1"/>
  <c r="AD235" i="1" s="1"/>
  <c r="AE235" i="1" s="1"/>
  <c r="AF235" i="1" s="1"/>
  <c r="Z235" i="1"/>
  <c r="AC227" i="1"/>
  <c r="AD227" i="1" s="1"/>
  <c r="AE227" i="1" s="1"/>
  <c r="AF227" i="1" s="1"/>
  <c r="Z227" i="1"/>
  <c r="AC219" i="1"/>
  <c r="AD219" i="1" s="1"/>
  <c r="AE219" i="1" s="1"/>
  <c r="AF219" i="1" s="1"/>
  <c r="Z219" i="1"/>
  <c r="AC211" i="1"/>
  <c r="AD211" i="1" s="1"/>
  <c r="AE211" i="1" s="1"/>
  <c r="AF211" i="1" s="1"/>
  <c r="Z211" i="1"/>
  <c r="AC203" i="1"/>
  <c r="AD203" i="1" s="1"/>
  <c r="AE203" i="1" s="1"/>
  <c r="AF203" i="1" s="1"/>
  <c r="Z203" i="1"/>
  <c r="AC195" i="1"/>
  <c r="AD195" i="1" s="1"/>
  <c r="AE195" i="1" s="1"/>
  <c r="AF195" i="1" s="1"/>
  <c r="Z195" i="1"/>
  <c r="AC187" i="1"/>
  <c r="AD187" i="1" s="1"/>
  <c r="AE187" i="1" s="1"/>
  <c r="AF187" i="1" s="1"/>
  <c r="Z187" i="1"/>
  <c r="AC183" i="1"/>
  <c r="AD183" i="1" s="1"/>
  <c r="AE183" i="1" s="1"/>
  <c r="AF183" i="1" s="1"/>
  <c r="Z183" i="1"/>
  <c r="AC175" i="1"/>
  <c r="AD175" i="1" s="1"/>
  <c r="AE175" i="1" s="1"/>
  <c r="AF175" i="1" s="1"/>
  <c r="Z175" i="1"/>
  <c r="AC163" i="1"/>
  <c r="AD163" i="1" s="1"/>
  <c r="AE163" i="1" s="1"/>
  <c r="AF163" i="1" s="1"/>
  <c r="Z163" i="1"/>
  <c r="AC155" i="1"/>
  <c r="AD155" i="1" s="1"/>
  <c r="AE155" i="1" s="1"/>
  <c r="AF155" i="1" s="1"/>
  <c r="Z155" i="1"/>
  <c r="AC147" i="1"/>
  <c r="AD147" i="1" s="1"/>
  <c r="AE147" i="1" s="1"/>
  <c r="AF147" i="1" s="1"/>
  <c r="Z147" i="1"/>
  <c r="AC139" i="1"/>
  <c r="AD139" i="1" s="1"/>
  <c r="AE139" i="1" s="1"/>
  <c r="AF139" i="1" s="1"/>
  <c r="Z139" i="1"/>
  <c r="AB139" i="1" s="1"/>
  <c r="Z109" i="1"/>
  <c r="AB109" i="1" s="1"/>
  <c r="AC109" i="1"/>
  <c r="AD109" i="1" s="1"/>
  <c r="AE109" i="1" s="1"/>
  <c r="AF109" i="1" s="1"/>
  <c r="Z105" i="1"/>
  <c r="AA105" i="1"/>
  <c r="Z101" i="1"/>
  <c r="AA101" i="1"/>
  <c r="Z97" i="1"/>
  <c r="AA97" i="1"/>
  <c r="Z93" i="1"/>
  <c r="AA93" i="1"/>
  <c r="Z89" i="1"/>
  <c r="AA89" i="1"/>
  <c r="Z85" i="1"/>
  <c r="AA85" i="1"/>
  <c r="Z81" i="1"/>
  <c r="AA81" i="1"/>
  <c r="Z77" i="1"/>
  <c r="AA77" i="1"/>
  <c r="Z73" i="1"/>
  <c r="AA73" i="1"/>
  <c r="Z69" i="1"/>
  <c r="AA69" i="1"/>
  <c r="Z65" i="1"/>
  <c r="AA65" i="1"/>
  <c r="Z61" i="1"/>
  <c r="AA61" i="1"/>
  <c r="Z57" i="1"/>
  <c r="AA57" i="1"/>
  <c r="Z53" i="1"/>
  <c r="AA53" i="1"/>
  <c r="Z49" i="1"/>
  <c r="AA49" i="1"/>
  <c r="Z45" i="1"/>
  <c r="AA45" i="1"/>
  <c r="Z41" i="1"/>
  <c r="AA41" i="1"/>
  <c r="Z37" i="1"/>
  <c r="AA37" i="1"/>
  <c r="Z33" i="1"/>
  <c r="AA33" i="1"/>
  <c r="Z293" i="1"/>
  <c r="AB293" i="1" s="1"/>
  <c r="AC293" i="1"/>
  <c r="AD293" i="1" s="1"/>
  <c r="AE293" i="1" s="1"/>
  <c r="AF293" i="1" s="1"/>
  <c r="Z289" i="1"/>
  <c r="AC289" i="1"/>
  <c r="AD289" i="1" s="1"/>
  <c r="AE289" i="1" s="1"/>
  <c r="Z285" i="1"/>
  <c r="AC285" i="1"/>
  <c r="AD285" i="1" s="1"/>
  <c r="AE285" i="1" s="1"/>
  <c r="AF285" i="1" s="1"/>
  <c r="Z281" i="1"/>
  <c r="AC281" i="1"/>
  <c r="AD281" i="1" s="1"/>
  <c r="AE281" i="1" s="1"/>
  <c r="AF281" i="1" s="1"/>
  <c r="AC272" i="1"/>
  <c r="AD272" i="1" s="1"/>
  <c r="AE272" i="1" s="1"/>
  <c r="AF272" i="1" s="1"/>
  <c r="Z272" i="1"/>
  <c r="AC264" i="1"/>
  <c r="AD264" i="1" s="1"/>
  <c r="AE264" i="1" s="1"/>
  <c r="AF264" i="1" s="1"/>
  <c r="Z264" i="1"/>
  <c r="AC252" i="1"/>
  <c r="AD252" i="1" s="1"/>
  <c r="AE252" i="1" s="1"/>
  <c r="AF252" i="1" s="1"/>
  <c r="Z252" i="1"/>
  <c r="AC244" i="1"/>
  <c r="AD244" i="1" s="1"/>
  <c r="AE244" i="1" s="1"/>
  <c r="AF244" i="1" s="1"/>
  <c r="Z244" i="1"/>
  <c r="Z240" i="1"/>
  <c r="AC240" i="1"/>
  <c r="AD240" i="1" s="1"/>
  <c r="AE240" i="1" s="1"/>
  <c r="AF240" i="1" s="1"/>
  <c r="Z236" i="1"/>
  <c r="AC236" i="1"/>
  <c r="AD236" i="1" s="1"/>
  <c r="AE236" i="1" s="1"/>
  <c r="AF236" i="1" s="1"/>
  <c r="Z232" i="1"/>
  <c r="AC232" i="1"/>
  <c r="AD232" i="1" s="1"/>
  <c r="AE232" i="1" s="1"/>
  <c r="AF232" i="1" s="1"/>
  <c r="Z228" i="1"/>
  <c r="AC228" i="1"/>
  <c r="AD228" i="1" s="1"/>
  <c r="AE228" i="1" s="1"/>
  <c r="AF228" i="1" s="1"/>
  <c r="Z224" i="1"/>
  <c r="AC224" i="1"/>
  <c r="AD224" i="1" s="1"/>
  <c r="AE224" i="1" s="1"/>
  <c r="AF224" i="1" s="1"/>
  <c r="Z220" i="1"/>
  <c r="AC220" i="1"/>
  <c r="AD220" i="1" s="1"/>
  <c r="AE220" i="1" s="1"/>
  <c r="AF220" i="1" s="1"/>
  <c r="Z216" i="1"/>
  <c r="AB216" i="1" s="1"/>
  <c r="AC216" i="1"/>
  <c r="AD216" i="1" s="1"/>
  <c r="AE216" i="1" s="1"/>
  <c r="AF216" i="1" s="1"/>
  <c r="Z212" i="1"/>
  <c r="AC212" i="1"/>
  <c r="AD212" i="1" s="1"/>
  <c r="AE212" i="1" s="1"/>
  <c r="AF212" i="1" s="1"/>
  <c r="Z208" i="1"/>
  <c r="AC208" i="1"/>
  <c r="AD208" i="1" s="1"/>
  <c r="AE208" i="1" s="1"/>
  <c r="AF208" i="1" s="1"/>
  <c r="Z204" i="1"/>
  <c r="AC204" i="1"/>
  <c r="AD204" i="1" s="1"/>
  <c r="AE204" i="1" s="1"/>
  <c r="AF204" i="1" s="1"/>
  <c r="Z200" i="1"/>
  <c r="AC200" i="1"/>
  <c r="AD200" i="1" s="1"/>
  <c r="AE200" i="1" s="1"/>
  <c r="AF200" i="1" s="1"/>
  <c r="Z196" i="1"/>
  <c r="AB196" i="1" s="1"/>
  <c r="AC196" i="1"/>
  <c r="AD196" i="1" s="1"/>
  <c r="AE196" i="1" s="1"/>
  <c r="AF196" i="1" s="1"/>
  <c r="Z192" i="1"/>
  <c r="AC192" i="1"/>
  <c r="AD192" i="1" s="1"/>
  <c r="AE192" i="1" s="1"/>
  <c r="AF192" i="1" s="1"/>
  <c r="Z188" i="1"/>
  <c r="AC188" i="1"/>
  <c r="AD188" i="1" s="1"/>
  <c r="AE188" i="1" s="1"/>
  <c r="AF188" i="1" s="1"/>
  <c r="Z184" i="1"/>
  <c r="AC184" i="1"/>
  <c r="AD184" i="1" s="1"/>
  <c r="AE184" i="1" s="1"/>
  <c r="AF184" i="1" s="1"/>
  <c r="Z180" i="1"/>
  <c r="AC180" i="1"/>
  <c r="AD180" i="1" s="1"/>
  <c r="AE180" i="1" s="1"/>
  <c r="AF180" i="1" s="1"/>
  <c r="Z176" i="1"/>
  <c r="AC176" i="1"/>
  <c r="AD176" i="1" s="1"/>
  <c r="AE176" i="1" s="1"/>
  <c r="AF176" i="1" s="1"/>
  <c r="Z172" i="1"/>
  <c r="AC172" i="1"/>
  <c r="AD172" i="1" s="1"/>
  <c r="AE172" i="1" s="1"/>
  <c r="AF172" i="1" s="1"/>
  <c r="Z168" i="1"/>
  <c r="AC168" i="1"/>
  <c r="AD168" i="1" s="1"/>
  <c r="AE168" i="1" s="1"/>
  <c r="AF168" i="1" s="1"/>
  <c r="Z164" i="1"/>
  <c r="AC164" i="1"/>
  <c r="AD164" i="1" s="1"/>
  <c r="AE164" i="1" s="1"/>
  <c r="AF164" i="1" s="1"/>
  <c r="Z160" i="1"/>
  <c r="AC160" i="1"/>
  <c r="AD160" i="1" s="1"/>
  <c r="AE160" i="1" s="1"/>
  <c r="AF160" i="1" s="1"/>
  <c r="Z156" i="1"/>
  <c r="AC156" i="1"/>
  <c r="AD156" i="1" s="1"/>
  <c r="AE156" i="1" s="1"/>
  <c r="AF156" i="1" s="1"/>
  <c r="Z152" i="1"/>
  <c r="AC152" i="1"/>
  <c r="AD152" i="1" s="1"/>
  <c r="AE152" i="1" s="1"/>
  <c r="AF152" i="1" s="1"/>
  <c r="Z148" i="1"/>
  <c r="AC148" i="1"/>
  <c r="AD148" i="1" s="1"/>
  <c r="AE148" i="1" s="1"/>
  <c r="AF148" i="1" s="1"/>
  <c r="Z144" i="1"/>
  <c r="AC144" i="1"/>
  <c r="AD144" i="1" s="1"/>
  <c r="AE144" i="1" s="1"/>
  <c r="AF144" i="1" s="1"/>
  <c r="Z140" i="1"/>
  <c r="AB140" i="1" s="1"/>
  <c r="AC140" i="1"/>
  <c r="AD140" i="1" s="1"/>
  <c r="AE140" i="1" s="1"/>
  <c r="AF140" i="1" s="1"/>
  <c r="Z136" i="1"/>
  <c r="AC136" i="1"/>
  <c r="AD136" i="1" s="1"/>
  <c r="AE136" i="1" s="1"/>
  <c r="AF136" i="1" s="1"/>
  <c r="Z106" i="1"/>
  <c r="AC106" i="1"/>
  <c r="AD106" i="1" s="1"/>
  <c r="AE106" i="1" s="1"/>
  <c r="AF106" i="1" s="1"/>
  <c r="Z102" i="1"/>
  <c r="AA102" i="1"/>
  <c r="Z96" i="1"/>
  <c r="AA96" i="1"/>
  <c r="Z92" i="1"/>
  <c r="AA92" i="1"/>
  <c r="Z88" i="1"/>
  <c r="AA88" i="1"/>
  <c r="Z84" i="1"/>
  <c r="AA84" i="1"/>
  <c r="Z80" i="1"/>
  <c r="AA80" i="1"/>
  <c r="Z76" i="1"/>
  <c r="AA76" i="1"/>
  <c r="Z72" i="1"/>
  <c r="AA72" i="1"/>
  <c r="Z68" i="1"/>
  <c r="AA68" i="1"/>
  <c r="Z64" i="1"/>
  <c r="AA64" i="1"/>
  <c r="Z60" i="1"/>
  <c r="AA60" i="1"/>
  <c r="Z56" i="1"/>
  <c r="AA56" i="1"/>
  <c r="Z52" i="1"/>
  <c r="AA52" i="1"/>
  <c r="Z48" i="1"/>
  <c r="AA48" i="1"/>
  <c r="Z44" i="1"/>
  <c r="AA44" i="1"/>
  <c r="Z40" i="1"/>
  <c r="AA40" i="1"/>
  <c r="Z36" i="1"/>
  <c r="AA36" i="1"/>
  <c r="Z32" i="1"/>
  <c r="AA32" i="1"/>
  <c r="AB8" i="1"/>
  <c r="AB7" i="1"/>
  <c r="AB90" i="1"/>
  <c r="AB82" i="1"/>
  <c r="AB58" i="1"/>
  <c r="AB63" i="1"/>
  <c r="AB217" i="1"/>
  <c r="AB175" i="1"/>
  <c r="AB149" i="1"/>
  <c r="AC341" i="1"/>
  <c r="AD341" i="1" s="1"/>
  <c r="AE341" i="1" s="1"/>
  <c r="Z341" i="1"/>
  <c r="AA341" i="1"/>
  <c r="Z330" i="1"/>
  <c r="AC330" i="1"/>
  <c r="AD330" i="1" s="1"/>
  <c r="AE330" i="1" s="1"/>
  <c r="AF330" i="1" s="1"/>
  <c r="AA330" i="1"/>
  <c r="Z328" i="1"/>
  <c r="AC328" i="1"/>
  <c r="AD328" i="1" s="1"/>
  <c r="AE328" i="1" s="1"/>
  <c r="AF328" i="1" s="1"/>
  <c r="AA328" i="1"/>
  <c r="Z316" i="1"/>
  <c r="AC316" i="1"/>
  <c r="AD316" i="1" s="1"/>
  <c r="AE316" i="1" s="1"/>
  <c r="AF316" i="1" s="1"/>
  <c r="AA316" i="1"/>
  <c r="Z314" i="1"/>
  <c r="AC314" i="1"/>
  <c r="AD314" i="1" s="1"/>
  <c r="AE314" i="1" s="1"/>
  <c r="AF314" i="1" s="1"/>
  <c r="AA314" i="1"/>
  <c r="Z312" i="1"/>
  <c r="AC312" i="1"/>
  <c r="AD312" i="1" s="1"/>
  <c r="AE312" i="1" s="1"/>
  <c r="AF312" i="1" s="1"/>
  <c r="AA312" i="1"/>
  <c r="Z134" i="1"/>
  <c r="AC134" i="1"/>
  <c r="AD134" i="1" s="1"/>
  <c r="AE134" i="1" s="1"/>
  <c r="AF134" i="1" s="1"/>
  <c r="AA134" i="1"/>
  <c r="Z132" i="1"/>
  <c r="AC132" i="1"/>
  <c r="AD132" i="1" s="1"/>
  <c r="AE132" i="1" s="1"/>
  <c r="AF132" i="1" s="1"/>
  <c r="AA132" i="1"/>
  <c r="Z130" i="1"/>
  <c r="AC130" i="1"/>
  <c r="AD130" i="1" s="1"/>
  <c r="AE130" i="1" s="1"/>
  <c r="AF130" i="1" s="1"/>
  <c r="AA130" i="1"/>
  <c r="Z128" i="1"/>
  <c r="AC128" i="1"/>
  <c r="AD128" i="1" s="1"/>
  <c r="AE128" i="1" s="1"/>
  <c r="AF128" i="1" s="1"/>
  <c r="AA128" i="1"/>
  <c r="Z126" i="1"/>
  <c r="AC126" i="1"/>
  <c r="AD126" i="1" s="1"/>
  <c r="AE126" i="1" s="1"/>
  <c r="AF126" i="1" s="1"/>
  <c r="AA126" i="1"/>
  <c r="Z124" i="1"/>
  <c r="AC124" i="1"/>
  <c r="AD124" i="1" s="1"/>
  <c r="AE124" i="1" s="1"/>
  <c r="AF124" i="1" s="1"/>
  <c r="AA124" i="1"/>
  <c r="Z122" i="1"/>
  <c r="AC122" i="1"/>
  <c r="AD122" i="1" s="1"/>
  <c r="AE122" i="1" s="1"/>
  <c r="AF122" i="1" s="1"/>
  <c r="AA122" i="1"/>
  <c r="Z120" i="1"/>
  <c r="AC120" i="1"/>
  <c r="AD120" i="1" s="1"/>
  <c r="AE120" i="1" s="1"/>
  <c r="AF120" i="1" s="1"/>
  <c r="AA120" i="1"/>
  <c r="Z118" i="1"/>
  <c r="AC118" i="1"/>
  <c r="AD118" i="1" s="1"/>
  <c r="AE118" i="1" s="1"/>
  <c r="AF118" i="1" s="1"/>
  <c r="AA118" i="1"/>
  <c r="Z116" i="1"/>
  <c r="AC116" i="1"/>
  <c r="AD116" i="1" s="1"/>
  <c r="AE116" i="1" s="1"/>
  <c r="AF116" i="1" s="1"/>
  <c r="AA116" i="1"/>
  <c r="Z114" i="1"/>
  <c r="AC114" i="1"/>
  <c r="AD114" i="1" s="1"/>
  <c r="AE114" i="1" s="1"/>
  <c r="AF114" i="1" s="1"/>
  <c r="AA114" i="1"/>
  <c r="Z112" i="1"/>
  <c r="AC112" i="1"/>
  <c r="AD112" i="1" s="1"/>
  <c r="AE112" i="1" s="1"/>
  <c r="AA112" i="1"/>
  <c r="Z110" i="1"/>
  <c r="AC110" i="1"/>
  <c r="AD110" i="1" s="1"/>
  <c r="AE110" i="1" s="1"/>
  <c r="AF110" i="1" s="1"/>
  <c r="AA110" i="1"/>
  <c r="Z30" i="1"/>
  <c r="AC30" i="1"/>
  <c r="AD30" i="1" s="1"/>
  <c r="AE30" i="1" s="1"/>
  <c r="AF30" i="1" s="1"/>
  <c r="AA30" i="1"/>
  <c r="Z29" i="1"/>
  <c r="AC29" i="1"/>
  <c r="AD29" i="1" s="1"/>
  <c r="AE29" i="1" s="1"/>
  <c r="AF29" i="1" s="1"/>
  <c r="AA29" i="1"/>
  <c r="Z28" i="1"/>
  <c r="AC28" i="1"/>
  <c r="AD28" i="1" s="1"/>
  <c r="AE28" i="1" s="1"/>
  <c r="AF28" i="1" s="1"/>
  <c r="AA28" i="1"/>
  <c r="Z27" i="1"/>
  <c r="AC27" i="1"/>
  <c r="AD27" i="1" s="1"/>
  <c r="AE27" i="1" s="1"/>
  <c r="AF27" i="1" s="1"/>
  <c r="AA27" i="1"/>
  <c r="Z26" i="1"/>
  <c r="AC26" i="1"/>
  <c r="AD26" i="1" s="1"/>
  <c r="AE26" i="1" s="1"/>
  <c r="AF26" i="1" s="1"/>
  <c r="AA26" i="1"/>
  <c r="AB26" i="1" s="1"/>
  <c r="Z25" i="1"/>
  <c r="AC25" i="1"/>
  <c r="AD25" i="1" s="1"/>
  <c r="AE25" i="1" s="1"/>
  <c r="AF25" i="1" s="1"/>
  <c r="AA25" i="1"/>
  <c r="AB25" i="1" s="1"/>
  <c r="Z24" i="1"/>
  <c r="AC24" i="1"/>
  <c r="AD24" i="1" s="1"/>
  <c r="AE24" i="1" s="1"/>
  <c r="AF24" i="1" s="1"/>
  <c r="AA24" i="1"/>
  <c r="Z23" i="1"/>
  <c r="AC23" i="1"/>
  <c r="AD23" i="1" s="1"/>
  <c r="AE23" i="1" s="1"/>
  <c r="AF23" i="1" s="1"/>
  <c r="AA23" i="1"/>
  <c r="Z22" i="1"/>
  <c r="AC22" i="1"/>
  <c r="AD22" i="1" s="1"/>
  <c r="AE22" i="1" s="1"/>
  <c r="AF22" i="1" s="1"/>
  <c r="AA22" i="1"/>
  <c r="Z21" i="1"/>
  <c r="AC21" i="1"/>
  <c r="AD21" i="1" s="1"/>
  <c r="AE21" i="1" s="1"/>
  <c r="AF21" i="1" s="1"/>
  <c r="AA21" i="1"/>
  <c r="AB21" i="1" s="1"/>
  <c r="Z20" i="1"/>
  <c r="AC20" i="1"/>
  <c r="AD20" i="1" s="1"/>
  <c r="AE20" i="1" s="1"/>
  <c r="AF20" i="1" s="1"/>
  <c r="AA20" i="1"/>
  <c r="Z19" i="1"/>
  <c r="AC19" i="1"/>
  <c r="AD19" i="1" s="1"/>
  <c r="AE19" i="1" s="1"/>
  <c r="AF19" i="1" s="1"/>
  <c r="AA19" i="1"/>
  <c r="Z18" i="1"/>
  <c r="AC18" i="1"/>
  <c r="AD18" i="1" s="1"/>
  <c r="AE18" i="1" s="1"/>
  <c r="AF18" i="1" s="1"/>
  <c r="AA18" i="1"/>
  <c r="Z17" i="1"/>
  <c r="AC17" i="1"/>
  <c r="AD17" i="1" s="1"/>
  <c r="AE17" i="1" s="1"/>
  <c r="AF17" i="1" s="1"/>
  <c r="AA17" i="1"/>
  <c r="AB17" i="1" s="1"/>
  <c r="Z16" i="1"/>
  <c r="AC16" i="1"/>
  <c r="AD16" i="1" s="1"/>
  <c r="AE16" i="1" s="1"/>
  <c r="AF16" i="1" s="1"/>
  <c r="AA16" i="1"/>
  <c r="Z15" i="1"/>
  <c r="AC15" i="1"/>
  <c r="AD15" i="1" s="1"/>
  <c r="AE15" i="1" s="1"/>
  <c r="AF15" i="1" s="1"/>
  <c r="AA15" i="1"/>
  <c r="Z14" i="1"/>
  <c r="AC14" i="1"/>
  <c r="AD14" i="1" s="1"/>
  <c r="AE14" i="1" s="1"/>
  <c r="AF14" i="1" s="1"/>
  <c r="AA14" i="1"/>
  <c r="Z13" i="1"/>
  <c r="AC13" i="1"/>
  <c r="AD13" i="1" s="1"/>
  <c r="AE13" i="1" s="1"/>
  <c r="AF13" i="1" s="1"/>
  <c r="AA13" i="1"/>
  <c r="Z12" i="1"/>
  <c r="AC12" i="1"/>
  <c r="AD12" i="1" s="1"/>
  <c r="AE12" i="1" s="1"/>
  <c r="AF12" i="1" s="1"/>
  <c r="AA12" i="1"/>
  <c r="Z334" i="1"/>
  <c r="AC334" i="1"/>
  <c r="AD334" i="1" s="1"/>
  <c r="AE334" i="1" s="1"/>
  <c r="AF334" i="1" s="1"/>
  <c r="AA334" i="1"/>
  <c r="Z332" i="1"/>
  <c r="AC332" i="1"/>
  <c r="AD332" i="1" s="1"/>
  <c r="AE332" i="1" s="1"/>
  <c r="AF332" i="1" s="1"/>
  <c r="AA332" i="1"/>
  <c r="Z326" i="1"/>
  <c r="AC326" i="1"/>
  <c r="AD326" i="1" s="1"/>
  <c r="AE326" i="1" s="1"/>
  <c r="AF326" i="1" s="1"/>
  <c r="AA326" i="1"/>
  <c r="Z324" i="1"/>
  <c r="AC324" i="1"/>
  <c r="AD324" i="1" s="1"/>
  <c r="AE324" i="1" s="1"/>
  <c r="AF324" i="1" s="1"/>
  <c r="AA324" i="1"/>
  <c r="Z322" i="1"/>
  <c r="AC322" i="1"/>
  <c r="AD322" i="1" s="1"/>
  <c r="AE322" i="1" s="1"/>
  <c r="AF322" i="1" s="1"/>
  <c r="AA322" i="1"/>
  <c r="AC320" i="1"/>
  <c r="AD320" i="1" s="1"/>
  <c r="AE320" i="1" s="1"/>
  <c r="AF320" i="1" s="1"/>
  <c r="AA320" i="1"/>
  <c r="Z318" i="1"/>
  <c r="AC318" i="1"/>
  <c r="AD318" i="1" s="1"/>
  <c r="AE318" i="1" s="1"/>
  <c r="AF318" i="1" s="1"/>
  <c r="AA318" i="1"/>
  <c r="Z310" i="1"/>
  <c r="AC310" i="1"/>
  <c r="AD310" i="1" s="1"/>
  <c r="AE310" i="1" s="1"/>
  <c r="AF310" i="1" s="1"/>
  <c r="AA310" i="1"/>
  <c r="Z308" i="1"/>
  <c r="AC308" i="1"/>
  <c r="AD308" i="1" s="1"/>
  <c r="AE308" i="1" s="1"/>
  <c r="AF308" i="1" s="1"/>
  <c r="AA308" i="1"/>
  <c r="Z306" i="1"/>
  <c r="AC306" i="1"/>
  <c r="AD306" i="1" s="1"/>
  <c r="AE306" i="1" s="1"/>
  <c r="AF306" i="1" s="1"/>
  <c r="AA306" i="1"/>
  <c r="Z304" i="1"/>
  <c r="AC304" i="1"/>
  <c r="AD304" i="1" s="1"/>
  <c r="AE304" i="1" s="1"/>
  <c r="AF304" i="1" s="1"/>
  <c r="AA304" i="1"/>
  <c r="Z302" i="1"/>
  <c r="AC302" i="1"/>
  <c r="AD302" i="1" s="1"/>
  <c r="AE302" i="1" s="1"/>
  <c r="AF302" i="1" s="1"/>
  <c r="AA302" i="1"/>
  <c r="Z300" i="1"/>
  <c r="AC300" i="1"/>
  <c r="AD300" i="1" s="1"/>
  <c r="AE300" i="1" s="1"/>
  <c r="AF300" i="1" s="1"/>
  <c r="AA300" i="1"/>
  <c r="Z298" i="1"/>
  <c r="AC298" i="1"/>
  <c r="AD298" i="1" s="1"/>
  <c r="AE298" i="1" s="1"/>
  <c r="AF298" i="1" s="1"/>
  <c r="AA298" i="1"/>
  <c r="Z340" i="1"/>
  <c r="AA340" i="1"/>
  <c r="AC340" i="1"/>
  <c r="AD340" i="1" s="1"/>
  <c r="AE340" i="1" s="1"/>
  <c r="Z339" i="1"/>
  <c r="AA339" i="1"/>
  <c r="AC339" i="1"/>
  <c r="AD339" i="1" s="1"/>
  <c r="AE339" i="1" s="1"/>
  <c r="AF339" i="1" s="1"/>
  <c r="Z338" i="1"/>
  <c r="AA338" i="1"/>
  <c r="AC338" i="1"/>
  <c r="AD338" i="1" s="1"/>
  <c r="AE338" i="1" s="1"/>
  <c r="AF338" i="1" s="1"/>
  <c r="Z337" i="1"/>
  <c r="AA337" i="1"/>
  <c r="AC337" i="1"/>
  <c r="AD337" i="1" s="1"/>
  <c r="AE337" i="1" s="1"/>
  <c r="AF337" i="1" s="1"/>
  <c r="Z336" i="1"/>
  <c r="AA336" i="1"/>
  <c r="AC336" i="1"/>
  <c r="AD336" i="1" s="1"/>
  <c r="AE336" i="1" s="1"/>
  <c r="AF336" i="1" s="1"/>
  <c r="Z335" i="1"/>
  <c r="AA335" i="1"/>
  <c r="AC335" i="1"/>
  <c r="AD335" i="1" s="1"/>
  <c r="AE335" i="1" s="1"/>
  <c r="AF335" i="1" s="1"/>
  <c r="Z333" i="1"/>
  <c r="AC333" i="1"/>
  <c r="AD333" i="1" s="1"/>
  <c r="AE333" i="1" s="1"/>
  <c r="AF333" i="1" s="1"/>
  <c r="AA333" i="1"/>
  <c r="AB333" i="1" s="1"/>
  <c r="Z331" i="1"/>
  <c r="AC331" i="1"/>
  <c r="AD331" i="1" s="1"/>
  <c r="AE331" i="1" s="1"/>
  <c r="AF331" i="1" s="1"/>
  <c r="AA331" i="1"/>
  <c r="Z329" i="1"/>
  <c r="AC329" i="1"/>
  <c r="AD329" i="1" s="1"/>
  <c r="AE329" i="1" s="1"/>
  <c r="AF329" i="1" s="1"/>
  <c r="AA329" i="1"/>
  <c r="Z327" i="1"/>
  <c r="AC327" i="1"/>
  <c r="AD327" i="1" s="1"/>
  <c r="AE327" i="1" s="1"/>
  <c r="AF327" i="1" s="1"/>
  <c r="AA327" i="1"/>
  <c r="Z325" i="1"/>
  <c r="AC325" i="1"/>
  <c r="AD325" i="1" s="1"/>
  <c r="AE325" i="1" s="1"/>
  <c r="AF325" i="1" s="1"/>
  <c r="AA325" i="1"/>
  <c r="Z323" i="1"/>
  <c r="AC323" i="1"/>
  <c r="AD323" i="1" s="1"/>
  <c r="AE323" i="1" s="1"/>
  <c r="AF323" i="1" s="1"/>
  <c r="AA323" i="1"/>
  <c r="AC321" i="1"/>
  <c r="AD321" i="1" s="1"/>
  <c r="AE321" i="1" s="1"/>
  <c r="AF321" i="1" s="1"/>
  <c r="AA321" i="1"/>
  <c r="Z319" i="1"/>
  <c r="AC319" i="1"/>
  <c r="AD319" i="1" s="1"/>
  <c r="AE319" i="1" s="1"/>
  <c r="AF319" i="1" s="1"/>
  <c r="AA319" i="1"/>
  <c r="AB319" i="1" s="1"/>
  <c r="Z317" i="1"/>
  <c r="AC317" i="1"/>
  <c r="AD317" i="1" s="1"/>
  <c r="AE317" i="1" s="1"/>
  <c r="AF317" i="1" s="1"/>
  <c r="AA317" i="1"/>
  <c r="Z315" i="1"/>
  <c r="AC315" i="1"/>
  <c r="AD315" i="1" s="1"/>
  <c r="AE315" i="1" s="1"/>
  <c r="AF315" i="1" s="1"/>
  <c r="AA315" i="1"/>
  <c r="Z313" i="1"/>
  <c r="AC313" i="1"/>
  <c r="AD313" i="1" s="1"/>
  <c r="AE313" i="1" s="1"/>
  <c r="AF313" i="1" s="1"/>
  <c r="AA313" i="1"/>
  <c r="Z311" i="1"/>
  <c r="AC311" i="1"/>
  <c r="AD311" i="1" s="1"/>
  <c r="AE311" i="1" s="1"/>
  <c r="AF311" i="1" s="1"/>
  <c r="AA311" i="1"/>
  <c r="Z309" i="1"/>
  <c r="AC309" i="1"/>
  <c r="AD309" i="1" s="1"/>
  <c r="AE309" i="1" s="1"/>
  <c r="AF309" i="1" s="1"/>
  <c r="AA309" i="1"/>
  <c r="AB309" i="1" s="1"/>
  <c r="Z307" i="1"/>
  <c r="AC307" i="1"/>
  <c r="AD307" i="1" s="1"/>
  <c r="AE307" i="1" s="1"/>
  <c r="AF307" i="1" s="1"/>
  <c r="AA307" i="1"/>
  <c r="Z305" i="1"/>
  <c r="AC305" i="1"/>
  <c r="AD305" i="1" s="1"/>
  <c r="AE305" i="1" s="1"/>
  <c r="AF305" i="1" s="1"/>
  <c r="AA305" i="1"/>
  <c r="Z303" i="1"/>
  <c r="AC303" i="1"/>
  <c r="AD303" i="1" s="1"/>
  <c r="AE303" i="1" s="1"/>
  <c r="AF303" i="1" s="1"/>
  <c r="AA303" i="1"/>
  <c r="Z301" i="1"/>
  <c r="AC301" i="1"/>
  <c r="AD301" i="1" s="1"/>
  <c r="AE301" i="1" s="1"/>
  <c r="AF301" i="1" s="1"/>
  <c r="AA301" i="1"/>
  <c r="Z299" i="1"/>
  <c r="AC299" i="1"/>
  <c r="AD299" i="1" s="1"/>
  <c r="AE299" i="1" s="1"/>
  <c r="AF299" i="1" s="1"/>
  <c r="AA299" i="1"/>
  <c r="Z297" i="1"/>
  <c r="AC297" i="1"/>
  <c r="AD297" i="1" s="1"/>
  <c r="AE297" i="1" s="1"/>
  <c r="AF297" i="1" s="1"/>
  <c r="AA297" i="1"/>
  <c r="AB284" i="1"/>
  <c r="AB256" i="1"/>
  <c r="Z135" i="1"/>
  <c r="AC135" i="1"/>
  <c r="AD135" i="1" s="1"/>
  <c r="AE135" i="1" s="1"/>
  <c r="AF135" i="1" s="1"/>
  <c r="AA135" i="1"/>
  <c r="Z133" i="1"/>
  <c r="AC133" i="1"/>
  <c r="AD133" i="1" s="1"/>
  <c r="AE133" i="1" s="1"/>
  <c r="AF133" i="1" s="1"/>
  <c r="AA133" i="1"/>
  <c r="Z131" i="1"/>
  <c r="AC131" i="1"/>
  <c r="AD131" i="1" s="1"/>
  <c r="AE131" i="1" s="1"/>
  <c r="AF131" i="1" s="1"/>
  <c r="AA131" i="1"/>
  <c r="Z129" i="1"/>
  <c r="AC129" i="1"/>
  <c r="AD129" i="1" s="1"/>
  <c r="AE129" i="1" s="1"/>
  <c r="AF129" i="1" s="1"/>
  <c r="AA129" i="1"/>
  <c r="Z127" i="1"/>
  <c r="AC127" i="1"/>
  <c r="AD127" i="1" s="1"/>
  <c r="AE127" i="1" s="1"/>
  <c r="AF127" i="1" s="1"/>
  <c r="AA127" i="1"/>
  <c r="Z125" i="1"/>
  <c r="AC125" i="1"/>
  <c r="AD125" i="1" s="1"/>
  <c r="AE125" i="1" s="1"/>
  <c r="AF125" i="1" s="1"/>
  <c r="AA125" i="1"/>
  <c r="Z123" i="1"/>
  <c r="AC123" i="1"/>
  <c r="AD123" i="1" s="1"/>
  <c r="AE123" i="1" s="1"/>
  <c r="AF123" i="1" s="1"/>
  <c r="AA123" i="1"/>
  <c r="Z121" i="1"/>
  <c r="AC121" i="1"/>
  <c r="AD121" i="1" s="1"/>
  <c r="AE121" i="1" s="1"/>
  <c r="AF121" i="1" s="1"/>
  <c r="AA121" i="1"/>
  <c r="Z119" i="1"/>
  <c r="AC119" i="1"/>
  <c r="AD119" i="1" s="1"/>
  <c r="AE119" i="1" s="1"/>
  <c r="AF119" i="1" s="1"/>
  <c r="AA119" i="1"/>
  <c r="Z117" i="1"/>
  <c r="AC117" i="1"/>
  <c r="AD117" i="1" s="1"/>
  <c r="AE117" i="1" s="1"/>
  <c r="AF117" i="1" s="1"/>
  <c r="AA117" i="1"/>
  <c r="Z115" i="1"/>
  <c r="AC115" i="1"/>
  <c r="AD115" i="1" s="1"/>
  <c r="AE115" i="1" s="1"/>
  <c r="AF115" i="1" s="1"/>
  <c r="AA115" i="1"/>
  <c r="Z113" i="1"/>
  <c r="AC113" i="1"/>
  <c r="AD113" i="1" s="1"/>
  <c r="AE113" i="1" s="1"/>
  <c r="AF113" i="1" s="1"/>
  <c r="AA113" i="1"/>
  <c r="Z111" i="1"/>
  <c r="AC111" i="1"/>
  <c r="AD111" i="1" s="1"/>
  <c r="AE111" i="1" s="1"/>
  <c r="AF111" i="1" s="1"/>
  <c r="AA111" i="1"/>
  <c r="AC98" i="1"/>
  <c r="AD98" i="1" s="1"/>
  <c r="AE98" i="1" s="1"/>
  <c r="AF98" i="1" s="1"/>
  <c r="AA98" i="1"/>
  <c r="Z98" i="1"/>
  <c r="Z11" i="1"/>
  <c r="AC11" i="1"/>
  <c r="AD11" i="1" s="1"/>
  <c r="AE11" i="1" s="1"/>
  <c r="AF11" i="1" s="1"/>
  <c r="AA11" i="1"/>
  <c r="AB77" i="1" l="1"/>
  <c r="AB84" i="1"/>
  <c r="AB36" i="1"/>
  <c r="AB88" i="1"/>
  <c r="AB64" i="1"/>
  <c r="AB80" i="1"/>
  <c r="AB61" i="1"/>
  <c r="AB65" i="1"/>
  <c r="AB85" i="1"/>
  <c r="AB40" i="1"/>
  <c r="AB60" i="1"/>
  <c r="AB76" i="1"/>
  <c r="AB92" i="1"/>
  <c r="AB81" i="1"/>
  <c r="AB89" i="1"/>
  <c r="AB93" i="1"/>
  <c r="AB334" i="1"/>
  <c r="AB19" i="1"/>
  <c r="AB27" i="1"/>
  <c r="AB135" i="1"/>
  <c r="AB20" i="1"/>
  <c r="AB308" i="1"/>
  <c r="AB22" i="1"/>
  <c r="AB134" i="1"/>
  <c r="AB111" i="1"/>
  <c r="AB335" i="1"/>
  <c r="AB337" i="1"/>
  <c r="AB336" i="1"/>
  <c r="AB338" i="1"/>
  <c r="Z321" i="1" l="1"/>
  <c r="Z320" i="1"/>
  <c r="Z260" i="1" l="1"/>
  <c r="Z259" i="1"/>
  <c r="Z177" i="1" l="1"/>
  <c r="AB359" i="1" l="1"/>
  <c r="AF359" i="1"/>
  <c r="AB371" i="1"/>
  <c r="AB351" i="1"/>
  <c r="AB368" i="1"/>
  <c r="AX6" i="1" l="1"/>
  <c r="AO6" i="1" l="1"/>
  <c r="AG6" i="1"/>
  <c r="AX7" i="1"/>
  <c r="D6" i="1"/>
  <c r="H6" i="1" s="1"/>
  <c r="AS6" i="1"/>
  <c r="AK6" i="1"/>
  <c r="D7" i="1"/>
  <c r="H7" i="1" s="1"/>
  <c r="S7" i="1"/>
  <c r="T7" i="1"/>
  <c r="I7" i="1"/>
  <c r="N7" i="1"/>
  <c r="K7" i="1"/>
  <c r="J7" i="1"/>
  <c r="P7" i="1"/>
  <c r="L7" i="1"/>
  <c r="Q7" i="1"/>
  <c r="R7" i="1"/>
  <c r="M7" i="1"/>
  <c r="O7" i="1"/>
  <c r="U7" i="1"/>
  <c r="N6" i="1"/>
  <c r="K6" i="1"/>
  <c r="Q6" i="1"/>
  <c r="U6" i="1"/>
  <c r="I6" i="1"/>
  <c r="R6" i="1"/>
  <c r="J6" i="1"/>
  <c r="O6" i="1"/>
  <c r="S6" i="1"/>
  <c r="L6" i="1"/>
  <c r="M6" i="1"/>
  <c r="P6" i="1"/>
  <c r="T6" i="1"/>
  <c r="G6" i="1" l="1"/>
  <c r="G7" i="1"/>
  <c r="X6" i="1"/>
  <c r="X7" i="1"/>
  <c r="AL6" i="1"/>
  <c r="AM6" i="1" s="1"/>
  <c r="AN6" i="1"/>
  <c r="AV6" i="1"/>
  <c r="AT6" i="1"/>
  <c r="AU6" i="1" s="1"/>
  <c r="AR6" i="1"/>
  <c r="AP6" i="1"/>
  <c r="AQ6" i="1" s="1"/>
  <c r="AJ6" i="1"/>
  <c r="AH6" i="1"/>
  <c r="AI6" i="1" s="1"/>
  <c r="AS7" i="1"/>
  <c r="AO7" i="1"/>
  <c r="AG7" i="1"/>
  <c r="AK7" i="1"/>
  <c r="AX9" i="1" l="1"/>
  <c r="AX8" i="1"/>
  <c r="AT7" i="1"/>
  <c r="AU7" i="1" s="1"/>
  <c r="AV7" i="1"/>
  <c r="AL7" i="1"/>
  <c r="AM7" i="1" s="1"/>
  <c r="AN7" i="1"/>
  <c r="AR7" i="1"/>
  <c r="AP7" i="1"/>
  <c r="AQ7" i="1" s="1"/>
  <c r="AH7" i="1"/>
  <c r="AI7" i="1" s="1"/>
  <c r="AJ7" i="1"/>
  <c r="AW6" i="1"/>
  <c r="E6" i="1" s="1"/>
  <c r="D8" i="1"/>
  <c r="H8" i="1" s="1"/>
  <c r="D9" i="1"/>
  <c r="H9" i="1" s="1"/>
  <c r="L9" i="1"/>
  <c r="T9" i="1"/>
  <c r="O9" i="1"/>
  <c r="S9" i="1"/>
  <c r="J9" i="1"/>
  <c r="M9" i="1"/>
  <c r="P9" i="1"/>
  <c r="I9" i="1"/>
  <c r="Q9" i="1"/>
  <c r="R9" i="1"/>
  <c r="K9" i="1"/>
  <c r="N9" i="1"/>
  <c r="U9" i="1"/>
  <c r="L8" i="1"/>
  <c r="O8" i="1"/>
  <c r="U8" i="1"/>
  <c r="T8" i="1"/>
  <c r="P8" i="1"/>
  <c r="M8" i="1"/>
  <c r="R8" i="1"/>
  <c r="S8" i="1"/>
  <c r="I8" i="1"/>
  <c r="K8" i="1"/>
  <c r="Q8" i="1"/>
  <c r="N8" i="1"/>
  <c r="J8" i="1"/>
  <c r="G8" i="1" l="1"/>
  <c r="G9" i="1"/>
  <c r="AX10" i="1"/>
  <c r="X8" i="1"/>
  <c r="X9" i="1"/>
  <c r="AW7" i="1"/>
  <c r="E7" i="1" s="1"/>
  <c r="AS8" i="1"/>
  <c r="AG8" i="1"/>
  <c r="AK8" i="1"/>
  <c r="AO8" i="1"/>
  <c r="AS9" i="1"/>
  <c r="AO9" i="1"/>
  <c r="AK9" i="1"/>
  <c r="AG9" i="1"/>
  <c r="AX11" i="1" l="1"/>
  <c r="AH9" i="1"/>
  <c r="AI9" i="1" s="1"/>
  <c r="AJ9" i="1"/>
  <c r="AR9" i="1"/>
  <c r="AP9" i="1"/>
  <c r="AQ9" i="1" s="1"/>
  <c r="AR8" i="1"/>
  <c r="AP8" i="1"/>
  <c r="AQ8" i="1" s="1"/>
  <c r="AJ8" i="1"/>
  <c r="AH8" i="1"/>
  <c r="AI8" i="1" s="1"/>
  <c r="AL9" i="1"/>
  <c r="AM9" i="1" s="1"/>
  <c r="AN9" i="1"/>
  <c r="AV9" i="1"/>
  <c r="AT9" i="1"/>
  <c r="AU9" i="1" s="1"/>
  <c r="AN8" i="1"/>
  <c r="AL8" i="1"/>
  <c r="AM8" i="1" s="1"/>
  <c r="AV8" i="1"/>
  <c r="AW8" i="1" s="1"/>
  <c r="E8" i="1" s="1"/>
  <c r="AT8" i="1"/>
  <c r="AU8" i="1" s="1"/>
  <c r="AS10" i="1"/>
  <c r="AO10" i="1"/>
  <c r="AK10" i="1"/>
  <c r="AG10" i="1"/>
  <c r="AW9" i="1" l="1"/>
  <c r="E9" i="1" s="1"/>
  <c r="AX12" i="1"/>
  <c r="AX13" i="1"/>
  <c r="AN10" i="1"/>
  <c r="AL10" i="1"/>
  <c r="AM10" i="1" s="1"/>
  <c r="AT10" i="1"/>
  <c r="AU10" i="1" s="1"/>
  <c r="AV10" i="1"/>
  <c r="AH10" i="1"/>
  <c r="AI10" i="1" s="1"/>
  <c r="AJ10" i="1"/>
  <c r="AR10" i="1"/>
  <c r="AP10" i="1"/>
  <c r="AQ10" i="1" s="1"/>
  <c r="AS11" i="1"/>
  <c r="AO11" i="1"/>
  <c r="AK11" i="1"/>
  <c r="AG11" i="1"/>
  <c r="AX14" i="1" l="1"/>
  <c r="AL11" i="1"/>
  <c r="AM11" i="1" s="1"/>
  <c r="AN11" i="1"/>
  <c r="AV11" i="1"/>
  <c r="AT11" i="1"/>
  <c r="AU11" i="1" s="1"/>
  <c r="AJ11" i="1"/>
  <c r="AH11" i="1"/>
  <c r="AI11" i="1" s="1"/>
  <c r="AR11" i="1"/>
  <c r="AP11" i="1"/>
  <c r="AQ11" i="1" s="1"/>
  <c r="AW10" i="1"/>
  <c r="AS13" i="1"/>
  <c r="AG13" i="1"/>
  <c r="AO13" i="1"/>
  <c r="AK13" i="1"/>
  <c r="AS12" i="1"/>
  <c r="AO12" i="1"/>
  <c r="AK12" i="1"/>
  <c r="AG12" i="1"/>
  <c r="AN12" i="1" l="1"/>
  <c r="AL12" i="1"/>
  <c r="AM12" i="1" s="1"/>
  <c r="AL13" i="1"/>
  <c r="AM13" i="1" s="1"/>
  <c r="AN13" i="1"/>
  <c r="AJ13" i="1"/>
  <c r="AH13" i="1"/>
  <c r="AI13" i="1" s="1"/>
  <c r="AW11" i="1"/>
  <c r="AV12" i="1"/>
  <c r="AT12" i="1"/>
  <c r="AU12" i="1" s="1"/>
  <c r="AH12" i="1"/>
  <c r="AI12" i="1" s="1"/>
  <c r="AJ12" i="1"/>
  <c r="AR12" i="1"/>
  <c r="AP12" i="1"/>
  <c r="AQ12" i="1" s="1"/>
  <c r="AR13" i="1"/>
  <c r="AP13" i="1"/>
  <c r="AQ13" i="1" s="1"/>
  <c r="AV13" i="1"/>
  <c r="AT13" i="1"/>
  <c r="AU13" i="1" s="1"/>
  <c r="AS14" i="1"/>
  <c r="AO14" i="1"/>
  <c r="AK14" i="1"/>
  <c r="AG14" i="1"/>
  <c r="AW13" i="1" l="1"/>
  <c r="AX15" i="1"/>
  <c r="AJ14" i="1"/>
  <c r="AH14" i="1"/>
  <c r="AI14" i="1" s="1"/>
  <c r="AR14" i="1"/>
  <c r="AP14" i="1"/>
  <c r="AQ14" i="1" s="1"/>
  <c r="AL14" i="1"/>
  <c r="AM14" i="1" s="1"/>
  <c r="AN14" i="1"/>
  <c r="AT14" i="1"/>
  <c r="AU14" i="1" s="1"/>
  <c r="AV14" i="1"/>
  <c r="AW12" i="1"/>
  <c r="D15" i="1"/>
  <c r="H15" i="1" s="1"/>
  <c r="L15" i="1"/>
  <c r="R15" i="1"/>
  <c r="Q15" i="1"/>
  <c r="T15" i="1"/>
  <c r="S15" i="1"/>
  <c r="J15" i="1"/>
  <c r="I15" i="1"/>
  <c r="P15" i="1"/>
  <c r="N15" i="1"/>
  <c r="K15" i="1"/>
  <c r="U15" i="1"/>
  <c r="O15" i="1"/>
  <c r="M15" i="1"/>
  <c r="G15" i="1" l="1"/>
  <c r="AW14" i="1"/>
  <c r="AX16" i="1"/>
  <c r="AB15" i="1"/>
  <c r="X15" i="1" s="1"/>
  <c r="AS15" i="1"/>
  <c r="AG15" i="1"/>
  <c r="AK15" i="1"/>
  <c r="AO15" i="1"/>
  <c r="D16" i="1"/>
  <c r="H16" i="1" s="1"/>
  <c r="O16" i="1"/>
  <c r="K16" i="1"/>
  <c r="S16" i="1"/>
  <c r="J16" i="1"/>
  <c r="U16" i="1"/>
  <c r="N16" i="1"/>
  <c r="R16" i="1"/>
  <c r="Q16" i="1"/>
  <c r="M16" i="1"/>
  <c r="T16" i="1"/>
  <c r="P16" i="1"/>
  <c r="L16" i="1"/>
  <c r="I16" i="1"/>
  <c r="G16" i="1" l="1"/>
  <c r="AB16" i="1"/>
  <c r="X16" i="1" s="1"/>
  <c r="AR15" i="1"/>
  <c r="AP15" i="1"/>
  <c r="AQ15" i="1" s="1"/>
  <c r="AH15" i="1"/>
  <c r="AI15" i="1" s="1"/>
  <c r="AJ15" i="1"/>
  <c r="AL15" i="1"/>
  <c r="AM15" i="1" s="1"/>
  <c r="AN15" i="1"/>
  <c r="AV15" i="1"/>
  <c r="AT15" i="1"/>
  <c r="AU15" i="1" s="1"/>
  <c r="AS16" i="1"/>
  <c r="AG16" i="1"/>
  <c r="AK16" i="1"/>
  <c r="AO16" i="1"/>
  <c r="AL16" i="1" l="1"/>
  <c r="AM16" i="1" s="1"/>
  <c r="AN16" i="1"/>
  <c r="AV16" i="1"/>
  <c r="AT16" i="1"/>
  <c r="AU16" i="1" s="1"/>
  <c r="AW15" i="1"/>
  <c r="E15" i="1" s="1"/>
  <c r="AR16" i="1"/>
  <c r="AP16" i="1"/>
  <c r="AQ16" i="1" s="1"/>
  <c r="AJ16" i="1"/>
  <c r="AH16" i="1"/>
  <c r="AI16" i="1" s="1"/>
  <c r="AW16" i="1" l="1"/>
  <c r="E16" i="1" s="1"/>
  <c r="D373" i="1" l="1"/>
  <c r="H373" i="1" s="1"/>
  <c r="K373" i="1"/>
  <c r="O373" i="1"/>
  <c r="P373" i="1"/>
  <c r="J373" i="1"/>
  <c r="M373" i="1"/>
  <c r="S373" i="1"/>
  <c r="T373" i="1"/>
  <c r="I373" i="1"/>
  <c r="Q373" i="1"/>
  <c r="R373" i="1"/>
  <c r="L373" i="1"/>
  <c r="N373" i="1"/>
  <c r="U373" i="1"/>
  <c r="AX510" i="1" l="1"/>
  <c r="AX511" i="1"/>
  <c r="AX514" i="1"/>
  <c r="AX512" i="1"/>
  <c r="AX513" i="1"/>
  <c r="AX516" i="1"/>
  <c r="AX517" i="1"/>
  <c r="AX515" i="1"/>
  <c r="AX518" i="1"/>
  <c r="AX520" i="1"/>
  <c r="AX519" i="1"/>
  <c r="AX522" i="1"/>
  <c r="AX521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2" i="1"/>
  <c r="AX543" i="1"/>
  <c r="AX541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8" i="1"/>
  <c r="AX557" i="1"/>
  <c r="AX560" i="1"/>
  <c r="AX559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D374" i="1"/>
  <c r="H374" i="1" s="1"/>
  <c r="D333" i="1"/>
  <c r="H333" i="1" s="1"/>
  <c r="D339" i="1"/>
  <c r="H339" i="1" s="1"/>
  <c r="D338" i="1"/>
  <c r="H338" i="1" s="1"/>
  <c r="D353" i="1"/>
  <c r="H353" i="1" s="1"/>
  <c r="D378" i="1"/>
  <c r="H378" i="1" s="1"/>
  <c r="D379" i="1"/>
  <c r="H379" i="1" s="1"/>
  <c r="D498" i="1"/>
  <c r="H498" i="1" s="1"/>
  <c r="G373" i="1"/>
  <c r="D259" i="1"/>
  <c r="H259" i="1" s="1"/>
  <c r="D322" i="1"/>
  <c r="H322" i="1" s="1"/>
  <c r="D351" i="1"/>
  <c r="H351" i="1" s="1"/>
  <c r="D357" i="1"/>
  <c r="H357" i="1" s="1"/>
  <c r="D359" i="1"/>
  <c r="H359" i="1" s="1"/>
  <c r="D376" i="1"/>
  <c r="H376" i="1" s="1"/>
  <c r="D377" i="1"/>
  <c r="H377" i="1" s="1"/>
  <c r="AX503" i="1"/>
  <c r="AX504" i="1"/>
  <c r="AX505" i="1"/>
  <c r="AX506" i="1"/>
  <c r="AX508" i="1"/>
  <c r="AX507" i="1"/>
  <c r="AX509" i="1"/>
  <c r="D181" i="1"/>
  <c r="H181" i="1" s="1"/>
  <c r="D256" i="1"/>
  <c r="H256" i="1" s="1"/>
  <c r="D415" i="1"/>
  <c r="H415" i="1" s="1"/>
  <c r="D174" i="1"/>
  <c r="H174" i="1" s="1"/>
  <c r="D235" i="1"/>
  <c r="H235" i="1" s="1"/>
  <c r="D253" i="1"/>
  <c r="H253" i="1" s="1"/>
  <c r="D257" i="1"/>
  <c r="H257" i="1" s="1"/>
  <c r="D500" i="1"/>
  <c r="H500" i="1" s="1"/>
  <c r="D176" i="1"/>
  <c r="H176" i="1" s="1"/>
  <c r="D215" i="1"/>
  <c r="H215" i="1" s="1"/>
  <c r="D81" i="1"/>
  <c r="H81" i="1" s="1"/>
  <c r="D90" i="1"/>
  <c r="H90" i="1" s="1"/>
  <c r="D23" i="1"/>
  <c r="H23" i="1" s="1"/>
  <c r="AX502" i="1"/>
  <c r="D420" i="1"/>
  <c r="H420" i="1" s="1"/>
  <c r="D75" i="1"/>
  <c r="H75" i="1" s="1"/>
  <c r="D74" i="1"/>
  <c r="H74" i="1" s="1"/>
  <c r="D80" i="1"/>
  <c r="H80" i="1" s="1"/>
  <c r="D96" i="1"/>
  <c r="H96" i="1" s="1"/>
  <c r="AX29" i="1"/>
  <c r="AX35" i="1"/>
  <c r="AX42" i="1"/>
  <c r="AX45" i="1"/>
  <c r="AX50" i="1"/>
  <c r="AX51" i="1"/>
  <c r="AX53" i="1"/>
  <c r="AX54" i="1"/>
  <c r="AX59" i="1"/>
  <c r="AX60" i="1"/>
  <c r="AX17" i="1"/>
  <c r="AX18" i="1"/>
  <c r="AX19" i="1"/>
  <c r="AX20" i="1"/>
  <c r="AX21" i="1"/>
  <c r="AX22" i="1"/>
  <c r="AX24" i="1"/>
  <c r="AX25" i="1"/>
  <c r="AX26" i="1"/>
  <c r="AX27" i="1"/>
  <c r="AX28" i="1"/>
  <c r="AX30" i="1"/>
  <c r="AX31" i="1"/>
  <c r="AX36" i="1"/>
  <c r="AX38" i="1"/>
  <c r="AX39" i="1"/>
  <c r="AX41" i="1"/>
  <c r="AX43" i="1"/>
  <c r="AX47" i="1"/>
  <c r="AX49" i="1"/>
  <c r="AX52" i="1"/>
  <c r="AX55" i="1"/>
  <c r="AX56" i="1"/>
  <c r="AX58" i="1"/>
  <c r="AX63" i="1"/>
  <c r="AX65" i="1"/>
  <c r="AX67" i="1"/>
  <c r="AX68" i="1"/>
  <c r="AX72" i="1"/>
  <c r="AX74" i="1"/>
  <c r="AX75" i="1"/>
  <c r="AX77" i="1"/>
  <c r="AX80" i="1"/>
  <c r="AX83" i="1"/>
  <c r="AX86" i="1"/>
  <c r="AX88" i="1"/>
  <c r="AX94" i="1"/>
  <c r="AX97" i="1"/>
  <c r="AX98" i="1"/>
  <c r="AX101" i="1"/>
  <c r="AX102" i="1"/>
  <c r="AX104" i="1"/>
  <c r="AX105" i="1"/>
  <c r="AX109" i="1"/>
  <c r="AX112" i="1"/>
  <c r="AX113" i="1"/>
  <c r="AX115" i="1"/>
  <c r="AX116" i="1"/>
  <c r="AX118" i="1"/>
  <c r="AX119" i="1"/>
  <c r="AX121" i="1"/>
  <c r="AX122" i="1"/>
  <c r="AX123" i="1"/>
  <c r="AX125" i="1"/>
  <c r="AX126" i="1"/>
  <c r="AX128" i="1"/>
  <c r="AX129" i="1"/>
  <c r="AX131" i="1"/>
  <c r="AX133" i="1"/>
  <c r="AX134" i="1"/>
  <c r="AX135" i="1"/>
  <c r="AX137" i="1"/>
  <c r="AX138" i="1"/>
  <c r="AX144" i="1"/>
  <c r="AX148" i="1"/>
  <c r="AX150" i="1"/>
  <c r="AX151" i="1"/>
  <c r="AX152" i="1"/>
  <c r="AX153" i="1"/>
  <c r="AX155" i="1"/>
  <c r="AX157" i="1"/>
  <c r="AX158" i="1"/>
  <c r="AX159" i="1"/>
  <c r="AX160" i="1"/>
  <c r="AX166" i="1"/>
  <c r="AX168" i="1"/>
  <c r="AX172" i="1"/>
  <c r="AX176" i="1"/>
  <c r="AX177" i="1"/>
  <c r="AX178" i="1"/>
  <c r="AX179" i="1"/>
  <c r="AX180" i="1"/>
  <c r="AX182" i="1"/>
  <c r="AX183" i="1"/>
  <c r="AX184" i="1"/>
  <c r="AX187" i="1"/>
  <c r="AX189" i="1"/>
  <c r="AX191" i="1"/>
  <c r="AX205" i="1"/>
  <c r="AX206" i="1"/>
  <c r="AX210" i="1"/>
  <c r="AX215" i="1"/>
  <c r="AX217" i="1"/>
  <c r="AX219" i="1"/>
  <c r="AX223" i="1"/>
  <c r="AX224" i="1"/>
  <c r="AX225" i="1"/>
  <c r="AX234" i="1"/>
  <c r="AX235" i="1"/>
  <c r="AX236" i="1"/>
  <c r="AX237" i="1"/>
  <c r="AX238" i="1"/>
  <c r="AX242" i="1"/>
  <c r="AX243" i="1"/>
  <c r="AX244" i="1"/>
  <c r="AX247" i="1"/>
  <c r="AX248" i="1"/>
  <c r="AX249" i="1"/>
  <c r="AX250" i="1"/>
  <c r="AX253" i="1"/>
  <c r="AX255" i="1"/>
  <c r="AX256" i="1"/>
  <c r="AX258" i="1"/>
  <c r="AX259" i="1"/>
  <c r="AX260" i="1"/>
  <c r="AX262" i="1"/>
  <c r="AX263" i="1"/>
  <c r="AX265" i="1"/>
  <c r="AX267" i="1"/>
  <c r="AX268" i="1"/>
  <c r="AX269" i="1"/>
  <c r="AX272" i="1"/>
  <c r="AX275" i="1"/>
  <c r="AX277" i="1"/>
  <c r="AX278" i="1"/>
  <c r="AX284" i="1"/>
  <c r="AX286" i="1"/>
  <c r="AX288" i="1"/>
  <c r="AX289" i="1"/>
  <c r="AX290" i="1"/>
  <c r="AX291" i="1"/>
  <c r="AX292" i="1"/>
  <c r="AX299" i="1"/>
  <c r="AX303" i="1"/>
  <c r="AX306" i="1"/>
  <c r="AX311" i="1"/>
  <c r="AX314" i="1"/>
  <c r="AX316" i="1"/>
  <c r="AX317" i="1"/>
  <c r="AX318" i="1"/>
  <c r="AX320" i="1"/>
  <c r="AX322" i="1"/>
  <c r="AX323" i="1"/>
  <c r="AX325" i="1"/>
  <c r="AX328" i="1"/>
  <c r="AX330" i="1"/>
  <c r="AX331" i="1"/>
  <c r="AX332" i="1"/>
  <c r="AX336" i="1"/>
  <c r="AX337" i="1"/>
  <c r="AX340" i="1"/>
  <c r="AX341" i="1"/>
  <c r="AX345" i="1"/>
  <c r="AX347" i="1"/>
  <c r="AX348" i="1"/>
  <c r="AX349" i="1"/>
  <c r="AX350" i="1"/>
  <c r="AX352" i="1"/>
  <c r="AX354" i="1"/>
  <c r="AX355" i="1"/>
  <c r="AX358" i="1"/>
  <c r="AX359" i="1"/>
  <c r="AX361" i="1"/>
  <c r="AX364" i="1"/>
  <c r="AX365" i="1"/>
  <c r="AX366" i="1"/>
  <c r="AX367" i="1"/>
  <c r="AX368" i="1"/>
  <c r="AX371" i="1"/>
  <c r="AX372" i="1"/>
  <c r="AX373" i="1"/>
  <c r="AX376" i="1"/>
  <c r="AX378" i="1"/>
  <c r="AX379" i="1"/>
  <c r="AX380" i="1"/>
  <c r="AX383" i="1"/>
  <c r="AX384" i="1"/>
  <c r="AX386" i="1"/>
  <c r="AX392" i="1"/>
  <c r="AX394" i="1"/>
  <c r="AX395" i="1"/>
  <c r="AX396" i="1"/>
  <c r="AX397" i="1"/>
  <c r="AX398" i="1"/>
  <c r="AX400" i="1"/>
  <c r="AX401" i="1"/>
  <c r="AX402" i="1"/>
  <c r="AX404" i="1"/>
  <c r="AX409" i="1"/>
  <c r="AX415" i="1"/>
  <c r="AX420" i="1"/>
  <c r="AX423" i="1"/>
  <c r="AX424" i="1"/>
  <c r="AX425" i="1"/>
  <c r="AX432" i="1"/>
  <c r="AX434" i="1"/>
  <c r="AX436" i="1"/>
  <c r="AX438" i="1"/>
  <c r="AX440" i="1"/>
  <c r="AX443" i="1"/>
  <c r="AX446" i="1"/>
  <c r="AX453" i="1"/>
  <c r="AX457" i="1"/>
  <c r="AX459" i="1"/>
  <c r="AX460" i="1"/>
  <c r="AX461" i="1"/>
  <c r="AX463" i="1"/>
  <c r="AX464" i="1"/>
  <c r="AX474" i="1"/>
  <c r="AX477" i="1"/>
  <c r="AX478" i="1"/>
  <c r="AX479" i="1"/>
  <c r="AX484" i="1"/>
  <c r="AX489" i="1"/>
  <c r="AX490" i="1"/>
  <c r="AX493" i="1"/>
  <c r="AX494" i="1"/>
  <c r="AX495" i="1"/>
  <c r="AX496" i="1"/>
  <c r="AX499" i="1"/>
  <c r="AX500" i="1"/>
  <c r="AX501" i="1"/>
  <c r="AG501" i="1" s="1"/>
  <c r="AJ501" i="1" s="1"/>
  <c r="AX23" i="1"/>
  <c r="AX32" i="1"/>
  <c r="AX33" i="1"/>
  <c r="AX34" i="1"/>
  <c r="AX37" i="1"/>
  <c r="AX40" i="1"/>
  <c r="AX44" i="1"/>
  <c r="AX46" i="1"/>
  <c r="AX48" i="1"/>
  <c r="AX57" i="1"/>
  <c r="AX61" i="1"/>
  <c r="AX62" i="1"/>
  <c r="AX64" i="1"/>
  <c r="AX66" i="1"/>
  <c r="AX69" i="1"/>
  <c r="AX70" i="1"/>
  <c r="AX71" i="1"/>
  <c r="AX73" i="1"/>
  <c r="AX76" i="1"/>
  <c r="AX78" i="1"/>
  <c r="AX79" i="1"/>
  <c r="AX81" i="1"/>
  <c r="AX82" i="1"/>
  <c r="AX84" i="1"/>
  <c r="AX85" i="1"/>
  <c r="AX87" i="1"/>
  <c r="AX89" i="1"/>
  <c r="AX90" i="1"/>
  <c r="AX91" i="1"/>
  <c r="AX92" i="1"/>
  <c r="AX93" i="1"/>
  <c r="AX95" i="1"/>
  <c r="AX96" i="1"/>
  <c r="AX99" i="1"/>
  <c r="AX100" i="1"/>
  <c r="AX103" i="1"/>
  <c r="AX106" i="1"/>
  <c r="AX107" i="1"/>
  <c r="AX108" i="1"/>
  <c r="AX110" i="1"/>
  <c r="AX111" i="1"/>
  <c r="AX114" i="1"/>
  <c r="AX117" i="1"/>
  <c r="AX120" i="1"/>
  <c r="AX124" i="1"/>
  <c r="AX127" i="1"/>
  <c r="AX130" i="1"/>
  <c r="AX132" i="1"/>
  <c r="AX136" i="1"/>
  <c r="AX139" i="1"/>
  <c r="AX140" i="1"/>
  <c r="AX141" i="1"/>
  <c r="AX142" i="1"/>
  <c r="AX143" i="1"/>
  <c r="AX145" i="1"/>
  <c r="AX146" i="1"/>
  <c r="AX147" i="1"/>
  <c r="AX149" i="1"/>
  <c r="AX154" i="1"/>
  <c r="AX156" i="1"/>
  <c r="AX161" i="1"/>
  <c r="AX162" i="1"/>
  <c r="AX163" i="1"/>
  <c r="AX164" i="1"/>
  <c r="AX165" i="1"/>
  <c r="AX167" i="1"/>
  <c r="AX169" i="1"/>
  <c r="AX170" i="1"/>
  <c r="AX171" i="1"/>
  <c r="AX173" i="1"/>
  <c r="AX174" i="1"/>
  <c r="AX175" i="1"/>
  <c r="AX181" i="1"/>
  <c r="AX185" i="1"/>
  <c r="AX186" i="1"/>
  <c r="AX188" i="1"/>
  <c r="AX190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7" i="1"/>
  <c r="AX208" i="1"/>
  <c r="AX209" i="1"/>
  <c r="AX211" i="1"/>
  <c r="AX212" i="1"/>
  <c r="AX213" i="1"/>
  <c r="AX214" i="1"/>
  <c r="AX216" i="1"/>
  <c r="AX218" i="1"/>
  <c r="AX220" i="1"/>
  <c r="AX221" i="1"/>
  <c r="AX222" i="1"/>
  <c r="AX226" i="1"/>
  <c r="AX227" i="1"/>
  <c r="AX228" i="1"/>
  <c r="AX229" i="1"/>
  <c r="AX230" i="1"/>
  <c r="AX231" i="1"/>
  <c r="AX232" i="1"/>
  <c r="AX233" i="1"/>
  <c r="AX239" i="1"/>
  <c r="AX240" i="1"/>
  <c r="AX241" i="1"/>
  <c r="AX245" i="1"/>
  <c r="AX246" i="1"/>
  <c r="AX251" i="1"/>
  <c r="AX252" i="1"/>
  <c r="AX254" i="1"/>
  <c r="AX257" i="1"/>
  <c r="AX261" i="1"/>
  <c r="AX264" i="1"/>
  <c r="AX266" i="1"/>
  <c r="AX270" i="1"/>
  <c r="AX271" i="1"/>
  <c r="AX273" i="1"/>
  <c r="AX274" i="1"/>
  <c r="AX276" i="1"/>
  <c r="AX279" i="1"/>
  <c r="AX280" i="1"/>
  <c r="AX281" i="1"/>
  <c r="AX282" i="1"/>
  <c r="AX283" i="1"/>
  <c r="AX285" i="1"/>
  <c r="AX287" i="1"/>
  <c r="AX293" i="1"/>
  <c r="AX294" i="1"/>
  <c r="AX295" i="1"/>
  <c r="AX296" i="1"/>
  <c r="AX297" i="1"/>
  <c r="AX298" i="1"/>
  <c r="AX300" i="1"/>
  <c r="AX301" i="1"/>
  <c r="AX302" i="1"/>
  <c r="AX304" i="1"/>
  <c r="AX305" i="1"/>
  <c r="AX307" i="1"/>
  <c r="AX308" i="1"/>
  <c r="AX309" i="1"/>
  <c r="AX310" i="1"/>
  <c r="AX312" i="1"/>
  <c r="AX313" i="1"/>
  <c r="AX315" i="1"/>
  <c r="AX319" i="1"/>
  <c r="AX321" i="1"/>
  <c r="AX324" i="1"/>
  <c r="AX326" i="1"/>
  <c r="AX327" i="1"/>
  <c r="AX329" i="1"/>
  <c r="AX333" i="1"/>
  <c r="AX334" i="1"/>
  <c r="AX335" i="1"/>
  <c r="AX338" i="1"/>
  <c r="AX339" i="1"/>
  <c r="AX342" i="1"/>
  <c r="AX343" i="1"/>
  <c r="AX344" i="1"/>
  <c r="AX346" i="1"/>
  <c r="AX351" i="1"/>
  <c r="AX353" i="1"/>
  <c r="AX356" i="1"/>
  <c r="AX357" i="1"/>
  <c r="AX360" i="1"/>
  <c r="AX362" i="1"/>
  <c r="AX363" i="1"/>
  <c r="AX369" i="1"/>
  <c r="AX370" i="1"/>
  <c r="AX374" i="1"/>
  <c r="AX375" i="1"/>
  <c r="AX377" i="1"/>
  <c r="AX381" i="1"/>
  <c r="AX382" i="1"/>
  <c r="AX385" i="1"/>
  <c r="AX387" i="1"/>
  <c r="AX388" i="1"/>
  <c r="AX389" i="1"/>
  <c r="AX390" i="1"/>
  <c r="AX391" i="1"/>
  <c r="AX393" i="1"/>
  <c r="AX399" i="1"/>
  <c r="AX403" i="1"/>
  <c r="AX405" i="1"/>
  <c r="AX406" i="1"/>
  <c r="AX407" i="1"/>
  <c r="AX408" i="1"/>
  <c r="AX410" i="1"/>
  <c r="AX411" i="1"/>
  <c r="AX412" i="1"/>
  <c r="AX413" i="1"/>
  <c r="AX414" i="1"/>
  <c r="AX416" i="1"/>
  <c r="AX417" i="1"/>
  <c r="AX418" i="1"/>
  <c r="AX419" i="1"/>
  <c r="AX421" i="1"/>
  <c r="AX422" i="1"/>
  <c r="AX426" i="1"/>
  <c r="AX427" i="1"/>
  <c r="AX428" i="1"/>
  <c r="AX429" i="1"/>
  <c r="AX430" i="1"/>
  <c r="AX431" i="1"/>
  <c r="AX433" i="1"/>
  <c r="AX435" i="1"/>
  <c r="AX437" i="1"/>
  <c r="AX439" i="1"/>
  <c r="AX441" i="1"/>
  <c r="AX442" i="1"/>
  <c r="AX444" i="1"/>
  <c r="AX445" i="1"/>
  <c r="AX447" i="1"/>
  <c r="AX448" i="1"/>
  <c r="AX449" i="1"/>
  <c r="AX450" i="1"/>
  <c r="AX451" i="1"/>
  <c r="AX452" i="1"/>
  <c r="AX454" i="1"/>
  <c r="AX455" i="1"/>
  <c r="AX456" i="1"/>
  <c r="AX458" i="1"/>
  <c r="AX462" i="1"/>
  <c r="AX465" i="1"/>
  <c r="AX466" i="1"/>
  <c r="AX467" i="1"/>
  <c r="AX468" i="1"/>
  <c r="AX469" i="1"/>
  <c r="AX470" i="1"/>
  <c r="AX471" i="1"/>
  <c r="AX472" i="1"/>
  <c r="AX473" i="1"/>
  <c r="AX475" i="1"/>
  <c r="AX476" i="1"/>
  <c r="AX480" i="1"/>
  <c r="AX481" i="1"/>
  <c r="AX482" i="1"/>
  <c r="AX483" i="1"/>
  <c r="AX485" i="1"/>
  <c r="AX486" i="1"/>
  <c r="AX487" i="1"/>
  <c r="AX488" i="1"/>
  <c r="AX491" i="1"/>
  <c r="AX492" i="1"/>
  <c r="AX497" i="1"/>
  <c r="AX498" i="1"/>
  <c r="AB491" i="1"/>
  <c r="AB373" i="1"/>
  <c r="X373" i="1" s="1"/>
  <c r="AB442" i="1"/>
  <c r="AF448" i="1"/>
  <c r="AB414" i="1"/>
  <c r="D337" i="1"/>
  <c r="H337" i="1" s="1"/>
  <c r="D178" i="1"/>
  <c r="H178" i="1" s="1"/>
  <c r="D17" i="1"/>
  <c r="H17" i="1" s="1"/>
  <c r="D499" i="1"/>
  <c r="H499" i="1" s="1"/>
  <c r="D320" i="1"/>
  <c r="H320" i="1" s="1"/>
  <c r="D177" i="1"/>
  <c r="H177" i="1" s="1"/>
  <c r="D360" i="1"/>
  <c r="H360" i="1" s="1"/>
  <c r="D58" i="1"/>
  <c r="H58" i="1" s="1"/>
  <c r="D64" i="1"/>
  <c r="H64" i="1" s="1"/>
  <c r="D67" i="1"/>
  <c r="H67" i="1" s="1"/>
  <c r="D20" i="1"/>
  <c r="H20" i="1" s="1"/>
  <c r="D84" i="1"/>
  <c r="H84" i="1" s="1"/>
  <c r="D93" i="1"/>
  <c r="H93" i="1" s="1"/>
  <c r="D184" i="1"/>
  <c r="H184" i="1" s="1"/>
  <c r="D336" i="1"/>
  <c r="H336" i="1" s="1"/>
  <c r="D382" i="1"/>
  <c r="H382" i="1" s="1"/>
  <c r="D31" i="1"/>
  <c r="H31" i="1" s="1"/>
  <c r="D69" i="1"/>
  <c r="H69" i="1" s="1"/>
  <c r="D78" i="1"/>
  <c r="H78" i="1" s="1"/>
  <c r="D83" i="1"/>
  <c r="H83" i="1" s="1"/>
  <c r="D92" i="1"/>
  <c r="H92" i="1" s="1"/>
  <c r="D217" i="1"/>
  <c r="H217" i="1" s="1"/>
  <c r="D355" i="1"/>
  <c r="H355" i="1" s="1"/>
  <c r="D180" i="1"/>
  <c r="H180" i="1" s="1"/>
  <c r="D183" i="1"/>
  <c r="H183" i="1" s="1"/>
  <c r="D335" i="1"/>
  <c r="H335" i="1" s="1"/>
  <c r="D18" i="1"/>
  <c r="H18" i="1" s="1"/>
  <c r="D77" i="1"/>
  <c r="H77" i="1" s="1"/>
  <c r="D216" i="1"/>
  <c r="H216" i="1" s="1"/>
  <c r="D354" i="1"/>
  <c r="H354" i="1" s="1"/>
  <c r="D419" i="1"/>
  <c r="H419" i="1" s="1"/>
  <c r="D487" i="1"/>
  <c r="H487" i="1" s="1"/>
  <c r="D97" i="1"/>
  <c r="H97" i="1" s="1"/>
  <c r="D493" i="1"/>
  <c r="H493" i="1" s="1"/>
  <c r="D372" i="1"/>
  <c r="H372" i="1" s="1"/>
  <c r="D185" i="1"/>
  <c r="H185" i="1" s="1"/>
  <c r="D383" i="1"/>
  <c r="H383" i="1" s="1"/>
  <c r="U374" i="1"/>
  <c r="O374" i="1"/>
  <c r="K374" i="1"/>
  <c r="R374" i="1"/>
  <c r="Q374" i="1"/>
  <c r="J374" i="1"/>
  <c r="T374" i="1"/>
  <c r="P374" i="1"/>
  <c r="L374" i="1"/>
  <c r="I374" i="1"/>
  <c r="S374" i="1"/>
  <c r="N374" i="1"/>
  <c r="M374" i="1"/>
  <c r="S339" i="1"/>
  <c r="N339" i="1"/>
  <c r="K339" i="1"/>
  <c r="R339" i="1"/>
  <c r="O339" i="1"/>
  <c r="L339" i="1"/>
  <c r="U339" i="1"/>
  <c r="Q339" i="1"/>
  <c r="J339" i="1"/>
  <c r="T339" i="1"/>
  <c r="P339" i="1"/>
  <c r="I339" i="1"/>
  <c r="M339" i="1"/>
  <c r="J338" i="1"/>
  <c r="O338" i="1"/>
  <c r="S338" i="1"/>
  <c r="I338" i="1"/>
  <c r="K338" i="1"/>
  <c r="P338" i="1"/>
  <c r="T338" i="1"/>
  <c r="M338" i="1"/>
  <c r="R338" i="1"/>
  <c r="N338" i="1"/>
  <c r="Q338" i="1"/>
  <c r="L338" i="1"/>
  <c r="U338" i="1"/>
  <c r="P378" i="1"/>
  <c r="M378" i="1"/>
  <c r="S378" i="1"/>
  <c r="O378" i="1"/>
  <c r="U378" i="1"/>
  <c r="Q378" i="1"/>
  <c r="J378" i="1"/>
  <c r="R378" i="1"/>
  <c r="I378" i="1"/>
  <c r="L378" i="1"/>
  <c r="K378" i="1"/>
  <c r="N378" i="1"/>
  <c r="T378" i="1"/>
  <c r="T353" i="1"/>
  <c r="N353" i="1"/>
  <c r="I353" i="1"/>
  <c r="M353" i="1"/>
  <c r="S353" i="1"/>
  <c r="O353" i="1"/>
  <c r="J353" i="1"/>
  <c r="Q353" i="1"/>
  <c r="U353" i="1"/>
  <c r="L353" i="1"/>
  <c r="R353" i="1"/>
  <c r="K353" i="1"/>
  <c r="P353" i="1"/>
  <c r="R379" i="1"/>
  <c r="U379" i="1"/>
  <c r="O379" i="1"/>
  <c r="S379" i="1"/>
  <c r="M379" i="1"/>
  <c r="L379" i="1"/>
  <c r="J379" i="1"/>
  <c r="Q379" i="1"/>
  <c r="P379" i="1"/>
  <c r="T379" i="1"/>
  <c r="K379" i="1"/>
  <c r="I379" i="1"/>
  <c r="N379" i="1"/>
  <c r="J498" i="1"/>
  <c r="N498" i="1"/>
  <c r="K498" i="1"/>
  <c r="O498" i="1"/>
  <c r="S498" i="1"/>
  <c r="P498" i="1"/>
  <c r="T498" i="1"/>
  <c r="L498" i="1"/>
  <c r="M498" i="1"/>
  <c r="U498" i="1"/>
  <c r="I498" i="1"/>
  <c r="Q498" i="1"/>
  <c r="R498" i="1"/>
  <c r="I322" i="1"/>
  <c r="Q322" i="1"/>
  <c r="R322" i="1"/>
  <c r="J322" i="1"/>
  <c r="O322" i="1"/>
  <c r="U322" i="1"/>
  <c r="K322" i="1"/>
  <c r="S322" i="1"/>
  <c r="L322" i="1"/>
  <c r="P322" i="1"/>
  <c r="T322" i="1"/>
  <c r="N322" i="1"/>
  <c r="M322" i="1"/>
  <c r="N359" i="1"/>
  <c r="L359" i="1"/>
  <c r="R359" i="1"/>
  <c r="T359" i="1"/>
  <c r="J359" i="1"/>
  <c r="P359" i="1"/>
  <c r="Q359" i="1"/>
  <c r="I359" i="1"/>
  <c r="U359" i="1"/>
  <c r="K359" i="1"/>
  <c r="O359" i="1"/>
  <c r="M359" i="1"/>
  <c r="S359" i="1"/>
  <c r="K376" i="1"/>
  <c r="J376" i="1"/>
  <c r="U376" i="1"/>
  <c r="M376" i="1"/>
  <c r="N376" i="1"/>
  <c r="I376" i="1"/>
  <c r="S376" i="1"/>
  <c r="O376" i="1"/>
  <c r="Q376" i="1"/>
  <c r="T376" i="1"/>
  <c r="P376" i="1"/>
  <c r="R376" i="1"/>
  <c r="L376" i="1"/>
  <c r="P351" i="1"/>
  <c r="I351" i="1"/>
  <c r="U351" i="1"/>
  <c r="O351" i="1"/>
  <c r="N351" i="1"/>
  <c r="S351" i="1"/>
  <c r="M351" i="1"/>
  <c r="K351" i="1"/>
  <c r="L351" i="1"/>
  <c r="J351" i="1"/>
  <c r="Q351" i="1"/>
  <c r="T351" i="1"/>
  <c r="R351" i="1"/>
  <c r="P357" i="1"/>
  <c r="O357" i="1"/>
  <c r="M357" i="1"/>
  <c r="U357" i="1"/>
  <c r="N357" i="1"/>
  <c r="J357" i="1"/>
  <c r="R357" i="1"/>
  <c r="Q357" i="1"/>
  <c r="K357" i="1"/>
  <c r="T357" i="1"/>
  <c r="S357" i="1"/>
  <c r="L357" i="1"/>
  <c r="I357" i="1"/>
  <c r="Q377" i="1"/>
  <c r="S377" i="1"/>
  <c r="U377" i="1"/>
  <c r="I377" i="1"/>
  <c r="K377" i="1"/>
  <c r="M377" i="1"/>
  <c r="N377" i="1"/>
  <c r="J377" i="1"/>
  <c r="L377" i="1"/>
  <c r="R377" i="1"/>
  <c r="T377" i="1"/>
  <c r="O377" i="1"/>
  <c r="P377" i="1"/>
  <c r="M256" i="1"/>
  <c r="N256" i="1"/>
  <c r="R256" i="1"/>
  <c r="I256" i="1"/>
  <c r="O256" i="1"/>
  <c r="S256" i="1"/>
  <c r="J256" i="1"/>
  <c r="L256" i="1"/>
  <c r="P256" i="1"/>
  <c r="T256" i="1"/>
  <c r="K256" i="1"/>
  <c r="Q256" i="1"/>
  <c r="U256" i="1"/>
  <c r="U415" i="1"/>
  <c r="Q415" i="1"/>
  <c r="L415" i="1"/>
  <c r="T415" i="1"/>
  <c r="P415" i="1"/>
  <c r="I415" i="1"/>
  <c r="K415" i="1"/>
  <c r="S415" i="1"/>
  <c r="O415" i="1"/>
  <c r="M415" i="1"/>
  <c r="R415" i="1"/>
  <c r="N415" i="1"/>
  <c r="J415" i="1"/>
  <c r="I235" i="1"/>
  <c r="Q235" i="1"/>
  <c r="U235" i="1"/>
  <c r="J235" i="1"/>
  <c r="O235" i="1"/>
  <c r="R235" i="1"/>
  <c r="M235" i="1"/>
  <c r="N235" i="1"/>
  <c r="S235" i="1"/>
  <c r="K235" i="1"/>
  <c r="L235" i="1"/>
  <c r="P235" i="1"/>
  <c r="T235" i="1"/>
  <c r="I257" i="1"/>
  <c r="O257" i="1"/>
  <c r="R257" i="1"/>
  <c r="J257" i="1"/>
  <c r="Q257" i="1"/>
  <c r="P257" i="1"/>
  <c r="L257" i="1"/>
  <c r="M257" i="1"/>
  <c r="U257" i="1"/>
  <c r="K257" i="1"/>
  <c r="T257" i="1"/>
  <c r="S257" i="1"/>
  <c r="N257" i="1"/>
  <c r="J500" i="1"/>
  <c r="N500" i="1"/>
  <c r="K500" i="1"/>
  <c r="O500" i="1"/>
  <c r="S500" i="1"/>
  <c r="P500" i="1"/>
  <c r="T500" i="1"/>
  <c r="L500" i="1"/>
  <c r="I500" i="1"/>
  <c r="M500" i="1"/>
  <c r="Q500" i="1"/>
  <c r="U500" i="1"/>
  <c r="R500" i="1"/>
  <c r="S23" i="1"/>
  <c r="O23" i="1"/>
  <c r="J23" i="1"/>
  <c r="R23" i="1"/>
  <c r="N23" i="1"/>
  <c r="L23" i="1"/>
  <c r="U23" i="1"/>
  <c r="P23" i="1"/>
  <c r="M23" i="1"/>
  <c r="T23" i="1"/>
  <c r="Q23" i="1"/>
  <c r="I23" i="1"/>
  <c r="K23" i="1"/>
  <c r="L420" i="1"/>
  <c r="M420" i="1"/>
  <c r="S420" i="1"/>
  <c r="I420" i="1"/>
  <c r="J420" i="1"/>
  <c r="P420" i="1"/>
  <c r="T420" i="1"/>
  <c r="N420" i="1"/>
  <c r="R420" i="1"/>
  <c r="O420" i="1"/>
  <c r="Q420" i="1"/>
  <c r="K420" i="1"/>
  <c r="U420" i="1"/>
  <c r="K487" i="1"/>
  <c r="O487" i="1"/>
  <c r="L487" i="1"/>
  <c r="P487" i="1"/>
  <c r="T487" i="1"/>
  <c r="S487" i="1"/>
  <c r="I487" i="1"/>
  <c r="M487" i="1"/>
  <c r="J487" i="1"/>
  <c r="N487" i="1"/>
  <c r="R487" i="1"/>
  <c r="Q487" i="1"/>
  <c r="U487" i="1"/>
  <c r="K493" i="1"/>
  <c r="J493" i="1"/>
  <c r="N493" i="1"/>
  <c r="R493" i="1"/>
  <c r="O493" i="1"/>
  <c r="S493" i="1"/>
  <c r="I493" i="1"/>
  <c r="L493" i="1"/>
  <c r="T493" i="1"/>
  <c r="U493" i="1"/>
  <c r="M493" i="1"/>
  <c r="P493" i="1"/>
  <c r="Q493" i="1"/>
  <c r="R419" i="1"/>
  <c r="O419" i="1"/>
  <c r="M419" i="1"/>
  <c r="U419" i="1"/>
  <c r="Q419" i="1"/>
  <c r="J419" i="1"/>
  <c r="T419" i="1"/>
  <c r="P419" i="1"/>
  <c r="L419" i="1"/>
  <c r="I419" i="1"/>
  <c r="S419" i="1"/>
  <c r="N419" i="1"/>
  <c r="K419" i="1"/>
  <c r="O74" i="1"/>
  <c r="M74" i="1"/>
  <c r="P74" i="1"/>
  <c r="I74" i="1"/>
  <c r="N74" i="1"/>
  <c r="S74" i="1"/>
  <c r="K74" i="1"/>
  <c r="T74" i="1"/>
  <c r="L74" i="1"/>
  <c r="R74" i="1"/>
  <c r="J74" i="1"/>
  <c r="Q74" i="1"/>
  <c r="U74" i="1"/>
  <c r="P80" i="1"/>
  <c r="I80" i="1"/>
  <c r="N80" i="1"/>
  <c r="T80" i="1"/>
  <c r="M80" i="1"/>
  <c r="S80" i="1"/>
  <c r="L80" i="1"/>
  <c r="U80" i="1"/>
  <c r="O80" i="1"/>
  <c r="J80" i="1"/>
  <c r="R80" i="1"/>
  <c r="Q80" i="1"/>
  <c r="K80" i="1"/>
  <c r="I96" i="1"/>
  <c r="L96" i="1"/>
  <c r="Q96" i="1"/>
  <c r="M96" i="1"/>
  <c r="J96" i="1"/>
  <c r="P96" i="1"/>
  <c r="T96" i="1"/>
  <c r="S96" i="1"/>
  <c r="O96" i="1"/>
  <c r="R96" i="1"/>
  <c r="K96" i="1"/>
  <c r="N96" i="1"/>
  <c r="U96" i="1"/>
  <c r="K81" i="1"/>
  <c r="N81" i="1"/>
  <c r="S81" i="1"/>
  <c r="I81" i="1"/>
  <c r="Q81" i="1"/>
  <c r="U81" i="1"/>
  <c r="M81" i="1"/>
  <c r="O81" i="1"/>
  <c r="R81" i="1"/>
  <c r="J81" i="1"/>
  <c r="L81" i="1"/>
  <c r="P81" i="1"/>
  <c r="T81" i="1"/>
  <c r="O75" i="1"/>
  <c r="M75" i="1"/>
  <c r="P75" i="1"/>
  <c r="J75" i="1"/>
  <c r="N75" i="1"/>
  <c r="S75" i="1"/>
  <c r="L75" i="1"/>
  <c r="U75" i="1"/>
  <c r="K75" i="1"/>
  <c r="T75" i="1"/>
  <c r="I75" i="1"/>
  <c r="Q75" i="1"/>
  <c r="R75" i="1"/>
  <c r="S90" i="1"/>
  <c r="O90" i="1"/>
  <c r="J90" i="1"/>
  <c r="U90" i="1"/>
  <c r="N90" i="1"/>
  <c r="M90" i="1"/>
  <c r="R90" i="1"/>
  <c r="Q90" i="1"/>
  <c r="L90" i="1"/>
  <c r="T90" i="1"/>
  <c r="P90" i="1"/>
  <c r="K90" i="1"/>
  <c r="I90" i="1"/>
  <c r="M253" i="1"/>
  <c r="N253" i="1"/>
  <c r="R253" i="1"/>
  <c r="L253" i="1"/>
  <c r="Q253" i="1"/>
  <c r="O253" i="1"/>
  <c r="I253" i="1"/>
  <c r="K253" i="1"/>
  <c r="P253" i="1"/>
  <c r="T253" i="1"/>
  <c r="J253" i="1"/>
  <c r="S253" i="1"/>
  <c r="U253" i="1"/>
  <c r="J181" i="1"/>
  <c r="L181" i="1"/>
  <c r="O181" i="1"/>
  <c r="T181" i="1"/>
  <c r="I181" i="1"/>
  <c r="U181" i="1"/>
  <c r="R181" i="1"/>
  <c r="K181" i="1"/>
  <c r="Q181" i="1"/>
  <c r="P181" i="1"/>
  <c r="M181" i="1"/>
  <c r="S181" i="1"/>
  <c r="N181" i="1"/>
  <c r="N174" i="1"/>
  <c r="P174" i="1"/>
  <c r="O174" i="1"/>
  <c r="J174" i="1"/>
  <c r="M174" i="1"/>
  <c r="S174" i="1"/>
  <c r="L174" i="1"/>
  <c r="U174" i="1"/>
  <c r="I174" i="1"/>
  <c r="T174" i="1"/>
  <c r="K174" i="1"/>
  <c r="Q174" i="1"/>
  <c r="R174" i="1"/>
  <c r="N337" i="1"/>
  <c r="Q337" i="1"/>
  <c r="R337" i="1"/>
  <c r="L337" i="1"/>
  <c r="T337" i="1"/>
  <c r="K337" i="1"/>
  <c r="U337" i="1"/>
  <c r="S337" i="1"/>
  <c r="I337" i="1"/>
  <c r="J337" i="1"/>
  <c r="P337" i="1"/>
  <c r="O337" i="1"/>
  <c r="M337" i="1"/>
  <c r="Q333" i="1"/>
  <c r="O333" i="1"/>
  <c r="J333" i="1"/>
  <c r="K333" i="1"/>
  <c r="L333" i="1"/>
  <c r="T333" i="1"/>
  <c r="R333" i="1"/>
  <c r="S333" i="1"/>
  <c r="N333" i="1"/>
  <c r="I333" i="1"/>
  <c r="M333" i="1"/>
  <c r="U333" i="1"/>
  <c r="P333" i="1"/>
  <c r="P178" i="1"/>
  <c r="L178" i="1"/>
  <c r="Q178" i="1"/>
  <c r="N178" i="1"/>
  <c r="R178" i="1"/>
  <c r="J178" i="1"/>
  <c r="T178" i="1"/>
  <c r="S178" i="1"/>
  <c r="K178" i="1"/>
  <c r="M178" i="1"/>
  <c r="U178" i="1"/>
  <c r="O178" i="1"/>
  <c r="I178" i="1"/>
  <c r="L17" i="1"/>
  <c r="M17" i="1"/>
  <c r="P17" i="1"/>
  <c r="T17" i="1"/>
  <c r="I17" i="1"/>
  <c r="Q17" i="1"/>
  <c r="U17" i="1"/>
  <c r="K17" i="1"/>
  <c r="O17" i="1"/>
  <c r="R17" i="1"/>
  <c r="J17" i="1"/>
  <c r="N17" i="1"/>
  <c r="S17" i="1"/>
  <c r="L215" i="1"/>
  <c r="N215" i="1"/>
  <c r="U215" i="1"/>
  <c r="K215" i="1"/>
  <c r="O215" i="1"/>
  <c r="S215" i="1"/>
  <c r="M215" i="1"/>
  <c r="J215" i="1"/>
  <c r="P215" i="1"/>
  <c r="T215" i="1"/>
  <c r="I215" i="1"/>
  <c r="Q215" i="1"/>
  <c r="R215" i="1"/>
  <c r="M176" i="1"/>
  <c r="Q176" i="1"/>
  <c r="U176" i="1"/>
  <c r="K176" i="1"/>
  <c r="N176" i="1"/>
  <c r="R176" i="1"/>
  <c r="I176" i="1"/>
  <c r="O176" i="1"/>
  <c r="S176" i="1"/>
  <c r="J176" i="1"/>
  <c r="L176" i="1"/>
  <c r="P176" i="1"/>
  <c r="T176" i="1"/>
  <c r="U499" i="1"/>
  <c r="T499" i="1"/>
  <c r="L499" i="1"/>
  <c r="I499" i="1"/>
  <c r="Q499" i="1"/>
  <c r="P499" i="1"/>
  <c r="M499" i="1"/>
  <c r="S499" i="1"/>
  <c r="O499" i="1"/>
  <c r="R499" i="1"/>
  <c r="N499" i="1"/>
  <c r="J499" i="1"/>
  <c r="K499" i="1"/>
  <c r="L320" i="1"/>
  <c r="O320" i="1"/>
  <c r="S320" i="1"/>
  <c r="I320" i="1"/>
  <c r="K320" i="1"/>
  <c r="P320" i="1"/>
  <c r="T320" i="1"/>
  <c r="M320" i="1"/>
  <c r="Q320" i="1"/>
  <c r="R320" i="1"/>
  <c r="J320" i="1"/>
  <c r="N320" i="1"/>
  <c r="U320" i="1"/>
  <c r="P259" i="1"/>
  <c r="T259" i="1"/>
  <c r="M259" i="1"/>
  <c r="U259" i="1"/>
  <c r="K259" i="1"/>
  <c r="Q259" i="1"/>
  <c r="J259" i="1"/>
  <c r="S259" i="1"/>
  <c r="O259" i="1"/>
  <c r="I259" i="1"/>
  <c r="R259" i="1"/>
  <c r="N259" i="1"/>
  <c r="L259" i="1"/>
  <c r="N58" i="1"/>
  <c r="Q58" i="1"/>
  <c r="S58" i="1"/>
  <c r="K58" i="1"/>
  <c r="U58" i="1"/>
  <c r="I58" i="1"/>
  <c r="T58" i="1"/>
  <c r="R58" i="1"/>
  <c r="J58" i="1"/>
  <c r="L58" i="1"/>
  <c r="P58" i="1"/>
  <c r="O58" i="1"/>
  <c r="M58" i="1"/>
  <c r="I93" i="1"/>
  <c r="O93" i="1"/>
  <c r="S93" i="1"/>
  <c r="M93" i="1"/>
  <c r="P93" i="1"/>
  <c r="N93" i="1"/>
  <c r="L93" i="1"/>
  <c r="R93" i="1"/>
  <c r="Q93" i="1"/>
  <c r="K93" i="1"/>
  <c r="J93" i="1"/>
  <c r="U93" i="1"/>
  <c r="T93" i="1"/>
  <c r="J31" i="1"/>
  <c r="K31" i="1"/>
  <c r="N31" i="1"/>
  <c r="R31" i="1"/>
  <c r="M31" i="1"/>
  <c r="Q31" i="1"/>
  <c r="U31" i="1"/>
  <c r="T31" i="1"/>
  <c r="I31" i="1"/>
  <c r="P31" i="1"/>
  <c r="L31" i="1"/>
  <c r="O31" i="1"/>
  <c r="S31" i="1"/>
  <c r="P92" i="1"/>
  <c r="O92" i="1"/>
  <c r="U92" i="1"/>
  <c r="K92" i="1"/>
  <c r="S92" i="1"/>
  <c r="R92" i="1"/>
  <c r="L92" i="1"/>
  <c r="M92" i="1"/>
  <c r="N92" i="1"/>
  <c r="J92" i="1"/>
  <c r="I92" i="1"/>
  <c r="Q92" i="1"/>
  <c r="T92" i="1"/>
  <c r="M383" i="1"/>
  <c r="N383" i="1"/>
  <c r="T383" i="1"/>
  <c r="J383" i="1"/>
  <c r="K383" i="1"/>
  <c r="R383" i="1"/>
  <c r="S383" i="1"/>
  <c r="L383" i="1"/>
  <c r="I383" i="1"/>
  <c r="P383" i="1"/>
  <c r="U383" i="1"/>
  <c r="O383" i="1"/>
  <c r="Q383" i="1"/>
  <c r="S64" i="1"/>
  <c r="N64" i="1"/>
  <c r="U64" i="1"/>
  <c r="J64" i="1"/>
  <c r="O64" i="1"/>
  <c r="R64" i="1"/>
  <c r="M64" i="1"/>
  <c r="I64" i="1"/>
  <c r="Q64" i="1"/>
  <c r="L64" i="1"/>
  <c r="K64" i="1"/>
  <c r="P64" i="1"/>
  <c r="T64" i="1"/>
  <c r="U67" i="1"/>
  <c r="S67" i="1"/>
  <c r="I67" i="1"/>
  <c r="R67" i="1"/>
  <c r="M67" i="1"/>
  <c r="T67" i="1"/>
  <c r="K67" i="1"/>
  <c r="P67" i="1"/>
  <c r="N67" i="1"/>
  <c r="J67" i="1"/>
  <c r="Q67" i="1"/>
  <c r="L67" i="1"/>
  <c r="O67" i="1"/>
  <c r="P20" i="1"/>
  <c r="Q20" i="1"/>
  <c r="T20" i="1"/>
  <c r="K20" i="1"/>
  <c r="J20" i="1"/>
  <c r="O20" i="1"/>
  <c r="M20" i="1"/>
  <c r="R20" i="1"/>
  <c r="N20" i="1"/>
  <c r="L20" i="1"/>
  <c r="U20" i="1"/>
  <c r="S20" i="1"/>
  <c r="I20" i="1"/>
  <c r="I84" i="1"/>
  <c r="O84" i="1"/>
  <c r="R84" i="1"/>
  <c r="J84" i="1"/>
  <c r="N84" i="1"/>
  <c r="U84" i="1"/>
  <c r="M84" i="1"/>
  <c r="K84" i="1"/>
  <c r="S84" i="1"/>
  <c r="T84" i="1"/>
  <c r="L84" i="1"/>
  <c r="Q84" i="1"/>
  <c r="P84" i="1"/>
  <c r="O184" i="1"/>
  <c r="M184" i="1"/>
  <c r="S184" i="1"/>
  <c r="J184" i="1"/>
  <c r="I184" i="1"/>
  <c r="Q184" i="1"/>
  <c r="T184" i="1"/>
  <c r="L184" i="1"/>
  <c r="N184" i="1"/>
  <c r="R184" i="1"/>
  <c r="K184" i="1"/>
  <c r="U184" i="1"/>
  <c r="P184" i="1"/>
  <c r="U382" i="1"/>
  <c r="J382" i="1"/>
  <c r="O382" i="1"/>
  <c r="Q382" i="1"/>
  <c r="P382" i="1"/>
  <c r="I382" i="1"/>
  <c r="S382" i="1"/>
  <c r="K382" i="1"/>
  <c r="N382" i="1"/>
  <c r="T382" i="1"/>
  <c r="R382" i="1"/>
  <c r="L382" i="1"/>
  <c r="M382" i="1"/>
  <c r="L69" i="1"/>
  <c r="M69" i="1"/>
  <c r="Q69" i="1"/>
  <c r="R69" i="1"/>
  <c r="J69" i="1"/>
  <c r="O69" i="1"/>
  <c r="T69" i="1"/>
  <c r="S69" i="1"/>
  <c r="K69" i="1"/>
  <c r="P69" i="1"/>
  <c r="I69" i="1"/>
  <c r="N69" i="1"/>
  <c r="U69" i="1"/>
  <c r="N83" i="1"/>
  <c r="M83" i="1"/>
  <c r="U83" i="1"/>
  <c r="J83" i="1"/>
  <c r="Q83" i="1"/>
  <c r="O83" i="1"/>
  <c r="R83" i="1"/>
  <c r="S83" i="1"/>
  <c r="L83" i="1"/>
  <c r="T83" i="1"/>
  <c r="P83" i="1"/>
  <c r="K83" i="1"/>
  <c r="I83" i="1"/>
  <c r="R217" i="1"/>
  <c r="Q217" i="1"/>
  <c r="L217" i="1"/>
  <c r="T217" i="1"/>
  <c r="N217" i="1"/>
  <c r="M217" i="1"/>
  <c r="K217" i="1"/>
  <c r="S217" i="1"/>
  <c r="O217" i="1"/>
  <c r="J217" i="1"/>
  <c r="P217" i="1"/>
  <c r="I217" i="1"/>
  <c r="U217" i="1"/>
  <c r="P183" i="1"/>
  <c r="S183" i="1"/>
  <c r="I183" i="1"/>
  <c r="R183" i="1"/>
  <c r="L183" i="1"/>
  <c r="T183" i="1"/>
  <c r="J183" i="1"/>
  <c r="Q183" i="1"/>
  <c r="N183" i="1"/>
  <c r="K183" i="1"/>
  <c r="O183" i="1"/>
  <c r="M183" i="1"/>
  <c r="U183" i="1"/>
  <c r="S335" i="1"/>
  <c r="N335" i="1"/>
  <c r="M335" i="1"/>
  <c r="P335" i="1"/>
  <c r="L335" i="1"/>
  <c r="K335" i="1"/>
  <c r="I335" i="1"/>
  <c r="O335" i="1"/>
  <c r="U335" i="1"/>
  <c r="T335" i="1"/>
  <c r="R335" i="1"/>
  <c r="Q335" i="1"/>
  <c r="J335" i="1"/>
  <c r="K18" i="1"/>
  <c r="J18" i="1"/>
  <c r="P18" i="1"/>
  <c r="T18" i="1"/>
  <c r="M18" i="1"/>
  <c r="Q18" i="1"/>
  <c r="U18" i="1"/>
  <c r="I18" i="1"/>
  <c r="N18" i="1"/>
  <c r="R18" i="1"/>
  <c r="L18" i="1"/>
  <c r="O18" i="1"/>
  <c r="S18" i="1"/>
  <c r="S77" i="1"/>
  <c r="N77" i="1"/>
  <c r="U77" i="1"/>
  <c r="L77" i="1"/>
  <c r="O77" i="1"/>
  <c r="R77" i="1"/>
  <c r="K77" i="1"/>
  <c r="I77" i="1"/>
  <c r="Q77" i="1"/>
  <c r="J77" i="1"/>
  <c r="M77" i="1"/>
  <c r="P77" i="1"/>
  <c r="T77" i="1"/>
  <c r="J216" i="1"/>
  <c r="Q216" i="1"/>
  <c r="U216" i="1"/>
  <c r="I216" i="1"/>
  <c r="O216" i="1"/>
  <c r="R216" i="1"/>
  <c r="L216" i="1"/>
  <c r="N216" i="1"/>
  <c r="S216" i="1"/>
  <c r="M216" i="1"/>
  <c r="K216" i="1"/>
  <c r="P216" i="1"/>
  <c r="T216" i="1"/>
  <c r="I97" i="1"/>
  <c r="N97" i="1"/>
  <c r="R97" i="1"/>
  <c r="L97" i="1"/>
  <c r="M97" i="1"/>
  <c r="Q97" i="1"/>
  <c r="T97" i="1"/>
  <c r="J97" i="1"/>
  <c r="O97" i="1"/>
  <c r="U97" i="1"/>
  <c r="K97" i="1"/>
  <c r="P97" i="1"/>
  <c r="S97" i="1"/>
  <c r="Q185" i="1"/>
  <c r="O185" i="1"/>
  <c r="J185" i="1"/>
  <c r="R185" i="1"/>
  <c r="N185" i="1"/>
  <c r="M185" i="1"/>
  <c r="P185" i="1"/>
  <c r="U185" i="1"/>
  <c r="K185" i="1"/>
  <c r="T185" i="1"/>
  <c r="S185" i="1"/>
  <c r="L185" i="1"/>
  <c r="I185" i="1"/>
  <c r="N177" i="1"/>
  <c r="K177" i="1"/>
  <c r="S177" i="1"/>
  <c r="M177" i="1"/>
  <c r="I177" i="1"/>
  <c r="Q177" i="1"/>
  <c r="T177" i="1"/>
  <c r="U177" i="1"/>
  <c r="J177" i="1"/>
  <c r="P177" i="1"/>
  <c r="L177" i="1"/>
  <c r="O177" i="1"/>
  <c r="R177" i="1"/>
  <c r="U360" i="1"/>
  <c r="R360" i="1"/>
  <c r="O360" i="1"/>
  <c r="J360" i="1"/>
  <c r="Q360" i="1"/>
  <c r="I360" i="1"/>
  <c r="T360" i="1"/>
  <c r="P360" i="1"/>
  <c r="L360" i="1"/>
  <c r="K360" i="1"/>
  <c r="S360" i="1"/>
  <c r="N360" i="1"/>
  <c r="M360" i="1"/>
  <c r="S336" i="1"/>
  <c r="K336" i="1"/>
  <c r="U336" i="1"/>
  <c r="N336" i="1"/>
  <c r="T336" i="1"/>
  <c r="Q336" i="1"/>
  <c r="J336" i="1"/>
  <c r="R336" i="1"/>
  <c r="P336" i="1"/>
  <c r="L336" i="1"/>
  <c r="M336" i="1"/>
  <c r="I336" i="1"/>
  <c r="O336" i="1"/>
  <c r="M78" i="1"/>
  <c r="K78" i="1"/>
  <c r="S78" i="1"/>
  <c r="P78" i="1"/>
  <c r="J78" i="1"/>
  <c r="Q78" i="1"/>
  <c r="R78" i="1"/>
  <c r="L78" i="1"/>
  <c r="O78" i="1"/>
  <c r="T78" i="1"/>
  <c r="I78" i="1"/>
  <c r="N78" i="1"/>
  <c r="U78" i="1"/>
  <c r="T355" i="1"/>
  <c r="P355" i="1"/>
  <c r="L355" i="1"/>
  <c r="S355" i="1"/>
  <c r="N355" i="1"/>
  <c r="R355" i="1"/>
  <c r="O355" i="1"/>
  <c r="M355" i="1"/>
  <c r="U355" i="1"/>
  <c r="Q355" i="1"/>
  <c r="I355" i="1"/>
  <c r="J355" i="1"/>
  <c r="K355" i="1"/>
  <c r="I180" i="1"/>
  <c r="S180" i="1"/>
  <c r="R180" i="1"/>
  <c r="O180" i="1"/>
  <c r="U180" i="1"/>
  <c r="L180" i="1"/>
  <c r="T180" i="1"/>
  <c r="P180" i="1"/>
  <c r="J180" i="1"/>
  <c r="M180" i="1"/>
  <c r="Q180" i="1"/>
  <c r="N180" i="1"/>
  <c r="K180" i="1"/>
  <c r="L354" i="1"/>
  <c r="S354" i="1"/>
  <c r="N354" i="1"/>
  <c r="M354" i="1"/>
  <c r="P354" i="1"/>
  <c r="Q354" i="1"/>
  <c r="K354" i="1"/>
  <c r="J354" i="1"/>
  <c r="U354" i="1"/>
  <c r="R354" i="1"/>
  <c r="I354" i="1"/>
  <c r="O354" i="1"/>
  <c r="T354" i="1"/>
  <c r="R372" i="1"/>
  <c r="N372" i="1"/>
  <c r="L372" i="1"/>
  <c r="M372" i="1"/>
  <c r="T372" i="1"/>
  <c r="O372" i="1"/>
  <c r="U372" i="1"/>
  <c r="K372" i="1"/>
  <c r="I372" i="1"/>
  <c r="P372" i="1"/>
  <c r="S372" i="1"/>
  <c r="Q372" i="1"/>
  <c r="J372" i="1"/>
  <c r="AO497" i="1" l="1"/>
  <c r="AG497" i="1"/>
  <c r="AO491" i="1"/>
  <c r="AG491" i="1"/>
  <c r="AO487" i="1"/>
  <c r="AG487" i="1"/>
  <c r="AO485" i="1"/>
  <c r="AG485" i="1"/>
  <c r="AO482" i="1"/>
  <c r="AG482" i="1"/>
  <c r="AG480" i="1"/>
  <c r="AO480" i="1"/>
  <c r="AO475" i="1"/>
  <c r="AG475" i="1"/>
  <c r="AO472" i="1"/>
  <c r="AG472" i="1"/>
  <c r="AG470" i="1"/>
  <c r="AO470" i="1"/>
  <c r="AG468" i="1"/>
  <c r="AO468" i="1"/>
  <c r="AG466" i="1"/>
  <c r="AO466" i="1"/>
  <c r="AG462" i="1"/>
  <c r="AO462" i="1"/>
  <c r="AO456" i="1"/>
  <c r="AG456" i="1"/>
  <c r="AG454" i="1"/>
  <c r="AO454" i="1"/>
  <c r="AO451" i="1"/>
  <c r="AG451" i="1"/>
  <c r="AO449" i="1"/>
  <c r="AG449" i="1"/>
  <c r="AG447" i="1"/>
  <c r="AO447" i="1"/>
  <c r="AG444" i="1"/>
  <c r="AO444" i="1"/>
  <c r="AO441" i="1"/>
  <c r="AG441" i="1"/>
  <c r="AO437" i="1"/>
  <c r="AG437" i="1"/>
  <c r="AO433" i="1"/>
  <c r="AG433" i="1"/>
  <c r="AG430" i="1"/>
  <c r="AO430" i="1"/>
  <c r="AO428" i="1"/>
  <c r="AG428" i="1"/>
  <c r="AG426" i="1"/>
  <c r="AO426" i="1"/>
  <c r="AO421" i="1"/>
  <c r="AG421" i="1"/>
  <c r="AG418" i="1"/>
  <c r="AO418" i="1"/>
  <c r="AG416" i="1"/>
  <c r="AO416" i="1"/>
  <c r="AO413" i="1"/>
  <c r="AG413" i="1"/>
  <c r="AO411" i="1"/>
  <c r="AG411" i="1"/>
  <c r="AO408" i="1"/>
  <c r="AG408" i="1"/>
  <c r="AG406" i="1"/>
  <c r="AO406" i="1"/>
  <c r="AG403" i="1"/>
  <c r="AO403" i="1"/>
  <c r="AG393" i="1"/>
  <c r="AO393" i="1"/>
  <c r="AO390" i="1"/>
  <c r="AG390" i="1"/>
  <c r="AG388" i="1"/>
  <c r="AO388" i="1"/>
  <c r="AO385" i="1"/>
  <c r="AG385" i="1"/>
  <c r="AO381" i="1"/>
  <c r="AG381" i="1"/>
  <c r="AO375" i="1"/>
  <c r="AG375" i="1"/>
  <c r="D511" i="1"/>
  <c r="H511" i="1" s="1"/>
  <c r="D513" i="1"/>
  <c r="H513" i="1" s="1"/>
  <c r="D514" i="1"/>
  <c r="H514" i="1" s="1"/>
  <c r="D519" i="1"/>
  <c r="H519" i="1" s="1"/>
  <c r="D521" i="1"/>
  <c r="H521" i="1" s="1"/>
  <c r="D518" i="1"/>
  <c r="H518" i="1" s="1"/>
  <c r="D525" i="1"/>
  <c r="H525" i="1" s="1"/>
  <c r="D524" i="1"/>
  <c r="H524" i="1" s="1"/>
  <c r="D530" i="1"/>
  <c r="H530" i="1" s="1"/>
  <c r="D531" i="1"/>
  <c r="H531" i="1" s="1"/>
  <c r="D534" i="1"/>
  <c r="H534" i="1" s="1"/>
  <c r="D533" i="1"/>
  <c r="H533" i="1" s="1"/>
  <c r="D554" i="1"/>
  <c r="H554" i="1" s="1"/>
  <c r="D556" i="1"/>
  <c r="H556" i="1" s="1"/>
  <c r="D562" i="1"/>
  <c r="H562" i="1" s="1"/>
  <c r="D563" i="1"/>
  <c r="H563" i="1" s="1"/>
  <c r="D564" i="1"/>
  <c r="H564" i="1" s="1"/>
  <c r="D569" i="1"/>
  <c r="H569" i="1" s="1"/>
  <c r="D570" i="1"/>
  <c r="H570" i="1" s="1"/>
  <c r="D572" i="1"/>
  <c r="H572" i="1" s="1"/>
  <c r="D574" i="1"/>
  <c r="H574" i="1" s="1"/>
  <c r="D577" i="1"/>
  <c r="H577" i="1" s="1"/>
  <c r="D579" i="1"/>
  <c r="H579" i="1" s="1"/>
  <c r="D581" i="1"/>
  <c r="H581" i="1" s="1"/>
  <c r="D583" i="1"/>
  <c r="H583" i="1" s="1"/>
  <c r="D584" i="1"/>
  <c r="H584" i="1" s="1"/>
  <c r="D586" i="1"/>
  <c r="H586" i="1" s="1"/>
  <c r="D588" i="1"/>
  <c r="H588" i="1" s="1"/>
  <c r="D589" i="1"/>
  <c r="H589" i="1" s="1"/>
  <c r="D591" i="1"/>
  <c r="H591" i="1" s="1"/>
  <c r="D592" i="1"/>
  <c r="H592" i="1" s="1"/>
  <c r="AG591" i="1"/>
  <c r="AK591" i="1"/>
  <c r="AO591" i="1"/>
  <c r="AS591" i="1"/>
  <c r="AG589" i="1"/>
  <c r="AK589" i="1"/>
  <c r="AO589" i="1"/>
  <c r="AS589" i="1"/>
  <c r="AG587" i="1"/>
  <c r="AK587" i="1"/>
  <c r="AO587" i="1"/>
  <c r="AS587" i="1"/>
  <c r="AG585" i="1"/>
  <c r="AK585" i="1"/>
  <c r="AO585" i="1"/>
  <c r="AS585" i="1"/>
  <c r="AG583" i="1"/>
  <c r="AK583" i="1"/>
  <c r="AO583" i="1"/>
  <c r="AS583" i="1"/>
  <c r="AG581" i="1"/>
  <c r="AK581" i="1"/>
  <c r="AO581" i="1"/>
  <c r="AS581" i="1"/>
  <c r="AG579" i="1"/>
  <c r="AK579" i="1"/>
  <c r="AO579" i="1"/>
  <c r="AS579" i="1"/>
  <c r="AG577" i="1"/>
  <c r="AK577" i="1"/>
  <c r="AO577" i="1"/>
  <c r="AS577" i="1"/>
  <c r="AG575" i="1"/>
  <c r="AK575" i="1"/>
  <c r="AO575" i="1"/>
  <c r="AS575" i="1"/>
  <c r="AG573" i="1"/>
  <c r="AK573" i="1"/>
  <c r="AO573" i="1"/>
  <c r="AS573" i="1"/>
  <c r="AG571" i="1"/>
  <c r="AK571" i="1"/>
  <c r="AO571" i="1"/>
  <c r="AS571" i="1"/>
  <c r="AG569" i="1"/>
  <c r="AK569" i="1"/>
  <c r="AO569" i="1"/>
  <c r="AS569" i="1"/>
  <c r="AG567" i="1"/>
  <c r="AK567" i="1"/>
  <c r="AO567" i="1"/>
  <c r="AS567" i="1"/>
  <c r="AG565" i="1"/>
  <c r="AK565" i="1"/>
  <c r="AO565" i="1"/>
  <c r="AS565" i="1"/>
  <c r="AG563" i="1"/>
  <c r="AK563" i="1"/>
  <c r="AO563" i="1"/>
  <c r="AS563" i="1"/>
  <c r="AG561" i="1"/>
  <c r="AK561" i="1"/>
  <c r="AO561" i="1"/>
  <c r="AS561" i="1"/>
  <c r="AG560" i="1"/>
  <c r="AK560" i="1"/>
  <c r="AO560" i="1"/>
  <c r="AS560" i="1"/>
  <c r="AG558" i="1"/>
  <c r="AK558" i="1"/>
  <c r="AO558" i="1"/>
  <c r="AS558" i="1"/>
  <c r="AG555" i="1"/>
  <c r="AK555" i="1"/>
  <c r="AO555" i="1"/>
  <c r="AS555" i="1"/>
  <c r="AG553" i="1"/>
  <c r="AK553" i="1"/>
  <c r="AO553" i="1"/>
  <c r="AS553" i="1"/>
  <c r="AG551" i="1"/>
  <c r="AK551" i="1"/>
  <c r="AO551" i="1"/>
  <c r="AS551" i="1"/>
  <c r="AG549" i="1"/>
  <c r="AK549" i="1"/>
  <c r="AO549" i="1"/>
  <c r="AS549" i="1"/>
  <c r="AG547" i="1"/>
  <c r="AK547" i="1"/>
  <c r="AO547" i="1"/>
  <c r="AS547" i="1"/>
  <c r="AG545" i="1"/>
  <c r="AK545" i="1"/>
  <c r="AO545" i="1"/>
  <c r="AS545" i="1"/>
  <c r="AG541" i="1"/>
  <c r="AK541" i="1"/>
  <c r="AO541" i="1"/>
  <c r="AS541" i="1"/>
  <c r="AG542" i="1"/>
  <c r="AK542" i="1"/>
  <c r="AO542" i="1"/>
  <c r="AS542" i="1"/>
  <c r="AG539" i="1"/>
  <c r="AK539" i="1"/>
  <c r="AO539" i="1"/>
  <c r="AS539" i="1"/>
  <c r="AG537" i="1"/>
  <c r="AK537" i="1"/>
  <c r="AO537" i="1"/>
  <c r="AS537" i="1"/>
  <c r="AG535" i="1"/>
  <c r="AK535" i="1"/>
  <c r="AO535" i="1"/>
  <c r="AS535" i="1"/>
  <c r="AG533" i="1"/>
  <c r="AK533" i="1"/>
  <c r="AO533" i="1"/>
  <c r="AS533" i="1"/>
  <c r="AG531" i="1"/>
  <c r="AK531" i="1"/>
  <c r="AO531" i="1"/>
  <c r="AS531" i="1"/>
  <c r="AG529" i="1"/>
  <c r="AK529" i="1"/>
  <c r="AO529" i="1"/>
  <c r="AS529" i="1"/>
  <c r="AG527" i="1"/>
  <c r="AK527" i="1"/>
  <c r="AO527" i="1"/>
  <c r="AS527" i="1"/>
  <c r="AG525" i="1"/>
  <c r="AK525" i="1"/>
  <c r="AO525" i="1"/>
  <c r="AS525" i="1"/>
  <c r="AG523" i="1"/>
  <c r="AK523" i="1"/>
  <c r="AO523" i="1"/>
  <c r="AS523" i="1"/>
  <c r="AG522" i="1"/>
  <c r="AK522" i="1"/>
  <c r="AO522" i="1"/>
  <c r="AS522" i="1"/>
  <c r="AG520" i="1"/>
  <c r="AK520" i="1"/>
  <c r="AO520" i="1"/>
  <c r="AS520" i="1"/>
  <c r="AG515" i="1"/>
  <c r="AK515" i="1"/>
  <c r="AO515" i="1"/>
  <c r="AS515" i="1"/>
  <c r="AG516" i="1"/>
  <c r="AK516" i="1"/>
  <c r="AO516" i="1"/>
  <c r="AS516" i="1"/>
  <c r="AG512" i="1"/>
  <c r="AK512" i="1"/>
  <c r="AO512" i="1"/>
  <c r="AS512" i="1"/>
  <c r="AG511" i="1"/>
  <c r="AK511" i="1"/>
  <c r="AO511" i="1"/>
  <c r="AS511" i="1"/>
  <c r="D510" i="1"/>
  <c r="H510" i="1" s="1"/>
  <c r="D512" i="1"/>
  <c r="H512" i="1" s="1"/>
  <c r="D515" i="1"/>
  <c r="H515" i="1" s="1"/>
  <c r="D520" i="1"/>
  <c r="H520" i="1" s="1"/>
  <c r="D522" i="1"/>
  <c r="H522" i="1" s="1"/>
  <c r="D526" i="1"/>
  <c r="H526" i="1" s="1"/>
  <c r="D527" i="1"/>
  <c r="H527" i="1" s="1"/>
  <c r="D523" i="1"/>
  <c r="H523" i="1" s="1"/>
  <c r="D528" i="1"/>
  <c r="H528" i="1" s="1"/>
  <c r="D529" i="1"/>
  <c r="H529" i="1" s="1"/>
  <c r="D532" i="1"/>
  <c r="H532" i="1" s="1"/>
  <c r="D555" i="1"/>
  <c r="H555" i="1" s="1"/>
  <c r="D565" i="1"/>
  <c r="H565" i="1" s="1"/>
  <c r="D566" i="1"/>
  <c r="H566" i="1" s="1"/>
  <c r="D567" i="1"/>
  <c r="H567" i="1" s="1"/>
  <c r="D568" i="1"/>
  <c r="H568" i="1" s="1"/>
  <c r="D571" i="1"/>
  <c r="H571" i="1" s="1"/>
  <c r="D573" i="1"/>
  <c r="H573" i="1" s="1"/>
  <c r="D575" i="1"/>
  <c r="H575" i="1" s="1"/>
  <c r="D576" i="1"/>
  <c r="H576" i="1" s="1"/>
  <c r="D578" i="1"/>
  <c r="H578" i="1" s="1"/>
  <c r="D580" i="1"/>
  <c r="H580" i="1" s="1"/>
  <c r="D582" i="1"/>
  <c r="H582" i="1" s="1"/>
  <c r="D585" i="1"/>
  <c r="H585" i="1" s="1"/>
  <c r="D587" i="1"/>
  <c r="H587" i="1" s="1"/>
  <c r="D590" i="1"/>
  <c r="H590" i="1" s="1"/>
  <c r="AG592" i="1"/>
  <c r="AK592" i="1"/>
  <c r="AO592" i="1"/>
  <c r="AS592" i="1"/>
  <c r="AG590" i="1"/>
  <c r="AK590" i="1"/>
  <c r="AO590" i="1"/>
  <c r="AS590" i="1"/>
  <c r="AG588" i="1"/>
  <c r="AK588" i="1"/>
  <c r="AO588" i="1"/>
  <c r="AS588" i="1"/>
  <c r="AG586" i="1"/>
  <c r="AK586" i="1"/>
  <c r="AO586" i="1"/>
  <c r="AS586" i="1"/>
  <c r="AG584" i="1"/>
  <c r="AK584" i="1"/>
  <c r="AO584" i="1"/>
  <c r="AS584" i="1"/>
  <c r="AG582" i="1"/>
  <c r="AK582" i="1"/>
  <c r="AO582" i="1"/>
  <c r="AS582" i="1"/>
  <c r="AG580" i="1"/>
  <c r="AK580" i="1"/>
  <c r="AO580" i="1"/>
  <c r="AS580" i="1"/>
  <c r="AG578" i="1"/>
  <c r="AK578" i="1"/>
  <c r="AO578" i="1"/>
  <c r="AS578" i="1"/>
  <c r="AG576" i="1"/>
  <c r="AK576" i="1"/>
  <c r="AO576" i="1"/>
  <c r="AS576" i="1"/>
  <c r="AG574" i="1"/>
  <c r="AK574" i="1"/>
  <c r="AO574" i="1"/>
  <c r="AS574" i="1"/>
  <c r="AG572" i="1"/>
  <c r="AK572" i="1"/>
  <c r="AO572" i="1"/>
  <c r="AS572" i="1"/>
  <c r="AG570" i="1"/>
  <c r="AK570" i="1"/>
  <c r="AO570" i="1"/>
  <c r="AS570" i="1"/>
  <c r="AG568" i="1"/>
  <c r="AK568" i="1"/>
  <c r="AO568" i="1"/>
  <c r="AS568" i="1"/>
  <c r="AG566" i="1"/>
  <c r="AK566" i="1"/>
  <c r="AO566" i="1"/>
  <c r="AS566" i="1"/>
  <c r="AG564" i="1"/>
  <c r="AK564" i="1"/>
  <c r="AO564" i="1"/>
  <c r="AS564" i="1"/>
  <c r="AG562" i="1"/>
  <c r="AK562" i="1"/>
  <c r="AO562" i="1"/>
  <c r="AS562" i="1"/>
  <c r="AG559" i="1"/>
  <c r="AK559" i="1"/>
  <c r="AO559" i="1"/>
  <c r="AS559" i="1"/>
  <c r="AG557" i="1"/>
  <c r="AK557" i="1"/>
  <c r="AO557" i="1"/>
  <c r="AS557" i="1"/>
  <c r="AG556" i="1"/>
  <c r="AK556" i="1"/>
  <c r="AO556" i="1"/>
  <c r="AS556" i="1"/>
  <c r="AG554" i="1"/>
  <c r="AK554" i="1"/>
  <c r="AO554" i="1"/>
  <c r="AS554" i="1"/>
  <c r="AG552" i="1"/>
  <c r="AK552" i="1"/>
  <c r="AO552" i="1"/>
  <c r="AS552" i="1"/>
  <c r="AG550" i="1"/>
  <c r="AK550" i="1"/>
  <c r="AO550" i="1"/>
  <c r="AS550" i="1"/>
  <c r="AG548" i="1"/>
  <c r="AK548" i="1"/>
  <c r="AO548" i="1"/>
  <c r="AS548" i="1"/>
  <c r="AG546" i="1"/>
  <c r="AK546" i="1"/>
  <c r="AO546" i="1"/>
  <c r="AS546" i="1"/>
  <c r="AG544" i="1"/>
  <c r="AK544" i="1"/>
  <c r="AO544" i="1"/>
  <c r="AS544" i="1"/>
  <c r="AG543" i="1"/>
  <c r="AK543" i="1"/>
  <c r="AO543" i="1"/>
  <c r="AS543" i="1"/>
  <c r="AG540" i="1"/>
  <c r="AK540" i="1"/>
  <c r="AO540" i="1"/>
  <c r="AS540" i="1"/>
  <c r="AG538" i="1"/>
  <c r="AK538" i="1"/>
  <c r="AO538" i="1"/>
  <c r="AS538" i="1"/>
  <c r="AG536" i="1"/>
  <c r="AK536" i="1"/>
  <c r="AO536" i="1"/>
  <c r="AS536" i="1"/>
  <c r="AG534" i="1"/>
  <c r="AK534" i="1"/>
  <c r="AO534" i="1"/>
  <c r="AS534" i="1"/>
  <c r="AG532" i="1"/>
  <c r="AK532" i="1"/>
  <c r="AO532" i="1"/>
  <c r="AS532" i="1"/>
  <c r="AG530" i="1"/>
  <c r="AK530" i="1"/>
  <c r="AO530" i="1"/>
  <c r="AS530" i="1"/>
  <c r="AG528" i="1"/>
  <c r="AK528" i="1"/>
  <c r="AO528" i="1"/>
  <c r="AS528" i="1"/>
  <c r="AG526" i="1"/>
  <c r="AK526" i="1"/>
  <c r="AO526" i="1"/>
  <c r="AS526" i="1"/>
  <c r="AG524" i="1"/>
  <c r="AK524" i="1"/>
  <c r="AO524" i="1"/>
  <c r="AS524" i="1"/>
  <c r="AG521" i="1"/>
  <c r="AK521" i="1"/>
  <c r="AO521" i="1"/>
  <c r="AS521" i="1"/>
  <c r="AG519" i="1"/>
  <c r="AK519" i="1"/>
  <c r="AO519" i="1"/>
  <c r="AS519" i="1"/>
  <c r="AG518" i="1"/>
  <c r="AK518" i="1"/>
  <c r="AO518" i="1"/>
  <c r="AS518" i="1"/>
  <c r="AG517" i="1"/>
  <c r="AK517" i="1"/>
  <c r="AO517" i="1"/>
  <c r="AS517" i="1"/>
  <c r="AG513" i="1"/>
  <c r="AK513" i="1"/>
  <c r="AO513" i="1"/>
  <c r="AS513" i="1"/>
  <c r="AG514" i="1"/>
  <c r="AK514" i="1"/>
  <c r="AO514" i="1"/>
  <c r="AS514" i="1"/>
  <c r="AG510" i="1"/>
  <c r="AK510" i="1"/>
  <c r="AO510" i="1"/>
  <c r="AS510" i="1"/>
  <c r="D173" i="1"/>
  <c r="H173" i="1" s="1"/>
  <c r="G374" i="1"/>
  <c r="AB374" i="1"/>
  <c r="X374" i="1" s="1"/>
  <c r="G339" i="1"/>
  <c r="AB339" i="1"/>
  <c r="X339" i="1" s="1"/>
  <c r="X379" i="1"/>
  <c r="G379" i="1"/>
  <c r="G353" i="1"/>
  <c r="X353" i="1"/>
  <c r="G378" i="1"/>
  <c r="AB378" i="1"/>
  <c r="X378" i="1" s="1"/>
  <c r="X338" i="1"/>
  <c r="G338" i="1"/>
  <c r="D352" i="1"/>
  <c r="H352" i="1" s="1"/>
  <c r="D196" i="1"/>
  <c r="H196" i="1" s="1"/>
  <c r="D134" i="1"/>
  <c r="H134" i="1" s="1"/>
  <c r="D258" i="1"/>
  <c r="H258" i="1" s="1"/>
  <c r="AB498" i="1"/>
  <c r="X498" i="1" s="1"/>
  <c r="G498" i="1"/>
  <c r="G372" i="1"/>
  <c r="G354" i="1"/>
  <c r="G180" i="1"/>
  <c r="G355" i="1"/>
  <c r="G78" i="1"/>
  <c r="G336" i="1"/>
  <c r="G360" i="1"/>
  <c r="G177" i="1"/>
  <c r="G185" i="1"/>
  <c r="G97" i="1"/>
  <c r="G216" i="1"/>
  <c r="G77" i="1"/>
  <c r="G18" i="1"/>
  <c r="G335" i="1"/>
  <c r="G183" i="1"/>
  <c r="G217" i="1"/>
  <c r="G83" i="1"/>
  <c r="G69" i="1"/>
  <c r="G382" i="1"/>
  <c r="G184" i="1"/>
  <c r="G84" i="1"/>
  <c r="G20" i="1"/>
  <c r="G67" i="1"/>
  <c r="G64" i="1"/>
  <c r="G383" i="1"/>
  <c r="G92" i="1"/>
  <c r="G31" i="1"/>
  <c r="G93" i="1"/>
  <c r="G58" i="1"/>
  <c r="G259" i="1"/>
  <c r="G320" i="1"/>
  <c r="G499" i="1"/>
  <c r="G176" i="1"/>
  <c r="G215" i="1"/>
  <c r="G17" i="1"/>
  <c r="G178" i="1"/>
  <c r="G333" i="1"/>
  <c r="G337" i="1"/>
  <c r="G174" i="1"/>
  <c r="G181" i="1"/>
  <c r="G253" i="1"/>
  <c r="G90" i="1"/>
  <c r="G75" i="1"/>
  <c r="G81" i="1"/>
  <c r="G96" i="1"/>
  <c r="G80" i="1"/>
  <c r="G74" i="1"/>
  <c r="G419" i="1"/>
  <c r="G493" i="1"/>
  <c r="G487" i="1"/>
  <c r="G420" i="1"/>
  <c r="G23" i="1"/>
  <c r="G500" i="1"/>
  <c r="G257" i="1"/>
  <c r="G235" i="1"/>
  <c r="G415" i="1"/>
  <c r="G256" i="1"/>
  <c r="AB377" i="1"/>
  <c r="X377" i="1" s="1"/>
  <c r="G377" i="1"/>
  <c r="X357" i="1"/>
  <c r="G357" i="1"/>
  <c r="X351" i="1"/>
  <c r="G351" i="1"/>
  <c r="X376" i="1"/>
  <c r="G376" i="1"/>
  <c r="G359" i="1"/>
  <c r="X359" i="1"/>
  <c r="AB322" i="1"/>
  <c r="X322" i="1" s="1"/>
  <c r="G322" i="1"/>
  <c r="AO501" i="1"/>
  <c r="D503" i="1"/>
  <c r="H503" i="1" s="1"/>
  <c r="D506" i="1"/>
  <c r="H506" i="1" s="1"/>
  <c r="D508" i="1"/>
  <c r="H508" i="1" s="1"/>
  <c r="AG507" i="1"/>
  <c r="AK507" i="1"/>
  <c r="AO507" i="1"/>
  <c r="AS507" i="1"/>
  <c r="AG506" i="1"/>
  <c r="AK506" i="1"/>
  <c r="AO506" i="1"/>
  <c r="AS506" i="1"/>
  <c r="AG504" i="1"/>
  <c r="AK504" i="1"/>
  <c r="AO504" i="1"/>
  <c r="AS504" i="1"/>
  <c r="AO498" i="1"/>
  <c r="AG498" i="1"/>
  <c r="AO492" i="1"/>
  <c r="AG492" i="1"/>
  <c r="AO488" i="1"/>
  <c r="AG488" i="1"/>
  <c r="AO486" i="1"/>
  <c r="AG486" i="1"/>
  <c r="AO483" i="1"/>
  <c r="AG483" i="1"/>
  <c r="AO481" i="1"/>
  <c r="AG481" i="1"/>
  <c r="AG476" i="1"/>
  <c r="AO476" i="1"/>
  <c r="AO473" i="1"/>
  <c r="AG473" i="1"/>
  <c r="AO471" i="1"/>
  <c r="AG471" i="1"/>
  <c r="AG469" i="1"/>
  <c r="AO469" i="1"/>
  <c r="AO467" i="1"/>
  <c r="AG467" i="1"/>
  <c r="AO465" i="1"/>
  <c r="AG465" i="1"/>
  <c r="AG458" i="1"/>
  <c r="AO458" i="1"/>
  <c r="AO455" i="1"/>
  <c r="AG455" i="1"/>
  <c r="AG452" i="1"/>
  <c r="AO452" i="1"/>
  <c r="AG450" i="1"/>
  <c r="AO450" i="1"/>
  <c r="AO448" i="1"/>
  <c r="AG448" i="1"/>
  <c r="AO445" i="1"/>
  <c r="AG445" i="1"/>
  <c r="AO442" i="1"/>
  <c r="AG442" i="1"/>
  <c r="AO439" i="1"/>
  <c r="AG439" i="1"/>
  <c r="AO435" i="1"/>
  <c r="AG435" i="1"/>
  <c r="AG431" i="1"/>
  <c r="AO431" i="1"/>
  <c r="AG429" i="1"/>
  <c r="AO429" i="1"/>
  <c r="AO427" i="1"/>
  <c r="AG427" i="1"/>
  <c r="AO422" i="1"/>
  <c r="AG422" i="1"/>
  <c r="AG419" i="1"/>
  <c r="AO419" i="1"/>
  <c r="AG417" i="1"/>
  <c r="AO417" i="1"/>
  <c r="AO414" i="1"/>
  <c r="AG414" i="1"/>
  <c r="AO412" i="1"/>
  <c r="AG412" i="1"/>
  <c r="AG410" i="1"/>
  <c r="AO410" i="1"/>
  <c r="AO407" i="1"/>
  <c r="AG407" i="1"/>
  <c r="AG405" i="1"/>
  <c r="AO405" i="1"/>
  <c r="AO399" i="1"/>
  <c r="AG399" i="1"/>
  <c r="AG391" i="1"/>
  <c r="AO391" i="1"/>
  <c r="AG389" i="1"/>
  <c r="AO389" i="1"/>
  <c r="AG387" i="1"/>
  <c r="AO387" i="1"/>
  <c r="AG382" i="1"/>
  <c r="AO382" i="1"/>
  <c r="AG377" i="1"/>
  <c r="AO377" i="1"/>
  <c r="AO374" i="1"/>
  <c r="AG374" i="1"/>
  <c r="AO500" i="1"/>
  <c r="AG500" i="1"/>
  <c r="AO496" i="1"/>
  <c r="AG496" i="1"/>
  <c r="AO494" i="1"/>
  <c r="AG494" i="1"/>
  <c r="AO490" i="1"/>
  <c r="AG490" i="1"/>
  <c r="AO484" i="1"/>
  <c r="AG484" i="1"/>
  <c r="AG478" i="1"/>
  <c r="AO478" i="1"/>
  <c r="AO474" i="1"/>
  <c r="AG474" i="1"/>
  <c r="AG463" i="1"/>
  <c r="AO463" i="1"/>
  <c r="AO460" i="1"/>
  <c r="AG460" i="1"/>
  <c r="AO457" i="1"/>
  <c r="AG457" i="1"/>
  <c r="AG446" i="1"/>
  <c r="AO446" i="1"/>
  <c r="AO440" i="1"/>
  <c r="AG440" i="1"/>
  <c r="AG436" i="1"/>
  <c r="AO436" i="1"/>
  <c r="AO432" i="1"/>
  <c r="AG432" i="1"/>
  <c r="AO424" i="1"/>
  <c r="AG424" i="1"/>
  <c r="AO420" i="1"/>
  <c r="AG420" i="1"/>
  <c r="AG409" i="1"/>
  <c r="AO409" i="1"/>
  <c r="AG402" i="1"/>
  <c r="AO402" i="1"/>
  <c r="AO400" i="1"/>
  <c r="AG400" i="1"/>
  <c r="AG397" i="1"/>
  <c r="AO397" i="1"/>
  <c r="AG395" i="1"/>
  <c r="AO395" i="1"/>
  <c r="AG392" i="1"/>
  <c r="AO392" i="1"/>
  <c r="AG384" i="1"/>
  <c r="AO384" i="1"/>
  <c r="AG380" i="1"/>
  <c r="AO380" i="1"/>
  <c r="AG378" i="1"/>
  <c r="AO378" i="1"/>
  <c r="D504" i="1"/>
  <c r="H504" i="1" s="1"/>
  <c r="D505" i="1"/>
  <c r="H505" i="1" s="1"/>
  <c r="D507" i="1"/>
  <c r="H507" i="1" s="1"/>
  <c r="D509" i="1"/>
  <c r="H509" i="1" s="1"/>
  <c r="AG509" i="1"/>
  <c r="AK509" i="1"/>
  <c r="AO509" i="1"/>
  <c r="AS509" i="1"/>
  <c r="AG508" i="1"/>
  <c r="AK508" i="1"/>
  <c r="AO508" i="1"/>
  <c r="AS508" i="1"/>
  <c r="AG505" i="1"/>
  <c r="AK505" i="1"/>
  <c r="AO505" i="1"/>
  <c r="AS505" i="1"/>
  <c r="AG503" i="1"/>
  <c r="AK503" i="1"/>
  <c r="AO503" i="1"/>
  <c r="AS503" i="1"/>
  <c r="AB415" i="1"/>
  <c r="X415" i="1" s="1"/>
  <c r="X256" i="1"/>
  <c r="X257" i="1"/>
  <c r="AB235" i="1"/>
  <c r="X235" i="1" s="1"/>
  <c r="AB500" i="1"/>
  <c r="X500" i="1" s="1"/>
  <c r="D434" i="1"/>
  <c r="H434" i="1" s="1"/>
  <c r="D79" i="1"/>
  <c r="H79" i="1" s="1"/>
  <c r="D21" i="1"/>
  <c r="H21" i="1" s="1"/>
  <c r="D88" i="1"/>
  <c r="H88" i="1" s="1"/>
  <c r="D76" i="1"/>
  <c r="H76" i="1" s="1"/>
  <c r="AB23" i="1"/>
  <c r="X23" i="1" s="1"/>
  <c r="D502" i="1"/>
  <c r="H502" i="1" s="1"/>
  <c r="D403" i="1"/>
  <c r="H403" i="1" s="1"/>
  <c r="D444" i="1"/>
  <c r="H444" i="1" s="1"/>
  <c r="D423" i="1"/>
  <c r="H423" i="1" s="1"/>
  <c r="D447" i="1"/>
  <c r="H447" i="1" s="1"/>
  <c r="AG499" i="1"/>
  <c r="AO499" i="1"/>
  <c r="AO495" i="1"/>
  <c r="AG495" i="1"/>
  <c r="AG493" i="1"/>
  <c r="AO493" i="1"/>
  <c r="AO489" i="1"/>
  <c r="AG489" i="1"/>
  <c r="AO479" i="1"/>
  <c r="AG479" i="1"/>
  <c r="AO477" i="1"/>
  <c r="AG477" i="1"/>
  <c r="AO464" i="1"/>
  <c r="AG464" i="1"/>
  <c r="AO461" i="1"/>
  <c r="AG461" i="1"/>
  <c r="AG459" i="1"/>
  <c r="AO459" i="1"/>
  <c r="AG453" i="1"/>
  <c r="AO453" i="1"/>
  <c r="AG443" i="1"/>
  <c r="AO443" i="1"/>
  <c r="AO438" i="1"/>
  <c r="AG438" i="1"/>
  <c r="AO434" i="1"/>
  <c r="AG434" i="1"/>
  <c r="AO425" i="1"/>
  <c r="AG425" i="1"/>
  <c r="AO423" i="1"/>
  <c r="AG423" i="1"/>
  <c r="AO415" i="1"/>
  <c r="AG415" i="1"/>
  <c r="AG404" i="1"/>
  <c r="AO404" i="1"/>
  <c r="AG401" i="1"/>
  <c r="AO401" i="1"/>
  <c r="AG398" i="1"/>
  <c r="AO398" i="1"/>
  <c r="AG396" i="1"/>
  <c r="AO396" i="1"/>
  <c r="AO394" i="1"/>
  <c r="AG394" i="1"/>
  <c r="AG386" i="1"/>
  <c r="AO386" i="1"/>
  <c r="AG383" i="1"/>
  <c r="AO383" i="1"/>
  <c r="AG379" i="1"/>
  <c r="AO379" i="1"/>
  <c r="AO376" i="1"/>
  <c r="AG376" i="1"/>
  <c r="AG502" i="1"/>
  <c r="AK502" i="1"/>
  <c r="AO502" i="1"/>
  <c r="AS502" i="1"/>
  <c r="AB419" i="1"/>
  <c r="X419" i="1" s="1"/>
  <c r="AB493" i="1"/>
  <c r="X493" i="1" s="1"/>
  <c r="AB487" i="1"/>
  <c r="X487" i="1" s="1"/>
  <c r="AB420" i="1"/>
  <c r="X420" i="1" s="1"/>
  <c r="D417" i="1"/>
  <c r="H417" i="1" s="1"/>
  <c r="D452" i="1"/>
  <c r="H452" i="1" s="1"/>
  <c r="D424" i="1"/>
  <c r="H424" i="1" s="1"/>
  <c r="D402" i="1"/>
  <c r="H402" i="1" s="1"/>
  <c r="D404" i="1"/>
  <c r="H404" i="1" s="1"/>
  <c r="D387" i="1"/>
  <c r="H387" i="1" s="1"/>
  <c r="D422" i="1"/>
  <c r="H422" i="1" s="1"/>
  <c r="D458" i="1"/>
  <c r="H458" i="1" s="1"/>
  <c r="D446" i="1"/>
  <c r="H446" i="1" s="1"/>
  <c r="D425" i="1"/>
  <c r="H425" i="1" s="1"/>
  <c r="D491" i="1"/>
  <c r="H491" i="1" s="1"/>
  <c r="D448" i="1"/>
  <c r="H448" i="1" s="1"/>
  <c r="X372" i="1"/>
  <c r="X354" i="1"/>
  <c r="AB180" i="1"/>
  <c r="X180" i="1" s="1"/>
  <c r="X355" i="1"/>
  <c r="X78" i="1"/>
  <c r="X336" i="1"/>
  <c r="X360" i="1"/>
  <c r="AB177" i="1"/>
  <c r="X177" i="1" s="1"/>
  <c r="AB185" i="1"/>
  <c r="X185" i="1" s="1"/>
  <c r="AB97" i="1"/>
  <c r="X97" i="1" s="1"/>
  <c r="X216" i="1"/>
  <c r="X77" i="1"/>
  <c r="AB18" i="1"/>
  <c r="X18" i="1" s="1"/>
  <c r="X335" i="1"/>
  <c r="AB183" i="1"/>
  <c r="X183" i="1" s="1"/>
  <c r="X217" i="1"/>
  <c r="X83" i="1"/>
  <c r="AB69" i="1"/>
  <c r="X69" i="1" s="1"/>
  <c r="X382" i="1"/>
  <c r="AB184" i="1"/>
  <c r="X184" i="1" s="1"/>
  <c r="AB458" i="1"/>
  <c r="X84" i="1"/>
  <c r="AB446" i="1"/>
  <c r="X20" i="1"/>
  <c r="AB67" i="1"/>
  <c r="X67" i="1" s="1"/>
  <c r="X64" i="1"/>
  <c r="X383" i="1"/>
  <c r="X92" i="1"/>
  <c r="AB31" i="1"/>
  <c r="X31" i="1" s="1"/>
  <c r="X93" i="1"/>
  <c r="AB424" i="1"/>
  <c r="X58" i="1"/>
  <c r="AB259" i="1"/>
  <c r="X259" i="1" s="1"/>
  <c r="AB320" i="1"/>
  <c r="X320" i="1" s="1"/>
  <c r="AB499" i="1"/>
  <c r="X499" i="1" s="1"/>
  <c r="AB176" i="1"/>
  <c r="X176" i="1" s="1"/>
  <c r="AB215" i="1"/>
  <c r="X215" i="1" s="1"/>
  <c r="X17" i="1"/>
  <c r="AB417" i="1"/>
  <c r="AB178" i="1"/>
  <c r="X178" i="1" s="1"/>
  <c r="X333" i="1"/>
  <c r="X337" i="1"/>
  <c r="AB174" i="1"/>
  <c r="X174" i="1" s="1"/>
  <c r="AB181" i="1"/>
  <c r="X181" i="1" s="1"/>
  <c r="AB253" i="1"/>
  <c r="X253" i="1" s="1"/>
  <c r="X90" i="1"/>
  <c r="AB75" i="1"/>
  <c r="X75" i="1" s="1"/>
  <c r="X81" i="1"/>
  <c r="AB96" i="1"/>
  <c r="X96" i="1" s="1"/>
  <c r="X80" i="1"/>
  <c r="AB74" i="1"/>
  <c r="X74" i="1" s="1"/>
  <c r="D432" i="1"/>
  <c r="H432" i="1" s="1"/>
  <c r="D321" i="1"/>
  <c r="H321" i="1" s="1"/>
  <c r="D490" i="1"/>
  <c r="H490" i="1" s="1"/>
  <c r="D451" i="1"/>
  <c r="H451" i="1" s="1"/>
  <c r="D66" i="1"/>
  <c r="H66" i="1" s="1"/>
  <c r="D25" i="1"/>
  <c r="H25" i="1" s="1"/>
  <c r="D70" i="1"/>
  <c r="H70" i="1" s="1"/>
  <c r="D65" i="1"/>
  <c r="H65" i="1" s="1"/>
  <c r="D406" i="1"/>
  <c r="H406" i="1" s="1"/>
  <c r="D408" i="1"/>
  <c r="H408" i="1" s="1"/>
  <c r="D30" i="1"/>
  <c r="H30" i="1" s="1"/>
  <c r="D492" i="1"/>
  <c r="H492" i="1" s="1"/>
  <c r="D400" i="1"/>
  <c r="H400" i="1" s="1"/>
  <c r="D386" i="1"/>
  <c r="H386" i="1" s="1"/>
  <c r="D380" i="1"/>
  <c r="H380" i="1" s="1"/>
  <c r="D236" i="1"/>
  <c r="H236" i="1" s="1"/>
  <c r="D182" i="1"/>
  <c r="H182" i="1" s="1"/>
  <c r="D179" i="1"/>
  <c r="H179" i="1" s="1"/>
  <c r="D501" i="1"/>
  <c r="H501" i="1" s="1"/>
  <c r="D494" i="1"/>
  <c r="H494" i="1" s="1"/>
  <c r="D488" i="1"/>
  <c r="H488" i="1" s="1"/>
  <c r="D456" i="1"/>
  <c r="H456" i="1" s="1"/>
  <c r="D443" i="1"/>
  <c r="H443" i="1" s="1"/>
  <c r="D421" i="1"/>
  <c r="H421" i="1" s="1"/>
  <c r="D418" i="1"/>
  <c r="H418" i="1" s="1"/>
  <c r="D60" i="1"/>
  <c r="H60" i="1" s="1"/>
  <c r="D29" i="1"/>
  <c r="H29" i="1" s="1"/>
  <c r="D489" i="1"/>
  <c r="H489" i="1" s="1"/>
  <c r="D450" i="1"/>
  <c r="H450" i="1" s="1"/>
  <c r="D445" i="1"/>
  <c r="H445" i="1" s="1"/>
  <c r="D356" i="1"/>
  <c r="H356" i="1" s="1"/>
  <c r="D85" i="1"/>
  <c r="H85" i="1" s="1"/>
  <c r="D28" i="1"/>
  <c r="H28" i="1" s="1"/>
  <c r="D19" i="1"/>
  <c r="H19" i="1" s="1"/>
  <c r="AS497" i="1"/>
  <c r="AK497" i="1"/>
  <c r="AS491" i="1"/>
  <c r="AK491" i="1"/>
  <c r="AS487" i="1"/>
  <c r="AK487" i="1"/>
  <c r="AS485" i="1"/>
  <c r="AK485" i="1"/>
  <c r="AS482" i="1"/>
  <c r="AK482" i="1"/>
  <c r="AS480" i="1"/>
  <c r="AK480" i="1"/>
  <c r="AS475" i="1"/>
  <c r="AK475" i="1"/>
  <c r="AS472" i="1"/>
  <c r="AK472" i="1"/>
  <c r="AS470" i="1"/>
  <c r="AK470" i="1"/>
  <c r="AS468" i="1"/>
  <c r="AK468" i="1"/>
  <c r="AS466" i="1"/>
  <c r="AK466" i="1"/>
  <c r="AS462" i="1"/>
  <c r="AK462" i="1"/>
  <c r="AS456" i="1"/>
  <c r="AK456" i="1"/>
  <c r="AS454" i="1"/>
  <c r="AK454" i="1"/>
  <c r="AS451" i="1"/>
  <c r="AK451" i="1"/>
  <c r="AS449" i="1"/>
  <c r="AK449" i="1"/>
  <c r="AS447" i="1"/>
  <c r="AK447" i="1"/>
  <c r="AS444" i="1"/>
  <c r="AK444" i="1"/>
  <c r="AS441" i="1"/>
  <c r="AK441" i="1"/>
  <c r="AS437" i="1"/>
  <c r="AK437" i="1"/>
  <c r="AS433" i="1"/>
  <c r="AK433" i="1"/>
  <c r="AS430" i="1"/>
  <c r="AK430" i="1"/>
  <c r="AS428" i="1"/>
  <c r="AK428" i="1"/>
  <c r="AS426" i="1"/>
  <c r="AK426" i="1"/>
  <c r="AS421" i="1"/>
  <c r="AK421" i="1"/>
  <c r="AS418" i="1"/>
  <c r="AK418" i="1"/>
  <c r="AS416" i="1"/>
  <c r="AK416" i="1"/>
  <c r="AS413" i="1"/>
  <c r="AK413" i="1"/>
  <c r="AS411" i="1"/>
  <c r="AK411" i="1"/>
  <c r="AS408" i="1"/>
  <c r="AK408" i="1"/>
  <c r="AS406" i="1"/>
  <c r="AK406" i="1"/>
  <c r="AS403" i="1"/>
  <c r="AK403" i="1"/>
  <c r="AS393" i="1"/>
  <c r="AK393" i="1"/>
  <c r="AS390" i="1"/>
  <c r="AK390" i="1"/>
  <c r="AS388" i="1"/>
  <c r="AK388" i="1"/>
  <c r="AS385" i="1"/>
  <c r="AK385" i="1"/>
  <c r="AS381" i="1"/>
  <c r="AK381" i="1"/>
  <c r="AS375" i="1"/>
  <c r="AK375" i="1"/>
  <c r="AS370" i="1"/>
  <c r="AO370" i="1"/>
  <c r="AG370" i="1"/>
  <c r="AK370" i="1"/>
  <c r="AS363" i="1"/>
  <c r="AG363" i="1"/>
  <c r="AK363" i="1"/>
  <c r="AO363" i="1"/>
  <c r="AS360" i="1"/>
  <c r="AG360" i="1"/>
  <c r="AK360" i="1"/>
  <c r="AO360" i="1"/>
  <c r="AS356" i="1"/>
  <c r="AG356" i="1"/>
  <c r="AK356" i="1"/>
  <c r="AO356" i="1"/>
  <c r="AS351" i="1"/>
  <c r="AK351" i="1"/>
  <c r="AG351" i="1"/>
  <c r="AO351" i="1"/>
  <c r="AS344" i="1"/>
  <c r="AO344" i="1"/>
  <c r="AG344" i="1"/>
  <c r="AK344" i="1"/>
  <c r="AS342" i="1"/>
  <c r="AK342" i="1"/>
  <c r="AO342" i="1"/>
  <c r="AG342" i="1"/>
  <c r="AS338" i="1"/>
  <c r="AO338" i="1"/>
  <c r="AK338" i="1"/>
  <c r="AG338" i="1"/>
  <c r="AS334" i="1"/>
  <c r="AO334" i="1"/>
  <c r="AG334" i="1"/>
  <c r="AK334" i="1"/>
  <c r="AS329" i="1"/>
  <c r="AG329" i="1"/>
  <c r="AK329" i="1"/>
  <c r="AO329" i="1"/>
  <c r="AS326" i="1"/>
  <c r="AG326" i="1"/>
  <c r="AO326" i="1"/>
  <c r="AK326" i="1"/>
  <c r="AS321" i="1"/>
  <c r="AO321" i="1"/>
  <c r="AG321" i="1"/>
  <c r="AK321" i="1"/>
  <c r="AS315" i="1"/>
  <c r="AG315" i="1"/>
  <c r="AO315" i="1"/>
  <c r="AK315" i="1"/>
  <c r="AS312" i="1"/>
  <c r="AO312" i="1"/>
  <c r="AK312" i="1"/>
  <c r="AG312" i="1"/>
  <c r="AS309" i="1"/>
  <c r="AK309" i="1"/>
  <c r="AG309" i="1"/>
  <c r="AO309" i="1"/>
  <c r="AS307" i="1"/>
  <c r="AG307" i="1"/>
  <c r="AO307" i="1"/>
  <c r="AK307" i="1"/>
  <c r="AS304" i="1"/>
  <c r="AK304" i="1"/>
  <c r="AO304" i="1"/>
  <c r="AG304" i="1"/>
  <c r="AS301" i="1"/>
  <c r="AO301" i="1"/>
  <c r="AK301" i="1"/>
  <c r="AG301" i="1"/>
  <c r="AS298" i="1"/>
  <c r="AO298" i="1"/>
  <c r="AK298" i="1"/>
  <c r="AG298" i="1"/>
  <c r="AS296" i="1"/>
  <c r="AO296" i="1"/>
  <c r="AG296" i="1"/>
  <c r="AK296" i="1"/>
  <c r="AS294" i="1"/>
  <c r="AG294" i="1"/>
  <c r="AK294" i="1"/>
  <c r="AO294" i="1"/>
  <c r="AS287" i="1"/>
  <c r="AG287" i="1"/>
  <c r="AO287" i="1"/>
  <c r="AK287" i="1"/>
  <c r="AS283" i="1"/>
  <c r="AG283" i="1"/>
  <c r="AK283" i="1"/>
  <c r="AO283" i="1"/>
  <c r="AS281" i="1"/>
  <c r="AG281" i="1"/>
  <c r="AK281" i="1"/>
  <c r="AO281" i="1"/>
  <c r="AS279" i="1"/>
  <c r="AO279" i="1"/>
  <c r="AK279" i="1"/>
  <c r="AG279" i="1"/>
  <c r="AS274" i="1"/>
  <c r="AG274" i="1"/>
  <c r="AO274" i="1"/>
  <c r="AK274" i="1"/>
  <c r="AS271" i="1"/>
  <c r="AG271" i="1"/>
  <c r="AO271" i="1"/>
  <c r="AK271" i="1"/>
  <c r="AS266" i="1"/>
  <c r="AO266" i="1"/>
  <c r="AK266" i="1"/>
  <c r="AG266" i="1"/>
  <c r="AS261" i="1"/>
  <c r="AK261" i="1"/>
  <c r="AO261" i="1"/>
  <c r="AG261" i="1"/>
  <c r="AS254" i="1"/>
  <c r="AO254" i="1"/>
  <c r="AG254" i="1"/>
  <c r="AK254" i="1"/>
  <c r="AS251" i="1"/>
  <c r="AO251" i="1"/>
  <c r="AG251" i="1"/>
  <c r="AK251" i="1"/>
  <c r="AS245" i="1"/>
  <c r="AK245" i="1"/>
  <c r="AO245" i="1"/>
  <c r="AG245" i="1"/>
  <c r="AS240" i="1"/>
  <c r="AO240" i="1"/>
  <c r="AG240" i="1"/>
  <c r="AK240" i="1"/>
  <c r="AS233" i="1"/>
  <c r="AG233" i="1"/>
  <c r="AO233" i="1"/>
  <c r="AK233" i="1"/>
  <c r="AS231" i="1"/>
  <c r="AO231" i="1"/>
  <c r="AG231" i="1"/>
  <c r="AK231" i="1"/>
  <c r="AS229" i="1"/>
  <c r="AG229" i="1"/>
  <c r="AK229" i="1"/>
  <c r="AO229" i="1"/>
  <c r="AS227" i="1"/>
  <c r="AG227" i="1"/>
  <c r="AO227" i="1"/>
  <c r="AK227" i="1"/>
  <c r="AS222" i="1"/>
  <c r="AG222" i="1"/>
  <c r="AO222" i="1"/>
  <c r="AK222" i="1"/>
  <c r="AS220" i="1"/>
  <c r="AK220" i="1"/>
  <c r="AG220" i="1"/>
  <c r="AO220" i="1"/>
  <c r="AS216" i="1"/>
  <c r="AG216" i="1"/>
  <c r="AK216" i="1"/>
  <c r="AO216" i="1"/>
  <c r="AS213" i="1"/>
  <c r="AO213" i="1"/>
  <c r="AK213" i="1"/>
  <c r="AG213" i="1"/>
  <c r="AS211" i="1"/>
  <c r="AO211" i="1"/>
  <c r="AG211" i="1"/>
  <c r="AK211" i="1"/>
  <c r="AS208" i="1"/>
  <c r="AO208" i="1"/>
  <c r="AG208" i="1"/>
  <c r="AK208" i="1"/>
  <c r="AS204" i="1"/>
  <c r="AO204" i="1"/>
  <c r="AK204" i="1"/>
  <c r="AG204" i="1"/>
  <c r="AS202" i="1"/>
  <c r="AG202" i="1"/>
  <c r="AO202" i="1"/>
  <c r="AK202" i="1"/>
  <c r="AS200" i="1"/>
  <c r="AK200" i="1"/>
  <c r="AO200" i="1"/>
  <c r="AG200" i="1"/>
  <c r="AS198" i="1"/>
  <c r="AK198" i="1"/>
  <c r="AG198" i="1"/>
  <c r="AO198" i="1"/>
  <c r="AS196" i="1"/>
  <c r="AG196" i="1"/>
  <c r="AK196" i="1"/>
  <c r="AO196" i="1"/>
  <c r="AS194" i="1"/>
  <c r="AO194" i="1"/>
  <c r="AG194" i="1"/>
  <c r="AK194" i="1"/>
  <c r="AS192" i="1"/>
  <c r="AG192" i="1"/>
  <c r="AO192" i="1"/>
  <c r="AK192" i="1"/>
  <c r="AS188" i="1"/>
  <c r="AO188" i="1"/>
  <c r="AG188" i="1"/>
  <c r="AK188" i="1"/>
  <c r="AS185" i="1"/>
  <c r="AO185" i="1"/>
  <c r="AK185" i="1"/>
  <c r="AG185" i="1"/>
  <c r="AS175" i="1"/>
  <c r="AK175" i="1"/>
  <c r="AG175" i="1"/>
  <c r="AO175" i="1"/>
  <c r="AS173" i="1"/>
  <c r="AG173" i="1"/>
  <c r="AK173" i="1"/>
  <c r="AO173" i="1"/>
  <c r="AS170" i="1"/>
  <c r="AO170" i="1"/>
  <c r="AG170" i="1"/>
  <c r="AK170" i="1"/>
  <c r="AS167" i="1"/>
  <c r="AO167" i="1"/>
  <c r="AK167" i="1"/>
  <c r="AG167" i="1"/>
  <c r="AS164" i="1"/>
  <c r="AG164" i="1"/>
  <c r="AO164" i="1"/>
  <c r="AK164" i="1"/>
  <c r="AS162" i="1"/>
  <c r="AO162" i="1"/>
  <c r="AK162" i="1"/>
  <c r="AG162" i="1"/>
  <c r="AS156" i="1"/>
  <c r="AO156" i="1"/>
  <c r="AG156" i="1"/>
  <c r="AK156" i="1"/>
  <c r="AS149" i="1"/>
  <c r="AO149" i="1"/>
  <c r="AK149" i="1"/>
  <c r="AG149" i="1"/>
  <c r="AS146" i="1"/>
  <c r="AK146" i="1"/>
  <c r="AO146" i="1"/>
  <c r="AG146" i="1"/>
  <c r="AS143" i="1"/>
  <c r="AO143" i="1"/>
  <c r="AK143" i="1"/>
  <c r="AG143" i="1"/>
  <c r="AS141" i="1"/>
  <c r="AO141" i="1"/>
  <c r="AG141" i="1"/>
  <c r="AK141" i="1"/>
  <c r="AS139" i="1"/>
  <c r="AG139" i="1"/>
  <c r="AK139" i="1"/>
  <c r="AO139" i="1"/>
  <c r="AS132" i="1"/>
  <c r="AG132" i="1"/>
  <c r="AO132" i="1"/>
  <c r="AK132" i="1"/>
  <c r="AS127" i="1"/>
  <c r="AG127" i="1"/>
  <c r="AO127" i="1"/>
  <c r="AK127" i="1"/>
  <c r="AS120" i="1"/>
  <c r="AO120" i="1"/>
  <c r="AK120" i="1"/>
  <c r="AG120" i="1"/>
  <c r="AS114" i="1"/>
  <c r="AO114" i="1"/>
  <c r="AK114" i="1"/>
  <c r="AG114" i="1"/>
  <c r="AS110" i="1"/>
  <c r="AO110" i="1"/>
  <c r="AG110" i="1"/>
  <c r="AK110" i="1"/>
  <c r="AS107" i="1"/>
  <c r="AG107" i="1"/>
  <c r="AK107" i="1"/>
  <c r="AO107" i="1"/>
  <c r="AS103" i="1"/>
  <c r="AO103" i="1"/>
  <c r="AK103" i="1"/>
  <c r="AG103" i="1"/>
  <c r="AS99" i="1"/>
  <c r="AG99" i="1"/>
  <c r="AO99" i="1"/>
  <c r="AK99" i="1"/>
  <c r="AS95" i="1"/>
  <c r="AK95" i="1"/>
  <c r="AO95" i="1"/>
  <c r="AG95" i="1"/>
  <c r="AS92" i="1"/>
  <c r="AO92" i="1"/>
  <c r="AG92" i="1"/>
  <c r="AK92" i="1"/>
  <c r="AS90" i="1"/>
  <c r="AG90" i="1"/>
  <c r="AO90" i="1"/>
  <c r="AK90" i="1"/>
  <c r="AS87" i="1"/>
  <c r="AK87" i="1"/>
  <c r="AG87" i="1"/>
  <c r="AO87" i="1"/>
  <c r="AS84" i="1"/>
  <c r="AG84" i="1"/>
  <c r="AK84" i="1"/>
  <c r="AO84" i="1"/>
  <c r="AS81" i="1"/>
  <c r="AG81" i="1"/>
  <c r="AK81" i="1"/>
  <c r="AO81" i="1"/>
  <c r="AS78" i="1"/>
  <c r="AK78" i="1"/>
  <c r="AG78" i="1"/>
  <c r="AO78" i="1"/>
  <c r="AS73" i="1"/>
  <c r="AG73" i="1"/>
  <c r="AK73" i="1"/>
  <c r="AO73" i="1"/>
  <c r="AS70" i="1"/>
  <c r="AK70" i="1"/>
  <c r="AG70" i="1"/>
  <c r="AO70" i="1"/>
  <c r="AS66" i="1"/>
  <c r="AK66" i="1"/>
  <c r="AG66" i="1"/>
  <c r="AO66" i="1"/>
  <c r="AS62" i="1"/>
  <c r="AG62" i="1"/>
  <c r="AO62" i="1"/>
  <c r="AK62" i="1"/>
  <c r="AS57" i="1"/>
  <c r="AO57" i="1"/>
  <c r="AG57" i="1"/>
  <c r="AK57" i="1"/>
  <c r="AS46" i="1"/>
  <c r="AK46" i="1"/>
  <c r="AG46" i="1"/>
  <c r="AO46" i="1"/>
  <c r="AS40" i="1"/>
  <c r="AG40" i="1"/>
  <c r="AO40" i="1"/>
  <c r="AK40" i="1"/>
  <c r="AS34" i="1"/>
  <c r="AO34" i="1"/>
  <c r="AK34" i="1"/>
  <c r="AG34" i="1"/>
  <c r="AS32" i="1"/>
  <c r="AO32" i="1"/>
  <c r="AK32" i="1"/>
  <c r="AG32" i="1"/>
  <c r="AS501" i="1"/>
  <c r="AK501" i="1"/>
  <c r="AS499" i="1"/>
  <c r="AK499" i="1"/>
  <c r="AS495" i="1"/>
  <c r="AK495" i="1"/>
  <c r="AS493" i="1"/>
  <c r="AK493" i="1"/>
  <c r="AS489" i="1"/>
  <c r="AK489" i="1"/>
  <c r="AS479" i="1"/>
  <c r="AK479" i="1"/>
  <c r="AS477" i="1"/>
  <c r="AK477" i="1"/>
  <c r="AS464" i="1"/>
  <c r="AK464" i="1"/>
  <c r="AS461" i="1"/>
  <c r="AK461" i="1"/>
  <c r="AS459" i="1"/>
  <c r="AK459" i="1"/>
  <c r="AS453" i="1"/>
  <c r="AK453" i="1"/>
  <c r="AS443" i="1"/>
  <c r="AK443" i="1"/>
  <c r="AS438" i="1"/>
  <c r="AK438" i="1"/>
  <c r="AS434" i="1"/>
  <c r="AK434" i="1"/>
  <c r="AS425" i="1"/>
  <c r="AK425" i="1"/>
  <c r="AS423" i="1"/>
  <c r="AK423" i="1"/>
  <c r="AS415" i="1"/>
  <c r="AK415" i="1"/>
  <c r="AS404" i="1"/>
  <c r="AK404" i="1"/>
  <c r="AS401" i="1"/>
  <c r="AK401" i="1"/>
  <c r="AS398" i="1"/>
  <c r="AK398" i="1"/>
  <c r="AS396" i="1"/>
  <c r="AK396" i="1"/>
  <c r="AS394" i="1"/>
  <c r="AK394" i="1"/>
  <c r="AS386" i="1"/>
  <c r="AK386" i="1"/>
  <c r="AS383" i="1"/>
  <c r="AK383" i="1"/>
  <c r="AS379" i="1"/>
  <c r="AK379" i="1"/>
  <c r="AS376" i="1"/>
  <c r="AK376" i="1"/>
  <c r="AS372" i="1"/>
  <c r="AG372" i="1"/>
  <c r="AK372" i="1"/>
  <c r="AO372" i="1"/>
  <c r="AS368" i="1"/>
  <c r="AG368" i="1"/>
  <c r="AK368" i="1"/>
  <c r="AO368" i="1"/>
  <c r="AS366" i="1"/>
  <c r="AG366" i="1"/>
  <c r="AO366" i="1"/>
  <c r="AK366" i="1"/>
  <c r="AS364" i="1"/>
  <c r="AK364" i="1"/>
  <c r="AO364" i="1"/>
  <c r="AG364" i="1"/>
  <c r="AS359" i="1"/>
  <c r="AO359" i="1"/>
  <c r="AG359" i="1"/>
  <c r="AK359" i="1"/>
  <c r="AS355" i="1"/>
  <c r="AO355" i="1"/>
  <c r="AG355" i="1"/>
  <c r="AK355" i="1"/>
  <c r="AS352" i="1"/>
  <c r="AK352" i="1"/>
  <c r="AO352" i="1"/>
  <c r="AG352" i="1"/>
  <c r="AS349" i="1"/>
  <c r="AK349" i="1"/>
  <c r="AG349" i="1"/>
  <c r="AO349" i="1"/>
  <c r="AS347" i="1"/>
  <c r="AG347" i="1"/>
  <c r="AO347" i="1"/>
  <c r="AK347" i="1"/>
  <c r="AS341" i="1"/>
  <c r="AG341" i="1"/>
  <c r="AK341" i="1"/>
  <c r="AO341" i="1"/>
  <c r="AS337" i="1"/>
  <c r="AK337" i="1"/>
  <c r="AG337" i="1"/>
  <c r="AO337" i="1"/>
  <c r="AS332" i="1"/>
  <c r="AO332" i="1"/>
  <c r="AK332" i="1"/>
  <c r="AG332" i="1"/>
  <c r="AS330" i="1"/>
  <c r="AG330" i="1"/>
  <c r="AK330" i="1"/>
  <c r="AO330" i="1"/>
  <c r="AS325" i="1"/>
  <c r="AO325" i="1"/>
  <c r="AG325" i="1"/>
  <c r="AK325" i="1"/>
  <c r="AS322" i="1"/>
  <c r="AG322" i="1"/>
  <c r="AK322" i="1"/>
  <c r="AO322" i="1"/>
  <c r="AS318" i="1"/>
  <c r="AK318" i="1"/>
  <c r="AG318" i="1"/>
  <c r="AO318" i="1"/>
  <c r="AS316" i="1"/>
  <c r="AK316" i="1"/>
  <c r="AG316" i="1"/>
  <c r="AO316" i="1"/>
  <c r="AS311" i="1"/>
  <c r="AO311" i="1"/>
  <c r="AG311" i="1"/>
  <c r="AK311" i="1"/>
  <c r="AS303" i="1"/>
  <c r="AG303" i="1"/>
  <c r="AK303" i="1"/>
  <c r="AO303" i="1"/>
  <c r="AS292" i="1"/>
  <c r="AO292" i="1"/>
  <c r="AG292" i="1"/>
  <c r="AK292" i="1"/>
  <c r="AS290" i="1"/>
  <c r="AK290" i="1"/>
  <c r="AG290" i="1"/>
  <c r="AO290" i="1"/>
  <c r="AS288" i="1"/>
  <c r="AG288" i="1"/>
  <c r="AK288" i="1"/>
  <c r="AO288" i="1"/>
  <c r="AS284" i="1"/>
  <c r="AO284" i="1"/>
  <c r="AG284" i="1"/>
  <c r="AK284" i="1"/>
  <c r="AS277" i="1"/>
  <c r="AO277" i="1"/>
  <c r="AG277" i="1"/>
  <c r="AK277" i="1"/>
  <c r="AS272" i="1"/>
  <c r="AK272" i="1"/>
  <c r="AG272" i="1"/>
  <c r="AO272" i="1"/>
  <c r="AS268" i="1"/>
  <c r="AG268" i="1"/>
  <c r="AK268" i="1"/>
  <c r="AO268" i="1"/>
  <c r="AS265" i="1"/>
  <c r="AO265" i="1"/>
  <c r="AG265" i="1"/>
  <c r="AK265" i="1"/>
  <c r="AS262" i="1"/>
  <c r="AO262" i="1"/>
  <c r="AG262" i="1"/>
  <c r="AK262" i="1"/>
  <c r="AS259" i="1"/>
  <c r="AO259" i="1"/>
  <c r="AK259" i="1"/>
  <c r="AG259" i="1"/>
  <c r="AS256" i="1"/>
  <c r="AK256" i="1"/>
  <c r="AG256" i="1"/>
  <c r="AO256" i="1"/>
  <c r="AS253" i="1"/>
  <c r="AK253" i="1"/>
  <c r="AO253" i="1"/>
  <c r="AG253" i="1"/>
  <c r="AS249" i="1"/>
  <c r="AK249" i="1"/>
  <c r="AO249" i="1"/>
  <c r="AG249" i="1"/>
  <c r="AS247" i="1"/>
  <c r="AG247" i="1"/>
  <c r="AK247" i="1"/>
  <c r="AO247" i="1"/>
  <c r="AS243" i="1"/>
  <c r="AK243" i="1"/>
  <c r="AO243" i="1"/>
  <c r="AG243" i="1"/>
  <c r="AS238" i="1"/>
  <c r="AG238" i="1"/>
  <c r="AO238" i="1"/>
  <c r="AK238" i="1"/>
  <c r="AS236" i="1"/>
  <c r="AK236" i="1"/>
  <c r="AO236" i="1"/>
  <c r="AG236" i="1"/>
  <c r="AS234" i="1"/>
  <c r="AO234" i="1"/>
  <c r="AK234" i="1"/>
  <c r="AG234" i="1"/>
  <c r="AS224" i="1"/>
  <c r="AO224" i="1"/>
  <c r="AG224" i="1"/>
  <c r="AK224" i="1"/>
  <c r="AS219" i="1"/>
  <c r="AO219" i="1"/>
  <c r="AG219" i="1"/>
  <c r="AK219" i="1"/>
  <c r="AS215" i="1"/>
  <c r="AO215" i="1"/>
  <c r="AG215" i="1"/>
  <c r="AK215" i="1"/>
  <c r="AS206" i="1"/>
  <c r="AG206" i="1"/>
  <c r="AK206" i="1"/>
  <c r="AO206" i="1"/>
  <c r="AS191" i="1"/>
  <c r="AG191" i="1"/>
  <c r="AO191" i="1"/>
  <c r="AK191" i="1"/>
  <c r="AS187" i="1"/>
  <c r="AO187" i="1"/>
  <c r="AG187" i="1"/>
  <c r="AK187" i="1"/>
  <c r="AS183" i="1"/>
  <c r="AO183" i="1"/>
  <c r="AK183" i="1"/>
  <c r="AG183" i="1"/>
  <c r="AS180" i="1"/>
  <c r="AK180" i="1"/>
  <c r="AG180" i="1"/>
  <c r="AO180" i="1"/>
  <c r="AS178" i="1"/>
  <c r="AO178" i="1"/>
  <c r="AG178" i="1"/>
  <c r="AK178" i="1"/>
  <c r="AS176" i="1"/>
  <c r="AG176" i="1"/>
  <c r="AO176" i="1"/>
  <c r="AK176" i="1"/>
  <c r="AS168" i="1"/>
  <c r="AG168" i="1"/>
  <c r="AK168" i="1"/>
  <c r="AO168" i="1"/>
  <c r="AS160" i="1"/>
  <c r="AG160" i="1"/>
  <c r="AO160" i="1"/>
  <c r="AK160" i="1"/>
  <c r="AS158" i="1"/>
  <c r="AO158" i="1"/>
  <c r="AG158" i="1"/>
  <c r="AK158" i="1"/>
  <c r="AS155" i="1"/>
  <c r="AK155" i="1"/>
  <c r="AG155" i="1"/>
  <c r="AO155" i="1"/>
  <c r="AS152" i="1"/>
  <c r="AK152" i="1"/>
  <c r="AG152" i="1"/>
  <c r="AO152" i="1"/>
  <c r="AS150" i="1"/>
  <c r="AO150" i="1"/>
  <c r="AG150" i="1"/>
  <c r="AK150" i="1"/>
  <c r="AS144" i="1"/>
  <c r="AO144" i="1"/>
  <c r="AG144" i="1"/>
  <c r="AK144" i="1"/>
  <c r="AS137" i="1"/>
  <c r="AK137" i="1"/>
  <c r="AG137" i="1"/>
  <c r="AO137" i="1"/>
  <c r="AS134" i="1"/>
  <c r="AK134" i="1"/>
  <c r="AG134" i="1"/>
  <c r="AO134" i="1"/>
  <c r="AS131" i="1"/>
  <c r="AG131" i="1"/>
  <c r="AO131" i="1"/>
  <c r="AK131" i="1"/>
  <c r="AS128" i="1"/>
  <c r="AG128" i="1"/>
  <c r="AO128" i="1"/>
  <c r="AK128" i="1"/>
  <c r="AS125" i="1"/>
  <c r="AG125" i="1"/>
  <c r="AK125" i="1"/>
  <c r="AO125" i="1"/>
  <c r="AS122" i="1"/>
  <c r="AO122" i="1"/>
  <c r="AK122" i="1"/>
  <c r="AG122" i="1"/>
  <c r="AS119" i="1"/>
  <c r="AK119" i="1"/>
  <c r="AG119" i="1"/>
  <c r="AO119" i="1"/>
  <c r="AS116" i="1"/>
  <c r="AG116" i="1"/>
  <c r="AK116" i="1"/>
  <c r="AO116" i="1"/>
  <c r="AS113" i="1"/>
  <c r="AO113" i="1"/>
  <c r="AG113" i="1"/>
  <c r="AK113" i="1"/>
  <c r="AS109" i="1"/>
  <c r="AG109" i="1"/>
  <c r="AO109" i="1"/>
  <c r="AK109" i="1"/>
  <c r="AS104" i="1"/>
  <c r="AO104" i="1"/>
  <c r="AK104" i="1"/>
  <c r="AG104" i="1"/>
  <c r="AS101" i="1"/>
  <c r="AG101" i="1"/>
  <c r="AO101" i="1"/>
  <c r="AK101" i="1"/>
  <c r="AS97" i="1"/>
  <c r="AO97" i="1"/>
  <c r="AG97" i="1"/>
  <c r="AK97" i="1"/>
  <c r="AS88" i="1"/>
  <c r="AG88" i="1"/>
  <c r="AO88" i="1"/>
  <c r="AK88" i="1"/>
  <c r="AS83" i="1"/>
  <c r="AO83" i="1"/>
  <c r="AG83" i="1"/>
  <c r="AK83" i="1"/>
  <c r="AS77" i="1"/>
  <c r="AG77" i="1"/>
  <c r="AO77" i="1"/>
  <c r="AK77" i="1"/>
  <c r="AS74" i="1"/>
  <c r="AK74" i="1"/>
  <c r="AO74" i="1"/>
  <c r="AG74" i="1"/>
  <c r="AS68" i="1"/>
  <c r="AO68" i="1"/>
  <c r="AK68" i="1"/>
  <c r="AG68" i="1"/>
  <c r="AS65" i="1"/>
  <c r="AK65" i="1"/>
  <c r="AG65" i="1"/>
  <c r="AO65" i="1"/>
  <c r="AS58" i="1"/>
  <c r="AG58" i="1"/>
  <c r="AO58" i="1"/>
  <c r="AK58" i="1"/>
  <c r="AS55" i="1"/>
  <c r="AK55" i="1"/>
  <c r="AO55" i="1"/>
  <c r="AG55" i="1"/>
  <c r="AS49" i="1"/>
  <c r="AO49" i="1"/>
  <c r="AG49" i="1"/>
  <c r="AK49" i="1"/>
  <c r="AS43" i="1"/>
  <c r="AG43" i="1"/>
  <c r="AO43" i="1"/>
  <c r="AK43" i="1"/>
  <c r="AS39" i="1"/>
  <c r="AG39" i="1"/>
  <c r="AO39" i="1"/>
  <c r="AK39" i="1"/>
  <c r="AS36" i="1"/>
  <c r="AK36" i="1"/>
  <c r="AO36" i="1"/>
  <c r="AG36" i="1"/>
  <c r="AS30" i="1"/>
  <c r="AO30" i="1"/>
  <c r="AG30" i="1"/>
  <c r="AK30" i="1"/>
  <c r="AS27" i="1"/>
  <c r="AK27" i="1"/>
  <c r="AG27" i="1"/>
  <c r="AO27" i="1"/>
  <c r="AS25" i="1"/>
  <c r="AG25" i="1"/>
  <c r="AO25" i="1"/>
  <c r="AK25" i="1"/>
  <c r="AS22" i="1"/>
  <c r="AK22" i="1"/>
  <c r="AO22" i="1"/>
  <c r="AG22" i="1"/>
  <c r="AS20" i="1"/>
  <c r="AK20" i="1"/>
  <c r="AO20" i="1"/>
  <c r="AG20" i="1"/>
  <c r="AS18" i="1"/>
  <c r="AO18" i="1"/>
  <c r="AK18" i="1"/>
  <c r="AG18" i="1"/>
  <c r="AS60" i="1"/>
  <c r="AG60" i="1"/>
  <c r="AK60" i="1"/>
  <c r="AO60" i="1"/>
  <c r="AS54" i="1"/>
  <c r="AK54" i="1"/>
  <c r="AO54" i="1"/>
  <c r="AG54" i="1"/>
  <c r="AS51" i="1"/>
  <c r="AG51" i="1"/>
  <c r="AO51" i="1"/>
  <c r="AK51" i="1"/>
  <c r="AS45" i="1"/>
  <c r="AO45" i="1"/>
  <c r="AK45" i="1"/>
  <c r="AG45" i="1"/>
  <c r="AS35" i="1"/>
  <c r="AG35" i="1"/>
  <c r="AO35" i="1"/>
  <c r="AK35" i="1"/>
  <c r="D405" i="1"/>
  <c r="H405" i="1" s="1"/>
  <c r="D407" i="1"/>
  <c r="H407" i="1" s="1"/>
  <c r="D409" i="1"/>
  <c r="H409" i="1" s="1"/>
  <c r="D59" i="1"/>
  <c r="H59" i="1" s="1"/>
  <c r="D334" i="1"/>
  <c r="H334" i="1" s="1"/>
  <c r="D254" i="1"/>
  <c r="H254" i="1" s="1"/>
  <c r="D135" i="1"/>
  <c r="H135" i="1" s="1"/>
  <c r="D89" i="1"/>
  <c r="H89" i="1" s="1"/>
  <c r="D26" i="1"/>
  <c r="H26" i="1" s="1"/>
  <c r="D22" i="1"/>
  <c r="H22" i="1" s="1"/>
  <c r="D486" i="1"/>
  <c r="H486" i="1" s="1"/>
  <c r="D466" i="1"/>
  <c r="H466" i="1" s="1"/>
  <c r="D449" i="1"/>
  <c r="H449" i="1" s="1"/>
  <c r="D433" i="1"/>
  <c r="H433" i="1" s="1"/>
  <c r="D416" i="1"/>
  <c r="H416" i="1" s="1"/>
  <c r="D401" i="1"/>
  <c r="H401" i="1" s="1"/>
  <c r="D375" i="1"/>
  <c r="H375" i="1" s="1"/>
  <c r="D260" i="1"/>
  <c r="H260" i="1" s="1"/>
  <c r="D91" i="1"/>
  <c r="H91" i="1" s="1"/>
  <c r="D82" i="1"/>
  <c r="H82" i="1" s="1"/>
  <c r="D68" i="1"/>
  <c r="H68" i="1" s="1"/>
  <c r="D37" i="1"/>
  <c r="H37" i="1" s="1"/>
  <c r="D381" i="1"/>
  <c r="H381" i="1" s="1"/>
  <c r="D255" i="1"/>
  <c r="H255" i="1" s="1"/>
  <c r="D457" i="1"/>
  <c r="H457" i="1" s="1"/>
  <c r="AS498" i="1"/>
  <c r="AK498" i="1"/>
  <c r="AS492" i="1"/>
  <c r="AK492" i="1"/>
  <c r="AS488" i="1"/>
  <c r="AK488" i="1"/>
  <c r="AS486" i="1"/>
  <c r="AK486" i="1"/>
  <c r="AS483" i="1"/>
  <c r="AK483" i="1"/>
  <c r="AS481" i="1"/>
  <c r="AK481" i="1"/>
  <c r="AS476" i="1"/>
  <c r="AK476" i="1"/>
  <c r="AS473" i="1"/>
  <c r="AK473" i="1"/>
  <c r="AS471" i="1"/>
  <c r="AK471" i="1"/>
  <c r="AS469" i="1"/>
  <c r="AK469" i="1"/>
  <c r="AS467" i="1"/>
  <c r="AK467" i="1"/>
  <c r="AS465" i="1"/>
  <c r="AK465" i="1"/>
  <c r="AS458" i="1"/>
  <c r="AK458" i="1"/>
  <c r="AS455" i="1"/>
  <c r="AK455" i="1"/>
  <c r="AS452" i="1"/>
  <c r="AK452" i="1"/>
  <c r="AS450" i="1"/>
  <c r="AK450" i="1"/>
  <c r="AS448" i="1"/>
  <c r="AK448" i="1"/>
  <c r="AS445" i="1"/>
  <c r="AK445" i="1"/>
  <c r="AS442" i="1"/>
  <c r="AK442" i="1"/>
  <c r="AS439" i="1"/>
  <c r="AK439" i="1"/>
  <c r="AS435" i="1"/>
  <c r="AK435" i="1"/>
  <c r="AS431" i="1"/>
  <c r="AK431" i="1"/>
  <c r="AS429" i="1"/>
  <c r="AK429" i="1"/>
  <c r="AS427" i="1"/>
  <c r="AK427" i="1"/>
  <c r="AS422" i="1"/>
  <c r="AK422" i="1"/>
  <c r="AS419" i="1"/>
  <c r="AK419" i="1"/>
  <c r="AS417" i="1"/>
  <c r="AK417" i="1"/>
  <c r="AS414" i="1"/>
  <c r="AK414" i="1"/>
  <c r="AS412" i="1"/>
  <c r="AK412" i="1"/>
  <c r="AS410" i="1"/>
  <c r="AK410" i="1"/>
  <c r="AS407" i="1"/>
  <c r="AK407" i="1"/>
  <c r="AS405" i="1"/>
  <c r="AK405" i="1"/>
  <c r="AS399" i="1"/>
  <c r="AK399" i="1"/>
  <c r="AS391" i="1"/>
  <c r="AK391" i="1"/>
  <c r="AS389" i="1"/>
  <c r="AK389" i="1"/>
  <c r="AS387" i="1"/>
  <c r="AK387" i="1"/>
  <c r="AS382" i="1"/>
  <c r="AK382" i="1"/>
  <c r="AS377" i="1"/>
  <c r="AK377" i="1"/>
  <c r="AS374" i="1"/>
  <c r="AK374" i="1"/>
  <c r="AS369" i="1"/>
  <c r="AK369" i="1"/>
  <c r="AO369" i="1"/>
  <c r="AG369" i="1"/>
  <c r="AS362" i="1"/>
  <c r="AK362" i="1"/>
  <c r="AO362" i="1"/>
  <c r="AG362" i="1"/>
  <c r="AS357" i="1"/>
  <c r="AK357" i="1"/>
  <c r="AG357" i="1"/>
  <c r="AO357" i="1"/>
  <c r="AS353" i="1"/>
  <c r="AK353" i="1"/>
  <c r="AG353" i="1"/>
  <c r="AO353" i="1"/>
  <c r="AS346" i="1"/>
  <c r="AO346" i="1"/>
  <c r="AG346" i="1"/>
  <c r="AK346" i="1"/>
  <c r="AS343" i="1"/>
  <c r="AG343" i="1"/>
  <c r="AK343" i="1"/>
  <c r="AO343" i="1"/>
  <c r="AS339" i="1"/>
  <c r="AO339" i="1"/>
  <c r="AG339" i="1"/>
  <c r="AK339" i="1"/>
  <c r="AS335" i="1"/>
  <c r="AO335" i="1"/>
  <c r="AK335" i="1"/>
  <c r="AG335" i="1"/>
  <c r="AS333" i="1"/>
  <c r="AO333" i="1"/>
  <c r="AG333" i="1"/>
  <c r="AK333" i="1"/>
  <c r="AS327" i="1"/>
  <c r="AO327" i="1"/>
  <c r="AK327" i="1"/>
  <c r="AG327" i="1"/>
  <c r="AS324" i="1"/>
  <c r="AO324" i="1"/>
  <c r="AG324" i="1"/>
  <c r="AK324" i="1"/>
  <c r="AS319" i="1"/>
  <c r="AK319" i="1"/>
  <c r="AG319" i="1"/>
  <c r="AO319" i="1"/>
  <c r="AS313" i="1"/>
  <c r="AG313" i="1"/>
  <c r="AO313" i="1"/>
  <c r="AK313" i="1"/>
  <c r="AS310" i="1"/>
  <c r="AG310" i="1"/>
  <c r="AO310" i="1"/>
  <c r="AK310" i="1"/>
  <c r="AS308" i="1"/>
  <c r="AG308" i="1"/>
  <c r="AO308" i="1"/>
  <c r="AK308" i="1"/>
  <c r="AS305" i="1"/>
  <c r="AG305" i="1"/>
  <c r="AO305" i="1"/>
  <c r="AK305" i="1"/>
  <c r="AS302" i="1"/>
  <c r="AK302" i="1"/>
  <c r="AG302" i="1"/>
  <c r="AO302" i="1"/>
  <c r="AS300" i="1"/>
  <c r="AG300" i="1"/>
  <c r="AO300" i="1"/>
  <c r="AK300" i="1"/>
  <c r="AS297" i="1"/>
  <c r="AO297" i="1"/>
  <c r="AG297" i="1"/>
  <c r="AK297" i="1"/>
  <c r="AS295" i="1"/>
  <c r="AG295" i="1"/>
  <c r="AO295" i="1"/>
  <c r="AK295" i="1"/>
  <c r="AS293" i="1"/>
  <c r="AK293" i="1"/>
  <c r="AO293" i="1"/>
  <c r="AG293" i="1"/>
  <c r="AS285" i="1"/>
  <c r="AG285" i="1"/>
  <c r="AO285" i="1"/>
  <c r="AK285" i="1"/>
  <c r="AS282" i="1"/>
  <c r="AO282" i="1"/>
  <c r="AG282" i="1"/>
  <c r="AK282" i="1"/>
  <c r="AS280" i="1"/>
  <c r="AG280" i="1"/>
  <c r="AK280" i="1"/>
  <c r="AO280" i="1"/>
  <c r="AS276" i="1"/>
  <c r="AO276" i="1"/>
  <c r="AK276" i="1"/>
  <c r="AG276" i="1"/>
  <c r="AS273" i="1"/>
  <c r="AG273" i="1"/>
  <c r="AO273" i="1"/>
  <c r="AK273" i="1"/>
  <c r="AS270" i="1"/>
  <c r="AK270" i="1"/>
  <c r="AG270" i="1"/>
  <c r="AO270" i="1"/>
  <c r="AS264" i="1"/>
  <c r="AK264" i="1"/>
  <c r="AO264" i="1"/>
  <c r="AG264" i="1"/>
  <c r="AS257" i="1"/>
  <c r="AK257" i="1"/>
  <c r="AG257" i="1"/>
  <c r="AO257" i="1"/>
  <c r="AS252" i="1"/>
  <c r="AK252" i="1"/>
  <c r="AG252" i="1"/>
  <c r="AO252" i="1"/>
  <c r="AS246" i="1"/>
  <c r="AO246" i="1"/>
  <c r="AK246" i="1"/>
  <c r="AG246" i="1"/>
  <c r="AS241" i="1"/>
  <c r="AG241" i="1"/>
  <c r="AO241" i="1"/>
  <c r="AK241" i="1"/>
  <c r="AS239" i="1"/>
  <c r="AG239" i="1"/>
  <c r="AO239" i="1"/>
  <c r="AK239" i="1"/>
  <c r="AS232" i="1"/>
  <c r="AG232" i="1"/>
  <c r="AO232" i="1"/>
  <c r="AK232" i="1"/>
  <c r="AS230" i="1"/>
  <c r="AG230" i="1"/>
  <c r="AK230" i="1"/>
  <c r="AO230" i="1"/>
  <c r="AS228" i="1"/>
  <c r="AO228" i="1"/>
  <c r="AK228" i="1"/>
  <c r="AG228" i="1"/>
  <c r="AS226" i="1"/>
  <c r="AG226" i="1"/>
  <c r="AO226" i="1"/>
  <c r="AK226" i="1"/>
  <c r="AS221" i="1"/>
  <c r="AK221" i="1"/>
  <c r="AG221" i="1"/>
  <c r="AO221" i="1"/>
  <c r="AS218" i="1"/>
  <c r="AK218" i="1"/>
  <c r="AG218" i="1"/>
  <c r="AO218" i="1"/>
  <c r="AS214" i="1"/>
  <c r="AK214" i="1"/>
  <c r="AO214" i="1"/>
  <c r="AG214" i="1"/>
  <c r="AS212" i="1"/>
  <c r="AO212" i="1"/>
  <c r="AK212" i="1"/>
  <c r="AG212" i="1"/>
  <c r="AS209" i="1"/>
  <c r="AO209" i="1"/>
  <c r="AG209" i="1"/>
  <c r="AK209" i="1"/>
  <c r="AS207" i="1"/>
  <c r="AK207" i="1"/>
  <c r="AG207" i="1"/>
  <c r="AO207" i="1"/>
  <c r="AS203" i="1"/>
  <c r="AO203" i="1"/>
  <c r="AG203" i="1"/>
  <c r="AK203" i="1"/>
  <c r="AS201" i="1"/>
  <c r="AG201" i="1"/>
  <c r="AO201" i="1"/>
  <c r="AK201" i="1"/>
  <c r="AS199" i="1"/>
  <c r="AO199" i="1"/>
  <c r="AG199" i="1"/>
  <c r="AK199" i="1"/>
  <c r="AS197" i="1"/>
  <c r="AG197" i="1"/>
  <c r="AO197" i="1"/>
  <c r="AK197" i="1"/>
  <c r="AS195" i="1"/>
  <c r="AK195" i="1"/>
  <c r="AO195" i="1"/>
  <c r="AG195" i="1"/>
  <c r="AS193" i="1"/>
  <c r="AK193" i="1"/>
  <c r="AO193" i="1"/>
  <c r="AG193" i="1"/>
  <c r="AS190" i="1"/>
  <c r="AO190" i="1"/>
  <c r="AG190" i="1"/>
  <c r="AK190" i="1"/>
  <c r="AS186" i="1"/>
  <c r="AK186" i="1"/>
  <c r="AO186" i="1"/>
  <c r="AG186" i="1"/>
  <c r="AS181" i="1"/>
  <c r="AG181" i="1"/>
  <c r="AO181" i="1"/>
  <c r="AK181" i="1"/>
  <c r="AS174" i="1"/>
  <c r="AG174" i="1"/>
  <c r="AK174" i="1"/>
  <c r="AO174" i="1"/>
  <c r="AS171" i="1"/>
  <c r="AK171" i="1"/>
  <c r="AG171" i="1"/>
  <c r="AO171" i="1"/>
  <c r="AS169" i="1"/>
  <c r="AK169" i="1"/>
  <c r="AG169" i="1"/>
  <c r="AO169" i="1"/>
  <c r="AS165" i="1"/>
  <c r="AK165" i="1"/>
  <c r="AG165" i="1"/>
  <c r="AO165" i="1"/>
  <c r="AS163" i="1"/>
  <c r="AO163" i="1"/>
  <c r="AK163" i="1"/>
  <c r="AG163" i="1"/>
  <c r="AS161" i="1"/>
  <c r="AO161" i="1"/>
  <c r="AK161" i="1"/>
  <c r="AG161" i="1"/>
  <c r="AS154" i="1"/>
  <c r="AG154" i="1"/>
  <c r="AO154" i="1"/>
  <c r="AK154" i="1"/>
  <c r="AS147" i="1"/>
  <c r="AG147" i="1"/>
  <c r="AO147" i="1"/>
  <c r="AK147" i="1"/>
  <c r="AS145" i="1"/>
  <c r="AG145" i="1"/>
  <c r="AO145" i="1"/>
  <c r="AK145" i="1"/>
  <c r="AS142" i="1"/>
  <c r="AK142" i="1"/>
  <c r="AO142" i="1"/>
  <c r="AG142" i="1"/>
  <c r="AS140" i="1"/>
  <c r="AO140" i="1"/>
  <c r="AK140" i="1"/>
  <c r="AG140" i="1"/>
  <c r="AS136" i="1"/>
  <c r="AK136" i="1"/>
  <c r="AG136" i="1"/>
  <c r="AO136" i="1"/>
  <c r="AS130" i="1"/>
  <c r="AO130" i="1"/>
  <c r="AG130" i="1"/>
  <c r="AK130" i="1"/>
  <c r="AS124" i="1"/>
  <c r="AG124" i="1"/>
  <c r="AO124" i="1"/>
  <c r="AK124" i="1"/>
  <c r="AS117" i="1"/>
  <c r="AK117" i="1"/>
  <c r="AO117" i="1"/>
  <c r="AG117" i="1"/>
  <c r="AS111" i="1"/>
  <c r="AG111" i="1"/>
  <c r="AK111" i="1"/>
  <c r="AO111" i="1"/>
  <c r="AS108" i="1"/>
  <c r="AO108" i="1"/>
  <c r="AG108" i="1"/>
  <c r="AK108" i="1"/>
  <c r="AS106" i="1"/>
  <c r="AK106" i="1"/>
  <c r="AO106" i="1"/>
  <c r="AG106" i="1"/>
  <c r="AS100" i="1"/>
  <c r="AO100" i="1"/>
  <c r="AK100" i="1"/>
  <c r="AG100" i="1"/>
  <c r="AS96" i="1"/>
  <c r="AO96" i="1"/>
  <c r="AG96" i="1"/>
  <c r="AK96" i="1"/>
  <c r="AS93" i="1"/>
  <c r="AK93" i="1"/>
  <c r="AG93" i="1"/>
  <c r="AO93" i="1"/>
  <c r="AS91" i="1"/>
  <c r="AG91" i="1"/>
  <c r="AO91" i="1"/>
  <c r="AK91" i="1"/>
  <c r="AS89" i="1"/>
  <c r="AO89" i="1"/>
  <c r="AK89" i="1"/>
  <c r="AG89" i="1"/>
  <c r="AS85" i="1"/>
  <c r="AK85" i="1"/>
  <c r="AO85" i="1"/>
  <c r="AG85" i="1"/>
  <c r="AS82" i="1"/>
  <c r="AG82" i="1"/>
  <c r="AO82" i="1"/>
  <c r="AK82" i="1"/>
  <c r="AS79" i="1"/>
  <c r="AG79" i="1"/>
  <c r="AO79" i="1"/>
  <c r="AK79" i="1"/>
  <c r="AS76" i="1"/>
  <c r="AO76" i="1"/>
  <c r="AG76" i="1"/>
  <c r="AK76" i="1"/>
  <c r="AS71" i="1"/>
  <c r="AG71" i="1"/>
  <c r="AK71" i="1"/>
  <c r="AO71" i="1"/>
  <c r="AS69" i="1"/>
  <c r="AK69" i="1"/>
  <c r="AG69" i="1"/>
  <c r="AO69" i="1"/>
  <c r="AS64" i="1"/>
  <c r="AO64" i="1"/>
  <c r="AG64" i="1"/>
  <c r="AK64" i="1"/>
  <c r="AS61" i="1"/>
  <c r="AO61" i="1"/>
  <c r="AK61" i="1"/>
  <c r="AG61" i="1"/>
  <c r="AS48" i="1"/>
  <c r="AO48" i="1"/>
  <c r="AK48" i="1"/>
  <c r="AG48" i="1"/>
  <c r="AS44" i="1"/>
  <c r="AG44" i="1"/>
  <c r="AO44" i="1"/>
  <c r="AK44" i="1"/>
  <c r="AS37" i="1"/>
  <c r="AG37" i="1"/>
  <c r="AO37" i="1"/>
  <c r="AK37" i="1"/>
  <c r="AS33" i="1"/>
  <c r="AG33" i="1"/>
  <c r="AK33" i="1"/>
  <c r="AO33" i="1"/>
  <c r="AS23" i="1"/>
  <c r="AO23" i="1"/>
  <c r="AK23" i="1"/>
  <c r="AG23" i="1"/>
  <c r="AS500" i="1"/>
  <c r="AK500" i="1"/>
  <c r="AS496" i="1"/>
  <c r="AK496" i="1"/>
  <c r="AS494" i="1"/>
  <c r="AK494" i="1"/>
  <c r="AS490" i="1"/>
  <c r="AK490" i="1"/>
  <c r="AS484" i="1"/>
  <c r="AK484" i="1"/>
  <c r="AS478" i="1"/>
  <c r="AK478" i="1"/>
  <c r="AS474" i="1"/>
  <c r="AK474" i="1"/>
  <c r="AS463" i="1"/>
  <c r="AK463" i="1"/>
  <c r="AS460" i="1"/>
  <c r="AK460" i="1"/>
  <c r="AS457" i="1"/>
  <c r="AK457" i="1"/>
  <c r="AS446" i="1"/>
  <c r="AK446" i="1"/>
  <c r="AS440" i="1"/>
  <c r="AK440" i="1"/>
  <c r="AS436" i="1"/>
  <c r="AK436" i="1"/>
  <c r="AS432" i="1"/>
  <c r="AK432" i="1"/>
  <c r="AS424" i="1"/>
  <c r="AK424" i="1"/>
  <c r="AS420" i="1"/>
  <c r="AK420" i="1"/>
  <c r="AS409" i="1"/>
  <c r="AK409" i="1"/>
  <c r="AS402" i="1"/>
  <c r="AK402" i="1"/>
  <c r="AS400" i="1"/>
  <c r="AK400" i="1"/>
  <c r="AS397" i="1"/>
  <c r="AK397" i="1"/>
  <c r="AS395" i="1"/>
  <c r="AK395" i="1"/>
  <c r="AS392" i="1"/>
  <c r="AK392" i="1"/>
  <c r="AS384" i="1"/>
  <c r="AK384" i="1"/>
  <c r="AS380" i="1"/>
  <c r="AK380" i="1"/>
  <c r="AS378" i="1"/>
  <c r="AK378" i="1"/>
  <c r="AS373" i="1"/>
  <c r="AG373" i="1"/>
  <c r="AK373" i="1"/>
  <c r="AO373" i="1"/>
  <c r="AS371" i="1"/>
  <c r="AO371" i="1"/>
  <c r="AG371" i="1"/>
  <c r="AK371" i="1"/>
  <c r="AS367" i="1"/>
  <c r="AO367" i="1"/>
  <c r="AG367" i="1"/>
  <c r="AK367" i="1"/>
  <c r="AS365" i="1"/>
  <c r="AO365" i="1"/>
  <c r="AK365" i="1"/>
  <c r="AG365" i="1"/>
  <c r="AS361" i="1"/>
  <c r="AK361" i="1"/>
  <c r="AG361" i="1"/>
  <c r="AO361" i="1"/>
  <c r="AS358" i="1"/>
  <c r="AK358" i="1"/>
  <c r="AG358" i="1"/>
  <c r="AO358" i="1"/>
  <c r="AS354" i="1"/>
  <c r="AG354" i="1"/>
  <c r="AO354" i="1"/>
  <c r="AK354" i="1"/>
  <c r="AS350" i="1"/>
  <c r="AK350" i="1"/>
  <c r="AG350" i="1"/>
  <c r="AO350" i="1"/>
  <c r="AS348" i="1"/>
  <c r="AK348" i="1"/>
  <c r="AO348" i="1"/>
  <c r="AG348" i="1"/>
  <c r="AS345" i="1"/>
  <c r="AK345" i="1"/>
  <c r="AG345" i="1"/>
  <c r="AO345" i="1"/>
  <c r="AS340" i="1"/>
  <c r="AG340" i="1"/>
  <c r="AK340" i="1"/>
  <c r="AO340" i="1"/>
  <c r="AS336" i="1"/>
  <c r="AG336" i="1"/>
  <c r="AO336" i="1"/>
  <c r="AK336" i="1"/>
  <c r="AS331" i="1"/>
  <c r="AG331" i="1"/>
  <c r="AK331" i="1"/>
  <c r="AO331" i="1"/>
  <c r="AS328" i="1"/>
  <c r="AK328" i="1"/>
  <c r="AG328" i="1"/>
  <c r="AO328" i="1"/>
  <c r="AS323" i="1"/>
  <c r="AG323" i="1"/>
  <c r="AO323" i="1"/>
  <c r="AK323" i="1"/>
  <c r="AS320" i="1"/>
  <c r="AK320" i="1"/>
  <c r="AO320" i="1"/>
  <c r="AG320" i="1"/>
  <c r="AS317" i="1"/>
  <c r="AK317" i="1"/>
  <c r="AO317" i="1"/>
  <c r="AG317" i="1"/>
  <c r="AS314" i="1"/>
  <c r="AO314" i="1"/>
  <c r="AK314" i="1"/>
  <c r="AG314" i="1"/>
  <c r="AS306" i="1"/>
  <c r="AO306" i="1"/>
  <c r="AK306" i="1"/>
  <c r="AG306" i="1"/>
  <c r="AS299" i="1"/>
  <c r="AK299" i="1"/>
  <c r="AG299" i="1"/>
  <c r="AO299" i="1"/>
  <c r="AS291" i="1"/>
  <c r="AK291" i="1"/>
  <c r="AO291" i="1"/>
  <c r="AG291" i="1"/>
  <c r="AS289" i="1"/>
  <c r="AO289" i="1"/>
  <c r="AK289" i="1"/>
  <c r="AG289" i="1"/>
  <c r="AS286" i="1"/>
  <c r="AK286" i="1"/>
  <c r="AG286" i="1"/>
  <c r="AO286" i="1"/>
  <c r="AS278" i="1"/>
  <c r="AG278" i="1"/>
  <c r="AK278" i="1"/>
  <c r="AO278" i="1"/>
  <c r="AS275" i="1"/>
  <c r="AK275" i="1"/>
  <c r="AO275" i="1"/>
  <c r="AG275" i="1"/>
  <c r="AS269" i="1"/>
  <c r="AK269" i="1"/>
  <c r="AO269" i="1"/>
  <c r="AG269" i="1"/>
  <c r="AS267" i="1"/>
  <c r="AK267" i="1"/>
  <c r="AO267" i="1"/>
  <c r="AG267" i="1"/>
  <c r="AS263" i="1"/>
  <c r="AG263" i="1"/>
  <c r="AK263" i="1"/>
  <c r="AO263" i="1"/>
  <c r="AS260" i="1"/>
  <c r="AG260" i="1"/>
  <c r="AO260" i="1"/>
  <c r="AK260" i="1"/>
  <c r="AS258" i="1"/>
  <c r="AO258" i="1"/>
  <c r="AG258" i="1"/>
  <c r="AK258" i="1"/>
  <c r="AS255" i="1"/>
  <c r="AK255" i="1"/>
  <c r="AG255" i="1"/>
  <c r="AO255" i="1"/>
  <c r="AS250" i="1"/>
  <c r="AK250" i="1"/>
  <c r="AO250" i="1"/>
  <c r="AG250" i="1"/>
  <c r="AS248" i="1"/>
  <c r="AG248" i="1"/>
  <c r="AK248" i="1"/>
  <c r="AO248" i="1"/>
  <c r="AS244" i="1"/>
  <c r="AO244" i="1"/>
  <c r="AG244" i="1"/>
  <c r="AK244" i="1"/>
  <c r="AS242" i="1"/>
  <c r="AG242" i="1"/>
  <c r="AO242" i="1"/>
  <c r="AK242" i="1"/>
  <c r="AS237" i="1"/>
  <c r="AG237" i="1"/>
  <c r="AK237" i="1"/>
  <c r="AO237" i="1"/>
  <c r="AS235" i="1"/>
  <c r="AO235" i="1"/>
  <c r="AK235" i="1"/>
  <c r="AG235" i="1"/>
  <c r="AS225" i="1"/>
  <c r="AO225" i="1"/>
  <c r="AK225" i="1"/>
  <c r="AG225" i="1"/>
  <c r="AS223" i="1"/>
  <c r="AO223" i="1"/>
  <c r="AK223" i="1"/>
  <c r="AG223" i="1"/>
  <c r="AS217" i="1"/>
  <c r="AO217" i="1"/>
  <c r="AG217" i="1"/>
  <c r="AK217" i="1"/>
  <c r="AS210" i="1"/>
  <c r="AK210" i="1"/>
  <c r="AG210" i="1"/>
  <c r="AO210" i="1"/>
  <c r="AS205" i="1"/>
  <c r="AG205" i="1"/>
  <c r="AO205" i="1"/>
  <c r="AK205" i="1"/>
  <c r="AS189" i="1"/>
  <c r="AG189" i="1"/>
  <c r="AO189" i="1"/>
  <c r="AK189" i="1"/>
  <c r="AS184" i="1"/>
  <c r="AG184" i="1"/>
  <c r="AK184" i="1"/>
  <c r="AO184" i="1"/>
  <c r="AS182" i="1"/>
  <c r="AK182" i="1"/>
  <c r="AO182" i="1"/>
  <c r="AG182" i="1"/>
  <c r="AS179" i="1"/>
  <c r="AG179" i="1"/>
  <c r="AO179" i="1"/>
  <c r="AK179" i="1"/>
  <c r="AS177" i="1"/>
  <c r="AO177" i="1"/>
  <c r="AK177" i="1"/>
  <c r="AG177" i="1"/>
  <c r="AS172" i="1"/>
  <c r="AK172" i="1"/>
  <c r="AG172" i="1"/>
  <c r="AO172" i="1"/>
  <c r="AS166" i="1"/>
  <c r="AK166" i="1"/>
  <c r="AO166" i="1"/>
  <c r="AG166" i="1"/>
  <c r="AS159" i="1"/>
  <c r="AG159" i="1"/>
  <c r="AO159" i="1"/>
  <c r="AK159" i="1"/>
  <c r="AS157" i="1"/>
  <c r="AO157" i="1"/>
  <c r="AK157" i="1"/>
  <c r="AG157" i="1"/>
  <c r="AS153" i="1"/>
  <c r="AG153" i="1"/>
  <c r="AO153" i="1"/>
  <c r="AK153" i="1"/>
  <c r="AS151" i="1"/>
  <c r="AG151" i="1"/>
  <c r="AK151" i="1"/>
  <c r="AO151" i="1"/>
  <c r="AS148" i="1"/>
  <c r="AO148" i="1"/>
  <c r="AK148" i="1"/>
  <c r="AG148" i="1"/>
  <c r="AS138" i="1"/>
  <c r="AG138" i="1"/>
  <c r="AK138" i="1"/>
  <c r="AO138" i="1"/>
  <c r="AS135" i="1"/>
  <c r="AG135" i="1"/>
  <c r="AK135" i="1"/>
  <c r="AO135" i="1"/>
  <c r="AS133" i="1"/>
  <c r="AO133" i="1"/>
  <c r="AG133" i="1"/>
  <c r="AK133" i="1"/>
  <c r="AS129" i="1"/>
  <c r="AK129" i="1"/>
  <c r="AO129" i="1"/>
  <c r="AG129" i="1"/>
  <c r="AS126" i="1"/>
  <c r="AO126" i="1"/>
  <c r="AK126" i="1"/>
  <c r="AG126" i="1"/>
  <c r="AS123" i="1"/>
  <c r="AK123" i="1"/>
  <c r="AG123" i="1"/>
  <c r="AO123" i="1"/>
  <c r="AS121" i="1"/>
  <c r="AG121" i="1"/>
  <c r="AO121" i="1"/>
  <c r="AK121" i="1"/>
  <c r="AS118" i="1"/>
  <c r="AG118" i="1"/>
  <c r="AO118" i="1"/>
  <c r="AK118" i="1"/>
  <c r="AS115" i="1"/>
  <c r="AG115" i="1"/>
  <c r="AO115" i="1"/>
  <c r="AK115" i="1"/>
  <c r="AS112" i="1"/>
  <c r="AK112" i="1"/>
  <c r="AG112" i="1"/>
  <c r="AO112" i="1"/>
  <c r="AS105" i="1"/>
  <c r="AK105" i="1"/>
  <c r="AO105" i="1"/>
  <c r="AG105" i="1"/>
  <c r="AS102" i="1"/>
  <c r="AG102" i="1"/>
  <c r="AK102" i="1"/>
  <c r="AO102" i="1"/>
  <c r="AS98" i="1"/>
  <c r="AG98" i="1"/>
  <c r="AK98" i="1"/>
  <c r="AO98" i="1"/>
  <c r="AS94" i="1"/>
  <c r="AO94" i="1"/>
  <c r="AG94" i="1"/>
  <c r="AK94" i="1"/>
  <c r="AS86" i="1"/>
  <c r="AK86" i="1"/>
  <c r="AG86" i="1"/>
  <c r="AO86" i="1"/>
  <c r="AS80" i="1"/>
  <c r="AG80" i="1"/>
  <c r="AK80" i="1"/>
  <c r="AO80" i="1"/>
  <c r="AS75" i="1"/>
  <c r="AK75" i="1"/>
  <c r="AG75" i="1"/>
  <c r="AO75" i="1"/>
  <c r="AS72" i="1"/>
  <c r="AK72" i="1"/>
  <c r="AG72" i="1"/>
  <c r="AO72" i="1"/>
  <c r="AS67" i="1"/>
  <c r="AK67" i="1"/>
  <c r="AO67" i="1"/>
  <c r="AG67" i="1"/>
  <c r="AS63" i="1"/>
  <c r="AG63" i="1"/>
  <c r="AK63" i="1"/>
  <c r="AO63" i="1"/>
  <c r="AS56" i="1"/>
  <c r="AO56" i="1"/>
  <c r="AG56" i="1"/>
  <c r="AK56" i="1"/>
  <c r="AS52" i="1"/>
  <c r="AG52" i="1"/>
  <c r="AK52" i="1"/>
  <c r="AO52" i="1"/>
  <c r="AS47" i="1"/>
  <c r="AG47" i="1"/>
  <c r="AO47" i="1"/>
  <c r="AK47" i="1"/>
  <c r="AS41" i="1"/>
  <c r="AK41" i="1"/>
  <c r="AG41" i="1"/>
  <c r="AO41" i="1"/>
  <c r="AS38" i="1"/>
  <c r="AK38" i="1"/>
  <c r="AG38" i="1"/>
  <c r="AO38" i="1"/>
  <c r="AS31" i="1"/>
  <c r="AK31" i="1"/>
  <c r="AG31" i="1"/>
  <c r="AO31" i="1"/>
  <c r="AS28" i="1"/>
  <c r="AG28" i="1"/>
  <c r="AK28" i="1"/>
  <c r="AO28" i="1"/>
  <c r="AS26" i="1"/>
  <c r="AK26" i="1"/>
  <c r="AO26" i="1"/>
  <c r="AG26" i="1"/>
  <c r="AS24" i="1"/>
  <c r="AO24" i="1"/>
  <c r="AK24" i="1"/>
  <c r="AG24" i="1"/>
  <c r="AS21" i="1"/>
  <c r="AO21" i="1"/>
  <c r="AK21" i="1"/>
  <c r="AG21" i="1"/>
  <c r="AS19" i="1"/>
  <c r="AO19" i="1"/>
  <c r="AG19" i="1"/>
  <c r="AK19" i="1"/>
  <c r="AS17" i="1"/>
  <c r="AO17" i="1"/>
  <c r="AK17" i="1"/>
  <c r="AG17" i="1"/>
  <c r="AS59" i="1"/>
  <c r="AG59" i="1"/>
  <c r="AK59" i="1"/>
  <c r="AO59" i="1"/>
  <c r="AS53" i="1"/>
  <c r="AO53" i="1"/>
  <c r="AG53" i="1"/>
  <c r="AK53" i="1"/>
  <c r="AS50" i="1"/>
  <c r="AK50" i="1"/>
  <c r="AG50" i="1"/>
  <c r="AO50" i="1"/>
  <c r="AS42" i="1"/>
  <c r="AG42" i="1"/>
  <c r="AO42" i="1"/>
  <c r="AK42" i="1"/>
  <c r="AS29" i="1"/>
  <c r="AO29" i="1"/>
  <c r="AK29" i="1"/>
  <c r="AG29" i="1"/>
  <c r="D121" i="1"/>
  <c r="H121" i="1" s="1"/>
  <c r="D120" i="1"/>
  <c r="H120" i="1" s="1"/>
  <c r="D62" i="1"/>
  <c r="H62" i="1" s="1"/>
  <c r="D154" i="1"/>
  <c r="H154" i="1" s="1"/>
  <c r="D33" i="1"/>
  <c r="H33" i="1" s="1"/>
  <c r="D131" i="1"/>
  <c r="H131" i="1" s="1"/>
  <c r="D119" i="1"/>
  <c r="H119" i="1" s="1"/>
  <c r="D61" i="1"/>
  <c r="H61" i="1" s="1"/>
  <c r="D435" i="1"/>
  <c r="H435" i="1" s="1"/>
  <c r="D388" i="1"/>
  <c r="H388" i="1" s="1"/>
  <c r="D453" i="1"/>
  <c r="H453" i="1" s="1"/>
  <c r="D86" i="1"/>
  <c r="H86" i="1" s="1"/>
  <c r="D153" i="1"/>
  <c r="H153" i="1" s="1"/>
  <c r="D159" i="1"/>
  <c r="H159" i="1" s="1"/>
  <c r="D32" i="1"/>
  <c r="H32" i="1" s="1"/>
  <c r="D459" i="1"/>
  <c r="H459" i="1" s="1"/>
  <c r="D94" i="1"/>
  <c r="H94" i="1" s="1"/>
  <c r="D426" i="1"/>
  <c r="H426" i="1" s="1"/>
  <c r="D384" i="1"/>
  <c r="H384" i="1" s="1"/>
  <c r="D186" i="1"/>
  <c r="H186" i="1" s="1"/>
  <c r="T511" i="1"/>
  <c r="R511" i="1"/>
  <c r="U511" i="1"/>
  <c r="S511" i="1"/>
  <c r="P511" i="1"/>
  <c r="N511" i="1"/>
  <c r="Q511" i="1"/>
  <c r="O511" i="1"/>
  <c r="M511" i="1"/>
  <c r="L511" i="1"/>
  <c r="K511" i="1"/>
  <c r="I511" i="1"/>
  <c r="J511" i="1"/>
  <c r="T513" i="1"/>
  <c r="R513" i="1"/>
  <c r="U513" i="1"/>
  <c r="S513" i="1"/>
  <c r="P513" i="1"/>
  <c r="N513" i="1"/>
  <c r="L513" i="1"/>
  <c r="Q513" i="1"/>
  <c r="O513" i="1"/>
  <c r="M513" i="1"/>
  <c r="K513" i="1"/>
  <c r="I513" i="1"/>
  <c r="J513" i="1"/>
  <c r="U514" i="1"/>
  <c r="S514" i="1"/>
  <c r="T514" i="1"/>
  <c r="R514" i="1"/>
  <c r="Q514" i="1"/>
  <c r="O514" i="1"/>
  <c r="M514" i="1"/>
  <c r="P514" i="1"/>
  <c r="N514" i="1"/>
  <c r="K514" i="1"/>
  <c r="L514" i="1"/>
  <c r="J514" i="1"/>
  <c r="I514" i="1"/>
  <c r="T519" i="1"/>
  <c r="R519" i="1"/>
  <c r="U519" i="1"/>
  <c r="S519" i="1"/>
  <c r="P519" i="1"/>
  <c r="N519" i="1"/>
  <c r="Q519" i="1"/>
  <c r="O519" i="1"/>
  <c r="M519" i="1"/>
  <c r="L519" i="1"/>
  <c r="K519" i="1"/>
  <c r="I519" i="1"/>
  <c r="J519" i="1"/>
  <c r="T521" i="1"/>
  <c r="R521" i="1"/>
  <c r="U521" i="1"/>
  <c r="S521" i="1"/>
  <c r="P521" i="1"/>
  <c r="N521" i="1"/>
  <c r="L521" i="1"/>
  <c r="Q521" i="1"/>
  <c r="O521" i="1"/>
  <c r="M521" i="1"/>
  <c r="K521" i="1"/>
  <c r="I521" i="1"/>
  <c r="J521" i="1"/>
  <c r="U518" i="1"/>
  <c r="S518" i="1"/>
  <c r="T518" i="1"/>
  <c r="R518" i="1"/>
  <c r="Q518" i="1"/>
  <c r="O518" i="1"/>
  <c r="M518" i="1"/>
  <c r="P518" i="1"/>
  <c r="N518" i="1"/>
  <c r="K518" i="1"/>
  <c r="L518" i="1"/>
  <c r="J518" i="1"/>
  <c r="I518" i="1"/>
  <c r="T531" i="1"/>
  <c r="R531" i="1"/>
  <c r="U531" i="1"/>
  <c r="S531" i="1"/>
  <c r="P531" i="1"/>
  <c r="N531" i="1"/>
  <c r="Q531" i="1"/>
  <c r="O531" i="1"/>
  <c r="M531" i="1"/>
  <c r="L531" i="1"/>
  <c r="K531" i="1"/>
  <c r="I531" i="1"/>
  <c r="J531" i="1"/>
  <c r="U554" i="1"/>
  <c r="S554" i="1"/>
  <c r="T554" i="1"/>
  <c r="R554" i="1"/>
  <c r="Q554" i="1"/>
  <c r="O554" i="1"/>
  <c r="M554" i="1"/>
  <c r="P554" i="1"/>
  <c r="N554" i="1"/>
  <c r="K554" i="1"/>
  <c r="L554" i="1"/>
  <c r="J554" i="1"/>
  <c r="I554" i="1"/>
  <c r="U556" i="1"/>
  <c r="S556" i="1"/>
  <c r="Q556" i="1"/>
  <c r="T556" i="1"/>
  <c r="R556" i="1"/>
  <c r="O556" i="1"/>
  <c r="M556" i="1"/>
  <c r="K556" i="1"/>
  <c r="P556" i="1"/>
  <c r="N556" i="1"/>
  <c r="L556" i="1"/>
  <c r="J556" i="1"/>
  <c r="I556" i="1"/>
  <c r="U562" i="1"/>
  <c r="S562" i="1"/>
  <c r="T562" i="1"/>
  <c r="R562" i="1"/>
  <c r="Q562" i="1"/>
  <c r="O562" i="1"/>
  <c r="M562" i="1"/>
  <c r="P562" i="1"/>
  <c r="N562" i="1"/>
  <c r="K562" i="1"/>
  <c r="L562" i="1"/>
  <c r="J562" i="1"/>
  <c r="I562" i="1"/>
  <c r="T569" i="1"/>
  <c r="R569" i="1"/>
  <c r="U569" i="1"/>
  <c r="S569" i="1"/>
  <c r="Q569" i="1"/>
  <c r="P569" i="1"/>
  <c r="N569" i="1"/>
  <c r="L569" i="1"/>
  <c r="O569" i="1"/>
  <c r="M569" i="1"/>
  <c r="J569" i="1"/>
  <c r="K569" i="1"/>
  <c r="I569" i="1"/>
  <c r="T577" i="1"/>
  <c r="R577" i="1"/>
  <c r="U577" i="1"/>
  <c r="S577" i="1"/>
  <c r="Q577" i="1"/>
  <c r="P577" i="1"/>
  <c r="N577" i="1"/>
  <c r="L577" i="1"/>
  <c r="O577" i="1"/>
  <c r="M577" i="1"/>
  <c r="J577" i="1"/>
  <c r="K577" i="1"/>
  <c r="I577" i="1"/>
  <c r="T579" i="1"/>
  <c r="R579" i="1"/>
  <c r="U579" i="1"/>
  <c r="S579" i="1"/>
  <c r="Q579" i="1"/>
  <c r="P579" i="1"/>
  <c r="N579" i="1"/>
  <c r="L579" i="1"/>
  <c r="J579" i="1"/>
  <c r="O579" i="1"/>
  <c r="M579" i="1"/>
  <c r="K579" i="1"/>
  <c r="I579" i="1"/>
  <c r="T581" i="1"/>
  <c r="R581" i="1"/>
  <c r="U581" i="1"/>
  <c r="S581" i="1"/>
  <c r="Q581" i="1"/>
  <c r="P581" i="1"/>
  <c r="N581" i="1"/>
  <c r="L581" i="1"/>
  <c r="O581" i="1"/>
  <c r="M581" i="1"/>
  <c r="J581" i="1"/>
  <c r="K581" i="1"/>
  <c r="I581" i="1"/>
  <c r="T583" i="1"/>
  <c r="R583" i="1"/>
  <c r="U583" i="1"/>
  <c r="S583" i="1"/>
  <c r="Q583" i="1"/>
  <c r="P583" i="1"/>
  <c r="N583" i="1"/>
  <c r="L583" i="1"/>
  <c r="J583" i="1"/>
  <c r="O583" i="1"/>
  <c r="M583" i="1"/>
  <c r="K583" i="1"/>
  <c r="I583" i="1"/>
  <c r="T589" i="1"/>
  <c r="R589" i="1"/>
  <c r="U589" i="1"/>
  <c r="S589" i="1"/>
  <c r="Q589" i="1"/>
  <c r="P589" i="1"/>
  <c r="N589" i="1"/>
  <c r="L589" i="1"/>
  <c r="O589" i="1"/>
  <c r="M589" i="1"/>
  <c r="J589" i="1"/>
  <c r="K589" i="1"/>
  <c r="I589" i="1"/>
  <c r="T591" i="1"/>
  <c r="R591" i="1"/>
  <c r="U591" i="1"/>
  <c r="S591" i="1"/>
  <c r="Q591" i="1"/>
  <c r="P591" i="1"/>
  <c r="N591" i="1"/>
  <c r="L591" i="1"/>
  <c r="J591" i="1"/>
  <c r="O591" i="1"/>
  <c r="M591" i="1"/>
  <c r="K591" i="1"/>
  <c r="I591" i="1"/>
  <c r="U510" i="1"/>
  <c r="S510" i="1"/>
  <c r="T510" i="1"/>
  <c r="R510" i="1"/>
  <c r="Q510" i="1"/>
  <c r="O510" i="1"/>
  <c r="M510" i="1"/>
  <c r="P510" i="1"/>
  <c r="N510" i="1"/>
  <c r="K510" i="1"/>
  <c r="L510" i="1"/>
  <c r="J510" i="1"/>
  <c r="I510" i="1"/>
  <c r="T515" i="1"/>
  <c r="R515" i="1"/>
  <c r="U515" i="1"/>
  <c r="S515" i="1"/>
  <c r="P515" i="1"/>
  <c r="N515" i="1"/>
  <c r="Q515" i="1"/>
  <c r="O515" i="1"/>
  <c r="M515" i="1"/>
  <c r="L515" i="1"/>
  <c r="K515" i="1"/>
  <c r="I515" i="1"/>
  <c r="J515" i="1"/>
  <c r="T527" i="1"/>
  <c r="R527" i="1"/>
  <c r="U527" i="1"/>
  <c r="S527" i="1"/>
  <c r="P527" i="1"/>
  <c r="N527" i="1"/>
  <c r="Q527" i="1"/>
  <c r="O527" i="1"/>
  <c r="M527" i="1"/>
  <c r="L527" i="1"/>
  <c r="K527" i="1"/>
  <c r="I527" i="1"/>
  <c r="J527" i="1"/>
  <c r="T523" i="1"/>
  <c r="R523" i="1"/>
  <c r="U523" i="1"/>
  <c r="S523" i="1"/>
  <c r="P523" i="1"/>
  <c r="N523" i="1"/>
  <c r="Q523" i="1"/>
  <c r="O523" i="1"/>
  <c r="M523" i="1"/>
  <c r="L523" i="1"/>
  <c r="K523" i="1"/>
  <c r="I523" i="1"/>
  <c r="J523" i="1"/>
  <c r="T529" i="1"/>
  <c r="R529" i="1"/>
  <c r="U529" i="1"/>
  <c r="S529" i="1"/>
  <c r="P529" i="1"/>
  <c r="N529" i="1"/>
  <c r="L529" i="1"/>
  <c r="Q529" i="1"/>
  <c r="O529" i="1"/>
  <c r="M529" i="1"/>
  <c r="K529" i="1"/>
  <c r="I529" i="1"/>
  <c r="J529" i="1"/>
  <c r="T555" i="1"/>
  <c r="R555" i="1"/>
  <c r="U555" i="1"/>
  <c r="S555" i="1"/>
  <c r="P555" i="1"/>
  <c r="N555" i="1"/>
  <c r="J555" i="1"/>
  <c r="Q555" i="1"/>
  <c r="O555" i="1"/>
  <c r="M555" i="1"/>
  <c r="L555" i="1"/>
  <c r="K555" i="1"/>
  <c r="I555" i="1"/>
  <c r="T565" i="1"/>
  <c r="R565" i="1"/>
  <c r="U565" i="1"/>
  <c r="S565" i="1"/>
  <c r="Q565" i="1"/>
  <c r="P565" i="1"/>
  <c r="N565" i="1"/>
  <c r="L565" i="1"/>
  <c r="O565" i="1"/>
  <c r="M565" i="1"/>
  <c r="J565" i="1"/>
  <c r="K565" i="1"/>
  <c r="I565" i="1"/>
  <c r="U566" i="1"/>
  <c r="S566" i="1"/>
  <c r="Q566" i="1"/>
  <c r="T566" i="1"/>
  <c r="R566" i="1"/>
  <c r="O566" i="1"/>
  <c r="M566" i="1"/>
  <c r="P566" i="1"/>
  <c r="N566" i="1"/>
  <c r="L566" i="1"/>
  <c r="K566" i="1"/>
  <c r="J566" i="1"/>
  <c r="I566" i="1"/>
  <c r="T571" i="1"/>
  <c r="R571" i="1"/>
  <c r="U571" i="1"/>
  <c r="S571" i="1"/>
  <c r="Q571" i="1"/>
  <c r="P571" i="1"/>
  <c r="N571" i="1"/>
  <c r="L571" i="1"/>
  <c r="J571" i="1"/>
  <c r="O571" i="1"/>
  <c r="M571" i="1"/>
  <c r="K571" i="1"/>
  <c r="I571" i="1"/>
  <c r="T573" i="1"/>
  <c r="R573" i="1"/>
  <c r="U573" i="1"/>
  <c r="S573" i="1"/>
  <c r="Q573" i="1"/>
  <c r="P573" i="1"/>
  <c r="N573" i="1"/>
  <c r="L573" i="1"/>
  <c r="O573" i="1"/>
  <c r="M573" i="1"/>
  <c r="J573" i="1"/>
  <c r="K573" i="1"/>
  <c r="I573" i="1"/>
  <c r="T575" i="1"/>
  <c r="R575" i="1"/>
  <c r="U575" i="1"/>
  <c r="S575" i="1"/>
  <c r="Q575" i="1"/>
  <c r="P575" i="1"/>
  <c r="N575" i="1"/>
  <c r="L575" i="1"/>
  <c r="J575" i="1"/>
  <c r="O575" i="1"/>
  <c r="M575" i="1"/>
  <c r="K575" i="1"/>
  <c r="I575" i="1"/>
  <c r="T585" i="1"/>
  <c r="R585" i="1"/>
  <c r="U585" i="1"/>
  <c r="S585" i="1"/>
  <c r="Q585" i="1"/>
  <c r="P585" i="1"/>
  <c r="N585" i="1"/>
  <c r="L585" i="1"/>
  <c r="O585" i="1"/>
  <c r="M585" i="1"/>
  <c r="J585" i="1"/>
  <c r="K585" i="1"/>
  <c r="I585" i="1"/>
  <c r="T587" i="1"/>
  <c r="R587" i="1"/>
  <c r="U587" i="1"/>
  <c r="S587" i="1"/>
  <c r="Q587" i="1"/>
  <c r="P587" i="1"/>
  <c r="N587" i="1"/>
  <c r="L587" i="1"/>
  <c r="J587" i="1"/>
  <c r="O587" i="1"/>
  <c r="M587" i="1"/>
  <c r="K587" i="1"/>
  <c r="I587" i="1"/>
  <c r="T525" i="1"/>
  <c r="R525" i="1"/>
  <c r="U525" i="1"/>
  <c r="S525" i="1"/>
  <c r="P525" i="1"/>
  <c r="N525" i="1"/>
  <c r="L525" i="1"/>
  <c r="Q525" i="1"/>
  <c r="O525" i="1"/>
  <c r="M525" i="1"/>
  <c r="K525" i="1"/>
  <c r="I525" i="1"/>
  <c r="J525" i="1"/>
  <c r="U524" i="1"/>
  <c r="S524" i="1"/>
  <c r="T524" i="1"/>
  <c r="R524" i="1"/>
  <c r="Q524" i="1"/>
  <c r="O524" i="1"/>
  <c r="M524" i="1"/>
  <c r="K524" i="1"/>
  <c r="P524" i="1"/>
  <c r="N524" i="1"/>
  <c r="L524" i="1"/>
  <c r="J524" i="1"/>
  <c r="I524" i="1"/>
  <c r="U530" i="1"/>
  <c r="S530" i="1"/>
  <c r="T530" i="1"/>
  <c r="R530" i="1"/>
  <c r="Q530" i="1"/>
  <c r="O530" i="1"/>
  <c r="M530" i="1"/>
  <c r="P530" i="1"/>
  <c r="N530" i="1"/>
  <c r="K530" i="1"/>
  <c r="L530" i="1"/>
  <c r="J530" i="1"/>
  <c r="I530" i="1"/>
  <c r="U534" i="1"/>
  <c r="S534" i="1"/>
  <c r="T534" i="1"/>
  <c r="R534" i="1"/>
  <c r="Q534" i="1"/>
  <c r="O534" i="1"/>
  <c r="M534" i="1"/>
  <c r="P534" i="1"/>
  <c r="N534" i="1"/>
  <c r="K534" i="1"/>
  <c r="L534" i="1"/>
  <c r="J534" i="1"/>
  <c r="I534" i="1"/>
  <c r="T533" i="1"/>
  <c r="R533" i="1"/>
  <c r="U533" i="1"/>
  <c r="S533" i="1"/>
  <c r="P533" i="1"/>
  <c r="N533" i="1"/>
  <c r="L533" i="1"/>
  <c r="Q533" i="1"/>
  <c r="O533" i="1"/>
  <c r="M533" i="1"/>
  <c r="K533" i="1"/>
  <c r="I533" i="1"/>
  <c r="J533" i="1"/>
  <c r="T563" i="1"/>
  <c r="R563" i="1"/>
  <c r="U563" i="1"/>
  <c r="S563" i="1"/>
  <c r="P563" i="1"/>
  <c r="N563" i="1"/>
  <c r="J563" i="1"/>
  <c r="Q563" i="1"/>
  <c r="O563" i="1"/>
  <c r="M563" i="1"/>
  <c r="L563" i="1"/>
  <c r="K563" i="1"/>
  <c r="I563" i="1"/>
  <c r="U564" i="1"/>
  <c r="S564" i="1"/>
  <c r="Q564" i="1"/>
  <c r="T564" i="1"/>
  <c r="R564" i="1"/>
  <c r="O564" i="1"/>
  <c r="M564" i="1"/>
  <c r="K564" i="1"/>
  <c r="P564" i="1"/>
  <c r="N564" i="1"/>
  <c r="L564" i="1"/>
  <c r="J564" i="1"/>
  <c r="I564" i="1"/>
  <c r="U570" i="1"/>
  <c r="S570" i="1"/>
  <c r="Q570" i="1"/>
  <c r="T570" i="1"/>
  <c r="R570" i="1"/>
  <c r="O570" i="1"/>
  <c r="M570" i="1"/>
  <c r="P570" i="1"/>
  <c r="N570" i="1"/>
  <c r="L570" i="1"/>
  <c r="K570" i="1"/>
  <c r="J570" i="1"/>
  <c r="I570" i="1"/>
  <c r="U572" i="1"/>
  <c r="S572" i="1"/>
  <c r="Q572" i="1"/>
  <c r="T572" i="1"/>
  <c r="R572" i="1"/>
  <c r="O572" i="1"/>
  <c r="M572" i="1"/>
  <c r="K572" i="1"/>
  <c r="P572" i="1"/>
  <c r="N572" i="1"/>
  <c r="L572" i="1"/>
  <c r="J572" i="1"/>
  <c r="I572" i="1"/>
  <c r="U574" i="1"/>
  <c r="S574" i="1"/>
  <c r="Q574" i="1"/>
  <c r="T574" i="1"/>
  <c r="R574" i="1"/>
  <c r="O574" i="1"/>
  <c r="M574" i="1"/>
  <c r="P574" i="1"/>
  <c r="N574" i="1"/>
  <c r="L574" i="1"/>
  <c r="K574" i="1"/>
  <c r="J574" i="1"/>
  <c r="I574" i="1"/>
  <c r="U584" i="1"/>
  <c r="S584" i="1"/>
  <c r="Q584" i="1"/>
  <c r="T584" i="1"/>
  <c r="R584" i="1"/>
  <c r="O584" i="1"/>
  <c r="M584" i="1"/>
  <c r="K584" i="1"/>
  <c r="P584" i="1"/>
  <c r="N584" i="1"/>
  <c r="L584" i="1"/>
  <c r="J584" i="1"/>
  <c r="I584" i="1"/>
  <c r="U586" i="1"/>
  <c r="S586" i="1"/>
  <c r="Q586" i="1"/>
  <c r="T586" i="1"/>
  <c r="R586" i="1"/>
  <c r="O586" i="1"/>
  <c r="M586" i="1"/>
  <c r="P586" i="1"/>
  <c r="N586" i="1"/>
  <c r="L586" i="1"/>
  <c r="K586" i="1"/>
  <c r="J586" i="1"/>
  <c r="I586" i="1"/>
  <c r="U588" i="1"/>
  <c r="S588" i="1"/>
  <c r="Q588" i="1"/>
  <c r="T588" i="1"/>
  <c r="R588" i="1"/>
  <c r="O588" i="1"/>
  <c r="M588" i="1"/>
  <c r="K588" i="1"/>
  <c r="P588" i="1"/>
  <c r="N588" i="1"/>
  <c r="L588" i="1"/>
  <c r="J588" i="1"/>
  <c r="I588" i="1"/>
  <c r="U592" i="1"/>
  <c r="S592" i="1"/>
  <c r="Q592" i="1"/>
  <c r="T592" i="1"/>
  <c r="R592" i="1"/>
  <c r="O592" i="1"/>
  <c r="M592" i="1"/>
  <c r="K592" i="1"/>
  <c r="P592" i="1"/>
  <c r="N592" i="1"/>
  <c r="L592" i="1"/>
  <c r="J592" i="1"/>
  <c r="I592" i="1"/>
  <c r="U512" i="1"/>
  <c r="S512" i="1"/>
  <c r="T512" i="1"/>
  <c r="R512" i="1"/>
  <c r="Q512" i="1"/>
  <c r="O512" i="1"/>
  <c r="M512" i="1"/>
  <c r="K512" i="1"/>
  <c r="P512" i="1"/>
  <c r="N512" i="1"/>
  <c r="L512" i="1"/>
  <c r="J512" i="1"/>
  <c r="I512" i="1"/>
  <c r="U520" i="1"/>
  <c r="S520" i="1"/>
  <c r="T520" i="1"/>
  <c r="R520" i="1"/>
  <c r="Q520" i="1"/>
  <c r="O520" i="1"/>
  <c r="M520" i="1"/>
  <c r="K520" i="1"/>
  <c r="P520" i="1"/>
  <c r="N520" i="1"/>
  <c r="L520" i="1"/>
  <c r="J520" i="1"/>
  <c r="I520" i="1"/>
  <c r="U522" i="1"/>
  <c r="S522" i="1"/>
  <c r="T522" i="1"/>
  <c r="R522" i="1"/>
  <c r="Q522" i="1"/>
  <c r="O522" i="1"/>
  <c r="M522" i="1"/>
  <c r="P522" i="1"/>
  <c r="N522" i="1"/>
  <c r="K522" i="1"/>
  <c r="L522" i="1"/>
  <c r="J522" i="1"/>
  <c r="I522" i="1"/>
  <c r="U526" i="1"/>
  <c r="S526" i="1"/>
  <c r="T526" i="1"/>
  <c r="R526" i="1"/>
  <c r="Q526" i="1"/>
  <c r="O526" i="1"/>
  <c r="M526" i="1"/>
  <c r="P526" i="1"/>
  <c r="N526" i="1"/>
  <c r="K526" i="1"/>
  <c r="L526" i="1"/>
  <c r="J526" i="1"/>
  <c r="I526" i="1"/>
  <c r="U528" i="1"/>
  <c r="S528" i="1"/>
  <c r="T528" i="1"/>
  <c r="R528" i="1"/>
  <c r="Q528" i="1"/>
  <c r="O528" i="1"/>
  <c r="M528" i="1"/>
  <c r="K528" i="1"/>
  <c r="P528" i="1"/>
  <c r="N528" i="1"/>
  <c r="L528" i="1"/>
  <c r="J528" i="1"/>
  <c r="I528" i="1"/>
  <c r="U532" i="1"/>
  <c r="S532" i="1"/>
  <c r="T532" i="1"/>
  <c r="R532" i="1"/>
  <c r="Q532" i="1"/>
  <c r="O532" i="1"/>
  <c r="M532" i="1"/>
  <c r="K532" i="1"/>
  <c r="P532" i="1"/>
  <c r="N532" i="1"/>
  <c r="L532" i="1"/>
  <c r="J532" i="1"/>
  <c r="I532" i="1"/>
  <c r="T567" i="1"/>
  <c r="R567" i="1"/>
  <c r="U567" i="1"/>
  <c r="S567" i="1"/>
  <c r="Q567" i="1"/>
  <c r="P567" i="1"/>
  <c r="N567" i="1"/>
  <c r="L567" i="1"/>
  <c r="J567" i="1"/>
  <c r="O567" i="1"/>
  <c r="M567" i="1"/>
  <c r="K567" i="1"/>
  <c r="I567" i="1"/>
  <c r="U568" i="1"/>
  <c r="S568" i="1"/>
  <c r="Q568" i="1"/>
  <c r="T568" i="1"/>
  <c r="R568" i="1"/>
  <c r="O568" i="1"/>
  <c r="M568" i="1"/>
  <c r="K568" i="1"/>
  <c r="P568" i="1"/>
  <c r="N568" i="1"/>
  <c r="L568" i="1"/>
  <c r="J568" i="1"/>
  <c r="I568" i="1"/>
  <c r="U576" i="1"/>
  <c r="S576" i="1"/>
  <c r="Q576" i="1"/>
  <c r="T576" i="1"/>
  <c r="R576" i="1"/>
  <c r="O576" i="1"/>
  <c r="M576" i="1"/>
  <c r="K576" i="1"/>
  <c r="P576" i="1"/>
  <c r="N576" i="1"/>
  <c r="L576" i="1"/>
  <c r="J576" i="1"/>
  <c r="I576" i="1"/>
  <c r="U578" i="1"/>
  <c r="S578" i="1"/>
  <c r="Q578" i="1"/>
  <c r="T578" i="1"/>
  <c r="R578" i="1"/>
  <c r="O578" i="1"/>
  <c r="M578" i="1"/>
  <c r="P578" i="1"/>
  <c r="N578" i="1"/>
  <c r="L578" i="1"/>
  <c r="K578" i="1"/>
  <c r="J578" i="1"/>
  <c r="I578" i="1"/>
  <c r="U580" i="1"/>
  <c r="S580" i="1"/>
  <c r="Q580" i="1"/>
  <c r="T580" i="1"/>
  <c r="R580" i="1"/>
  <c r="O580" i="1"/>
  <c r="M580" i="1"/>
  <c r="K580" i="1"/>
  <c r="P580" i="1"/>
  <c r="N580" i="1"/>
  <c r="L580" i="1"/>
  <c r="J580" i="1"/>
  <c r="I580" i="1"/>
  <c r="U582" i="1"/>
  <c r="S582" i="1"/>
  <c r="Q582" i="1"/>
  <c r="T582" i="1"/>
  <c r="R582" i="1"/>
  <c r="O582" i="1"/>
  <c r="M582" i="1"/>
  <c r="P582" i="1"/>
  <c r="N582" i="1"/>
  <c r="L582" i="1"/>
  <c r="K582" i="1"/>
  <c r="J582" i="1"/>
  <c r="I582" i="1"/>
  <c r="U590" i="1"/>
  <c r="S590" i="1"/>
  <c r="Q590" i="1"/>
  <c r="T590" i="1"/>
  <c r="R590" i="1"/>
  <c r="O590" i="1"/>
  <c r="M590" i="1"/>
  <c r="P590" i="1"/>
  <c r="N590" i="1"/>
  <c r="L590" i="1"/>
  <c r="K590" i="1"/>
  <c r="J590" i="1"/>
  <c r="I590" i="1"/>
  <c r="S173" i="1"/>
  <c r="O173" i="1"/>
  <c r="I173" i="1"/>
  <c r="R173" i="1"/>
  <c r="N173" i="1"/>
  <c r="L173" i="1"/>
  <c r="U173" i="1"/>
  <c r="Q173" i="1"/>
  <c r="K173" i="1"/>
  <c r="T173" i="1"/>
  <c r="P173" i="1"/>
  <c r="J173" i="1"/>
  <c r="M173" i="1"/>
  <c r="T352" i="1"/>
  <c r="R352" i="1"/>
  <c r="K352" i="1"/>
  <c r="M352" i="1"/>
  <c r="N352" i="1"/>
  <c r="J352" i="1"/>
  <c r="L352" i="1"/>
  <c r="S352" i="1"/>
  <c r="Q352" i="1"/>
  <c r="I352" i="1"/>
  <c r="P352" i="1"/>
  <c r="O352" i="1"/>
  <c r="U352" i="1"/>
  <c r="T196" i="1"/>
  <c r="P196" i="1"/>
  <c r="L196" i="1"/>
  <c r="J196" i="1"/>
  <c r="Q196" i="1"/>
  <c r="K196" i="1"/>
  <c r="N196" i="1"/>
  <c r="U196" i="1"/>
  <c r="O196" i="1"/>
  <c r="I196" i="1"/>
  <c r="S196" i="1"/>
  <c r="M196" i="1"/>
  <c r="R196" i="1"/>
  <c r="T134" i="1"/>
  <c r="P134" i="1"/>
  <c r="K134" i="1"/>
  <c r="I134" i="1"/>
  <c r="S134" i="1"/>
  <c r="O134" i="1"/>
  <c r="M134" i="1"/>
  <c r="U134" i="1"/>
  <c r="N134" i="1"/>
  <c r="J134" i="1"/>
  <c r="R134" i="1"/>
  <c r="Q134" i="1"/>
  <c r="L134" i="1"/>
  <c r="T258" i="1"/>
  <c r="P258" i="1"/>
  <c r="I258" i="1"/>
  <c r="K258" i="1"/>
  <c r="S258" i="1"/>
  <c r="O258" i="1"/>
  <c r="M258" i="1"/>
  <c r="U258" i="1"/>
  <c r="L258" i="1"/>
  <c r="Q258" i="1"/>
  <c r="N258" i="1"/>
  <c r="R258" i="1"/>
  <c r="J258" i="1"/>
  <c r="T503" i="1"/>
  <c r="R503" i="1"/>
  <c r="P503" i="1"/>
  <c r="N503" i="1"/>
  <c r="L503" i="1"/>
  <c r="U503" i="1"/>
  <c r="S503" i="1"/>
  <c r="Q503" i="1"/>
  <c r="O503" i="1"/>
  <c r="M503" i="1"/>
  <c r="J503" i="1"/>
  <c r="K503" i="1"/>
  <c r="I503" i="1"/>
  <c r="U506" i="1"/>
  <c r="S506" i="1"/>
  <c r="Q506" i="1"/>
  <c r="O506" i="1"/>
  <c r="M506" i="1"/>
  <c r="K506" i="1"/>
  <c r="T506" i="1"/>
  <c r="R506" i="1"/>
  <c r="P506" i="1"/>
  <c r="N506" i="1"/>
  <c r="I506" i="1"/>
  <c r="L506" i="1"/>
  <c r="J506" i="1"/>
  <c r="U508" i="1"/>
  <c r="S508" i="1"/>
  <c r="Q508" i="1"/>
  <c r="O508" i="1"/>
  <c r="M508" i="1"/>
  <c r="I508" i="1"/>
  <c r="T508" i="1"/>
  <c r="R508" i="1"/>
  <c r="P508" i="1"/>
  <c r="N508" i="1"/>
  <c r="L508" i="1"/>
  <c r="K508" i="1"/>
  <c r="J508" i="1"/>
  <c r="U504" i="1"/>
  <c r="S504" i="1"/>
  <c r="Q504" i="1"/>
  <c r="O504" i="1"/>
  <c r="M504" i="1"/>
  <c r="I504" i="1"/>
  <c r="T504" i="1"/>
  <c r="R504" i="1"/>
  <c r="P504" i="1"/>
  <c r="N504" i="1"/>
  <c r="K504" i="1"/>
  <c r="L504" i="1"/>
  <c r="J504" i="1"/>
  <c r="T505" i="1"/>
  <c r="R505" i="1"/>
  <c r="P505" i="1"/>
  <c r="N505" i="1"/>
  <c r="J505" i="1"/>
  <c r="U505" i="1"/>
  <c r="S505" i="1"/>
  <c r="Q505" i="1"/>
  <c r="O505" i="1"/>
  <c r="M505" i="1"/>
  <c r="L505" i="1"/>
  <c r="K505" i="1"/>
  <c r="I505" i="1"/>
  <c r="T507" i="1"/>
  <c r="R507" i="1"/>
  <c r="P507" i="1"/>
  <c r="N507" i="1"/>
  <c r="L507" i="1"/>
  <c r="U507" i="1"/>
  <c r="S507" i="1"/>
  <c r="Q507" i="1"/>
  <c r="O507" i="1"/>
  <c r="M507" i="1"/>
  <c r="J507" i="1"/>
  <c r="K507" i="1"/>
  <c r="I507" i="1"/>
  <c r="T509" i="1"/>
  <c r="R509" i="1"/>
  <c r="P509" i="1"/>
  <c r="N509" i="1"/>
  <c r="L509" i="1"/>
  <c r="J509" i="1"/>
  <c r="U509" i="1"/>
  <c r="S509" i="1"/>
  <c r="Q509" i="1"/>
  <c r="O509" i="1"/>
  <c r="M509" i="1"/>
  <c r="K509" i="1"/>
  <c r="I509" i="1"/>
  <c r="R434" i="1"/>
  <c r="N434" i="1"/>
  <c r="K434" i="1"/>
  <c r="U434" i="1"/>
  <c r="Q434" i="1"/>
  <c r="J434" i="1"/>
  <c r="T434" i="1"/>
  <c r="P434" i="1"/>
  <c r="L434" i="1"/>
  <c r="I434" i="1"/>
  <c r="S434" i="1"/>
  <c r="O434" i="1"/>
  <c r="M434" i="1"/>
  <c r="S79" i="1"/>
  <c r="O79" i="1"/>
  <c r="I79" i="1"/>
  <c r="U79" i="1"/>
  <c r="N79" i="1"/>
  <c r="J79" i="1"/>
  <c r="R79" i="1"/>
  <c r="Q79" i="1"/>
  <c r="L79" i="1"/>
  <c r="T79" i="1"/>
  <c r="P79" i="1"/>
  <c r="K79" i="1"/>
  <c r="M79" i="1"/>
  <c r="S21" i="1"/>
  <c r="O21" i="1"/>
  <c r="L21" i="1"/>
  <c r="U21" i="1"/>
  <c r="N21" i="1"/>
  <c r="I21" i="1"/>
  <c r="R21" i="1"/>
  <c r="P21" i="1"/>
  <c r="J21" i="1"/>
  <c r="T21" i="1"/>
  <c r="Q21" i="1"/>
  <c r="K21" i="1"/>
  <c r="M21" i="1"/>
  <c r="I88" i="1"/>
  <c r="O88" i="1"/>
  <c r="P88" i="1"/>
  <c r="J88" i="1"/>
  <c r="M88" i="1"/>
  <c r="Q88" i="1"/>
  <c r="U88" i="1"/>
  <c r="K88" i="1"/>
  <c r="T88" i="1"/>
  <c r="R88" i="1"/>
  <c r="L88" i="1"/>
  <c r="N88" i="1"/>
  <c r="S88" i="1"/>
  <c r="S76" i="1"/>
  <c r="N76" i="1"/>
  <c r="K76" i="1"/>
  <c r="O76" i="1"/>
  <c r="M76" i="1"/>
  <c r="P76" i="1"/>
  <c r="U76" i="1"/>
  <c r="Q76" i="1"/>
  <c r="J76" i="1"/>
  <c r="R76" i="1"/>
  <c r="L76" i="1"/>
  <c r="T76" i="1"/>
  <c r="I76" i="1"/>
  <c r="S403" i="1"/>
  <c r="O403" i="1"/>
  <c r="K403" i="1"/>
  <c r="P403" i="1"/>
  <c r="I403" i="1"/>
  <c r="N403" i="1"/>
  <c r="R403" i="1"/>
  <c r="Q403" i="1"/>
  <c r="M403" i="1"/>
  <c r="T403" i="1"/>
  <c r="L403" i="1"/>
  <c r="U403" i="1"/>
  <c r="J403" i="1"/>
  <c r="I444" i="1"/>
  <c r="T444" i="1"/>
  <c r="J444" i="1"/>
  <c r="U444" i="1"/>
  <c r="L444" i="1"/>
  <c r="Q444" i="1"/>
  <c r="R444" i="1"/>
  <c r="N444" i="1"/>
  <c r="K444" i="1"/>
  <c r="P444" i="1"/>
  <c r="M444" i="1"/>
  <c r="O444" i="1"/>
  <c r="S444" i="1"/>
  <c r="T447" i="1"/>
  <c r="N447" i="1"/>
  <c r="L447" i="1"/>
  <c r="S447" i="1"/>
  <c r="K447" i="1"/>
  <c r="P447" i="1"/>
  <c r="I447" i="1"/>
  <c r="U447" i="1"/>
  <c r="Q447" i="1"/>
  <c r="M447" i="1"/>
  <c r="O447" i="1"/>
  <c r="R447" i="1"/>
  <c r="J447" i="1"/>
  <c r="T502" i="1"/>
  <c r="R502" i="1"/>
  <c r="P502" i="1"/>
  <c r="N502" i="1"/>
  <c r="L502" i="1"/>
  <c r="J502" i="1"/>
  <c r="U502" i="1"/>
  <c r="S502" i="1"/>
  <c r="Q502" i="1"/>
  <c r="O502" i="1"/>
  <c r="M502" i="1"/>
  <c r="K502" i="1"/>
  <c r="I502" i="1"/>
  <c r="I423" i="1"/>
  <c r="O423" i="1"/>
  <c r="R423" i="1"/>
  <c r="M423" i="1"/>
  <c r="N423" i="1"/>
  <c r="S423" i="1"/>
  <c r="K423" i="1"/>
  <c r="L423" i="1"/>
  <c r="P423" i="1"/>
  <c r="T423" i="1"/>
  <c r="J423" i="1"/>
  <c r="Q423" i="1"/>
  <c r="U423" i="1"/>
  <c r="R417" i="1"/>
  <c r="P417" i="1"/>
  <c r="J417" i="1"/>
  <c r="T417" i="1"/>
  <c r="O417" i="1"/>
  <c r="L417" i="1"/>
  <c r="K417" i="1"/>
  <c r="S417" i="1"/>
  <c r="N417" i="1"/>
  <c r="M417" i="1"/>
  <c r="U417" i="1"/>
  <c r="Q417" i="1"/>
  <c r="I417" i="1"/>
  <c r="R452" i="1"/>
  <c r="O452" i="1"/>
  <c r="I452" i="1"/>
  <c r="U452" i="1"/>
  <c r="N452" i="1"/>
  <c r="S452" i="1"/>
  <c r="P452" i="1"/>
  <c r="K452" i="1"/>
  <c r="J452" i="1"/>
  <c r="T452" i="1"/>
  <c r="M452" i="1"/>
  <c r="Q452" i="1"/>
  <c r="L452" i="1"/>
  <c r="T402" i="1"/>
  <c r="J402" i="1"/>
  <c r="U402" i="1"/>
  <c r="L402" i="1"/>
  <c r="O402" i="1"/>
  <c r="I402" i="1"/>
  <c r="K402" i="1"/>
  <c r="Q402" i="1"/>
  <c r="P402" i="1"/>
  <c r="N402" i="1"/>
  <c r="R402" i="1"/>
  <c r="M402" i="1"/>
  <c r="S402" i="1"/>
  <c r="M422" i="1"/>
  <c r="O422" i="1"/>
  <c r="T422" i="1"/>
  <c r="I422" i="1"/>
  <c r="L422" i="1"/>
  <c r="R422" i="1"/>
  <c r="S422" i="1"/>
  <c r="J422" i="1"/>
  <c r="Q422" i="1"/>
  <c r="P422" i="1"/>
  <c r="K422" i="1"/>
  <c r="N422" i="1"/>
  <c r="U422" i="1"/>
  <c r="L446" i="1"/>
  <c r="I446" i="1"/>
  <c r="R446" i="1"/>
  <c r="J446" i="1"/>
  <c r="Q446" i="1"/>
  <c r="U446" i="1"/>
  <c r="O446" i="1"/>
  <c r="S446" i="1"/>
  <c r="P446" i="1"/>
  <c r="T446" i="1"/>
  <c r="K446" i="1"/>
  <c r="M446" i="1"/>
  <c r="N446" i="1"/>
  <c r="I491" i="1"/>
  <c r="M491" i="1"/>
  <c r="J491" i="1"/>
  <c r="N491" i="1"/>
  <c r="R491" i="1"/>
  <c r="Q491" i="1"/>
  <c r="U491" i="1"/>
  <c r="K491" i="1"/>
  <c r="O491" i="1"/>
  <c r="L491" i="1"/>
  <c r="P491" i="1"/>
  <c r="T491" i="1"/>
  <c r="S491" i="1"/>
  <c r="R424" i="1"/>
  <c r="Q424" i="1"/>
  <c r="L424" i="1"/>
  <c r="P424" i="1"/>
  <c r="S424" i="1"/>
  <c r="I424" i="1"/>
  <c r="U424" i="1"/>
  <c r="T424" i="1"/>
  <c r="M424" i="1"/>
  <c r="K424" i="1"/>
  <c r="N424" i="1"/>
  <c r="O424" i="1"/>
  <c r="J424" i="1"/>
  <c r="I404" i="1"/>
  <c r="M404" i="1"/>
  <c r="K404" i="1"/>
  <c r="T404" i="1"/>
  <c r="R404" i="1"/>
  <c r="P404" i="1"/>
  <c r="L404" i="1"/>
  <c r="O404" i="1"/>
  <c r="S404" i="1"/>
  <c r="N404" i="1"/>
  <c r="U404" i="1"/>
  <c r="Q404" i="1"/>
  <c r="J404" i="1"/>
  <c r="M387" i="1"/>
  <c r="Q387" i="1"/>
  <c r="T387" i="1"/>
  <c r="J387" i="1"/>
  <c r="N387" i="1"/>
  <c r="R387" i="1"/>
  <c r="K387" i="1"/>
  <c r="O387" i="1"/>
  <c r="S387" i="1"/>
  <c r="I387" i="1"/>
  <c r="L387" i="1"/>
  <c r="P387" i="1"/>
  <c r="U387" i="1"/>
  <c r="R458" i="1"/>
  <c r="L458" i="1"/>
  <c r="P458" i="1"/>
  <c r="J458" i="1"/>
  <c r="O458" i="1"/>
  <c r="S458" i="1"/>
  <c r="M458" i="1"/>
  <c r="K458" i="1"/>
  <c r="N458" i="1"/>
  <c r="T458" i="1"/>
  <c r="I458" i="1"/>
  <c r="Q458" i="1"/>
  <c r="U458" i="1"/>
  <c r="R425" i="1"/>
  <c r="O425" i="1"/>
  <c r="I425" i="1"/>
  <c r="U425" i="1"/>
  <c r="Q425" i="1"/>
  <c r="J425" i="1"/>
  <c r="T425" i="1"/>
  <c r="P425" i="1"/>
  <c r="L425" i="1"/>
  <c r="K425" i="1"/>
  <c r="S425" i="1"/>
  <c r="N425" i="1"/>
  <c r="M425" i="1"/>
  <c r="L448" i="1"/>
  <c r="K448" i="1"/>
  <c r="S448" i="1"/>
  <c r="J448" i="1"/>
  <c r="T448" i="1"/>
  <c r="N448" i="1"/>
  <c r="O448" i="1"/>
  <c r="I448" i="1"/>
  <c r="M448" i="1"/>
  <c r="Q448" i="1"/>
  <c r="U448" i="1"/>
  <c r="R448" i="1"/>
  <c r="P448" i="1"/>
  <c r="M406" i="1"/>
  <c r="U406" i="1"/>
  <c r="L406" i="1"/>
  <c r="I406" i="1"/>
  <c r="O406" i="1"/>
  <c r="S406" i="1"/>
  <c r="J406" i="1"/>
  <c r="R406" i="1"/>
  <c r="K406" i="1"/>
  <c r="T406" i="1"/>
  <c r="N406" i="1"/>
  <c r="P406" i="1"/>
  <c r="Q406" i="1"/>
  <c r="J30" i="1"/>
  <c r="K30" i="1"/>
  <c r="P30" i="1"/>
  <c r="I30" i="1"/>
  <c r="N30" i="1"/>
  <c r="S30" i="1"/>
  <c r="T30" i="1"/>
  <c r="L30" i="1"/>
  <c r="O30" i="1"/>
  <c r="R30" i="1"/>
  <c r="M30" i="1"/>
  <c r="Q30" i="1"/>
  <c r="U30" i="1"/>
  <c r="T492" i="1"/>
  <c r="P492" i="1"/>
  <c r="S492" i="1"/>
  <c r="O492" i="1"/>
  <c r="K492" i="1"/>
  <c r="N492" i="1"/>
  <c r="J492" i="1"/>
  <c r="R492" i="1"/>
  <c r="U492" i="1"/>
  <c r="Q492" i="1"/>
  <c r="M492" i="1"/>
  <c r="I492" i="1"/>
  <c r="L492" i="1"/>
  <c r="Q400" i="1"/>
  <c r="I400" i="1"/>
  <c r="U400" i="1"/>
  <c r="M400" i="1"/>
  <c r="R400" i="1"/>
  <c r="O400" i="1"/>
  <c r="L400" i="1"/>
  <c r="N400" i="1"/>
  <c r="S400" i="1"/>
  <c r="J400" i="1"/>
  <c r="K400" i="1"/>
  <c r="P400" i="1"/>
  <c r="T400" i="1"/>
  <c r="K386" i="1"/>
  <c r="L386" i="1"/>
  <c r="P386" i="1"/>
  <c r="T386" i="1"/>
  <c r="I386" i="1"/>
  <c r="Q386" i="1"/>
  <c r="R386" i="1"/>
  <c r="J386" i="1"/>
  <c r="N386" i="1"/>
  <c r="U386" i="1"/>
  <c r="M386" i="1"/>
  <c r="O386" i="1"/>
  <c r="S386" i="1"/>
  <c r="L380" i="1"/>
  <c r="I380" i="1"/>
  <c r="Q380" i="1"/>
  <c r="R380" i="1"/>
  <c r="J380" i="1"/>
  <c r="U380" i="1"/>
  <c r="O380" i="1"/>
  <c r="S380" i="1"/>
  <c r="M380" i="1"/>
  <c r="P380" i="1"/>
  <c r="T380" i="1"/>
  <c r="N380" i="1"/>
  <c r="K380" i="1"/>
  <c r="K236" i="1"/>
  <c r="T236" i="1"/>
  <c r="Q236" i="1"/>
  <c r="I236" i="1"/>
  <c r="P236" i="1"/>
  <c r="M236" i="1"/>
  <c r="R236" i="1"/>
  <c r="J236" i="1"/>
  <c r="O236" i="1"/>
  <c r="U236" i="1"/>
  <c r="L236" i="1"/>
  <c r="N236" i="1"/>
  <c r="S236" i="1"/>
  <c r="L182" i="1"/>
  <c r="U182" i="1"/>
  <c r="P182" i="1"/>
  <c r="I182" i="1"/>
  <c r="N182" i="1"/>
  <c r="O182" i="1"/>
  <c r="K182" i="1"/>
  <c r="M182" i="1"/>
  <c r="Q182" i="1"/>
  <c r="R182" i="1"/>
  <c r="J182" i="1"/>
  <c r="S182" i="1"/>
  <c r="T182" i="1"/>
  <c r="J179" i="1"/>
  <c r="S179" i="1"/>
  <c r="M179" i="1"/>
  <c r="T179" i="1"/>
  <c r="O179" i="1"/>
  <c r="K179" i="1"/>
  <c r="Q179" i="1"/>
  <c r="L179" i="1"/>
  <c r="P179" i="1"/>
  <c r="R179" i="1"/>
  <c r="I179" i="1"/>
  <c r="N179" i="1"/>
  <c r="U179" i="1"/>
  <c r="U501" i="1"/>
  <c r="Q501" i="1"/>
  <c r="T501" i="1"/>
  <c r="P501" i="1"/>
  <c r="L501" i="1"/>
  <c r="M501" i="1"/>
  <c r="I501" i="1"/>
  <c r="S501" i="1"/>
  <c r="O501" i="1"/>
  <c r="R501" i="1"/>
  <c r="N501" i="1"/>
  <c r="J501" i="1"/>
  <c r="K501" i="1"/>
  <c r="T494" i="1"/>
  <c r="P494" i="1"/>
  <c r="S494" i="1"/>
  <c r="O494" i="1"/>
  <c r="K494" i="1"/>
  <c r="N494" i="1"/>
  <c r="J494" i="1"/>
  <c r="R494" i="1"/>
  <c r="U494" i="1"/>
  <c r="Q494" i="1"/>
  <c r="M494" i="1"/>
  <c r="I494" i="1"/>
  <c r="L494" i="1"/>
  <c r="J488" i="1"/>
  <c r="N488" i="1"/>
  <c r="K488" i="1"/>
  <c r="O488" i="1"/>
  <c r="S488" i="1"/>
  <c r="P488" i="1"/>
  <c r="T488" i="1"/>
  <c r="L488" i="1"/>
  <c r="I488" i="1"/>
  <c r="M488" i="1"/>
  <c r="Q488" i="1"/>
  <c r="U488" i="1"/>
  <c r="R488" i="1"/>
  <c r="L456" i="1"/>
  <c r="I456" i="1"/>
  <c r="N456" i="1"/>
  <c r="J456" i="1"/>
  <c r="M456" i="1"/>
  <c r="Q456" i="1"/>
  <c r="T456" i="1"/>
  <c r="S456" i="1"/>
  <c r="P456" i="1"/>
  <c r="U456" i="1"/>
  <c r="K456" i="1"/>
  <c r="O456" i="1"/>
  <c r="R456" i="1"/>
  <c r="M443" i="1"/>
  <c r="O443" i="1"/>
  <c r="R443" i="1"/>
  <c r="K443" i="1"/>
  <c r="P443" i="1"/>
  <c r="U443" i="1"/>
  <c r="L443" i="1"/>
  <c r="Q443" i="1"/>
  <c r="S443" i="1"/>
  <c r="I443" i="1"/>
  <c r="J443" i="1"/>
  <c r="N443" i="1"/>
  <c r="T443" i="1"/>
  <c r="J421" i="1"/>
  <c r="K421" i="1"/>
  <c r="T421" i="1"/>
  <c r="U421" i="1"/>
  <c r="I421" i="1"/>
  <c r="R421" i="1"/>
  <c r="S421" i="1"/>
  <c r="M421" i="1"/>
  <c r="N421" i="1"/>
  <c r="Q421" i="1"/>
  <c r="L421" i="1"/>
  <c r="O421" i="1"/>
  <c r="P421" i="1"/>
  <c r="K418" i="1"/>
  <c r="S418" i="1"/>
  <c r="T418" i="1"/>
  <c r="M418" i="1"/>
  <c r="Q418" i="1"/>
  <c r="O418" i="1"/>
  <c r="I418" i="1"/>
  <c r="L418" i="1"/>
  <c r="P418" i="1"/>
  <c r="R418" i="1"/>
  <c r="J418" i="1"/>
  <c r="N418" i="1"/>
  <c r="U418" i="1"/>
  <c r="K60" i="1"/>
  <c r="L60" i="1"/>
  <c r="Q60" i="1"/>
  <c r="J60" i="1"/>
  <c r="M60" i="1"/>
  <c r="P60" i="1"/>
  <c r="T60" i="1"/>
  <c r="S60" i="1"/>
  <c r="N60" i="1"/>
  <c r="U60" i="1"/>
  <c r="I60" i="1"/>
  <c r="O60" i="1"/>
  <c r="R60" i="1"/>
  <c r="M29" i="1"/>
  <c r="Q29" i="1"/>
  <c r="P29" i="1"/>
  <c r="I29" i="1"/>
  <c r="S29" i="1"/>
  <c r="R29" i="1"/>
  <c r="J29" i="1"/>
  <c r="O29" i="1"/>
  <c r="U29" i="1"/>
  <c r="L29" i="1"/>
  <c r="K29" i="1"/>
  <c r="N29" i="1"/>
  <c r="T29" i="1"/>
  <c r="T489" i="1"/>
  <c r="L489" i="1"/>
  <c r="O489" i="1"/>
  <c r="U489" i="1"/>
  <c r="Q489" i="1"/>
  <c r="R489" i="1"/>
  <c r="N489" i="1"/>
  <c r="J489" i="1"/>
  <c r="M489" i="1"/>
  <c r="I489" i="1"/>
  <c r="S489" i="1"/>
  <c r="P489" i="1"/>
  <c r="K489" i="1"/>
  <c r="T450" i="1"/>
  <c r="K450" i="1"/>
  <c r="J450" i="1"/>
  <c r="S450" i="1"/>
  <c r="U450" i="1"/>
  <c r="Q450" i="1"/>
  <c r="M450" i="1"/>
  <c r="I450" i="1"/>
  <c r="O450" i="1"/>
  <c r="L450" i="1"/>
  <c r="N450" i="1"/>
  <c r="P450" i="1"/>
  <c r="R450" i="1"/>
  <c r="S445" i="1"/>
  <c r="N445" i="1"/>
  <c r="M445" i="1"/>
  <c r="P445" i="1"/>
  <c r="J445" i="1"/>
  <c r="R445" i="1"/>
  <c r="U445" i="1"/>
  <c r="Q445" i="1"/>
  <c r="L445" i="1"/>
  <c r="T445" i="1"/>
  <c r="O445" i="1"/>
  <c r="K445" i="1"/>
  <c r="I445" i="1"/>
  <c r="U356" i="1"/>
  <c r="N356" i="1"/>
  <c r="I356" i="1"/>
  <c r="R356" i="1"/>
  <c r="Q356" i="1"/>
  <c r="L356" i="1"/>
  <c r="T356" i="1"/>
  <c r="P356" i="1"/>
  <c r="K356" i="1"/>
  <c r="M356" i="1"/>
  <c r="S356" i="1"/>
  <c r="O356" i="1"/>
  <c r="J356" i="1"/>
  <c r="J85" i="1"/>
  <c r="O85" i="1"/>
  <c r="L85" i="1"/>
  <c r="N85" i="1"/>
  <c r="M85" i="1"/>
  <c r="I85" i="1"/>
  <c r="P85" i="1"/>
  <c r="T85" i="1"/>
  <c r="K85" i="1"/>
  <c r="Q85" i="1"/>
  <c r="S85" i="1"/>
  <c r="R85" i="1"/>
  <c r="U85" i="1"/>
  <c r="J28" i="1"/>
  <c r="I28" i="1"/>
  <c r="P28" i="1"/>
  <c r="U28" i="1"/>
  <c r="R28" i="1"/>
  <c r="Q28" i="1"/>
  <c r="T28" i="1"/>
  <c r="S28" i="1"/>
  <c r="L28" i="1"/>
  <c r="K28" i="1"/>
  <c r="N28" i="1"/>
  <c r="O28" i="1"/>
  <c r="M28" i="1"/>
  <c r="S19" i="1"/>
  <c r="L19" i="1"/>
  <c r="I19" i="1"/>
  <c r="Q19" i="1"/>
  <c r="T19" i="1"/>
  <c r="U19" i="1"/>
  <c r="J19" i="1"/>
  <c r="P19" i="1"/>
  <c r="N19" i="1"/>
  <c r="K19" i="1"/>
  <c r="R19" i="1"/>
  <c r="O19" i="1"/>
  <c r="M19" i="1"/>
  <c r="T409" i="1"/>
  <c r="S409" i="1"/>
  <c r="M409" i="1"/>
  <c r="K409" i="1"/>
  <c r="Q409" i="1"/>
  <c r="U409" i="1"/>
  <c r="N409" i="1"/>
  <c r="R409" i="1"/>
  <c r="I409" i="1"/>
  <c r="P409" i="1"/>
  <c r="L409" i="1"/>
  <c r="O409" i="1"/>
  <c r="J409" i="1"/>
  <c r="T62" i="1"/>
  <c r="K62" i="1"/>
  <c r="I62" i="1"/>
  <c r="P62" i="1"/>
  <c r="L62" i="1"/>
  <c r="Q62" i="1"/>
  <c r="M62" i="1"/>
  <c r="U62" i="1"/>
  <c r="O62" i="1"/>
  <c r="J62" i="1"/>
  <c r="R62" i="1"/>
  <c r="N62" i="1"/>
  <c r="S62" i="1"/>
  <c r="J154" i="1"/>
  <c r="T154" i="1"/>
  <c r="M154" i="1"/>
  <c r="O154" i="1"/>
  <c r="I154" i="1"/>
  <c r="Q154" i="1"/>
  <c r="L154" i="1"/>
  <c r="U154" i="1"/>
  <c r="K154" i="1"/>
  <c r="S154" i="1"/>
  <c r="P154" i="1"/>
  <c r="N154" i="1"/>
  <c r="R154" i="1"/>
  <c r="L119" i="1"/>
  <c r="I119" i="1"/>
  <c r="R119" i="1"/>
  <c r="M119" i="1"/>
  <c r="U119" i="1"/>
  <c r="T119" i="1"/>
  <c r="K119" i="1"/>
  <c r="P119" i="1"/>
  <c r="J119" i="1"/>
  <c r="N119" i="1"/>
  <c r="S119" i="1"/>
  <c r="O119" i="1"/>
  <c r="Q119" i="1"/>
  <c r="M435" i="1"/>
  <c r="J435" i="1"/>
  <c r="N435" i="1"/>
  <c r="T435" i="1"/>
  <c r="K435" i="1"/>
  <c r="Q435" i="1"/>
  <c r="U435" i="1"/>
  <c r="R435" i="1"/>
  <c r="I435" i="1"/>
  <c r="P435" i="1"/>
  <c r="L435" i="1"/>
  <c r="O435" i="1"/>
  <c r="S435" i="1"/>
  <c r="U453" i="1"/>
  <c r="T453" i="1"/>
  <c r="J453" i="1"/>
  <c r="K453" i="1"/>
  <c r="O453" i="1"/>
  <c r="P453" i="1"/>
  <c r="I453" i="1"/>
  <c r="R453" i="1"/>
  <c r="L453" i="1"/>
  <c r="Q453" i="1"/>
  <c r="N453" i="1"/>
  <c r="M453" i="1"/>
  <c r="S453" i="1"/>
  <c r="L153" i="1"/>
  <c r="Q153" i="1"/>
  <c r="M153" i="1"/>
  <c r="N153" i="1"/>
  <c r="K153" i="1"/>
  <c r="O153" i="1"/>
  <c r="P153" i="1"/>
  <c r="I153" i="1"/>
  <c r="J153" i="1"/>
  <c r="S153" i="1"/>
  <c r="T153" i="1"/>
  <c r="U153" i="1"/>
  <c r="R153" i="1"/>
  <c r="M94" i="1"/>
  <c r="Q94" i="1"/>
  <c r="I94" i="1"/>
  <c r="N94" i="1"/>
  <c r="K94" i="1"/>
  <c r="O94" i="1"/>
  <c r="S94" i="1"/>
  <c r="J94" i="1"/>
  <c r="L94" i="1"/>
  <c r="P94" i="1"/>
  <c r="T94" i="1"/>
  <c r="R94" i="1"/>
  <c r="U94" i="1"/>
  <c r="M426" i="1"/>
  <c r="N426" i="1"/>
  <c r="L426" i="1"/>
  <c r="U426" i="1"/>
  <c r="R426" i="1"/>
  <c r="J426" i="1"/>
  <c r="P426" i="1"/>
  <c r="I426" i="1"/>
  <c r="O426" i="1"/>
  <c r="S426" i="1"/>
  <c r="K426" i="1"/>
  <c r="T426" i="1"/>
  <c r="Q426" i="1"/>
  <c r="J186" i="1"/>
  <c r="L186" i="1"/>
  <c r="S186" i="1"/>
  <c r="I186" i="1"/>
  <c r="M186" i="1"/>
  <c r="U186" i="1"/>
  <c r="T186" i="1"/>
  <c r="N186" i="1"/>
  <c r="Q186" i="1"/>
  <c r="P186" i="1"/>
  <c r="K186" i="1"/>
  <c r="O186" i="1"/>
  <c r="R186" i="1"/>
  <c r="M432" i="1"/>
  <c r="J432" i="1"/>
  <c r="P432" i="1"/>
  <c r="L432" i="1"/>
  <c r="K432" i="1"/>
  <c r="S432" i="1"/>
  <c r="T432" i="1"/>
  <c r="Q432" i="1"/>
  <c r="O432" i="1"/>
  <c r="R432" i="1"/>
  <c r="I432" i="1"/>
  <c r="N432" i="1"/>
  <c r="U432" i="1"/>
  <c r="M321" i="1"/>
  <c r="K321" i="1"/>
  <c r="P321" i="1"/>
  <c r="T321" i="1"/>
  <c r="L321" i="1"/>
  <c r="O321" i="1"/>
  <c r="U321" i="1"/>
  <c r="I321" i="1"/>
  <c r="Q321" i="1"/>
  <c r="S321" i="1"/>
  <c r="J321" i="1"/>
  <c r="N321" i="1"/>
  <c r="R321" i="1"/>
  <c r="N490" i="1"/>
  <c r="Q490" i="1"/>
  <c r="J490" i="1"/>
  <c r="K490" i="1"/>
  <c r="U490" i="1"/>
  <c r="P490" i="1"/>
  <c r="T490" i="1"/>
  <c r="L490" i="1"/>
  <c r="I490" i="1"/>
  <c r="M490" i="1"/>
  <c r="S490" i="1"/>
  <c r="O490" i="1"/>
  <c r="R490" i="1"/>
  <c r="P451" i="1"/>
  <c r="K451" i="1"/>
  <c r="R451" i="1"/>
  <c r="Q451" i="1"/>
  <c r="I451" i="1"/>
  <c r="N451" i="1"/>
  <c r="T451" i="1"/>
  <c r="L451" i="1"/>
  <c r="M451" i="1"/>
  <c r="J451" i="1"/>
  <c r="S451" i="1"/>
  <c r="U451" i="1"/>
  <c r="O451" i="1"/>
  <c r="J66" i="1"/>
  <c r="Q66" i="1"/>
  <c r="M66" i="1"/>
  <c r="R66" i="1"/>
  <c r="N66" i="1"/>
  <c r="L66" i="1"/>
  <c r="O66" i="1"/>
  <c r="U66" i="1"/>
  <c r="P66" i="1"/>
  <c r="K66" i="1"/>
  <c r="T66" i="1"/>
  <c r="S66" i="1"/>
  <c r="I66" i="1"/>
  <c r="M25" i="1"/>
  <c r="U25" i="1"/>
  <c r="N25" i="1"/>
  <c r="O25" i="1"/>
  <c r="I25" i="1"/>
  <c r="R25" i="1"/>
  <c r="L25" i="1"/>
  <c r="K25" i="1"/>
  <c r="S25" i="1"/>
  <c r="T25" i="1"/>
  <c r="J25" i="1"/>
  <c r="Q25" i="1"/>
  <c r="P25" i="1"/>
  <c r="K70" i="1"/>
  <c r="O70" i="1"/>
  <c r="R70" i="1"/>
  <c r="M70" i="1"/>
  <c r="P70" i="1"/>
  <c r="U70" i="1"/>
  <c r="L70" i="1"/>
  <c r="N70" i="1"/>
  <c r="S70" i="1"/>
  <c r="I70" i="1"/>
  <c r="J70" i="1"/>
  <c r="Q70" i="1"/>
  <c r="T70" i="1"/>
  <c r="O65" i="1"/>
  <c r="L65" i="1"/>
  <c r="P65" i="1"/>
  <c r="K65" i="1"/>
  <c r="N65" i="1"/>
  <c r="S65" i="1"/>
  <c r="I65" i="1"/>
  <c r="U65" i="1"/>
  <c r="J65" i="1"/>
  <c r="T65" i="1"/>
  <c r="M65" i="1"/>
  <c r="Q65" i="1"/>
  <c r="R65" i="1"/>
  <c r="R408" i="1"/>
  <c r="J408" i="1"/>
  <c r="O408" i="1"/>
  <c r="T408" i="1"/>
  <c r="P408" i="1"/>
  <c r="L408" i="1"/>
  <c r="K408" i="1"/>
  <c r="U408" i="1"/>
  <c r="M408" i="1"/>
  <c r="N408" i="1"/>
  <c r="I408" i="1"/>
  <c r="Q408" i="1"/>
  <c r="S408" i="1"/>
  <c r="R405" i="1"/>
  <c r="L405" i="1"/>
  <c r="O405" i="1"/>
  <c r="S405" i="1"/>
  <c r="U405" i="1"/>
  <c r="N405" i="1"/>
  <c r="M405" i="1"/>
  <c r="Q405" i="1"/>
  <c r="T405" i="1"/>
  <c r="K405" i="1"/>
  <c r="J405" i="1"/>
  <c r="I405" i="1"/>
  <c r="P405" i="1"/>
  <c r="R407" i="1"/>
  <c r="T407" i="1"/>
  <c r="L407" i="1"/>
  <c r="U407" i="1"/>
  <c r="S407" i="1"/>
  <c r="N407" i="1"/>
  <c r="P407" i="1"/>
  <c r="M407" i="1"/>
  <c r="J407" i="1"/>
  <c r="Q407" i="1"/>
  <c r="O407" i="1"/>
  <c r="I407" i="1"/>
  <c r="K407" i="1"/>
  <c r="J59" i="1"/>
  <c r="K59" i="1"/>
  <c r="P59" i="1"/>
  <c r="L59" i="1"/>
  <c r="I59" i="1"/>
  <c r="Q59" i="1"/>
  <c r="T59" i="1"/>
  <c r="R59" i="1"/>
  <c r="N59" i="1"/>
  <c r="U59" i="1"/>
  <c r="M59" i="1"/>
  <c r="O59" i="1"/>
  <c r="S59" i="1"/>
  <c r="T334" i="1"/>
  <c r="K334" i="1"/>
  <c r="P334" i="1"/>
  <c r="J334" i="1"/>
  <c r="I334" i="1"/>
  <c r="Q334" i="1"/>
  <c r="S334" i="1"/>
  <c r="R334" i="1"/>
  <c r="O334" i="1"/>
  <c r="M334" i="1"/>
  <c r="N334" i="1"/>
  <c r="U334" i="1"/>
  <c r="L334" i="1"/>
  <c r="J254" i="1"/>
  <c r="N254" i="1"/>
  <c r="T254" i="1"/>
  <c r="M254" i="1"/>
  <c r="Q254" i="1"/>
  <c r="S254" i="1"/>
  <c r="K254" i="1"/>
  <c r="O254" i="1"/>
  <c r="P254" i="1"/>
  <c r="I254" i="1"/>
  <c r="L254" i="1"/>
  <c r="R254" i="1"/>
  <c r="U254" i="1"/>
  <c r="I135" i="1"/>
  <c r="T135" i="1"/>
  <c r="L135" i="1"/>
  <c r="U135" i="1"/>
  <c r="M135" i="1"/>
  <c r="Q135" i="1"/>
  <c r="R135" i="1"/>
  <c r="P135" i="1"/>
  <c r="K135" i="1"/>
  <c r="O135" i="1"/>
  <c r="J135" i="1"/>
  <c r="N135" i="1"/>
  <c r="S135" i="1"/>
  <c r="O89" i="1"/>
  <c r="L89" i="1"/>
  <c r="S89" i="1"/>
  <c r="M89" i="1"/>
  <c r="N89" i="1"/>
  <c r="P89" i="1"/>
  <c r="K89" i="1"/>
  <c r="R89" i="1"/>
  <c r="I89" i="1"/>
  <c r="T89" i="1"/>
  <c r="J89" i="1"/>
  <c r="Q89" i="1"/>
  <c r="U89" i="1"/>
  <c r="K26" i="1"/>
  <c r="O26" i="1"/>
  <c r="R26" i="1"/>
  <c r="L26" i="1"/>
  <c r="N26" i="1"/>
  <c r="S26" i="1"/>
  <c r="M26" i="1"/>
  <c r="I26" i="1"/>
  <c r="P26" i="1"/>
  <c r="U26" i="1"/>
  <c r="J26" i="1"/>
  <c r="Q26" i="1"/>
  <c r="T26" i="1"/>
  <c r="Q22" i="1"/>
  <c r="N22" i="1"/>
  <c r="M22" i="1"/>
  <c r="I22" i="1"/>
  <c r="P22" i="1"/>
  <c r="T22" i="1"/>
  <c r="L22" i="1"/>
  <c r="J22" i="1"/>
  <c r="S22" i="1"/>
  <c r="K22" i="1"/>
  <c r="O22" i="1"/>
  <c r="R22" i="1"/>
  <c r="U22" i="1"/>
  <c r="R486" i="1"/>
  <c r="U486" i="1"/>
  <c r="M486" i="1"/>
  <c r="L486" i="1"/>
  <c r="T486" i="1"/>
  <c r="P486" i="1"/>
  <c r="Q486" i="1"/>
  <c r="I486" i="1"/>
  <c r="S486" i="1"/>
  <c r="O486" i="1"/>
  <c r="K486" i="1"/>
  <c r="N486" i="1"/>
  <c r="J486" i="1"/>
  <c r="K466" i="1"/>
  <c r="N466" i="1"/>
  <c r="O466" i="1"/>
  <c r="L466" i="1"/>
  <c r="U466" i="1"/>
  <c r="T466" i="1"/>
  <c r="M466" i="1"/>
  <c r="Q466" i="1"/>
  <c r="P466" i="1"/>
  <c r="I466" i="1"/>
  <c r="J466" i="1"/>
  <c r="R466" i="1"/>
  <c r="S466" i="1"/>
  <c r="T449" i="1"/>
  <c r="Q449" i="1"/>
  <c r="O449" i="1"/>
  <c r="P449" i="1"/>
  <c r="R449" i="1"/>
  <c r="L449" i="1"/>
  <c r="U449" i="1"/>
  <c r="S449" i="1"/>
  <c r="I449" i="1"/>
  <c r="K449" i="1"/>
  <c r="M449" i="1"/>
  <c r="J449" i="1"/>
  <c r="N449" i="1"/>
  <c r="M433" i="1"/>
  <c r="K433" i="1"/>
  <c r="P433" i="1"/>
  <c r="T433" i="1"/>
  <c r="I433" i="1"/>
  <c r="Q433" i="1"/>
  <c r="U433" i="1"/>
  <c r="L433" i="1"/>
  <c r="O433" i="1"/>
  <c r="R433" i="1"/>
  <c r="J433" i="1"/>
  <c r="N433" i="1"/>
  <c r="S433" i="1"/>
  <c r="M416" i="1"/>
  <c r="N416" i="1"/>
  <c r="P416" i="1"/>
  <c r="I416" i="1"/>
  <c r="O416" i="1"/>
  <c r="S416" i="1"/>
  <c r="J416" i="1"/>
  <c r="Q416" i="1"/>
  <c r="R416" i="1"/>
  <c r="L416" i="1"/>
  <c r="K416" i="1"/>
  <c r="U416" i="1"/>
  <c r="T416" i="1"/>
  <c r="U401" i="1"/>
  <c r="N401" i="1"/>
  <c r="T401" i="1"/>
  <c r="O401" i="1"/>
  <c r="Q401" i="1"/>
  <c r="K401" i="1"/>
  <c r="I401" i="1"/>
  <c r="L401" i="1"/>
  <c r="P401" i="1"/>
  <c r="S401" i="1"/>
  <c r="M401" i="1"/>
  <c r="J401" i="1"/>
  <c r="R401" i="1"/>
  <c r="L375" i="1"/>
  <c r="I375" i="1"/>
  <c r="T375" i="1"/>
  <c r="U375" i="1"/>
  <c r="J375" i="1"/>
  <c r="M375" i="1"/>
  <c r="R375" i="1"/>
  <c r="N375" i="1"/>
  <c r="P375" i="1"/>
  <c r="S375" i="1"/>
  <c r="O375" i="1"/>
  <c r="Q375" i="1"/>
  <c r="K375" i="1"/>
  <c r="Q260" i="1"/>
  <c r="O260" i="1"/>
  <c r="T260" i="1"/>
  <c r="L260" i="1"/>
  <c r="N260" i="1"/>
  <c r="R260" i="1"/>
  <c r="M260" i="1"/>
  <c r="J260" i="1"/>
  <c r="U260" i="1"/>
  <c r="I260" i="1"/>
  <c r="K260" i="1"/>
  <c r="S260" i="1"/>
  <c r="P260" i="1"/>
  <c r="J91" i="1"/>
  <c r="N91" i="1"/>
  <c r="S91" i="1"/>
  <c r="L91" i="1"/>
  <c r="M91" i="1"/>
  <c r="P91" i="1"/>
  <c r="T91" i="1"/>
  <c r="K91" i="1"/>
  <c r="Q91" i="1"/>
  <c r="R91" i="1"/>
  <c r="I91" i="1"/>
  <c r="O91" i="1"/>
  <c r="U91" i="1"/>
  <c r="K82" i="1"/>
  <c r="S82" i="1"/>
  <c r="L82" i="1"/>
  <c r="Q82" i="1"/>
  <c r="N82" i="1"/>
  <c r="M82" i="1"/>
  <c r="U82" i="1"/>
  <c r="J82" i="1"/>
  <c r="P82" i="1"/>
  <c r="T82" i="1"/>
  <c r="I82" i="1"/>
  <c r="O82" i="1"/>
  <c r="R82" i="1"/>
  <c r="O68" i="1"/>
  <c r="M68" i="1"/>
  <c r="T68" i="1"/>
  <c r="I68" i="1"/>
  <c r="N68" i="1"/>
  <c r="U68" i="1"/>
  <c r="K68" i="1"/>
  <c r="P68" i="1"/>
  <c r="Q68" i="1"/>
  <c r="L68" i="1"/>
  <c r="J68" i="1"/>
  <c r="S68" i="1"/>
  <c r="R68" i="1"/>
  <c r="P37" i="1"/>
  <c r="S37" i="1"/>
  <c r="K37" i="1"/>
  <c r="T37" i="1"/>
  <c r="L37" i="1"/>
  <c r="J37" i="1"/>
  <c r="O37" i="1"/>
  <c r="U37" i="1"/>
  <c r="N37" i="1"/>
  <c r="I37" i="1"/>
  <c r="R37" i="1"/>
  <c r="Q37" i="1"/>
  <c r="M37" i="1"/>
  <c r="N381" i="1"/>
  <c r="Q381" i="1"/>
  <c r="I381" i="1"/>
  <c r="T381" i="1"/>
  <c r="P381" i="1"/>
  <c r="J381" i="1"/>
  <c r="K381" i="1"/>
  <c r="L381" i="1"/>
  <c r="M381" i="1"/>
  <c r="S381" i="1"/>
  <c r="O381" i="1"/>
  <c r="U381" i="1"/>
  <c r="R381" i="1"/>
  <c r="I255" i="1"/>
  <c r="S255" i="1"/>
  <c r="N255" i="1"/>
  <c r="T255" i="1"/>
  <c r="Q255" i="1"/>
  <c r="K255" i="1"/>
  <c r="J255" i="1"/>
  <c r="U255" i="1"/>
  <c r="P255" i="1"/>
  <c r="M255" i="1"/>
  <c r="R255" i="1"/>
  <c r="O255" i="1"/>
  <c r="L255" i="1"/>
  <c r="O457" i="1"/>
  <c r="J457" i="1"/>
  <c r="Q457" i="1"/>
  <c r="M457" i="1"/>
  <c r="K457" i="1"/>
  <c r="P457" i="1"/>
  <c r="T457" i="1"/>
  <c r="U457" i="1"/>
  <c r="I457" i="1"/>
  <c r="S457" i="1"/>
  <c r="L457" i="1"/>
  <c r="N457" i="1"/>
  <c r="R457" i="1"/>
  <c r="I121" i="1"/>
  <c r="Q121" i="1"/>
  <c r="K121" i="1"/>
  <c r="P121" i="1"/>
  <c r="S121" i="1"/>
  <c r="N121" i="1"/>
  <c r="R121" i="1"/>
  <c r="M121" i="1"/>
  <c r="O121" i="1"/>
  <c r="U121" i="1"/>
  <c r="L121" i="1"/>
  <c r="J121" i="1"/>
  <c r="T121" i="1"/>
  <c r="L120" i="1"/>
  <c r="K120" i="1"/>
  <c r="J120" i="1"/>
  <c r="Q120" i="1"/>
  <c r="P120" i="1"/>
  <c r="M120" i="1"/>
  <c r="N120" i="1"/>
  <c r="I120" i="1"/>
  <c r="O120" i="1"/>
  <c r="S120" i="1"/>
  <c r="T120" i="1"/>
  <c r="U120" i="1"/>
  <c r="R120" i="1"/>
  <c r="O33" i="1"/>
  <c r="M33" i="1"/>
  <c r="L33" i="1"/>
  <c r="U33" i="1"/>
  <c r="Q33" i="1"/>
  <c r="N33" i="1"/>
  <c r="J33" i="1"/>
  <c r="P33" i="1"/>
  <c r="I33" i="1"/>
  <c r="T33" i="1"/>
  <c r="K33" i="1"/>
  <c r="S33" i="1"/>
  <c r="R33" i="1"/>
  <c r="U131" i="1"/>
  <c r="L131" i="1"/>
  <c r="P131" i="1"/>
  <c r="J131" i="1"/>
  <c r="N131" i="1"/>
  <c r="R131" i="1"/>
  <c r="O131" i="1"/>
  <c r="M131" i="1"/>
  <c r="Q131" i="1"/>
  <c r="I131" i="1"/>
  <c r="K131" i="1"/>
  <c r="S131" i="1"/>
  <c r="T131" i="1"/>
  <c r="M61" i="1"/>
  <c r="U61" i="1"/>
  <c r="Q61" i="1"/>
  <c r="K61" i="1"/>
  <c r="J61" i="1"/>
  <c r="P61" i="1"/>
  <c r="T61" i="1"/>
  <c r="N61" i="1"/>
  <c r="L61" i="1"/>
  <c r="S61" i="1"/>
  <c r="I61" i="1"/>
  <c r="O61" i="1"/>
  <c r="R61" i="1"/>
  <c r="I388" i="1"/>
  <c r="O388" i="1"/>
  <c r="S388" i="1"/>
  <c r="L388" i="1"/>
  <c r="J388" i="1"/>
  <c r="P388" i="1"/>
  <c r="T388" i="1"/>
  <c r="K388" i="1"/>
  <c r="Q388" i="1"/>
  <c r="U388" i="1"/>
  <c r="M388" i="1"/>
  <c r="N388" i="1"/>
  <c r="R388" i="1"/>
  <c r="S86" i="1"/>
  <c r="R86" i="1"/>
  <c r="J86" i="1"/>
  <c r="P86" i="1"/>
  <c r="L86" i="1"/>
  <c r="N86" i="1"/>
  <c r="K86" i="1"/>
  <c r="M86" i="1"/>
  <c r="O86" i="1"/>
  <c r="T86" i="1"/>
  <c r="I86" i="1"/>
  <c r="U86" i="1"/>
  <c r="Q86" i="1"/>
  <c r="U159" i="1"/>
  <c r="M159" i="1"/>
  <c r="R159" i="1"/>
  <c r="K159" i="1"/>
  <c r="N159" i="1"/>
  <c r="S159" i="1"/>
  <c r="J159" i="1"/>
  <c r="I159" i="1"/>
  <c r="P159" i="1"/>
  <c r="T159" i="1"/>
  <c r="L159" i="1"/>
  <c r="Q159" i="1"/>
  <c r="O159" i="1"/>
  <c r="J32" i="1"/>
  <c r="I32" i="1"/>
  <c r="M32" i="1"/>
  <c r="U32" i="1"/>
  <c r="P32" i="1"/>
  <c r="S32" i="1"/>
  <c r="Q32" i="1"/>
  <c r="K32" i="1"/>
  <c r="L32" i="1"/>
  <c r="N32" i="1"/>
  <c r="T32" i="1"/>
  <c r="O32" i="1"/>
  <c r="R32" i="1"/>
  <c r="T459" i="1"/>
  <c r="P459" i="1"/>
  <c r="N459" i="1"/>
  <c r="K459" i="1"/>
  <c r="O459" i="1"/>
  <c r="S459" i="1"/>
  <c r="J459" i="1"/>
  <c r="I459" i="1"/>
  <c r="M459" i="1"/>
  <c r="U459" i="1"/>
  <c r="L459" i="1"/>
  <c r="Q459" i="1"/>
  <c r="R459" i="1"/>
  <c r="K384" i="1"/>
  <c r="J384" i="1"/>
  <c r="L384" i="1"/>
  <c r="U384" i="1"/>
  <c r="N384" i="1"/>
  <c r="M384" i="1"/>
  <c r="I384" i="1"/>
  <c r="O384" i="1"/>
  <c r="Q384" i="1"/>
  <c r="S384" i="1"/>
  <c r="P384" i="1"/>
  <c r="R384" i="1"/>
  <c r="T384" i="1"/>
  <c r="G590" i="1" l="1"/>
  <c r="AB590" i="1"/>
  <c r="X590" i="1" s="1"/>
  <c r="G582" i="1"/>
  <c r="AB582" i="1"/>
  <c r="X582" i="1" s="1"/>
  <c r="G580" i="1"/>
  <c r="AB580" i="1"/>
  <c r="X580" i="1" s="1"/>
  <c r="G578" i="1"/>
  <c r="AB578" i="1"/>
  <c r="X578" i="1" s="1"/>
  <c r="G576" i="1"/>
  <c r="AB576" i="1"/>
  <c r="X576" i="1" s="1"/>
  <c r="G568" i="1"/>
  <c r="AB568" i="1"/>
  <c r="X568" i="1" s="1"/>
  <c r="AB567" i="1"/>
  <c r="X567" i="1" s="1"/>
  <c r="G567" i="1"/>
  <c r="G532" i="1"/>
  <c r="AB532" i="1"/>
  <c r="X532" i="1" s="1"/>
  <c r="AF532" i="1"/>
  <c r="G528" i="1"/>
  <c r="AB528" i="1"/>
  <c r="X528" i="1" s="1"/>
  <c r="G526" i="1"/>
  <c r="X526" i="1"/>
  <c r="G522" i="1"/>
  <c r="X522" i="1"/>
  <c r="G520" i="1"/>
  <c r="X520" i="1"/>
  <c r="G512" i="1"/>
  <c r="AB512" i="1"/>
  <c r="X512" i="1" s="1"/>
  <c r="G592" i="1"/>
  <c r="AB592" i="1"/>
  <c r="X592" i="1" s="1"/>
  <c r="G588" i="1"/>
  <c r="AB588" i="1"/>
  <c r="X588" i="1" s="1"/>
  <c r="G586" i="1"/>
  <c r="AB586" i="1"/>
  <c r="X586" i="1" s="1"/>
  <c r="G584" i="1"/>
  <c r="AB584" i="1"/>
  <c r="X584" i="1" s="1"/>
  <c r="G574" i="1"/>
  <c r="AB574" i="1"/>
  <c r="X574" i="1" s="1"/>
  <c r="G572" i="1"/>
  <c r="AB572" i="1"/>
  <c r="X572" i="1" s="1"/>
  <c r="G570" i="1"/>
  <c r="AB570" i="1"/>
  <c r="X570" i="1" s="1"/>
  <c r="G564" i="1"/>
  <c r="X564" i="1"/>
  <c r="G563" i="1"/>
  <c r="X563" i="1"/>
  <c r="G533" i="1"/>
  <c r="AB533" i="1"/>
  <c r="X533" i="1" s="1"/>
  <c r="G534" i="1"/>
  <c r="AB534" i="1"/>
  <c r="X534" i="1" s="1"/>
  <c r="G530" i="1"/>
  <c r="AB530" i="1"/>
  <c r="X530" i="1" s="1"/>
  <c r="G524" i="1"/>
  <c r="AB524" i="1"/>
  <c r="X524" i="1" s="1"/>
  <c r="G525" i="1"/>
  <c r="AB525" i="1"/>
  <c r="X525" i="1" s="1"/>
  <c r="AB587" i="1"/>
  <c r="X587" i="1" s="1"/>
  <c r="G587" i="1"/>
  <c r="G585" i="1"/>
  <c r="AB585" i="1"/>
  <c r="X585" i="1" s="1"/>
  <c r="AB575" i="1"/>
  <c r="X575" i="1" s="1"/>
  <c r="G575" i="1"/>
  <c r="G573" i="1"/>
  <c r="AB573" i="1"/>
  <c r="X573" i="1" s="1"/>
  <c r="AB571" i="1"/>
  <c r="X571" i="1" s="1"/>
  <c r="G571" i="1"/>
  <c r="G566" i="1"/>
  <c r="AB566" i="1"/>
  <c r="X566" i="1" s="1"/>
  <c r="G565" i="1"/>
  <c r="X565" i="1"/>
  <c r="AB555" i="1"/>
  <c r="X555" i="1" s="1"/>
  <c r="G555" i="1"/>
  <c r="G529" i="1"/>
  <c r="AB529" i="1"/>
  <c r="X529" i="1" s="1"/>
  <c r="G523" i="1"/>
  <c r="AB523" i="1"/>
  <c r="X523" i="1" s="1"/>
  <c r="G527" i="1"/>
  <c r="X527" i="1"/>
  <c r="G515" i="1"/>
  <c r="AB515" i="1"/>
  <c r="X515" i="1" s="1"/>
  <c r="G510" i="1"/>
  <c r="X510" i="1"/>
  <c r="AB591" i="1"/>
  <c r="X591" i="1" s="1"/>
  <c r="G591" i="1"/>
  <c r="G589" i="1"/>
  <c r="AB589" i="1"/>
  <c r="X589" i="1" s="1"/>
  <c r="AB583" i="1"/>
  <c r="X583" i="1" s="1"/>
  <c r="G583" i="1"/>
  <c r="G581" i="1"/>
  <c r="AB581" i="1"/>
  <c r="X581" i="1" s="1"/>
  <c r="AB579" i="1"/>
  <c r="X579" i="1" s="1"/>
  <c r="G579" i="1"/>
  <c r="G577" i="1"/>
  <c r="AB577" i="1"/>
  <c r="X577" i="1" s="1"/>
  <c r="G569" i="1"/>
  <c r="AB569" i="1"/>
  <c r="X569" i="1" s="1"/>
  <c r="G562" i="1"/>
  <c r="X562" i="1"/>
  <c r="G556" i="1"/>
  <c r="AB556" i="1"/>
  <c r="X556" i="1" s="1"/>
  <c r="G554" i="1"/>
  <c r="AB554" i="1"/>
  <c r="X554" i="1" s="1"/>
  <c r="G531" i="1"/>
  <c r="X531" i="1"/>
  <c r="G518" i="1"/>
  <c r="X518" i="1"/>
  <c r="G521" i="1"/>
  <c r="X521" i="1"/>
  <c r="G519" i="1"/>
  <c r="X519" i="1"/>
  <c r="G514" i="1"/>
  <c r="AB514" i="1"/>
  <c r="X514" i="1" s="1"/>
  <c r="G513" i="1"/>
  <c r="AB513" i="1"/>
  <c r="X513" i="1" s="1"/>
  <c r="G511" i="1"/>
  <c r="AB511" i="1"/>
  <c r="X511" i="1" s="1"/>
  <c r="D557" i="1"/>
  <c r="H557" i="1" s="1"/>
  <c r="D559" i="1"/>
  <c r="H559" i="1" s="1"/>
  <c r="D561" i="1"/>
  <c r="H561" i="1" s="1"/>
  <c r="AT510" i="1"/>
  <c r="AU510" i="1" s="1"/>
  <c r="AV510" i="1"/>
  <c r="AW510" i="1" s="1"/>
  <c r="E510" i="1" s="1"/>
  <c r="AL510" i="1"/>
  <c r="AM510" i="1" s="1"/>
  <c r="AN510" i="1"/>
  <c r="AT514" i="1"/>
  <c r="AU514" i="1" s="1"/>
  <c r="AV514" i="1"/>
  <c r="AW514" i="1" s="1"/>
  <c r="E514" i="1" s="1"/>
  <c r="AL514" i="1"/>
  <c r="AM514" i="1" s="1"/>
  <c r="AN514" i="1"/>
  <c r="AT513" i="1"/>
  <c r="AU513" i="1" s="1"/>
  <c r="AV513" i="1"/>
  <c r="AW513" i="1" s="1"/>
  <c r="E513" i="1" s="1"/>
  <c r="AL513" i="1"/>
  <c r="AM513" i="1" s="1"/>
  <c r="AN513" i="1"/>
  <c r="AT517" i="1"/>
  <c r="AU517" i="1" s="1"/>
  <c r="AV517" i="1"/>
  <c r="AW517" i="1" s="1"/>
  <c r="AL517" i="1"/>
  <c r="AM517" i="1" s="1"/>
  <c r="AN517" i="1"/>
  <c r="AT518" i="1"/>
  <c r="AU518" i="1" s="1"/>
  <c r="AV518" i="1"/>
  <c r="AW518" i="1" s="1"/>
  <c r="E518" i="1" s="1"/>
  <c r="AL518" i="1"/>
  <c r="AM518" i="1" s="1"/>
  <c r="AN518" i="1"/>
  <c r="AT519" i="1"/>
  <c r="AU519" i="1" s="1"/>
  <c r="AV519" i="1"/>
  <c r="AW519" i="1" s="1"/>
  <c r="E519" i="1" s="1"/>
  <c r="AL519" i="1"/>
  <c r="AM519" i="1" s="1"/>
  <c r="AN519" i="1"/>
  <c r="AT521" i="1"/>
  <c r="AU521" i="1" s="1"/>
  <c r="AV521" i="1"/>
  <c r="AW521" i="1" s="1"/>
  <c r="E521" i="1" s="1"/>
  <c r="AL521" i="1"/>
  <c r="AM521" i="1" s="1"/>
  <c r="AN521" i="1"/>
  <c r="AT524" i="1"/>
  <c r="AU524" i="1" s="1"/>
  <c r="AV524" i="1"/>
  <c r="AW524" i="1" s="1"/>
  <c r="E524" i="1" s="1"/>
  <c r="AL524" i="1"/>
  <c r="AM524" i="1" s="1"/>
  <c r="AN524" i="1"/>
  <c r="AT526" i="1"/>
  <c r="AU526" i="1" s="1"/>
  <c r="AV526" i="1"/>
  <c r="AW526" i="1" s="1"/>
  <c r="E526" i="1" s="1"/>
  <c r="AL526" i="1"/>
  <c r="AM526" i="1" s="1"/>
  <c r="AN526" i="1"/>
  <c r="AT528" i="1"/>
  <c r="AU528" i="1" s="1"/>
  <c r="AV528" i="1"/>
  <c r="AW528" i="1" s="1"/>
  <c r="E528" i="1" s="1"/>
  <c r="AL528" i="1"/>
  <c r="AM528" i="1" s="1"/>
  <c r="AN528" i="1"/>
  <c r="AT530" i="1"/>
  <c r="AU530" i="1" s="1"/>
  <c r="AV530" i="1"/>
  <c r="AW530" i="1" s="1"/>
  <c r="E530" i="1" s="1"/>
  <c r="AL530" i="1"/>
  <c r="AM530" i="1" s="1"/>
  <c r="AN530" i="1"/>
  <c r="AT532" i="1"/>
  <c r="AU532" i="1" s="1"/>
  <c r="AV532" i="1"/>
  <c r="AW532" i="1" s="1"/>
  <c r="E532" i="1" s="1"/>
  <c r="AL532" i="1"/>
  <c r="AM532" i="1" s="1"/>
  <c r="AN532" i="1"/>
  <c r="AT534" i="1"/>
  <c r="AU534" i="1" s="1"/>
  <c r="AV534" i="1"/>
  <c r="AW534" i="1" s="1"/>
  <c r="E534" i="1" s="1"/>
  <c r="AL534" i="1"/>
  <c r="AM534" i="1" s="1"/>
  <c r="AN534" i="1"/>
  <c r="AT536" i="1"/>
  <c r="AU536" i="1" s="1"/>
  <c r="AV536" i="1"/>
  <c r="AW536" i="1" s="1"/>
  <c r="AL536" i="1"/>
  <c r="AM536" i="1" s="1"/>
  <c r="AN536" i="1"/>
  <c r="AT538" i="1"/>
  <c r="AU538" i="1" s="1"/>
  <c r="AV538" i="1"/>
  <c r="AW538" i="1" s="1"/>
  <c r="AL538" i="1"/>
  <c r="AM538" i="1" s="1"/>
  <c r="AN538" i="1"/>
  <c r="AT540" i="1"/>
  <c r="AU540" i="1" s="1"/>
  <c r="AV540" i="1"/>
  <c r="AW540" i="1" s="1"/>
  <c r="AL540" i="1"/>
  <c r="AM540" i="1" s="1"/>
  <c r="AN540" i="1"/>
  <c r="AT543" i="1"/>
  <c r="AU543" i="1" s="1"/>
  <c r="AV543" i="1"/>
  <c r="AW543" i="1" s="1"/>
  <c r="AL543" i="1"/>
  <c r="AM543" i="1" s="1"/>
  <c r="AN543" i="1"/>
  <c r="AT544" i="1"/>
  <c r="AU544" i="1" s="1"/>
  <c r="AV544" i="1"/>
  <c r="AW544" i="1" s="1"/>
  <c r="AL544" i="1"/>
  <c r="AM544" i="1" s="1"/>
  <c r="AN544" i="1"/>
  <c r="AT546" i="1"/>
  <c r="AU546" i="1" s="1"/>
  <c r="AV546" i="1"/>
  <c r="AW546" i="1" s="1"/>
  <c r="AL546" i="1"/>
  <c r="AM546" i="1" s="1"/>
  <c r="AN546" i="1"/>
  <c r="AT548" i="1"/>
  <c r="AU548" i="1" s="1"/>
  <c r="AV548" i="1"/>
  <c r="AW548" i="1" s="1"/>
  <c r="AL548" i="1"/>
  <c r="AM548" i="1" s="1"/>
  <c r="AN548" i="1"/>
  <c r="AT550" i="1"/>
  <c r="AU550" i="1" s="1"/>
  <c r="AV550" i="1"/>
  <c r="AW550" i="1" s="1"/>
  <c r="AL550" i="1"/>
  <c r="AM550" i="1" s="1"/>
  <c r="AN550" i="1"/>
  <c r="AT552" i="1"/>
  <c r="AU552" i="1" s="1"/>
  <c r="AV552" i="1"/>
  <c r="AW552" i="1" s="1"/>
  <c r="AL552" i="1"/>
  <c r="AM552" i="1" s="1"/>
  <c r="AN552" i="1"/>
  <c r="AT554" i="1"/>
  <c r="AU554" i="1" s="1"/>
  <c r="AV554" i="1"/>
  <c r="AW554" i="1" s="1"/>
  <c r="E554" i="1" s="1"/>
  <c r="AL554" i="1"/>
  <c r="AM554" i="1" s="1"/>
  <c r="AN554" i="1"/>
  <c r="AT556" i="1"/>
  <c r="AU556" i="1" s="1"/>
  <c r="AV556" i="1"/>
  <c r="AW556" i="1" s="1"/>
  <c r="E556" i="1" s="1"/>
  <c r="AL556" i="1"/>
  <c r="AM556" i="1" s="1"/>
  <c r="AN556" i="1"/>
  <c r="AT557" i="1"/>
  <c r="AU557" i="1" s="1"/>
  <c r="AV557" i="1"/>
  <c r="AW557" i="1" s="1"/>
  <c r="E557" i="1" s="1"/>
  <c r="AL557" i="1"/>
  <c r="AM557" i="1" s="1"/>
  <c r="AN557" i="1"/>
  <c r="AT559" i="1"/>
  <c r="AU559" i="1" s="1"/>
  <c r="AV559" i="1"/>
  <c r="AW559" i="1" s="1"/>
  <c r="E559" i="1" s="1"/>
  <c r="AL559" i="1"/>
  <c r="AM559" i="1" s="1"/>
  <c r="AN559" i="1"/>
  <c r="AT562" i="1"/>
  <c r="AU562" i="1" s="1"/>
  <c r="AV562" i="1"/>
  <c r="AW562" i="1" s="1"/>
  <c r="E562" i="1" s="1"/>
  <c r="AL562" i="1"/>
  <c r="AM562" i="1" s="1"/>
  <c r="AN562" i="1"/>
  <c r="AT564" i="1"/>
  <c r="AU564" i="1" s="1"/>
  <c r="AV564" i="1"/>
  <c r="AW564" i="1" s="1"/>
  <c r="E564" i="1" s="1"/>
  <c r="AL564" i="1"/>
  <c r="AM564" i="1" s="1"/>
  <c r="AN564" i="1"/>
  <c r="AT566" i="1"/>
  <c r="AU566" i="1" s="1"/>
  <c r="AV566" i="1"/>
  <c r="AW566" i="1" s="1"/>
  <c r="E566" i="1" s="1"/>
  <c r="AL566" i="1"/>
  <c r="AM566" i="1" s="1"/>
  <c r="AN566" i="1"/>
  <c r="AT568" i="1"/>
  <c r="AU568" i="1" s="1"/>
  <c r="AV568" i="1"/>
  <c r="AW568" i="1" s="1"/>
  <c r="E568" i="1" s="1"/>
  <c r="AL568" i="1"/>
  <c r="AM568" i="1" s="1"/>
  <c r="AN568" i="1"/>
  <c r="AT570" i="1"/>
  <c r="AU570" i="1" s="1"/>
  <c r="AV570" i="1"/>
  <c r="AW570" i="1" s="1"/>
  <c r="E570" i="1" s="1"/>
  <c r="AL570" i="1"/>
  <c r="AM570" i="1" s="1"/>
  <c r="AN570" i="1"/>
  <c r="AT572" i="1"/>
  <c r="AU572" i="1" s="1"/>
  <c r="AV572" i="1"/>
  <c r="AW572" i="1" s="1"/>
  <c r="E572" i="1" s="1"/>
  <c r="AL572" i="1"/>
  <c r="AM572" i="1" s="1"/>
  <c r="AN572" i="1"/>
  <c r="AT574" i="1"/>
  <c r="AU574" i="1" s="1"/>
  <c r="AV574" i="1"/>
  <c r="AW574" i="1" s="1"/>
  <c r="E574" i="1" s="1"/>
  <c r="AL574" i="1"/>
  <c r="AM574" i="1" s="1"/>
  <c r="AN574" i="1"/>
  <c r="AT576" i="1"/>
  <c r="AU576" i="1" s="1"/>
  <c r="AV576" i="1"/>
  <c r="AW576" i="1" s="1"/>
  <c r="E576" i="1" s="1"/>
  <c r="AL576" i="1"/>
  <c r="AM576" i="1" s="1"/>
  <c r="AN576" i="1"/>
  <c r="AT578" i="1"/>
  <c r="AU578" i="1" s="1"/>
  <c r="AV578" i="1"/>
  <c r="AW578" i="1" s="1"/>
  <c r="E578" i="1" s="1"/>
  <c r="AL578" i="1"/>
  <c r="AM578" i="1" s="1"/>
  <c r="AN578" i="1"/>
  <c r="AT580" i="1"/>
  <c r="AU580" i="1" s="1"/>
  <c r="AV580" i="1"/>
  <c r="AW580" i="1" s="1"/>
  <c r="E580" i="1" s="1"/>
  <c r="AL580" i="1"/>
  <c r="AM580" i="1" s="1"/>
  <c r="AN580" i="1"/>
  <c r="AT582" i="1"/>
  <c r="AU582" i="1" s="1"/>
  <c r="AV582" i="1"/>
  <c r="AW582" i="1" s="1"/>
  <c r="E582" i="1" s="1"/>
  <c r="AL582" i="1"/>
  <c r="AM582" i="1" s="1"/>
  <c r="AN582" i="1"/>
  <c r="AT584" i="1"/>
  <c r="AU584" i="1" s="1"/>
  <c r="AV584" i="1"/>
  <c r="AW584" i="1" s="1"/>
  <c r="E584" i="1" s="1"/>
  <c r="AL584" i="1"/>
  <c r="AM584" i="1" s="1"/>
  <c r="AN584" i="1"/>
  <c r="AT586" i="1"/>
  <c r="AU586" i="1" s="1"/>
  <c r="AV586" i="1"/>
  <c r="AW586" i="1" s="1"/>
  <c r="E586" i="1" s="1"/>
  <c r="AL586" i="1"/>
  <c r="AM586" i="1" s="1"/>
  <c r="AN586" i="1"/>
  <c r="AT588" i="1"/>
  <c r="AU588" i="1" s="1"/>
  <c r="AV588" i="1"/>
  <c r="AW588" i="1" s="1"/>
  <c r="E588" i="1" s="1"/>
  <c r="AL588" i="1"/>
  <c r="AM588" i="1" s="1"/>
  <c r="AN588" i="1"/>
  <c r="AT590" i="1"/>
  <c r="AU590" i="1" s="1"/>
  <c r="AV590" i="1"/>
  <c r="AW590" i="1" s="1"/>
  <c r="E590" i="1" s="1"/>
  <c r="AL590" i="1"/>
  <c r="AM590" i="1" s="1"/>
  <c r="AN590" i="1"/>
  <c r="AT592" i="1"/>
  <c r="AU592" i="1" s="1"/>
  <c r="AV592" i="1"/>
  <c r="AW592" i="1" s="1"/>
  <c r="E592" i="1" s="1"/>
  <c r="AL592" i="1"/>
  <c r="AM592" i="1" s="1"/>
  <c r="AN592" i="1"/>
  <c r="AT511" i="1"/>
  <c r="AU511" i="1" s="1"/>
  <c r="AV511" i="1"/>
  <c r="AW511" i="1" s="1"/>
  <c r="E511" i="1" s="1"/>
  <c r="AL511" i="1"/>
  <c r="AM511" i="1" s="1"/>
  <c r="AN511" i="1"/>
  <c r="AT512" i="1"/>
  <c r="AU512" i="1" s="1"/>
  <c r="AV512" i="1"/>
  <c r="AW512" i="1" s="1"/>
  <c r="E512" i="1" s="1"/>
  <c r="AL512" i="1"/>
  <c r="AM512" i="1" s="1"/>
  <c r="AN512" i="1"/>
  <c r="AT516" i="1"/>
  <c r="AU516" i="1" s="1"/>
  <c r="AV516" i="1"/>
  <c r="AW516" i="1" s="1"/>
  <c r="E516" i="1" s="1"/>
  <c r="AL516" i="1"/>
  <c r="AM516" i="1" s="1"/>
  <c r="AN516" i="1"/>
  <c r="AT515" i="1"/>
  <c r="AU515" i="1" s="1"/>
  <c r="AV515" i="1"/>
  <c r="AW515" i="1" s="1"/>
  <c r="E515" i="1" s="1"/>
  <c r="AL515" i="1"/>
  <c r="AM515" i="1" s="1"/>
  <c r="AN515" i="1"/>
  <c r="AT520" i="1"/>
  <c r="AU520" i="1" s="1"/>
  <c r="AV520" i="1"/>
  <c r="AW520" i="1" s="1"/>
  <c r="E520" i="1" s="1"/>
  <c r="AL520" i="1"/>
  <c r="AM520" i="1" s="1"/>
  <c r="AN520" i="1"/>
  <c r="AT522" i="1"/>
  <c r="AU522" i="1" s="1"/>
  <c r="AV522" i="1"/>
  <c r="AW522" i="1" s="1"/>
  <c r="E522" i="1" s="1"/>
  <c r="AL522" i="1"/>
  <c r="AM522" i="1" s="1"/>
  <c r="AN522" i="1"/>
  <c r="AT523" i="1"/>
  <c r="AU523" i="1" s="1"/>
  <c r="AV523" i="1"/>
  <c r="AW523" i="1" s="1"/>
  <c r="E523" i="1" s="1"/>
  <c r="AL523" i="1"/>
  <c r="AM523" i="1" s="1"/>
  <c r="AN523" i="1"/>
  <c r="AT525" i="1"/>
  <c r="AU525" i="1" s="1"/>
  <c r="AV525" i="1"/>
  <c r="AW525" i="1" s="1"/>
  <c r="E525" i="1" s="1"/>
  <c r="AL525" i="1"/>
  <c r="AM525" i="1" s="1"/>
  <c r="AN525" i="1"/>
  <c r="AT527" i="1"/>
  <c r="AU527" i="1" s="1"/>
  <c r="AV527" i="1"/>
  <c r="AW527" i="1" s="1"/>
  <c r="E527" i="1" s="1"/>
  <c r="AL527" i="1"/>
  <c r="AM527" i="1" s="1"/>
  <c r="AN527" i="1"/>
  <c r="AT529" i="1"/>
  <c r="AU529" i="1" s="1"/>
  <c r="AV529" i="1"/>
  <c r="AW529" i="1" s="1"/>
  <c r="E529" i="1" s="1"/>
  <c r="AL529" i="1"/>
  <c r="AM529" i="1" s="1"/>
  <c r="AN529" i="1"/>
  <c r="AT531" i="1"/>
  <c r="AU531" i="1" s="1"/>
  <c r="AV531" i="1"/>
  <c r="AW531" i="1" s="1"/>
  <c r="E531" i="1" s="1"/>
  <c r="AL531" i="1"/>
  <c r="AM531" i="1" s="1"/>
  <c r="AN531" i="1"/>
  <c r="AT533" i="1"/>
  <c r="AU533" i="1" s="1"/>
  <c r="AV533" i="1"/>
  <c r="AW533" i="1" s="1"/>
  <c r="E533" i="1" s="1"/>
  <c r="AL533" i="1"/>
  <c r="AM533" i="1" s="1"/>
  <c r="AN533" i="1"/>
  <c r="AT535" i="1"/>
  <c r="AU535" i="1" s="1"/>
  <c r="AV535" i="1"/>
  <c r="AW535" i="1" s="1"/>
  <c r="E535" i="1" s="1"/>
  <c r="AL535" i="1"/>
  <c r="AM535" i="1" s="1"/>
  <c r="AN535" i="1"/>
  <c r="AT537" i="1"/>
  <c r="AU537" i="1" s="1"/>
  <c r="AV537" i="1"/>
  <c r="AW537" i="1" s="1"/>
  <c r="AL537" i="1"/>
  <c r="AM537" i="1" s="1"/>
  <c r="AN537" i="1"/>
  <c r="AT539" i="1"/>
  <c r="AU539" i="1" s="1"/>
  <c r="AV539" i="1"/>
  <c r="AW539" i="1" s="1"/>
  <c r="AL539" i="1"/>
  <c r="AM539" i="1" s="1"/>
  <c r="AN539" i="1"/>
  <c r="AT542" i="1"/>
  <c r="AU542" i="1" s="1"/>
  <c r="AV542" i="1"/>
  <c r="AW542" i="1" s="1"/>
  <c r="AL542" i="1"/>
  <c r="AM542" i="1" s="1"/>
  <c r="AN542" i="1"/>
  <c r="AT541" i="1"/>
  <c r="AU541" i="1" s="1"/>
  <c r="AV541" i="1"/>
  <c r="AW541" i="1" s="1"/>
  <c r="AL541" i="1"/>
  <c r="AM541" i="1" s="1"/>
  <c r="AN541" i="1"/>
  <c r="AT545" i="1"/>
  <c r="AU545" i="1" s="1"/>
  <c r="AV545" i="1"/>
  <c r="AW545" i="1" s="1"/>
  <c r="AL545" i="1"/>
  <c r="AM545" i="1" s="1"/>
  <c r="AN545" i="1"/>
  <c r="AT547" i="1"/>
  <c r="AU547" i="1" s="1"/>
  <c r="AV547" i="1"/>
  <c r="AW547" i="1" s="1"/>
  <c r="AL547" i="1"/>
  <c r="AM547" i="1" s="1"/>
  <c r="AN547" i="1"/>
  <c r="AT549" i="1"/>
  <c r="AU549" i="1" s="1"/>
  <c r="AV549" i="1"/>
  <c r="AW549" i="1" s="1"/>
  <c r="AL549" i="1"/>
  <c r="AM549" i="1" s="1"/>
  <c r="AN549" i="1"/>
  <c r="AT551" i="1"/>
  <c r="AU551" i="1" s="1"/>
  <c r="AV551" i="1"/>
  <c r="AW551" i="1" s="1"/>
  <c r="AL551" i="1"/>
  <c r="AM551" i="1" s="1"/>
  <c r="AN551" i="1"/>
  <c r="AT553" i="1"/>
  <c r="AU553" i="1" s="1"/>
  <c r="AV553" i="1"/>
  <c r="AW553" i="1" s="1"/>
  <c r="AL553" i="1"/>
  <c r="AM553" i="1" s="1"/>
  <c r="AN553" i="1"/>
  <c r="AT555" i="1"/>
  <c r="AU555" i="1" s="1"/>
  <c r="AV555" i="1"/>
  <c r="AW555" i="1" s="1"/>
  <c r="E555" i="1" s="1"/>
  <c r="AL555" i="1"/>
  <c r="AM555" i="1" s="1"/>
  <c r="AN555" i="1"/>
  <c r="AT558" i="1"/>
  <c r="AU558" i="1" s="1"/>
  <c r="AV558" i="1"/>
  <c r="AW558" i="1" s="1"/>
  <c r="E558" i="1" s="1"/>
  <c r="AL558" i="1"/>
  <c r="AM558" i="1" s="1"/>
  <c r="AN558" i="1"/>
  <c r="AT560" i="1"/>
  <c r="AU560" i="1" s="1"/>
  <c r="AV560" i="1"/>
  <c r="AW560" i="1" s="1"/>
  <c r="E560" i="1" s="1"/>
  <c r="AL560" i="1"/>
  <c r="AM560" i="1" s="1"/>
  <c r="AN560" i="1"/>
  <c r="AT561" i="1"/>
  <c r="AU561" i="1" s="1"/>
  <c r="AV561" i="1"/>
  <c r="AW561" i="1" s="1"/>
  <c r="E561" i="1" s="1"/>
  <c r="AL561" i="1"/>
  <c r="AM561" i="1" s="1"/>
  <c r="AN561" i="1"/>
  <c r="AT563" i="1"/>
  <c r="AU563" i="1" s="1"/>
  <c r="AV563" i="1"/>
  <c r="AW563" i="1" s="1"/>
  <c r="E563" i="1" s="1"/>
  <c r="AL563" i="1"/>
  <c r="AM563" i="1" s="1"/>
  <c r="AN563" i="1"/>
  <c r="AT565" i="1"/>
  <c r="AU565" i="1" s="1"/>
  <c r="AV565" i="1"/>
  <c r="AW565" i="1" s="1"/>
  <c r="E565" i="1" s="1"/>
  <c r="AL565" i="1"/>
  <c r="AM565" i="1" s="1"/>
  <c r="AN565" i="1"/>
  <c r="AT567" i="1"/>
  <c r="AU567" i="1" s="1"/>
  <c r="AV567" i="1"/>
  <c r="AW567" i="1" s="1"/>
  <c r="E567" i="1" s="1"/>
  <c r="AL567" i="1"/>
  <c r="AM567" i="1" s="1"/>
  <c r="AN567" i="1"/>
  <c r="AT569" i="1"/>
  <c r="AU569" i="1" s="1"/>
  <c r="AV569" i="1"/>
  <c r="AW569" i="1" s="1"/>
  <c r="E569" i="1" s="1"/>
  <c r="AL569" i="1"/>
  <c r="AM569" i="1" s="1"/>
  <c r="AN569" i="1"/>
  <c r="AT571" i="1"/>
  <c r="AU571" i="1" s="1"/>
  <c r="AV571" i="1"/>
  <c r="AW571" i="1" s="1"/>
  <c r="E571" i="1" s="1"/>
  <c r="AL571" i="1"/>
  <c r="AM571" i="1" s="1"/>
  <c r="AN571" i="1"/>
  <c r="AT573" i="1"/>
  <c r="AU573" i="1" s="1"/>
  <c r="AV573" i="1"/>
  <c r="AW573" i="1" s="1"/>
  <c r="E573" i="1" s="1"/>
  <c r="AL573" i="1"/>
  <c r="AM573" i="1" s="1"/>
  <c r="AN573" i="1"/>
  <c r="AT575" i="1"/>
  <c r="AU575" i="1" s="1"/>
  <c r="AV575" i="1"/>
  <c r="AW575" i="1" s="1"/>
  <c r="E575" i="1" s="1"/>
  <c r="AL575" i="1"/>
  <c r="AM575" i="1" s="1"/>
  <c r="AN575" i="1"/>
  <c r="AT577" i="1"/>
  <c r="AU577" i="1" s="1"/>
  <c r="AV577" i="1"/>
  <c r="AW577" i="1" s="1"/>
  <c r="E577" i="1" s="1"/>
  <c r="AL577" i="1"/>
  <c r="AM577" i="1" s="1"/>
  <c r="AN577" i="1"/>
  <c r="AT579" i="1"/>
  <c r="AU579" i="1" s="1"/>
  <c r="AV579" i="1"/>
  <c r="AW579" i="1" s="1"/>
  <c r="E579" i="1" s="1"/>
  <c r="AL579" i="1"/>
  <c r="AM579" i="1" s="1"/>
  <c r="AN579" i="1"/>
  <c r="AT581" i="1"/>
  <c r="AU581" i="1" s="1"/>
  <c r="AV581" i="1"/>
  <c r="AW581" i="1" s="1"/>
  <c r="E581" i="1" s="1"/>
  <c r="AL581" i="1"/>
  <c r="AM581" i="1" s="1"/>
  <c r="AN581" i="1"/>
  <c r="AT583" i="1"/>
  <c r="AU583" i="1" s="1"/>
  <c r="AV583" i="1"/>
  <c r="AW583" i="1" s="1"/>
  <c r="E583" i="1" s="1"/>
  <c r="AL583" i="1"/>
  <c r="AM583" i="1" s="1"/>
  <c r="AN583" i="1"/>
  <c r="AT585" i="1"/>
  <c r="AU585" i="1" s="1"/>
  <c r="AV585" i="1"/>
  <c r="AW585" i="1" s="1"/>
  <c r="E585" i="1" s="1"/>
  <c r="AL585" i="1"/>
  <c r="AM585" i="1" s="1"/>
  <c r="AN585" i="1"/>
  <c r="AT587" i="1"/>
  <c r="AU587" i="1" s="1"/>
  <c r="AV587" i="1"/>
  <c r="AW587" i="1" s="1"/>
  <c r="E587" i="1" s="1"/>
  <c r="AL587" i="1"/>
  <c r="AM587" i="1" s="1"/>
  <c r="AN587" i="1"/>
  <c r="AT589" i="1"/>
  <c r="AU589" i="1" s="1"/>
  <c r="AV589" i="1"/>
  <c r="AW589" i="1" s="1"/>
  <c r="E589" i="1" s="1"/>
  <c r="AL589" i="1"/>
  <c r="AM589" i="1" s="1"/>
  <c r="AN589" i="1"/>
  <c r="AT591" i="1"/>
  <c r="AU591" i="1" s="1"/>
  <c r="AV591" i="1"/>
  <c r="AW591" i="1" s="1"/>
  <c r="E591" i="1" s="1"/>
  <c r="AL591" i="1"/>
  <c r="AM591" i="1" s="1"/>
  <c r="AN591" i="1"/>
  <c r="D516" i="1"/>
  <c r="H516" i="1" s="1"/>
  <c r="D535" i="1"/>
  <c r="H535" i="1" s="1"/>
  <c r="D558" i="1"/>
  <c r="H558" i="1" s="1"/>
  <c r="D560" i="1"/>
  <c r="H560" i="1" s="1"/>
  <c r="AP510" i="1"/>
  <c r="AQ510" i="1" s="1"/>
  <c r="AR510" i="1"/>
  <c r="AH510" i="1"/>
  <c r="AI510" i="1" s="1"/>
  <c r="AJ510" i="1"/>
  <c r="AP514" i="1"/>
  <c r="AQ514" i="1" s="1"/>
  <c r="AR514" i="1"/>
  <c r="AH514" i="1"/>
  <c r="AI514" i="1" s="1"/>
  <c r="AJ514" i="1"/>
  <c r="AP513" i="1"/>
  <c r="AQ513" i="1" s="1"/>
  <c r="AR513" i="1"/>
  <c r="AH513" i="1"/>
  <c r="AI513" i="1" s="1"/>
  <c r="AJ513" i="1"/>
  <c r="AP517" i="1"/>
  <c r="AQ517" i="1" s="1"/>
  <c r="AR517" i="1"/>
  <c r="AH517" i="1"/>
  <c r="AI517" i="1" s="1"/>
  <c r="AJ517" i="1"/>
  <c r="AP518" i="1"/>
  <c r="AQ518" i="1" s="1"/>
  <c r="AR518" i="1"/>
  <c r="AH518" i="1"/>
  <c r="AI518" i="1" s="1"/>
  <c r="AJ518" i="1"/>
  <c r="AP519" i="1"/>
  <c r="AQ519" i="1" s="1"/>
  <c r="AR519" i="1"/>
  <c r="AH519" i="1"/>
  <c r="AI519" i="1" s="1"/>
  <c r="AJ519" i="1"/>
  <c r="AP521" i="1"/>
  <c r="AQ521" i="1" s="1"/>
  <c r="AR521" i="1"/>
  <c r="AH521" i="1"/>
  <c r="AI521" i="1" s="1"/>
  <c r="AJ521" i="1"/>
  <c r="AP524" i="1"/>
  <c r="AQ524" i="1" s="1"/>
  <c r="AR524" i="1"/>
  <c r="AH524" i="1"/>
  <c r="AI524" i="1" s="1"/>
  <c r="AJ524" i="1"/>
  <c r="AP526" i="1"/>
  <c r="AQ526" i="1" s="1"/>
  <c r="AR526" i="1"/>
  <c r="AH526" i="1"/>
  <c r="AI526" i="1" s="1"/>
  <c r="AJ526" i="1"/>
  <c r="AP528" i="1"/>
  <c r="AQ528" i="1" s="1"/>
  <c r="AR528" i="1"/>
  <c r="AH528" i="1"/>
  <c r="AI528" i="1" s="1"/>
  <c r="AJ528" i="1"/>
  <c r="AP530" i="1"/>
  <c r="AQ530" i="1" s="1"/>
  <c r="AR530" i="1"/>
  <c r="AH530" i="1"/>
  <c r="AI530" i="1" s="1"/>
  <c r="AJ530" i="1"/>
  <c r="AP532" i="1"/>
  <c r="AQ532" i="1" s="1"/>
  <c r="AR532" i="1"/>
  <c r="AH532" i="1"/>
  <c r="AI532" i="1" s="1"/>
  <c r="AJ532" i="1"/>
  <c r="AP534" i="1"/>
  <c r="AQ534" i="1" s="1"/>
  <c r="AR534" i="1"/>
  <c r="AH534" i="1"/>
  <c r="AI534" i="1" s="1"/>
  <c r="AJ534" i="1"/>
  <c r="AP536" i="1"/>
  <c r="AQ536" i="1" s="1"/>
  <c r="AR536" i="1"/>
  <c r="AH536" i="1"/>
  <c r="AI536" i="1" s="1"/>
  <c r="AJ536" i="1"/>
  <c r="AP538" i="1"/>
  <c r="AQ538" i="1" s="1"/>
  <c r="AR538" i="1"/>
  <c r="AH538" i="1"/>
  <c r="AI538" i="1" s="1"/>
  <c r="AJ538" i="1"/>
  <c r="AP540" i="1"/>
  <c r="AQ540" i="1" s="1"/>
  <c r="AR540" i="1"/>
  <c r="AH540" i="1"/>
  <c r="AI540" i="1" s="1"/>
  <c r="AJ540" i="1"/>
  <c r="AP543" i="1"/>
  <c r="AQ543" i="1" s="1"/>
  <c r="AR543" i="1"/>
  <c r="AH543" i="1"/>
  <c r="AI543" i="1" s="1"/>
  <c r="AJ543" i="1"/>
  <c r="AP544" i="1"/>
  <c r="AQ544" i="1" s="1"/>
  <c r="AR544" i="1"/>
  <c r="AH544" i="1"/>
  <c r="AI544" i="1" s="1"/>
  <c r="AJ544" i="1"/>
  <c r="AP546" i="1"/>
  <c r="AQ546" i="1" s="1"/>
  <c r="AR546" i="1"/>
  <c r="AH546" i="1"/>
  <c r="AI546" i="1" s="1"/>
  <c r="AJ546" i="1"/>
  <c r="AP548" i="1"/>
  <c r="AQ548" i="1" s="1"/>
  <c r="AR548" i="1"/>
  <c r="AH548" i="1"/>
  <c r="AI548" i="1" s="1"/>
  <c r="AJ548" i="1"/>
  <c r="AP550" i="1"/>
  <c r="AQ550" i="1" s="1"/>
  <c r="AR550" i="1"/>
  <c r="AH550" i="1"/>
  <c r="AI550" i="1" s="1"/>
  <c r="AJ550" i="1"/>
  <c r="AP552" i="1"/>
  <c r="AQ552" i="1" s="1"/>
  <c r="AR552" i="1"/>
  <c r="AH552" i="1"/>
  <c r="AI552" i="1" s="1"/>
  <c r="AJ552" i="1"/>
  <c r="AP554" i="1"/>
  <c r="AQ554" i="1" s="1"/>
  <c r="AR554" i="1"/>
  <c r="AH554" i="1"/>
  <c r="AI554" i="1" s="1"/>
  <c r="AJ554" i="1"/>
  <c r="AP556" i="1"/>
  <c r="AQ556" i="1" s="1"/>
  <c r="AR556" i="1"/>
  <c r="AH556" i="1"/>
  <c r="AI556" i="1" s="1"/>
  <c r="AJ556" i="1"/>
  <c r="AP557" i="1"/>
  <c r="AQ557" i="1" s="1"/>
  <c r="AR557" i="1"/>
  <c r="AH557" i="1"/>
  <c r="AI557" i="1" s="1"/>
  <c r="AJ557" i="1"/>
  <c r="AP559" i="1"/>
  <c r="AQ559" i="1" s="1"/>
  <c r="AR559" i="1"/>
  <c r="AH559" i="1"/>
  <c r="AI559" i="1" s="1"/>
  <c r="AJ559" i="1"/>
  <c r="AP562" i="1"/>
  <c r="AQ562" i="1" s="1"/>
  <c r="AR562" i="1"/>
  <c r="AH562" i="1"/>
  <c r="AI562" i="1" s="1"/>
  <c r="AJ562" i="1"/>
  <c r="AP564" i="1"/>
  <c r="AQ564" i="1" s="1"/>
  <c r="AR564" i="1"/>
  <c r="AH564" i="1"/>
  <c r="AI564" i="1" s="1"/>
  <c r="AJ564" i="1"/>
  <c r="AP566" i="1"/>
  <c r="AQ566" i="1" s="1"/>
  <c r="AR566" i="1"/>
  <c r="AH566" i="1"/>
  <c r="AI566" i="1" s="1"/>
  <c r="AJ566" i="1"/>
  <c r="AP568" i="1"/>
  <c r="AQ568" i="1" s="1"/>
  <c r="AR568" i="1"/>
  <c r="AH568" i="1"/>
  <c r="AI568" i="1" s="1"/>
  <c r="AJ568" i="1"/>
  <c r="AP570" i="1"/>
  <c r="AQ570" i="1" s="1"/>
  <c r="AR570" i="1"/>
  <c r="AH570" i="1"/>
  <c r="AI570" i="1" s="1"/>
  <c r="AJ570" i="1"/>
  <c r="AP572" i="1"/>
  <c r="AQ572" i="1" s="1"/>
  <c r="AR572" i="1"/>
  <c r="AH572" i="1"/>
  <c r="AI572" i="1" s="1"/>
  <c r="AJ572" i="1"/>
  <c r="AP574" i="1"/>
  <c r="AQ574" i="1" s="1"/>
  <c r="AR574" i="1"/>
  <c r="AH574" i="1"/>
  <c r="AI574" i="1" s="1"/>
  <c r="AJ574" i="1"/>
  <c r="AP576" i="1"/>
  <c r="AQ576" i="1" s="1"/>
  <c r="AR576" i="1"/>
  <c r="AH576" i="1"/>
  <c r="AI576" i="1" s="1"/>
  <c r="AJ576" i="1"/>
  <c r="AP578" i="1"/>
  <c r="AQ578" i="1" s="1"/>
  <c r="AR578" i="1"/>
  <c r="AH578" i="1"/>
  <c r="AI578" i="1" s="1"/>
  <c r="AJ578" i="1"/>
  <c r="AP580" i="1"/>
  <c r="AQ580" i="1" s="1"/>
  <c r="AR580" i="1"/>
  <c r="AH580" i="1"/>
  <c r="AI580" i="1" s="1"/>
  <c r="AJ580" i="1"/>
  <c r="AP582" i="1"/>
  <c r="AQ582" i="1" s="1"/>
  <c r="AR582" i="1"/>
  <c r="AH582" i="1"/>
  <c r="AI582" i="1" s="1"/>
  <c r="AJ582" i="1"/>
  <c r="AP584" i="1"/>
  <c r="AQ584" i="1" s="1"/>
  <c r="AR584" i="1"/>
  <c r="AH584" i="1"/>
  <c r="AI584" i="1" s="1"/>
  <c r="AJ584" i="1"/>
  <c r="AP586" i="1"/>
  <c r="AQ586" i="1" s="1"/>
  <c r="AR586" i="1"/>
  <c r="AH586" i="1"/>
  <c r="AI586" i="1" s="1"/>
  <c r="AJ586" i="1"/>
  <c r="AP588" i="1"/>
  <c r="AQ588" i="1" s="1"/>
  <c r="AR588" i="1"/>
  <c r="AH588" i="1"/>
  <c r="AI588" i="1" s="1"/>
  <c r="AJ588" i="1"/>
  <c r="AP590" i="1"/>
  <c r="AQ590" i="1" s="1"/>
  <c r="AR590" i="1"/>
  <c r="AH590" i="1"/>
  <c r="AI590" i="1" s="1"/>
  <c r="AJ590" i="1"/>
  <c r="AP592" i="1"/>
  <c r="AQ592" i="1" s="1"/>
  <c r="AR592" i="1"/>
  <c r="AH592" i="1"/>
  <c r="AI592" i="1" s="1"/>
  <c r="AJ592" i="1"/>
  <c r="AP511" i="1"/>
  <c r="AQ511" i="1" s="1"/>
  <c r="AR511" i="1"/>
  <c r="AH511" i="1"/>
  <c r="AI511" i="1" s="1"/>
  <c r="AJ511" i="1"/>
  <c r="AP512" i="1"/>
  <c r="AQ512" i="1" s="1"/>
  <c r="AR512" i="1"/>
  <c r="AH512" i="1"/>
  <c r="AI512" i="1" s="1"/>
  <c r="AJ512" i="1"/>
  <c r="AP516" i="1"/>
  <c r="AQ516" i="1" s="1"/>
  <c r="AR516" i="1"/>
  <c r="AH516" i="1"/>
  <c r="AI516" i="1" s="1"/>
  <c r="AJ516" i="1"/>
  <c r="AP515" i="1"/>
  <c r="AQ515" i="1" s="1"/>
  <c r="AR515" i="1"/>
  <c r="AH515" i="1"/>
  <c r="AI515" i="1" s="1"/>
  <c r="AJ515" i="1"/>
  <c r="AP520" i="1"/>
  <c r="AQ520" i="1" s="1"/>
  <c r="AR520" i="1"/>
  <c r="AH520" i="1"/>
  <c r="AI520" i="1" s="1"/>
  <c r="AJ520" i="1"/>
  <c r="AP522" i="1"/>
  <c r="AQ522" i="1" s="1"/>
  <c r="AR522" i="1"/>
  <c r="AH522" i="1"/>
  <c r="AI522" i="1" s="1"/>
  <c r="AJ522" i="1"/>
  <c r="AP523" i="1"/>
  <c r="AQ523" i="1" s="1"/>
  <c r="AR523" i="1"/>
  <c r="AH523" i="1"/>
  <c r="AI523" i="1" s="1"/>
  <c r="AJ523" i="1"/>
  <c r="AP525" i="1"/>
  <c r="AQ525" i="1" s="1"/>
  <c r="AR525" i="1"/>
  <c r="AH525" i="1"/>
  <c r="AI525" i="1" s="1"/>
  <c r="AJ525" i="1"/>
  <c r="AP527" i="1"/>
  <c r="AQ527" i="1" s="1"/>
  <c r="AR527" i="1"/>
  <c r="AH527" i="1"/>
  <c r="AI527" i="1" s="1"/>
  <c r="AJ527" i="1"/>
  <c r="AP529" i="1"/>
  <c r="AQ529" i="1" s="1"/>
  <c r="AR529" i="1"/>
  <c r="AH529" i="1"/>
  <c r="AI529" i="1" s="1"/>
  <c r="AJ529" i="1"/>
  <c r="AP531" i="1"/>
  <c r="AQ531" i="1" s="1"/>
  <c r="AR531" i="1"/>
  <c r="AH531" i="1"/>
  <c r="AI531" i="1" s="1"/>
  <c r="AJ531" i="1"/>
  <c r="AP533" i="1"/>
  <c r="AQ533" i="1" s="1"/>
  <c r="AR533" i="1"/>
  <c r="AH533" i="1"/>
  <c r="AI533" i="1" s="1"/>
  <c r="AJ533" i="1"/>
  <c r="AP535" i="1"/>
  <c r="AQ535" i="1" s="1"/>
  <c r="AR535" i="1"/>
  <c r="AH535" i="1"/>
  <c r="AI535" i="1" s="1"/>
  <c r="AJ535" i="1"/>
  <c r="AP537" i="1"/>
  <c r="AQ537" i="1" s="1"/>
  <c r="AR537" i="1"/>
  <c r="AH537" i="1"/>
  <c r="AI537" i="1" s="1"/>
  <c r="AJ537" i="1"/>
  <c r="AP539" i="1"/>
  <c r="AQ539" i="1" s="1"/>
  <c r="AR539" i="1"/>
  <c r="AH539" i="1"/>
  <c r="AI539" i="1" s="1"/>
  <c r="AJ539" i="1"/>
  <c r="AP542" i="1"/>
  <c r="AQ542" i="1" s="1"/>
  <c r="AR542" i="1"/>
  <c r="AH542" i="1"/>
  <c r="AI542" i="1" s="1"/>
  <c r="AJ542" i="1"/>
  <c r="AP541" i="1"/>
  <c r="AQ541" i="1" s="1"/>
  <c r="AR541" i="1"/>
  <c r="AH541" i="1"/>
  <c r="AI541" i="1" s="1"/>
  <c r="AJ541" i="1"/>
  <c r="AP545" i="1"/>
  <c r="AQ545" i="1" s="1"/>
  <c r="AR545" i="1"/>
  <c r="AH545" i="1"/>
  <c r="AI545" i="1" s="1"/>
  <c r="AJ545" i="1"/>
  <c r="AP547" i="1"/>
  <c r="AQ547" i="1" s="1"/>
  <c r="AR547" i="1"/>
  <c r="AH547" i="1"/>
  <c r="AI547" i="1" s="1"/>
  <c r="AJ547" i="1"/>
  <c r="AP549" i="1"/>
  <c r="AQ549" i="1" s="1"/>
  <c r="AR549" i="1"/>
  <c r="AH549" i="1"/>
  <c r="AI549" i="1" s="1"/>
  <c r="AJ549" i="1"/>
  <c r="AP551" i="1"/>
  <c r="AQ551" i="1" s="1"/>
  <c r="AR551" i="1"/>
  <c r="AH551" i="1"/>
  <c r="AI551" i="1" s="1"/>
  <c r="AJ551" i="1"/>
  <c r="AP553" i="1"/>
  <c r="AQ553" i="1" s="1"/>
  <c r="AR553" i="1"/>
  <c r="AH553" i="1"/>
  <c r="AI553" i="1" s="1"/>
  <c r="AJ553" i="1"/>
  <c r="AP555" i="1"/>
  <c r="AQ555" i="1" s="1"/>
  <c r="AR555" i="1"/>
  <c r="AH555" i="1"/>
  <c r="AI555" i="1" s="1"/>
  <c r="AJ555" i="1"/>
  <c r="AP558" i="1"/>
  <c r="AQ558" i="1" s="1"/>
  <c r="AR558" i="1"/>
  <c r="AH558" i="1"/>
  <c r="AI558" i="1" s="1"/>
  <c r="AJ558" i="1"/>
  <c r="AP560" i="1"/>
  <c r="AQ560" i="1" s="1"/>
  <c r="AR560" i="1"/>
  <c r="AH560" i="1"/>
  <c r="AI560" i="1" s="1"/>
  <c r="AJ560" i="1"/>
  <c r="AP561" i="1"/>
  <c r="AQ561" i="1" s="1"/>
  <c r="AR561" i="1"/>
  <c r="AH561" i="1"/>
  <c r="AI561" i="1" s="1"/>
  <c r="AJ561" i="1"/>
  <c r="AP563" i="1"/>
  <c r="AQ563" i="1" s="1"/>
  <c r="AR563" i="1"/>
  <c r="AH563" i="1"/>
  <c r="AI563" i="1" s="1"/>
  <c r="AJ563" i="1"/>
  <c r="AP565" i="1"/>
  <c r="AQ565" i="1" s="1"/>
  <c r="AR565" i="1"/>
  <c r="AH565" i="1"/>
  <c r="AI565" i="1" s="1"/>
  <c r="AJ565" i="1"/>
  <c r="AP567" i="1"/>
  <c r="AQ567" i="1" s="1"/>
  <c r="AR567" i="1"/>
  <c r="AH567" i="1"/>
  <c r="AI567" i="1" s="1"/>
  <c r="AJ567" i="1"/>
  <c r="AP569" i="1"/>
  <c r="AQ569" i="1" s="1"/>
  <c r="AR569" i="1"/>
  <c r="AH569" i="1"/>
  <c r="AI569" i="1" s="1"/>
  <c r="AJ569" i="1"/>
  <c r="AP571" i="1"/>
  <c r="AQ571" i="1" s="1"/>
  <c r="AR571" i="1"/>
  <c r="AH571" i="1"/>
  <c r="AI571" i="1" s="1"/>
  <c r="AJ571" i="1"/>
  <c r="AP573" i="1"/>
  <c r="AQ573" i="1" s="1"/>
  <c r="AR573" i="1"/>
  <c r="AH573" i="1"/>
  <c r="AI573" i="1" s="1"/>
  <c r="AJ573" i="1"/>
  <c r="AP575" i="1"/>
  <c r="AQ575" i="1" s="1"/>
  <c r="AR575" i="1"/>
  <c r="AH575" i="1"/>
  <c r="AI575" i="1" s="1"/>
  <c r="AJ575" i="1"/>
  <c r="AP577" i="1"/>
  <c r="AQ577" i="1" s="1"/>
  <c r="AR577" i="1"/>
  <c r="AH577" i="1"/>
  <c r="AI577" i="1" s="1"/>
  <c r="AJ577" i="1"/>
  <c r="AP579" i="1"/>
  <c r="AQ579" i="1" s="1"/>
  <c r="AR579" i="1"/>
  <c r="AH579" i="1"/>
  <c r="AI579" i="1" s="1"/>
  <c r="AJ579" i="1"/>
  <c r="AP581" i="1"/>
  <c r="AQ581" i="1" s="1"/>
  <c r="AR581" i="1"/>
  <c r="AH581" i="1"/>
  <c r="AI581" i="1" s="1"/>
  <c r="AJ581" i="1"/>
  <c r="AP583" i="1"/>
  <c r="AQ583" i="1" s="1"/>
  <c r="AR583" i="1"/>
  <c r="AH583" i="1"/>
  <c r="AI583" i="1" s="1"/>
  <c r="AJ583" i="1"/>
  <c r="AP585" i="1"/>
  <c r="AQ585" i="1" s="1"/>
  <c r="AR585" i="1"/>
  <c r="AH585" i="1"/>
  <c r="AI585" i="1" s="1"/>
  <c r="AJ585" i="1"/>
  <c r="AP587" i="1"/>
  <c r="AQ587" i="1" s="1"/>
  <c r="AR587" i="1"/>
  <c r="AH587" i="1"/>
  <c r="AI587" i="1" s="1"/>
  <c r="AJ587" i="1"/>
  <c r="AP589" i="1"/>
  <c r="AQ589" i="1" s="1"/>
  <c r="AR589" i="1"/>
  <c r="AH589" i="1"/>
  <c r="AI589" i="1" s="1"/>
  <c r="AJ589" i="1"/>
  <c r="AP591" i="1"/>
  <c r="AQ591" i="1" s="1"/>
  <c r="AR591" i="1"/>
  <c r="AH591" i="1"/>
  <c r="AI591" i="1" s="1"/>
  <c r="AJ591" i="1"/>
  <c r="G173" i="1"/>
  <c r="AB173" i="1"/>
  <c r="X173" i="1" s="1"/>
  <c r="G352" i="1"/>
  <c r="X352" i="1"/>
  <c r="G196" i="1"/>
  <c r="X196" i="1"/>
  <c r="G134" i="1"/>
  <c r="X134" i="1"/>
  <c r="G258" i="1"/>
  <c r="AB258" i="1"/>
  <c r="X258" i="1" s="1"/>
  <c r="G384" i="1"/>
  <c r="G459" i="1"/>
  <c r="G32" i="1"/>
  <c r="G159" i="1"/>
  <c r="G86" i="1"/>
  <c r="G388" i="1"/>
  <c r="G61" i="1"/>
  <c r="G131" i="1"/>
  <c r="G33" i="1"/>
  <c r="G120" i="1"/>
  <c r="G121" i="1"/>
  <c r="G457" i="1"/>
  <c r="G255" i="1"/>
  <c r="G381" i="1"/>
  <c r="G37" i="1"/>
  <c r="G68" i="1"/>
  <c r="G82" i="1"/>
  <c r="G91" i="1"/>
  <c r="G260" i="1"/>
  <c r="G375" i="1"/>
  <c r="G401" i="1"/>
  <c r="G416" i="1"/>
  <c r="G433" i="1"/>
  <c r="G449" i="1"/>
  <c r="G466" i="1"/>
  <c r="G486" i="1"/>
  <c r="G22" i="1"/>
  <c r="G26" i="1"/>
  <c r="G89" i="1"/>
  <c r="G135" i="1"/>
  <c r="G254" i="1"/>
  <c r="G334" i="1"/>
  <c r="G59" i="1"/>
  <c r="G407" i="1"/>
  <c r="G405" i="1"/>
  <c r="G408" i="1"/>
  <c r="G65" i="1"/>
  <c r="G70" i="1"/>
  <c r="G25" i="1"/>
  <c r="G66" i="1"/>
  <c r="G451" i="1"/>
  <c r="G490" i="1"/>
  <c r="G321" i="1"/>
  <c r="G432" i="1"/>
  <c r="G186" i="1"/>
  <c r="G426" i="1"/>
  <c r="G94" i="1"/>
  <c r="G153" i="1"/>
  <c r="G453" i="1"/>
  <c r="G435" i="1"/>
  <c r="G119" i="1"/>
  <c r="G154" i="1"/>
  <c r="G62" i="1"/>
  <c r="G409" i="1"/>
  <c r="G19" i="1"/>
  <c r="G28" i="1"/>
  <c r="G85" i="1"/>
  <c r="G356" i="1"/>
  <c r="G445" i="1"/>
  <c r="G450" i="1"/>
  <c r="G489" i="1"/>
  <c r="G29" i="1"/>
  <c r="G60" i="1"/>
  <c r="G418" i="1"/>
  <c r="G421" i="1"/>
  <c r="G443" i="1"/>
  <c r="G456" i="1"/>
  <c r="G488" i="1"/>
  <c r="G494" i="1"/>
  <c r="G501" i="1"/>
  <c r="G179" i="1"/>
  <c r="G182" i="1"/>
  <c r="G236" i="1"/>
  <c r="G380" i="1"/>
  <c r="G386" i="1"/>
  <c r="G400" i="1"/>
  <c r="G492" i="1"/>
  <c r="G30" i="1"/>
  <c r="G406" i="1"/>
  <c r="G448" i="1"/>
  <c r="G425" i="1"/>
  <c r="G458" i="1"/>
  <c r="G387" i="1"/>
  <c r="G404" i="1"/>
  <c r="G424" i="1"/>
  <c r="G491" i="1"/>
  <c r="G446" i="1"/>
  <c r="G422" i="1"/>
  <c r="G402" i="1"/>
  <c r="G452" i="1"/>
  <c r="G417" i="1"/>
  <c r="G423" i="1"/>
  <c r="G502" i="1"/>
  <c r="G447" i="1"/>
  <c r="G444" i="1"/>
  <c r="G403" i="1"/>
  <c r="G76" i="1"/>
  <c r="G88" i="1"/>
  <c r="G21" i="1"/>
  <c r="G79" i="1"/>
  <c r="G434" i="1"/>
  <c r="G509" i="1"/>
  <c r="G507" i="1"/>
  <c r="G505" i="1"/>
  <c r="G504" i="1"/>
  <c r="G508" i="1"/>
  <c r="G506" i="1"/>
  <c r="G503" i="1"/>
  <c r="X509" i="1"/>
  <c r="AB507" i="1"/>
  <c r="X507" i="1" s="1"/>
  <c r="AB505" i="1"/>
  <c r="X505" i="1" s="1"/>
  <c r="AB504" i="1"/>
  <c r="X504" i="1" s="1"/>
  <c r="AB508" i="1"/>
  <c r="X508" i="1" s="1"/>
  <c r="AB506" i="1"/>
  <c r="X506" i="1" s="1"/>
  <c r="AB503" i="1"/>
  <c r="X503" i="1" s="1"/>
  <c r="AP503" i="1"/>
  <c r="AQ503" i="1" s="1"/>
  <c r="AR503" i="1"/>
  <c r="AH503" i="1"/>
  <c r="AI503" i="1" s="1"/>
  <c r="AJ503" i="1"/>
  <c r="AP505" i="1"/>
  <c r="AQ505" i="1" s="1"/>
  <c r="AR505" i="1"/>
  <c r="AH505" i="1"/>
  <c r="AI505" i="1" s="1"/>
  <c r="AJ505" i="1"/>
  <c r="AP508" i="1"/>
  <c r="AQ508" i="1" s="1"/>
  <c r="AR508" i="1"/>
  <c r="AH508" i="1"/>
  <c r="AI508" i="1" s="1"/>
  <c r="AJ508" i="1"/>
  <c r="AP509" i="1"/>
  <c r="AQ509" i="1" s="1"/>
  <c r="AR509" i="1"/>
  <c r="AH509" i="1"/>
  <c r="AI509" i="1" s="1"/>
  <c r="AJ509" i="1"/>
  <c r="AP504" i="1"/>
  <c r="AQ504" i="1" s="1"/>
  <c r="AR504" i="1"/>
  <c r="AH504" i="1"/>
  <c r="AI504" i="1" s="1"/>
  <c r="AJ504" i="1"/>
  <c r="AP506" i="1"/>
  <c r="AQ506" i="1" s="1"/>
  <c r="AR506" i="1"/>
  <c r="AH506" i="1"/>
  <c r="AI506" i="1" s="1"/>
  <c r="AJ506" i="1"/>
  <c r="AP507" i="1"/>
  <c r="AQ507" i="1" s="1"/>
  <c r="AR507" i="1"/>
  <c r="AH507" i="1"/>
  <c r="AI507" i="1" s="1"/>
  <c r="AJ507" i="1"/>
  <c r="AT503" i="1"/>
  <c r="AU503" i="1" s="1"/>
  <c r="AV503" i="1"/>
  <c r="AW503" i="1" s="1"/>
  <c r="E503" i="1" s="1"/>
  <c r="AL503" i="1"/>
  <c r="AM503" i="1" s="1"/>
  <c r="AN503" i="1"/>
  <c r="AT505" i="1"/>
  <c r="AU505" i="1" s="1"/>
  <c r="AV505" i="1"/>
  <c r="AW505" i="1" s="1"/>
  <c r="E505" i="1" s="1"/>
  <c r="AL505" i="1"/>
  <c r="AM505" i="1" s="1"/>
  <c r="AN505" i="1"/>
  <c r="AT508" i="1"/>
  <c r="AU508" i="1" s="1"/>
  <c r="AV508" i="1"/>
  <c r="AW508" i="1" s="1"/>
  <c r="E508" i="1" s="1"/>
  <c r="AL508" i="1"/>
  <c r="AM508" i="1" s="1"/>
  <c r="AN508" i="1"/>
  <c r="AT509" i="1"/>
  <c r="AU509" i="1" s="1"/>
  <c r="AV509" i="1"/>
  <c r="AW509" i="1" s="1"/>
  <c r="E509" i="1" s="1"/>
  <c r="AL509" i="1"/>
  <c r="AM509" i="1" s="1"/>
  <c r="AN509" i="1"/>
  <c r="AT504" i="1"/>
  <c r="AU504" i="1" s="1"/>
  <c r="AV504" i="1"/>
  <c r="AW504" i="1" s="1"/>
  <c r="E504" i="1" s="1"/>
  <c r="AL504" i="1"/>
  <c r="AM504" i="1" s="1"/>
  <c r="AN504" i="1"/>
  <c r="AT506" i="1"/>
  <c r="AU506" i="1" s="1"/>
  <c r="AV506" i="1"/>
  <c r="AW506" i="1" s="1"/>
  <c r="E506" i="1" s="1"/>
  <c r="AL506" i="1"/>
  <c r="AM506" i="1" s="1"/>
  <c r="AN506" i="1"/>
  <c r="AT507" i="1"/>
  <c r="AU507" i="1" s="1"/>
  <c r="AV507" i="1"/>
  <c r="AW507" i="1" s="1"/>
  <c r="E507" i="1" s="1"/>
  <c r="AL507" i="1"/>
  <c r="AM507" i="1" s="1"/>
  <c r="AN507" i="1"/>
  <c r="X434" i="1"/>
  <c r="D436" i="1"/>
  <c r="H436" i="1" s="1"/>
  <c r="AB79" i="1"/>
  <c r="X79" i="1" s="1"/>
  <c r="X21" i="1"/>
  <c r="X88" i="1"/>
  <c r="X76" i="1"/>
  <c r="AB423" i="1"/>
  <c r="X423" i="1" s="1"/>
  <c r="AB502" i="1"/>
  <c r="X502" i="1" s="1"/>
  <c r="AB447" i="1"/>
  <c r="X447" i="1" s="1"/>
  <c r="AB444" i="1"/>
  <c r="X444" i="1" s="1"/>
  <c r="X403" i="1"/>
  <c r="AP502" i="1"/>
  <c r="AQ502" i="1" s="1"/>
  <c r="AR502" i="1"/>
  <c r="AH502" i="1"/>
  <c r="AI502" i="1" s="1"/>
  <c r="AJ502" i="1"/>
  <c r="AV501" i="1"/>
  <c r="AT502" i="1"/>
  <c r="AU502" i="1" s="1"/>
  <c r="AV502" i="1"/>
  <c r="AL502" i="1"/>
  <c r="AM502" i="1" s="1"/>
  <c r="AN502" i="1"/>
  <c r="AB459" i="1"/>
  <c r="AB457" i="1"/>
  <c r="X457" i="1" s="1"/>
  <c r="AB433" i="1"/>
  <c r="AB448" i="1"/>
  <c r="X448" i="1" s="1"/>
  <c r="AB425" i="1"/>
  <c r="X425" i="1" s="1"/>
  <c r="X387" i="1"/>
  <c r="X404" i="1"/>
  <c r="X491" i="1"/>
  <c r="AB422" i="1"/>
  <c r="X422" i="1" s="1"/>
  <c r="X402" i="1"/>
  <c r="AF452" i="1"/>
  <c r="AB452" i="1"/>
  <c r="X452" i="1" s="1"/>
  <c r="D427" i="1"/>
  <c r="H427" i="1" s="1"/>
  <c r="D389" i="1"/>
  <c r="H389" i="1" s="1"/>
  <c r="D437" i="1"/>
  <c r="H437" i="1" s="1"/>
  <c r="X417" i="1"/>
  <c r="X424" i="1"/>
  <c r="X446" i="1"/>
  <c r="X458" i="1"/>
  <c r="X384" i="1"/>
  <c r="X459" i="1"/>
  <c r="AB32" i="1"/>
  <c r="X32" i="1" s="1"/>
  <c r="AB159" i="1"/>
  <c r="X159" i="1" s="1"/>
  <c r="X86" i="1"/>
  <c r="X388" i="1"/>
  <c r="X61" i="1"/>
  <c r="AB131" i="1"/>
  <c r="X131" i="1" s="1"/>
  <c r="AB33" i="1"/>
  <c r="X33" i="1" s="1"/>
  <c r="AB120" i="1"/>
  <c r="X120" i="1" s="1"/>
  <c r="AB121" i="1"/>
  <c r="X121" i="1" s="1"/>
  <c r="AB255" i="1"/>
  <c r="X255" i="1" s="1"/>
  <c r="X381" i="1"/>
  <c r="AB37" i="1"/>
  <c r="X37" i="1" s="1"/>
  <c r="AB68" i="1"/>
  <c r="X68" i="1" s="1"/>
  <c r="X82" i="1"/>
  <c r="X91" i="1"/>
  <c r="AB260" i="1"/>
  <c r="X260" i="1" s="1"/>
  <c r="AB375" i="1"/>
  <c r="X375" i="1" s="1"/>
  <c r="X401" i="1"/>
  <c r="X416" i="1"/>
  <c r="X433" i="1"/>
  <c r="AF449" i="1"/>
  <c r="AB449" i="1"/>
  <c r="X449" i="1" s="1"/>
  <c r="X466" i="1"/>
  <c r="AB486" i="1"/>
  <c r="X486" i="1" s="1"/>
  <c r="X22" i="1"/>
  <c r="X26" i="1"/>
  <c r="X89" i="1"/>
  <c r="X135" i="1"/>
  <c r="AB254" i="1"/>
  <c r="X254" i="1" s="1"/>
  <c r="X334" i="1"/>
  <c r="X59" i="1"/>
  <c r="X407" i="1"/>
  <c r="X405" i="1"/>
  <c r="X408" i="1"/>
  <c r="X65" i="1"/>
  <c r="AB70" i="1"/>
  <c r="X70" i="1" s="1"/>
  <c r="X25" i="1"/>
  <c r="AB66" i="1"/>
  <c r="X66" i="1" s="1"/>
  <c r="AB451" i="1"/>
  <c r="X451" i="1" s="1"/>
  <c r="AF451" i="1"/>
  <c r="X490" i="1"/>
  <c r="AB321" i="1"/>
  <c r="X321" i="1" s="1"/>
  <c r="AB432" i="1"/>
  <c r="X432" i="1" s="1"/>
  <c r="AB186" i="1"/>
  <c r="X186" i="1" s="1"/>
  <c r="AB426" i="1"/>
  <c r="X426" i="1" s="1"/>
  <c r="X94" i="1"/>
  <c r="AB153" i="1"/>
  <c r="X153" i="1" s="1"/>
  <c r="AB453" i="1"/>
  <c r="X453" i="1" s="1"/>
  <c r="AF453" i="1"/>
  <c r="X435" i="1"/>
  <c r="AB119" i="1"/>
  <c r="X119" i="1" s="1"/>
  <c r="AB154" i="1"/>
  <c r="X154" i="1" s="1"/>
  <c r="X62" i="1"/>
  <c r="AB437" i="1"/>
  <c r="X409" i="1"/>
  <c r="X19" i="1"/>
  <c r="AB28" i="1"/>
  <c r="X28" i="1" s="1"/>
  <c r="X85" i="1"/>
  <c r="X356" i="1"/>
  <c r="X445" i="1"/>
  <c r="AB450" i="1"/>
  <c r="X450" i="1" s="1"/>
  <c r="AF450" i="1"/>
  <c r="X489" i="1"/>
  <c r="AB29" i="1"/>
  <c r="X29" i="1" s="1"/>
  <c r="X60" i="1"/>
  <c r="AB418" i="1"/>
  <c r="X418" i="1" s="1"/>
  <c r="AB421" i="1"/>
  <c r="X421" i="1" s="1"/>
  <c r="AB443" i="1"/>
  <c r="X443" i="1" s="1"/>
  <c r="AB456" i="1"/>
  <c r="X456" i="1" s="1"/>
  <c r="X488" i="1"/>
  <c r="AB494" i="1"/>
  <c r="X494" i="1" s="1"/>
  <c r="AB501" i="1"/>
  <c r="X501" i="1" s="1"/>
  <c r="AB179" i="1"/>
  <c r="X179" i="1" s="1"/>
  <c r="AB182" i="1"/>
  <c r="X182" i="1" s="1"/>
  <c r="AB236" i="1"/>
  <c r="X236" i="1" s="1"/>
  <c r="X380" i="1"/>
  <c r="X386" i="1"/>
  <c r="X400" i="1"/>
  <c r="AB492" i="1"/>
  <c r="X492" i="1" s="1"/>
  <c r="AB30" i="1"/>
  <c r="X30" i="1" s="1"/>
  <c r="X406" i="1"/>
  <c r="D410" i="1"/>
  <c r="H410" i="1" s="1"/>
  <c r="D87" i="1"/>
  <c r="H87" i="1" s="1"/>
  <c r="D34" i="1"/>
  <c r="H34" i="1" s="1"/>
  <c r="AJ29" i="1"/>
  <c r="AH29" i="1"/>
  <c r="AI29" i="1" s="1"/>
  <c r="AR29" i="1"/>
  <c r="AP29" i="1"/>
  <c r="AQ29" i="1" s="1"/>
  <c r="AN42" i="1"/>
  <c r="AL42" i="1"/>
  <c r="AM42" i="1" s="1"/>
  <c r="AH42" i="1"/>
  <c r="AI42" i="1" s="1"/>
  <c r="AJ42" i="1"/>
  <c r="AR50" i="1"/>
  <c r="AP50" i="1"/>
  <c r="AQ50" i="1" s="1"/>
  <c r="AN50" i="1"/>
  <c r="AL50" i="1"/>
  <c r="AM50" i="1" s="1"/>
  <c r="AL53" i="1"/>
  <c r="AM53" i="1" s="1"/>
  <c r="AN53" i="1"/>
  <c r="AR53" i="1"/>
  <c r="AP53" i="1"/>
  <c r="AQ53" i="1" s="1"/>
  <c r="AR59" i="1"/>
  <c r="AP59" i="1"/>
  <c r="AQ59" i="1" s="1"/>
  <c r="AJ59" i="1"/>
  <c r="AH59" i="1"/>
  <c r="AI59" i="1" s="1"/>
  <c r="AH17" i="1"/>
  <c r="AI17" i="1" s="1"/>
  <c r="AJ17" i="1"/>
  <c r="AR17" i="1"/>
  <c r="AP17" i="1"/>
  <c r="AQ17" i="1" s="1"/>
  <c r="AL19" i="1"/>
  <c r="AM19" i="1" s="1"/>
  <c r="AN19" i="1"/>
  <c r="AR19" i="1"/>
  <c r="AP19" i="1"/>
  <c r="AQ19" i="1" s="1"/>
  <c r="AH21" i="1"/>
  <c r="AI21" i="1" s="1"/>
  <c r="AJ21" i="1"/>
  <c r="AR21" i="1"/>
  <c r="AP21" i="1"/>
  <c r="AQ21" i="1" s="1"/>
  <c r="AH24" i="1"/>
  <c r="AI24" i="1" s="1"/>
  <c r="AJ24" i="1"/>
  <c r="AR24" i="1"/>
  <c r="AP24" i="1"/>
  <c r="AQ24" i="1" s="1"/>
  <c r="AJ26" i="1"/>
  <c r="AH26" i="1"/>
  <c r="AI26" i="1" s="1"/>
  <c r="AN26" i="1"/>
  <c r="AL26" i="1"/>
  <c r="AM26" i="1" s="1"/>
  <c r="AR28" i="1"/>
  <c r="AP28" i="1"/>
  <c r="AQ28" i="1" s="1"/>
  <c r="AJ28" i="1"/>
  <c r="AH28" i="1"/>
  <c r="AI28" i="1" s="1"/>
  <c r="AR31" i="1"/>
  <c r="AP31" i="1"/>
  <c r="AQ31" i="1" s="1"/>
  <c r="AN31" i="1"/>
  <c r="AL31" i="1"/>
  <c r="AM31" i="1" s="1"/>
  <c r="AR38" i="1"/>
  <c r="AP38" i="1"/>
  <c r="AQ38" i="1" s="1"/>
  <c r="AL38" i="1"/>
  <c r="AM38" i="1" s="1"/>
  <c r="AN38" i="1"/>
  <c r="AR41" i="1"/>
  <c r="AP41" i="1"/>
  <c r="AN41" i="1"/>
  <c r="AL41" i="1"/>
  <c r="AL47" i="1"/>
  <c r="AM47" i="1" s="1"/>
  <c r="AN47" i="1"/>
  <c r="AH47" i="1"/>
  <c r="AI47" i="1" s="1"/>
  <c r="AJ47" i="1"/>
  <c r="AR52" i="1"/>
  <c r="AP52" i="1"/>
  <c r="AQ52" i="1" s="1"/>
  <c r="AH52" i="1"/>
  <c r="AI52" i="1" s="1"/>
  <c r="AJ52" i="1"/>
  <c r="AL56" i="1"/>
  <c r="AM56" i="1" s="1"/>
  <c r="AN56" i="1"/>
  <c r="AR56" i="1"/>
  <c r="AP56" i="1"/>
  <c r="AQ56" i="1" s="1"/>
  <c r="AR63" i="1"/>
  <c r="AP63" i="1"/>
  <c r="AQ63" i="1" s="1"/>
  <c r="AH63" i="1"/>
  <c r="AI63" i="1" s="1"/>
  <c r="AJ63" i="1"/>
  <c r="AJ67" i="1"/>
  <c r="AH67" i="1"/>
  <c r="AI67" i="1" s="1"/>
  <c r="AL67" i="1"/>
  <c r="AM67" i="1" s="1"/>
  <c r="AN67" i="1"/>
  <c r="AR72" i="1"/>
  <c r="AP72" i="1"/>
  <c r="AL72" i="1"/>
  <c r="AN72" i="1"/>
  <c r="AR75" i="1"/>
  <c r="AP75" i="1"/>
  <c r="AQ75" i="1" s="1"/>
  <c r="AL75" i="1"/>
  <c r="AM75" i="1" s="1"/>
  <c r="AN75" i="1"/>
  <c r="AR80" i="1"/>
  <c r="AP80" i="1"/>
  <c r="AQ80" i="1" s="1"/>
  <c r="AJ80" i="1"/>
  <c r="AH80" i="1"/>
  <c r="AI80" i="1" s="1"/>
  <c r="AR86" i="1"/>
  <c r="AP86" i="1"/>
  <c r="AQ86" i="1" s="1"/>
  <c r="AL86" i="1"/>
  <c r="AM86" i="1" s="1"/>
  <c r="AN86" i="1"/>
  <c r="AN94" i="1"/>
  <c r="AL94" i="1"/>
  <c r="AM94" i="1" s="1"/>
  <c r="AR94" i="1"/>
  <c r="AP94" i="1"/>
  <c r="AQ94" i="1" s="1"/>
  <c r="AR98" i="1"/>
  <c r="AP98" i="1"/>
  <c r="AQ98" i="1" s="1"/>
  <c r="AJ98" i="1"/>
  <c r="AH98" i="1"/>
  <c r="AI98" i="1" s="1"/>
  <c r="AR102" i="1"/>
  <c r="AP102" i="1"/>
  <c r="AQ102" i="1" s="1"/>
  <c r="AJ102" i="1"/>
  <c r="AH102" i="1"/>
  <c r="AI102" i="1" s="1"/>
  <c r="AJ105" i="1"/>
  <c r="AH105" i="1"/>
  <c r="AI105" i="1" s="1"/>
  <c r="AL105" i="1"/>
  <c r="AM105" i="1" s="1"/>
  <c r="AN105" i="1"/>
  <c r="AR112" i="1"/>
  <c r="AP112" i="1"/>
  <c r="AL112" i="1"/>
  <c r="AN112" i="1"/>
  <c r="AN115" i="1"/>
  <c r="AL115" i="1"/>
  <c r="AM115" i="1" s="1"/>
  <c r="AJ115" i="1"/>
  <c r="AH115" i="1"/>
  <c r="AI115" i="1" s="1"/>
  <c r="AL118" i="1"/>
  <c r="AM118" i="1" s="1"/>
  <c r="AN118" i="1"/>
  <c r="AJ118" i="1"/>
  <c r="AH118" i="1"/>
  <c r="AI118" i="1" s="1"/>
  <c r="AN121" i="1"/>
  <c r="AL121" i="1"/>
  <c r="AM121" i="1" s="1"/>
  <c r="AH121" i="1"/>
  <c r="AI121" i="1" s="1"/>
  <c r="AJ121" i="1"/>
  <c r="AR123" i="1"/>
  <c r="AP123" i="1"/>
  <c r="AQ123" i="1" s="1"/>
  <c r="AL123" i="1"/>
  <c r="AM123" i="1" s="1"/>
  <c r="AN123" i="1"/>
  <c r="AJ126" i="1"/>
  <c r="AH126" i="1"/>
  <c r="AI126" i="1" s="1"/>
  <c r="AR126" i="1"/>
  <c r="AP126" i="1"/>
  <c r="AQ126" i="1" s="1"/>
  <c r="AJ129" i="1"/>
  <c r="AH129" i="1"/>
  <c r="AI129" i="1" s="1"/>
  <c r="AL129" i="1"/>
  <c r="AM129" i="1" s="1"/>
  <c r="AN129" i="1"/>
  <c r="AL133" i="1"/>
  <c r="AM133" i="1" s="1"/>
  <c r="AN133" i="1"/>
  <c r="AR133" i="1"/>
  <c r="AP133" i="1"/>
  <c r="AQ133" i="1" s="1"/>
  <c r="AR135" i="1"/>
  <c r="AP135" i="1"/>
  <c r="AQ135" i="1" s="1"/>
  <c r="AH135" i="1"/>
  <c r="AI135" i="1" s="1"/>
  <c r="AJ135" i="1"/>
  <c r="AR138" i="1"/>
  <c r="AP138" i="1"/>
  <c r="AQ138" i="1" s="1"/>
  <c r="AH138" i="1"/>
  <c r="AI138" i="1" s="1"/>
  <c r="AJ138" i="1"/>
  <c r="AJ148" i="1"/>
  <c r="AH148" i="1"/>
  <c r="AI148" i="1" s="1"/>
  <c r="AR148" i="1"/>
  <c r="AP148" i="1"/>
  <c r="AQ148" i="1" s="1"/>
  <c r="AR151" i="1"/>
  <c r="AP151" i="1"/>
  <c r="AQ151" i="1" s="1"/>
  <c r="AH151" i="1"/>
  <c r="AI151" i="1" s="1"/>
  <c r="AJ151" i="1"/>
  <c r="AL153" i="1"/>
  <c r="AM153" i="1" s="1"/>
  <c r="AN153" i="1"/>
  <c r="AH153" i="1"/>
  <c r="AI153" i="1" s="1"/>
  <c r="AJ153" i="1"/>
  <c r="AJ157" i="1"/>
  <c r="AH157" i="1"/>
  <c r="AI157" i="1" s="1"/>
  <c r="AR157" i="1"/>
  <c r="AP157" i="1"/>
  <c r="AQ157" i="1" s="1"/>
  <c r="AN159" i="1"/>
  <c r="AL159" i="1"/>
  <c r="AM159" i="1" s="1"/>
  <c r="AJ159" i="1"/>
  <c r="AH159" i="1"/>
  <c r="AI159" i="1" s="1"/>
  <c r="AJ166" i="1"/>
  <c r="AH166" i="1"/>
  <c r="AI166" i="1" s="1"/>
  <c r="AL166" i="1"/>
  <c r="AM166" i="1" s="1"/>
  <c r="AN166" i="1"/>
  <c r="AR172" i="1"/>
  <c r="AP172" i="1"/>
  <c r="AQ172" i="1" s="1"/>
  <c r="AN172" i="1"/>
  <c r="AL172" i="1"/>
  <c r="AM172" i="1" s="1"/>
  <c r="AJ177" i="1"/>
  <c r="AH177" i="1"/>
  <c r="AI177" i="1" s="1"/>
  <c r="AR177" i="1"/>
  <c r="AP177" i="1"/>
  <c r="AQ177" i="1" s="1"/>
  <c r="AN179" i="1"/>
  <c r="AL179" i="1"/>
  <c r="AM179" i="1" s="1"/>
  <c r="AH179" i="1"/>
  <c r="AI179" i="1" s="1"/>
  <c r="AJ179" i="1"/>
  <c r="AH182" i="1"/>
  <c r="AI182" i="1" s="1"/>
  <c r="AJ182" i="1"/>
  <c r="AN182" i="1"/>
  <c r="AL182" i="1"/>
  <c r="AM182" i="1" s="1"/>
  <c r="AR184" i="1"/>
  <c r="AP184" i="1"/>
  <c r="AQ184" i="1" s="1"/>
  <c r="AJ184" i="1"/>
  <c r="AH184" i="1"/>
  <c r="AI184" i="1" s="1"/>
  <c r="AN189" i="1"/>
  <c r="AL189" i="1"/>
  <c r="AM189" i="1" s="1"/>
  <c r="AH189" i="1"/>
  <c r="AI189" i="1" s="1"/>
  <c r="AJ189" i="1"/>
  <c r="AL205" i="1"/>
  <c r="AM205" i="1" s="1"/>
  <c r="AN205" i="1"/>
  <c r="AH205" i="1"/>
  <c r="AI205" i="1" s="1"/>
  <c r="AJ205" i="1"/>
  <c r="AR210" i="1"/>
  <c r="AP210" i="1"/>
  <c r="AQ210" i="1" s="1"/>
  <c r="AN210" i="1"/>
  <c r="AL210" i="1"/>
  <c r="AM210" i="1" s="1"/>
  <c r="AL217" i="1"/>
  <c r="AM217" i="1" s="1"/>
  <c r="AN217" i="1"/>
  <c r="AR217" i="1"/>
  <c r="AP217" i="1"/>
  <c r="AQ217" i="1" s="1"/>
  <c r="AH223" i="1"/>
  <c r="AI223" i="1" s="1"/>
  <c r="AJ223" i="1"/>
  <c r="AR223" i="1"/>
  <c r="AP223" i="1"/>
  <c r="AQ223" i="1" s="1"/>
  <c r="AH225" i="1"/>
  <c r="AI225" i="1" s="1"/>
  <c r="AJ225" i="1"/>
  <c r="AR225" i="1"/>
  <c r="AP225" i="1"/>
  <c r="AQ225" i="1" s="1"/>
  <c r="AH235" i="1"/>
  <c r="AI235" i="1" s="1"/>
  <c r="AJ235" i="1"/>
  <c r="AR235" i="1"/>
  <c r="AP235" i="1"/>
  <c r="AQ235" i="1" s="1"/>
  <c r="AR237" i="1"/>
  <c r="AP237" i="1"/>
  <c r="AQ237" i="1" s="1"/>
  <c r="AJ237" i="1"/>
  <c r="AH237" i="1"/>
  <c r="AI237" i="1" s="1"/>
  <c r="AL242" i="1"/>
  <c r="AM242" i="1" s="1"/>
  <c r="AN242" i="1"/>
  <c r="AJ242" i="1"/>
  <c r="AH242" i="1"/>
  <c r="AI242" i="1" s="1"/>
  <c r="AN244" i="1"/>
  <c r="AL244" i="1"/>
  <c r="AM244" i="1" s="1"/>
  <c r="AR244" i="1"/>
  <c r="AP244" i="1"/>
  <c r="AQ244" i="1" s="1"/>
  <c r="AR248" i="1"/>
  <c r="AP248" i="1"/>
  <c r="AQ248" i="1" s="1"/>
  <c r="AH248" i="1"/>
  <c r="AI248" i="1" s="1"/>
  <c r="AJ248" i="1"/>
  <c r="AH250" i="1"/>
  <c r="AI250" i="1" s="1"/>
  <c r="AJ250" i="1"/>
  <c r="AL250" i="1"/>
  <c r="AM250" i="1" s="1"/>
  <c r="AN250" i="1"/>
  <c r="AR255" i="1"/>
  <c r="AP255" i="1"/>
  <c r="AQ255" i="1" s="1"/>
  <c r="AL255" i="1"/>
  <c r="AM255" i="1" s="1"/>
  <c r="AN255" i="1"/>
  <c r="AN258" i="1"/>
  <c r="AL258" i="1"/>
  <c r="AM258" i="1" s="1"/>
  <c r="AR258" i="1"/>
  <c r="AP258" i="1"/>
  <c r="AQ258" i="1" s="1"/>
  <c r="AN260" i="1"/>
  <c r="AL260" i="1"/>
  <c r="AM260" i="1" s="1"/>
  <c r="AH260" i="1"/>
  <c r="AI260" i="1" s="1"/>
  <c r="AJ260" i="1"/>
  <c r="AR263" i="1"/>
  <c r="AP263" i="1"/>
  <c r="AQ263" i="1" s="1"/>
  <c r="AH263" i="1"/>
  <c r="AI263" i="1" s="1"/>
  <c r="AJ263" i="1"/>
  <c r="AH267" i="1"/>
  <c r="AI267" i="1" s="1"/>
  <c r="AJ267" i="1"/>
  <c r="AN267" i="1"/>
  <c r="AL267" i="1"/>
  <c r="AM267" i="1" s="1"/>
  <c r="AJ269" i="1"/>
  <c r="AH269" i="1"/>
  <c r="AI269" i="1" s="1"/>
  <c r="AN269" i="1"/>
  <c r="AL269" i="1"/>
  <c r="AM269" i="1" s="1"/>
  <c r="AH275" i="1"/>
  <c r="AI275" i="1" s="1"/>
  <c r="AJ275" i="1"/>
  <c r="AN275" i="1"/>
  <c r="AL275" i="1"/>
  <c r="AM275" i="1" s="1"/>
  <c r="AR278" i="1"/>
  <c r="AP278" i="1"/>
  <c r="AQ278" i="1" s="1"/>
  <c r="AH278" i="1"/>
  <c r="AI278" i="1" s="1"/>
  <c r="AJ278" i="1"/>
  <c r="AR286" i="1"/>
  <c r="AP286" i="1"/>
  <c r="AQ286" i="1" s="1"/>
  <c r="AN286" i="1"/>
  <c r="AL286" i="1"/>
  <c r="AM286" i="1" s="1"/>
  <c r="AH289" i="1"/>
  <c r="AI289" i="1" s="1"/>
  <c r="AJ289" i="1"/>
  <c r="AR289" i="1"/>
  <c r="AP289" i="1"/>
  <c r="AH291" i="1"/>
  <c r="AI291" i="1" s="1"/>
  <c r="AJ291" i="1"/>
  <c r="AL291" i="1"/>
  <c r="AN291" i="1"/>
  <c r="AR299" i="1"/>
  <c r="AP299" i="1"/>
  <c r="AQ299" i="1" s="1"/>
  <c r="AL299" i="1"/>
  <c r="AM299" i="1" s="1"/>
  <c r="AN299" i="1"/>
  <c r="AJ306" i="1"/>
  <c r="AH306" i="1"/>
  <c r="AI306" i="1" s="1"/>
  <c r="AR306" i="1"/>
  <c r="AP306" i="1"/>
  <c r="AQ306" i="1" s="1"/>
  <c r="AJ314" i="1"/>
  <c r="AH314" i="1"/>
  <c r="AI314" i="1" s="1"/>
  <c r="AR314" i="1"/>
  <c r="AP314" i="1"/>
  <c r="AQ314" i="1" s="1"/>
  <c r="AJ317" i="1"/>
  <c r="AH317" i="1"/>
  <c r="AI317" i="1" s="1"/>
  <c r="AN317" i="1"/>
  <c r="AL317" i="1"/>
  <c r="AM317" i="1" s="1"/>
  <c r="AJ320" i="1"/>
  <c r="AH320" i="1"/>
  <c r="AI320" i="1" s="1"/>
  <c r="AN320" i="1"/>
  <c r="AL320" i="1"/>
  <c r="AM320" i="1" s="1"/>
  <c r="AL323" i="1"/>
  <c r="AM323" i="1" s="1"/>
  <c r="AN323" i="1"/>
  <c r="AH323" i="1"/>
  <c r="AI323" i="1" s="1"/>
  <c r="AJ323" i="1"/>
  <c r="AR328" i="1"/>
  <c r="AP328" i="1"/>
  <c r="AQ328" i="1" s="1"/>
  <c r="AL328" i="1"/>
  <c r="AM328" i="1" s="1"/>
  <c r="AN328" i="1"/>
  <c r="AR331" i="1"/>
  <c r="AP331" i="1"/>
  <c r="AQ331" i="1" s="1"/>
  <c r="AJ331" i="1"/>
  <c r="AH331" i="1"/>
  <c r="AI331" i="1" s="1"/>
  <c r="AN336" i="1"/>
  <c r="AL336" i="1"/>
  <c r="AM336" i="1" s="1"/>
  <c r="AH336" i="1"/>
  <c r="AI336" i="1" s="1"/>
  <c r="AJ336" i="1"/>
  <c r="AR340" i="1"/>
  <c r="AP340" i="1"/>
  <c r="AH340" i="1"/>
  <c r="AI340" i="1" s="1"/>
  <c r="AJ340" i="1"/>
  <c r="AR345" i="1"/>
  <c r="AP345" i="1"/>
  <c r="AN345" i="1"/>
  <c r="AL345" i="1"/>
  <c r="AM345" i="1" s="1"/>
  <c r="AJ348" i="1"/>
  <c r="AH348" i="1"/>
  <c r="AI348" i="1" s="1"/>
  <c r="AL348" i="1"/>
  <c r="AM348" i="1" s="1"/>
  <c r="AN348" i="1"/>
  <c r="AR350" i="1"/>
  <c r="AP350" i="1"/>
  <c r="AQ350" i="1" s="1"/>
  <c r="AL350" i="1"/>
  <c r="AM350" i="1" s="1"/>
  <c r="AN350" i="1"/>
  <c r="AN354" i="1"/>
  <c r="AL354" i="1"/>
  <c r="AM354" i="1" s="1"/>
  <c r="AJ354" i="1"/>
  <c r="AH354" i="1"/>
  <c r="AI354" i="1" s="1"/>
  <c r="AR358" i="1"/>
  <c r="AP358" i="1"/>
  <c r="AL358" i="1"/>
  <c r="AM358" i="1" s="1"/>
  <c r="AN358" i="1"/>
  <c r="AR361" i="1"/>
  <c r="AP361" i="1"/>
  <c r="AQ361" i="1" s="1"/>
  <c r="AN361" i="1"/>
  <c r="AL361" i="1"/>
  <c r="AM361" i="1" s="1"/>
  <c r="AH365" i="1"/>
  <c r="AI365" i="1" s="1"/>
  <c r="AJ365" i="1"/>
  <c r="AR365" i="1"/>
  <c r="AP365" i="1"/>
  <c r="AQ365" i="1" s="1"/>
  <c r="AL367" i="1"/>
  <c r="AM367" i="1" s="1"/>
  <c r="AN367" i="1"/>
  <c r="AR367" i="1"/>
  <c r="AP367" i="1"/>
  <c r="AQ367" i="1" s="1"/>
  <c r="AN371" i="1"/>
  <c r="AL371" i="1"/>
  <c r="AM371" i="1" s="1"/>
  <c r="AR371" i="1"/>
  <c r="AP371" i="1"/>
  <c r="AQ371" i="1" s="1"/>
  <c r="AR373" i="1"/>
  <c r="AP373" i="1"/>
  <c r="AQ373" i="1" s="1"/>
  <c r="AJ373" i="1"/>
  <c r="AH373" i="1"/>
  <c r="AI373" i="1" s="1"/>
  <c r="AN378" i="1"/>
  <c r="AL378" i="1"/>
  <c r="AM378" i="1" s="1"/>
  <c r="AJ378" i="1"/>
  <c r="AH378" i="1"/>
  <c r="AI378" i="1" s="1"/>
  <c r="AN380" i="1"/>
  <c r="AL380" i="1"/>
  <c r="AM380" i="1" s="1"/>
  <c r="AJ380" i="1"/>
  <c r="AH380" i="1"/>
  <c r="AI380" i="1" s="1"/>
  <c r="AN384" i="1"/>
  <c r="AL384" i="1"/>
  <c r="AM384" i="1" s="1"/>
  <c r="AR384" i="1"/>
  <c r="AP384" i="1"/>
  <c r="AQ384" i="1" s="1"/>
  <c r="AL392" i="1"/>
  <c r="AM392" i="1" s="1"/>
  <c r="AN392" i="1"/>
  <c r="AR392" i="1"/>
  <c r="AP392" i="1"/>
  <c r="AQ392" i="1" s="1"/>
  <c r="AN395" i="1"/>
  <c r="AL395" i="1"/>
  <c r="AM395" i="1" s="1"/>
  <c r="AR395" i="1"/>
  <c r="AP395" i="1"/>
  <c r="AQ395" i="1" s="1"/>
  <c r="AL397" i="1"/>
  <c r="AM397" i="1" s="1"/>
  <c r="AN397" i="1"/>
  <c r="AR397" i="1"/>
  <c r="AP397" i="1"/>
  <c r="AL400" i="1"/>
  <c r="AM400" i="1" s="1"/>
  <c r="AN400" i="1"/>
  <c r="AH400" i="1"/>
  <c r="AI400" i="1" s="1"/>
  <c r="AJ400" i="1"/>
  <c r="AN402" i="1"/>
  <c r="AL402" i="1"/>
  <c r="AM402" i="1" s="1"/>
  <c r="AR402" i="1"/>
  <c r="AP402" i="1"/>
  <c r="AQ402" i="1" s="1"/>
  <c r="AN409" i="1"/>
  <c r="AL409" i="1"/>
  <c r="AM409" i="1" s="1"/>
  <c r="AR409" i="1"/>
  <c r="AP409" i="1"/>
  <c r="AQ409" i="1" s="1"/>
  <c r="AN420" i="1"/>
  <c r="AL420" i="1"/>
  <c r="AM420" i="1" s="1"/>
  <c r="AH420" i="1"/>
  <c r="AI420" i="1" s="1"/>
  <c r="AJ420" i="1"/>
  <c r="AL424" i="1"/>
  <c r="AM424" i="1" s="1"/>
  <c r="AN424" i="1"/>
  <c r="AJ424" i="1"/>
  <c r="AH424" i="1"/>
  <c r="AI424" i="1" s="1"/>
  <c r="AN432" i="1"/>
  <c r="AL432" i="1"/>
  <c r="AM432" i="1" s="1"/>
  <c r="AH432" i="1"/>
  <c r="AI432" i="1" s="1"/>
  <c r="AJ432" i="1"/>
  <c r="AN436" i="1"/>
  <c r="AL436" i="1"/>
  <c r="AM436" i="1" s="1"/>
  <c r="AR436" i="1"/>
  <c r="AP436" i="1"/>
  <c r="AQ436" i="1" s="1"/>
  <c r="AL440" i="1"/>
  <c r="AM440" i="1" s="1"/>
  <c r="AN440" i="1"/>
  <c r="AJ440" i="1"/>
  <c r="AH440" i="1"/>
  <c r="AI440" i="1" s="1"/>
  <c r="AN446" i="1"/>
  <c r="AL446" i="1"/>
  <c r="AM446" i="1" s="1"/>
  <c r="AR446" i="1"/>
  <c r="AP446" i="1"/>
  <c r="AQ446" i="1" s="1"/>
  <c r="AL457" i="1"/>
  <c r="AM457" i="1" s="1"/>
  <c r="AN457" i="1"/>
  <c r="AH457" i="1"/>
  <c r="AI457" i="1" s="1"/>
  <c r="AJ457" i="1"/>
  <c r="AL460" i="1"/>
  <c r="AM460" i="1" s="1"/>
  <c r="AN460" i="1"/>
  <c r="AJ460" i="1"/>
  <c r="AH460" i="1"/>
  <c r="AI460" i="1" s="1"/>
  <c r="AL463" i="1"/>
  <c r="AM463" i="1" s="1"/>
  <c r="AN463" i="1"/>
  <c r="AP463" i="1"/>
  <c r="AQ463" i="1" s="1"/>
  <c r="AR463" i="1"/>
  <c r="AR474" i="1"/>
  <c r="AP474" i="1"/>
  <c r="AQ474" i="1" s="1"/>
  <c r="AL474" i="1"/>
  <c r="AM474" i="1" s="1"/>
  <c r="AN474" i="1"/>
  <c r="AJ478" i="1"/>
  <c r="AH478" i="1"/>
  <c r="AI478" i="1" s="1"/>
  <c r="AL478" i="1"/>
  <c r="AM478" i="1" s="1"/>
  <c r="AN478" i="1"/>
  <c r="AN484" i="1"/>
  <c r="AL484" i="1"/>
  <c r="AM484" i="1" s="1"/>
  <c r="AH484" i="1"/>
  <c r="AI484" i="1" s="1"/>
  <c r="AJ484" i="1"/>
  <c r="AL490" i="1"/>
  <c r="AM490" i="1" s="1"/>
  <c r="AN490" i="1"/>
  <c r="AH490" i="1"/>
  <c r="AI490" i="1" s="1"/>
  <c r="AJ490" i="1"/>
  <c r="AR494" i="1"/>
  <c r="AP494" i="1"/>
  <c r="AQ494" i="1" s="1"/>
  <c r="AL494" i="1"/>
  <c r="AM494" i="1" s="1"/>
  <c r="AN494" i="1"/>
  <c r="AL496" i="1"/>
  <c r="AM496" i="1" s="1"/>
  <c r="AN496" i="1"/>
  <c r="AJ496" i="1"/>
  <c r="AH496" i="1"/>
  <c r="AI496" i="1" s="1"/>
  <c r="AN500" i="1"/>
  <c r="AL500" i="1"/>
  <c r="AM500" i="1" s="1"/>
  <c r="AH500" i="1"/>
  <c r="AI500" i="1" s="1"/>
  <c r="AJ500" i="1"/>
  <c r="AJ23" i="1"/>
  <c r="AH23" i="1"/>
  <c r="AI23" i="1" s="1"/>
  <c r="AR23" i="1"/>
  <c r="AP23" i="1"/>
  <c r="AQ23" i="1" s="1"/>
  <c r="AR33" i="1"/>
  <c r="AP33" i="1"/>
  <c r="AQ33" i="1" s="1"/>
  <c r="AJ33" i="1"/>
  <c r="AH33" i="1"/>
  <c r="AI33" i="1" s="1"/>
  <c r="AL37" i="1"/>
  <c r="AM37" i="1" s="1"/>
  <c r="AN37" i="1"/>
  <c r="AJ37" i="1"/>
  <c r="AH37" i="1"/>
  <c r="AI37" i="1" s="1"/>
  <c r="AN44" i="1"/>
  <c r="AL44" i="1"/>
  <c r="AM44" i="1" s="1"/>
  <c r="AH44" i="1"/>
  <c r="AI44" i="1" s="1"/>
  <c r="AJ44" i="1"/>
  <c r="AH48" i="1"/>
  <c r="AI48" i="1" s="1"/>
  <c r="AJ48" i="1"/>
  <c r="AR48" i="1"/>
  <c r="AP48" i="1"/>
  <c r="AQ48" i="1" s="1"/>
  <c r="AJ61" i="1"/>
  <c r="AH61" i="1"/>
  <c r="AI61" i="1" s="1"/>
  <c r="AR61" i="1"/>
  <c r="AP61" i="1"/>
  <c r="AQ61" i="1" s="1"/>
  <c r="AL64" i="1"/>
  <c r="AM64" i="1" s="1"/>
  <c r="AN64" i="1"/>
  <c r="AR64" i="1"/>
  <c r="AP64" i="1"/>
  <c r="AQ64" i="1" s="1"/>
  <c r="AR69" i="1"/>
  <c r="AP69" i="1"/>
  <c r="AQ69" i="1" s="1"/>
  <c r="AL69" i="1"/>
  <c r="AM69" i="1" s="1"/>
  <c r="AN69" i="1"/>
  <c r="AR71" i="1"/>
  <c r="AP71" i="1"/>
  <c r="AJ71" i="1"/>
  <c r="AH71" i="1"/>
  <c r="AL76" i="1"/>
  <c r="AM76" i="1" s="1"/>
  <c r="AN76" i="1"/>
  <c r="AR76" i="1"/>
  <c r="AP76" i="1"/>
  <c r="AQ76" i="1" s="1"/>
  <c r="AN79" i="1"/>
  <c r="AL79" i="1"/>
  <c r="AM79" i="1" s="1"/>
  <c r="AH79" i="1"/>
  <c r="AI79" i="1" s="1"/>
  <c r="AJ79" i="1"/>
  <c r="AN82" i="1"/>
  <c r="AL82" i="1"/>
  <c r="AM82" i="1" s="1"/>
  <c r="AH82" i="1"/>
  <c r="AI82" i="1" s="1"/>
  <c r="AJ82" i="1"/>
  <c r="AJ85" i="1"/>
  <c r="AH85" i="1"/>
  <c r="AI85" i="1" s="1"/>
  <c r="AN85" i="1"/>
  <c r="AL85" i="1"/>
  <c r="AM85" i="1" s="1"/>
  <c r="AJ89" i="1"/>
  <c r="AH89" i="1"/>
  <c r="AI89" i="1" s="1"/>
  <c r="AR89" i="1"/>
  <c r="AP89" i="1"/>
  <c r="AQ89" i="1" s="1"/>
  <c r="AN91" i="1"/>
  <c r="AL91" i="1"/>
  <c r="AM91" i="1" s="1"/>
  <c r="AH91" i="1"/>
  <c r="AI91" i="1" s="1"/>
  <c r="AJ91" i="1"/>
  <c r="AR93" i="1"/>
  <c r="AP93" i="1"/>
  <c r="AQ93" i="1" s="1"/>
  <c r="AL93" i="1"/>
  <c r="AM93" i="1" s="1"/>
  <c r="AN93" i="1"/>
  <c r="AN96" i="1"/>
  <c r="AL96" i="1"/>
  <c r="AM96" i="1" s="1"/>
  <c r="AR96" i="1"/>
  <c r="AP96" i="1"/>
  <c r="AQ96" i="1" s="1"/>
  <c r="AJ100" i="1"/>
  <c r="AH100" i="1"/>
  <c r="AI100" i="1" s="1"/>
  <c r="AR100" i="1"/>
  <c r="AP100" i="1"/>
  <c r="AQ100" i="1" s="1"/>
  <c r="AJ106" i="1"/>
  <c r="AH106" i="1"/>
  <c r="AI106" i="1" s="1"/>
  <c r="AL106" i="1"/>
  <c r="AM106" i="1" s="1"/>
  <c r="AN106" i="1"/>
  <c r="AN108" i="1"/>
  <c r="AL108" i="1"/>
  <c r="AM108" i="1" s="1"/>
  <c r="AR108" i="1"/>
  <c r="AP108" i="1"/>
  <c r="AQ108" i="1" s="1"/>
  <c r="AR111" i="1"/>
  <c r="AP111" i="1"/>
  <c r="AQ111" i="1" s="1"/>
  <c r="AJ111" i="1"/>
  <c r="AH111" i="1"/>
  <c r="AI111" i="1" s="1"/>
  <c r="AJ117" i="1"/>
  <c r="AH117" i="1"/>
  <c r="AI117" i="1" s="1"/>
  <c r="AN117" i="1"/>
  <c r="AL117" i="1"/>
  <c r="AM117" i="1" s="1"/>
  <c r="AN124" i="1"/>
  <c r="AL124" i="1"/>
  <c r="AM124" i="1" s="1"/>
  <c r="AJ124" i="1"/>
  <c r="AH124" i="1"/>
  <c r="AI124" i="1" s="1"/>
  <c r="AL130" i="1"/>
  <c r="AM130" i="1" s="1"/>
  <c r="AN130" i="1"/>
  <c r="AR130" i="1"/>
  <c r="AP130" i="1"/>
  <c r="AQ130" i="1" s="1"/>
  <c r="AR136" i="1"/>
  <c r="AP136" i="1"/>
  <c r="AQ136" i="1" s="1"/>
  <c r="AN136" i="1"/>
  <c r="AL136" i="1"/>
  <c r="AM136" i="1" s="1"/>
  <c r="AJ140" i="1"/>
  <c r="AH140" i="1"/>
  <c r="AI140" i="1" s="1"/>
  <c r="AR140" i="1"/>
  <c r="AP140" i="1"/>
  <c r="AQ140" i="1" s="1"/>
  <c r="AJ142" i="1"/>
  <c r="AH142" i="1"/>
  <c r="AI142" i="1" s="1"/>
  <c r="AL142" i="1"/>
  <c r="AM142" i="1" s="1"/>
  <c r="AN142" i="1"/>
  <c r="AN145" i="1"/>
  <c r="AL145" i="1"/>
  <c r="AM145" i="1" s="1"/>
  <c r="AJ145" i="1"/>
  <c r="AH145" i="1"/>
  <c r="AI145" i="1" s="1"/>
  <c r="AL147" i="1"/>
  <c r="AM147" i="1" s="1"/>
  <c r="AN147" i="1"/>
  <c r="AJ147" i="1"/>
  <c r="AH147" i="1"/>
  <c r="AI147" i="1" s="1"/>
  <c r="AL154" i="1"/>
  <c r="AM154" i="1" s="1"/>
  <c r="AN154" i="1"/>
  <c r="AJ154" i="1"/>
  <c r="AH154" i="1"/>
  <c r="AI154" i="1" s="1"/>
  <c r="AH161" i="1"/>
  <c r="AI161" i="1" s="1"/>
  <c r="AJ161" i="1"/>
  <c r="AR161" i="1"/>
  <c r="AP161" i="1"/>
  <c r="AQ161" i="1" s="1"/>
  <c r="AJ163" i="1"/>
  <c r="AH163" i="1"/>
  <c r="AI163" i="1" s="1"/>
  <c r="AR163" i="1"/>
  <c r="AP163" i="1"/>
  <c r="AQ163" i="1" s="1"/>
  <c r="AR165" i="1"/>
  <c r="AP165" i="1"/>
  <c r="AQ165" i="1" s="1"/>
  <c r="AL165" i="1"/>
  <c r="AM165" i="1" s="1"/>
  <c r="AN165" i="1"/>
  <c r="AR169" i="1"/>
  <c r="AP169" i="1"/>
  <c r="AQ169" i="1" s="1"/>
  <c r="AL169" i="1"/>
  <c r="AM169" i="1" s="1"/>
  <c r="AN169" i="1"/>
  <c r="AR171" i="1"/>
  <c r="AP171" i="1"/>
  <c r="AQ171" i="1" s="1"/>
  <c r="AL171" i="1"/>
  <c r="AM171" i="1" s="1"/>
  <c r="AN171" i="1"/>
  <c r="AR174" i="1"/>
  <c r="AP174" i="1"/>
  <c r="AQ174" i="1" s="1"/>
  <c r="AJ174" i="1"/>
  <c r="AH174" i="1"/>
  <c r="AI174" i="1" s="1"/>
  <c r="AN181" i="1"/>
  <c r="AL181" i="1"/>
  <c r="AM181" i="1" s="1"/>
  <c r="AJ181" i="1"/>
  <c r="AH181" i="1"/>
  <c r="AI181" i="1" s="1"/>
  <c r="AJ186" i="1"/>
  <c r="AH186" i="1"/>
  <c r="AI186" i="1" s="1"/>
  <c r="AL186" i="1"/>
  <c r="AM186" i="1" s="1"/>
  <c r="AN186" i="1"/>
  <c r="AN190" i="1"/>
  <c r="AL190" i="1"/>
  <c r="AM190" i="1" s="1"/>
  <c r="AR190" i="1"/>
  <c r="AP190" i="1"/>
  <c r="AQ190" i="1" s="1"/>
  <c r="AJ193" i="1"/>
  <c r="AH193" i="1"/>
  <c r="AI193" i="1" s="1"/>
  <c r="AN193" i="1"/>
  <c r="AL193" i="1"/>
  <c r="AM193" i="1" s="1"/>
  <c r="AJ195" i="1"/>
  <c r="AH195" i="1"/>
  <c r="AI195" i="1" s="1"/>
  <c r="AN195" i="1"/>
  <c r="AL195" i="1"/>
  <c r="AM195" i="1" s="1"/>
  <c r="AL197" i="1"/>
  <c r="AM197" i="1" s="1"/>
  <c r="AN197" i="1"/>
  <c r="AH197" i="1"/>
  <c r="AI197" i="1" s="1"/>
  <c r="AJ197" i="1"/>
  <c r="AN199" i="1"/>
  <c r="AL199" i="1"/>
  <c r="AM199" i="1" s="1"/>
  <c r="AR199" i="1"/>
  <c r="AP199" i="1"/>
  <c r="AQ199" i="1" s="1"/>
  <c r="AL201" i="1"/>
  <c r="AM201" i="1" s="1"/>
  <c r="AN201" i="1"/>
  <c r="AJ201" i="1"/>
  <c r="AH201" i="1"/>
  <c r="AI201" i="1" s="1"/>
  <c r="AN203" i="1"/>
  <c r="AL203" i="1"/>
  <c r="AM203" i="1" s="1"/>
  <c r="AR203" i="1"/>
  <c r="AP203" i="1"/>
  <c r="AQ203" i="1" s="1"/>
  <c r="AR207" i="1"/>
  <c r="AP207" i="1"/>
  <c r="AQ207" i="1" s="1"/>
  <c r="AL207" i="1"/>
  <c r="AM207" i="1" s="1"/>
  <c r="AN207" i="1"/>
  <c r="AN209" i="1"/>
  <c r="AL209" i="1"/>
  <c r="AM209" i="1" s="1"/>
  <c r="AR209" i="1"/>
  <c r="AP209" i="1"/>
  <c r="AQ209" i="1" s="1"/>
  <c r="AJ212" i="1"/>
  <c r="AH212" i="1"/>
  <c r="AI212" i="1" s="1"/>
  <c r="AR212" i="1"/>
  <c r="AP212" i="1"/>
  <c r="AQ212" i="1" s="1"/>
  <c r="AH214" i="1"/>
  <c r="AI214" i="1" s="1"/>
  <c r="AJ214" i="1"/>
  <c r="AN214" i="1"/>
  <c r="AL214" i="1"/>
  <c r="AM214" i="1" s="1"/>
  <c r="AR218" i="1"/>
  <c r="AP218" i="1"/>
  <c r="AQ218" i="1" s="1"/>
  <c r="AL218" i="1"/>
  <c r="AM218" i="1" s="1"/>
  <c r="AN218" i="1"/>
  <c r="AR221" i="1"/>
  <c r="AP221" i="1"/>
  <c r="AQ221" i="1" s="1"/>
  <c r="AL221" i="1"/>
  <c r="AM221" i="1" s="1"/>
  <c r="AN221" i="1"/>
  <c r="AL226" i="1"/>
  <c r="AM226" i="1" s="1"/>
  <c r="AN226" i="1"/>
  <c r="AH226" i="1"/>
  <c r="AI226" i="1" s="1"/>
  <c r="AJ226" i="1"/>
  <c r="AH228" i="1"/>
  <c r="AI228" i="1" s="1"/>
  <c r="AJ228" i="1"/>
  <c r="AR228" i="1"/>
  <c r="AP228" i="1"/>
  <c r="AQ228" i="1" s="1"/>
  <c r="AR230" i="1"/>
  <c r="AP230" i="1"/>
  <c r="AQ230" i="1" s="1"/>
  <c r="AJ230" i="1"/>
  <c r="AH230" i="1"/>
  <c r="AI230" i="1" s="1"/>
  <c r="AL232" i="1"/>
  <c r="AM232" i="1" s="1"/>
  <c r="AN232" i="1"/>
  <c r="AJ232" i="1"/>
  <c r="AH232" i="1"/>
  <c r="AI232" i="1" s="1"/>
  <c r="AL239" i="1"/>
  <c r="AM239" i="1" s="1"/>
  <c r="AN239" i="1"/>
  <c r="AH239" i="1"/>
  <c r="AI239" i="1" s="1"/>
  <c r="AJ239" i="1"/>
  <c r="AN241" i="1"/>
  <c r="AL241" i="1"/>
  <c r="AM241" i="1" s="1"/>
  <c r="AH241" i="1"/>
  <c r="AI241" i="1" s="1"/>
  <c r="AJ241" i="1"/>
  <c r="AH246" i="1"/>
  <c r="AI246" i="1" s="1"/>
  <c r="AJ246" i="1"/>
  <c r="AR246" i="1"/>
  <c r="AP246" i="1"/>
  <c r="AQ246" i="1" s="1"/>
  <c r="AR252" i="1"/>
  <c r="AP252" i="1"/>
  <c r="AQ252" i="1" s="1"/>
  <c r="AL252" i="1"/>
  <c r="AM252" i="1" s="1"/>
  <c r="AN252" i="1"/>
  <c r="AR257" i="1"/>
  <c r="AP257" i="1"/>
  <c r="AQ257" i="1" s="1"/>
  <c r="AL257" i="1"/>
  <c r="AM257" i="1" s="1"/>
  <c r="AN257" i="1"/>
  <c r="AJ264" i="1"/>
  <c r="AH264" i="1"/>
  <c r="AI264" i="1" s="1"/>
  <c r="AL264" i="1"/>
  <c r="AM264" i="1" s="1"/>
  <c r="AN264" i="1"/>
  <c r="AR270" i="1"/>
  <c r="AP270" i="1"/>
  <c r="AQ270" i="1" s="1"/>
  <c r="AL270" i="1"/>
  <c r="AM270" i="1" s="1"/>
  <c r="AN270" i="1"/>
  <c r="AL273" i="1"/>
  <c r="AM273" i="1" s="1"/>
  <c r="AN273" i="1"/>
  <c r="AJ273" i="1"/>
  <c r="AH273" i="1"/>
  <c r="AI273" i="1" s="1"/>
  <c r="AH276" i="1"/>
  <c r="AI276" i="1" s="1"/>
  <c r="AJ276" i="1"/>
  <c r="AR276" i="1"/>
  <c r="AP276" i="1"/>
  <c r="AQ276" i="1" s="1"/>
  <c r="AR280" i="1"/>
  <c r="AP280" i="1"/>
  <c r="AQ280" i="1" s="1"/>
  <c r="AH280" i="1"/>
  <c r="AI280" i="1" s="1"/>
  <c r="AJ280" i="1"/>
  <c r="AL282" i="1"/>
  <c r="AM282" i="1" s="1"/>
  <c r="AN282" i="1"/>
  <c r="AR282" i="1"/>
  <c r="AP282" i="1"/>
  <c r="AQ282" i="1" s="1"/>
  <c r="AN285" i="1"/>
  <c r="AL285" i="1"/>
  <c r="AM285" i="1" s="1"/>
  <c r="AJ285" i="1"/>
  <c r="AH285" i="1"/>
  <c r="AI285" i="1" s="1"/>
  <c r="AJ293" i="1"/>
  <c r="AH293" i="1"/>
  <c r="AI293" i="1" s="1"/>
  <c r="AN293" i="1"/>
  <c r="AL293" i="1"/>
  <c r="AM293" i="1" s="1"/>
  <c r="AN295" i="1"/>
  <c r="AL295" i="1"/>
  <c r="AM295" i="1" s="1"/>
  <c r="AJ295" i="1"/>
  <c r="AH295" i="1"/>
  <c r="AI295" i="1" s="1"/>
  <c r="AN297" i="1"/>
  <c r="AL297" i="1"/>
  <c r="AM297" i="1" s="1"/>
  <c r="AR297" i="1"/>
  <c r="AP297" i="1"/>
  <c r="AQ297" i="1" s="1"/>
  <c r="AL300" i="1"/>
  <c r="AM300" i="1" s="1"/>
  <c r="AN300" i="1"/>
  <c r="AJ300" i="1"/>
  <c r="AH300" i="1"/>
  <c r="AI300" i="1" s="1"/>
  <c r="AR302" i="1"/>
  <c r="AP302" i="1"/>
  <c r="AQ302" i="1" s="1"/>
  <c r="AN302" i="1"/>
  <c r="AL302" i="1"/>
  <c r="AM302" i="1" s="1"/>
  <c r="AN305" i="1"/>
  <c r="AL305" i="1"/>
  <c r="AM305" i="1" s="1"/>
  <c r="AH305" i="1"/>
  <c r="AI305" i="1" s="1"/>
  <c r="AJ305" i="1"/>
  <c r="AL308" i="1"/>
  <c r="AM308" i="1" s="1"/>
  <c r="AN308" i="1"/>
  <c r="AJ308" i="1"/>
  <c r="AH308" i="1"/>
  <c r="AI308" i="1" s="1"/>
  <c r="AN310" i="1"/>
  <c r="AL310" i="1"/>
  <c r="AM310" i="1" s="1"/>
  <c r="AJ310" i="1"/>
  <c r="AH310" i="1"/>
  <c r="AI310" i="1" s="1"/>
  <c r="AL313" i="1"/>
  <c r="AM313" i="1" s="1"/>
  <c r="AN313" i="1"/>
  <c r="AH313" i="1"/>
  <c r="AI313" i="1" s="1"/>
  <c r="AJ313" i="1"/>
  <c r="AR319" i="1"/>
  <c r="AP319" i="1"/>
  <c r="AQ319" i="1" s="1"/>
  <c r="AL319" i="1"/>
  <c r="AM319" i="1" s="1"/>
  <c r="AN319" i="1"/>
  <c r="AN324" i="1"/>
  <c r="AL324" i="1"/>
  <c r="AM324" i="1" s="1"/>
  <c r="AR324" i="1"/>
  <c r="AP324" i="1"/>
  <c r="AQ324" i="1" s="1"/>
  <c r="AH327" i="1"/>
  <c r="AI327" i="1" s="1"/>
  <c r="AJ327" i="1"/>
  <c r="AP327" i="1"/>
  <c r="AQ327" i="1" s="1"/>
  <c r="AR327" i="1"/>
  <c r="AN333" i="1"/>
  <c r="AL333" i="1"/>
  <c r="AM333" i="1" s="1"/>
  <c r="AR333" i="1"/>
  <c r="AP333" i="1"/>
  <c r="AQ333" i="1" s="1"/>
  <c r="AH335" i="1"/>
  <c r="AI335" i="1" s="1"/>
  <c r="AJ335" i="1"/>
  <c r="AR335" i="1"/>
  <c r="AP335" i="1"/>
  <c r="AQ335" i="1" s="1"/>
  <c r="AL339" i="1"/>
  <c r="AM339" i="1" s="1"/>
  <c r="AN339" i="1"/>
  <c r="AR339" i="1"/>
  <c r="AP339" i="1"/>
  <c r="AQ339" i="1" s="1"/>
  <c r="AR343" i="1"/>
  <c r="AP343" i="1"/>
  <c r="AH343" i="1"/>
  <c r="AI343" i="1" s="1"/>
  <c r="AJ343" i="1"/>
  <c r="AN346" i="1"/>
  <c r="AL346" i="1"/>
  <c r="AM346" i="1" s="1"/>
  <c r="AR346" i="1"/>
  <c r="AP346" i="1"/>
  <c r="AQ346" i="1" s="1"/>
  <c r="AR353" i="1"/>
  <c r="AP353" i="1"/>
  <c r="AQ353" i="1" s="1"/>
  <c r="AL353" i="1"/>
  <c r="AM353" i="1" s="1"/>
  <c r="AN353" i="1"/>
  <c r="AR357" i="1"/>
  <c r="AP357" i="1"/>
  <c r="AQ357" i="1" s="1"/>
  <c r="AN357" i="1"/>
  <c r="AL357" i="1"/>
  <c r="AM357" i="1" s="1"/>
  <c r="AH362" i="1"/>
  <c r="AI362" i="1" s="1"/>
  <c r="AJ362" i="1"/>
  <c r="AL362" i="1"/>
  <c r="AM362" i="1" s="1"/>
  <c r="AN362" i="1"/>
  <c r="AH369" i="1"/>
  <c r="AI369" i="1" s="1"/>
  <c r="AJ369" i="1"/>
  <c r="AN369" i="1"/>
  <c r="AL369" i="1"/>
  <c r="AM369" i="1" s="1"/>
  <c r="AN374" i="1"/>
  <c r="AL374" i="1"/>
  <c r="AM374" i="1" s="1"/>
  <c r="AJ374" i="1"/>
  <c r="AH374" i="1"/>
  <c r="AI374" i="1" s="1"/>
  <c r="AN377" i="1"/>
  <c r="AL377" i="1"/>
  <c r="AM377" i="1" s="1"/>
  <c r="AR377" i="1"/>
  <c r="AP377" i="1"/>
  <c r="AQ377" i="1" s="1"/>
  <c r="AN382" i="1"/>
  <c r="AL382" i="1"/>
  <c r="AM382" i="1" s="1"/>
  <c r="AR382" i="1"/>
  <c r="AP382" i="1"/>
  <c r="AQ382" i="1" s="1"/>
  <c r="AN387" i="1"/>
  <c r="AL387" i="1"/>
  <c r="AM387" i="1" s="1"/>
  <c r="AR387" i="1"/>
  <c r="AP387" i="1"/>
  <c r="AQ387" i="1" s="1"/>
  <c r="AN389" i="1"/>
  <c r="AL389" i="1"/>
  <c r="AM389" i="1" s="1"/>
  <c r="AR389" i="1"/>
  <c r="AP389" i="1"/>
  <c r="AQ389" i="1" s="1"/>
  <c r="AL391" i="1"/>
  <c r="AM391" i="1" s="1"/>
  <c r="AN391" i="1"/>
  <c r="AR391" i="1"/>
  <c r="AP391" i="1"/>
  <c r="AQ391" i="1" s="1"/>
  <c r="AN399" i="1"/>
  <c r="AL399" i="1"/>
  <c r="AM399" i="1" s="1"/>
  <c r="AH399" i="1"/>
  <c r="AI399" i="1" s="1"/>
  <c r="AJ399" i="1"/>
  <c r="AN405" i="1"/>
  <c r="AL405" i="1"/>
  <c r="AM405" i="1" s="1"/>
  <c r="AR405" i="1"/>
  <c r="AP405" i="1"/>
  <c r="AQ405" i="1" s="1"/>
  <c r="AL407" i="1"/>
  <c r="AM407" i="1" s="1"/>
  <c r="AN407" i="1"/>
  <c r="AH407" i="1"/>
  <c r="AI407" i="1" s="1"/>
  <c r="AJ407" i="1"/>
  <c r="AL410" i="1"/>
  <c r="AM410" i="1" s="1"/>
  <c r="AN410" i="1"/>
  <c r="AP410" i="1"/>
  <c r="AQ410" i="1" s="1"/>
  <c r="AR410" i="1"/>
  <c r="AL412" i="1"/>
  <c r="AM412" i="1" s="1"/>
  <c r="AN412" i="1"/>
  <c r="AH412" i="1"/>
  <c r="AI412" i="1" s="1"/>
  <c r="AJ412" i="1"/>
  <c r="AN414" i="1"/>
  <c r="AL414" i="1"/>
  <c r="AM414" i="1" s="1"/>
  <c r="AH414" i="1"/>
  <c r="AI414" i="1" s="1"/>
  <c r="AJ414" i="1"/>
  <c r="AN417" i="1"/>
  <c r="AL417" i="1"/>
  <c r="AM417" i="1" s="1"/>
  <c r="AR417" i="1"/>
  <c r="AP417" i="1"/>
  <c r="AQ417" i="1" s="1"/>
  <c r="AL419" i="1"/>
  <c r="AM419" i="1" s="1"/>
  <c r="AN419" i="1"/>
  <c r="AR419" i="1"/>
  <c r="AP419" i="1"/>
  <c r="AQ419" i="1" s="1"/>
  <c r="AN422" i="1"/>
  <c r="AL422" i="1"/>
  <c r="AM422" i="1" s="1"/>
  <c r="AJ422" i="1"/>
  <c r="AH422" i="1"/>
  <c r="AI422" i="1" s="1"/>
  <c r="AL427" i="1"/>
  <c r="AM427" i="1" s="1"/>
  <c r="AN427" i="1"/>
  <c r="AH427" i="1"/>
  <c r="AI427" i="1" s="1"/>
  <c r="AJ427" i="1"/>
  <c r="AN429" i="1"/>
  <c r="AL429" i="1"/>
  <c r="AM429" i="1" s="1"/>
  <c r="AR429" i="1"/>
  <c r="AP429" i="1"/>
  <c r="AQ429" i="1" s="1"/>
  <c r="AN431" i="1"/>
  <c r="AL431" i="1"/>
  <c r="AM431" i="1" s="1"/>
  <c r="AR431" i="1"/>
  <c r="AP431" i="1"/>
  <c r="AQ431" i="1" s="1"/>
  <c r="AL435" i="1"/>
  <c r="AM435" i="1" s="1"/>
  <c r="AN435" i="1"/>
  <c r="AJ435" i="1"/>
  <c r="AH435" i="1"/>
  <c r="AI435" i="1" s="1"/>
  <c r="AL439" i="1"/>
  <c r="AM439" i="1" s="1"/>
  <c r="AN439" i="1"/>
  <c r="AJ439" i="1"/>
  <c r="AH439" i="1"/>
  <c r="AI439" i="1" s="1"/>
  <c r="AL442" i="1"/>
  <c r="AM442" i="1" s="1"/>
  <c r="AN442" i="1"/>
  <c r="AH442" i="1"/>
  <c r="AI442" i="1" s="1"/>
  <c r="AJ442" i="1"/>
  <c r="AL445" i="1"/>
  <c r="AM445" i="1" s="1"/>
  <c r="AN445" i="1"/>
  <c r="AJ445" i="1"/>
  <c r="AH445" i="1"/>
  <c r="AI445" i="1" s="1"/>
  <c r="AL448" i="1"/>
  <c r="AM448" i="1" s="1"/>
  <c r="AN448" i="1"/>
  <c r="AH448" i="1"/>
  <c r="AI448" i="1" s="1"/>
  <c r="AJ448" i="1"/>
  <c r="AL450" i="1"/>
  <c r="AM450" i="1" s="1"/>
  <c r="AN450" i="1"/>
  <c r="AR450" i="1"/>
  <c r="AP450" i="1"/>
  <c r="AQ450" i="1" s="1"/>
  <c r="AN452" i="1"/>
  <c r="AL452" i="1"/>
  <c r="AM452" i="1" s="1"/>
  <c r="AR452" i="1"/>
  <c r="AP452" i="1"/>
  <c r="AQ452" i="1" s="1"/>
  <c r="AN455" i="1"/>
  <c r="AL455" i="1"/>
  <c r="AM455" i="1" s="1"/>
  <c r="AJ455" i="1"/>
  <c r="AH455" i="1"/>
  <c r="AI455" i="1" s="1"/>
  <c r="AL458" i="1"/>
  <c r="AM458" i="1" s="1"/>
  <c r="AN458" i="1"/>
  <c r="AR458" i="1"/>
  <c r="AP458" i="1"/>
  <c r="AQ458" i="1" s="1"/>
  <c r="AN465" i="1"/>
  <c r="AL465" i="1"/>
  <c r="AM465" i="1" s="1"/>
  <c r="AH465" i="1"/>
  <c r="AI465" i="1" s="1"/>
  <c r="AJ465" i="1"/>
  <c r="AP467" i="1"/>
  <c r="AQ467" i="1" s="1"/>
  <c r="AR467" i="1"/>
  <c r="AH467" i="1"/>
  <c r="AI467" i="1" s="1"/>
  <c r="AJ467" i="1"/>
  <c r="AN469" i="1"/>
  <c r="AL469" i="1"/>
  <c r="AM469" i="1" s="1"/>
  <c r="AR469" i="1"/>
  <c r="AP469" i="1"/>
  <c r="AQ469" i="1" s="1"/>
  <c r="AL471" i="1"/>
  <c r="AM471" i="1" s="1"/>
  <c r="AN471" i="1"/>
  <c r="AH471" i="1"/>
  <c r="AI471" i="1" s="1"/>
  <c r="AJ471" i="1"/>
  <c r="AN473" i="1"/>
  <c r="AL473" i="1"/>
  <c r="AM473" i="1" s="1"/>
  <c r="AJ473" i="1"/>
  <c r="AH473" i="1"/>
  <c r="AI473" i="1" s="1"/>
  <c r="AJ476" i="1"/>
  <c r="AH476" i="1"/>
  <c r="AI476" i="1" s="1"/>
  <c r="AL476" i="1"/>
  <c r="AM476" i="1" s="1"/>
  <c r="AN476" i="1"/>
  <c r="AN481" i="1"/>
  <c r="AL481" i="1"/>
  <c r="AM481" i="1" s="1"/>
  <c r="AH481" i="1"/>
  <c r="AI481" i="1" s="1"/>
  <c r="AJ481" i="1"/>
  <c r="AR483" i="1"/>
  <c r="AP483" i="1"/>
  <c r="AQ483" i="1" s="1"/>
  <c r="AN483" i="1"/>
  <c r="AL483" i="1"/>
  <c r="AM483" i="1" s="1"/>
  <c r="AR486" i="1"/>
  <c r="AP486" i="1"/>
  <c r="AQ486" i="1" s="1"/>
  <c r="AL486" i="1"/>
  <c r="AM486" i="1" s="1"/>
  <c r="AN486" i="1"/>
  <c r="AN488" i="1"/>
  <c r="AL488" i="1"/>
  <c r="AM488" i="1" s="1"/>
  <c r="AH488" i="1"/>
  <c r="AI488" i="1" s="1"/>
  <c r="AJ488" i="1"/>
  <c r="AL492" i="1"/>
  <c r="AM492" i="1" s="1"/>
  <c r="AN492" i="1"/>
  <c r="AJ492" i="1"/>
  <c r="AH492" i="1"/>
  <c r="AI492" i="1" s="1"/>
  <c r="AL498" i="1"/>
  <c r="AM498" i="1" s="1"/>
  <c r="AN498" i="1"/>
  <c r="AJ498" i="1"/>
  <c r="AH498" i="1"/>
  <c r="AI498" i="1" s="1"/>
  <c r="AR35" i="1"/>
  <c r="AP35" i="1"/>
  <c r="AQ35" i="1" s="1"/>
  <c r="AV35" i="1"/>
  <c r="AT35" i="1"/>
  <c r="AU35" i="1" s="1"/>
  <c r="AL45" i="1"/>
  <c r="AM45" i="1" s="1"/>
  <c r="AN45" i="1"/>
  <c r="AT45" i="1"/>
  <c r="AU45" i="1" s="1"/>
  <c r="AV45" i="1"/>
  <c r="AR51" i="1"/>
  <c r="AP51" i="1"/>
  <c r="AQ51" i="1" s="1"/>
  <c r="AT51" i="1"/>
  <c r="AU51" i="1" s="1"/>
  <c r="AV51" i="1"/>
  <c r="AR54" i="1"/>
  <c r="AP54" i="1"/>
  <c r="AQ54" i="1" s="1"/>
  <c r="AT54" i="1"/>
  <c r="AU54" i="1" s="1"/>
  <c r="AV54" i="1"/>
  <c r="AL60" i="1"/>
  <c r="AM60" i="1" s="1"/>
  <c r="AN60" i="1"/>
  <c r="AT60" i="1"/>
  <c r="AU60" i="1" s="1"/>
  <c r="AV60" i="1"/>
  <c r="AL18" i="1"/>
  <c r="AM18" i="1" s="1"/>
  <c r="AN18" i="1"/>
  <c r="AT18" i="1"/>
  <c r="AU18" i="1" s="1"/>
  <c r="AV18" i="1"/>
  <c r="AR20" i="1"/>
  <c r="AP20" i="1"/>
  <c r="AQ20" i="1" s="1"/>
  <c r="AT20" i="1"/>
  <c r="AU20" i="1" s="1"/>
  <c r="AV20" i="1"/>
  <c r="AR22" i="1"/>
  <c r="AP22" i="1"/>
  <c r="AQ22" i="1" s="1"/>
  <c r="AT22" i="1"/>
  <c r="AU22" i="1" s="1"/>
  <c r="AV22" i="1"/>
  <c r="AR25" i="1"/>
  <c r="AP25" i="1"/>
  <c r="AQ25" i="1" s="1"/>
  <c r="AT25" i="1"/>
  <c r="AU25" i="1" s="1"/>
  <c r="AV25" i="1"/>
  <c r="AJ27" i="1"/>
  <c r="AH27" i="1"/>
  <c r="AI27" i="1" s="1"/>
  <c r="AT27" i="1"/>
  <c r="AU27" i="1" s="1"/>
  <c r="AV27" i="1"/>
  <c r="AJ30" i="1"/>
  <c r="AH30" i="1"/>
  <c r="AI30" i="1" s="1"/>
  <c r="AT30" i="1"/>
  <c r="AU30" i="1" s="1"/>
  <c r="AV30" i="1"/>
  <c r="AR36" i="1"/>
  <c r="AP36" i="1"/>
  <c r="AQ36" i="1" s="1"/>
  <c r="AT36" i="1"/>
  <c r="AU36" i="1" s="1"/>
  <c r="AV36" i="1"/>
  <c r="AR39" i="1"/>
  <c r="AP39" i="1"/>
  <c r="AQ39" i="1" s="1"/>
  <c r="AT39" i="1"/>
  <c r="AU39" i="1" s="1"/>
  <c r="AV39" i="1"/>
  <c r="AR43" i="1"/>
  <c r="AP43" i="1"/>
  <c r="AQ43" i="1" s="1"/>
  <c r="AT43" i="1"/>
  <c r="AU43" i="1" s="1"/>
  <c r="AV43" i="1"/>
  <c r="AH49" i="1"/>
  <c r="AI49" i="1" s="1"/>
  <c r="AJ49" i="1"/>
  <c r="AT49" i="1"/>
  <c r="AU49" i="1" s="1"/>
  <c r="AV49" i="1"/>
  <c r="AR55" i="1"/>
  <c r="AP55" i="1"/>
  <c r="AQ55" i="1" s="1"/>
  <c r="AT55" i="1"/>
  <c r="AU55" i="1" s="1"/>
  <c r="AV55" i="1"/>
  <c r="AR58" i="1"/>
  <c r="AP58" i="1"/>
  <c r="AQ58" i="1" s="1"/>
  <c r="AT58" i="1"/>
  <c r="AU58" i="1" s="1"/>
  <c r="AV58" i="1"/>
  <c r="AH65" i="1"/>
  <c r="AI65" i="1" s="1"/>
  <c r="AJ65" i="1"/>
  <c r="AT65" i="1"/>
  <c r="AU65" i="1" s="1"/>
  <c r="AV65" i="1"/>
  <c r="AN68" i="1"/>
  <c r="AL68" i="1"/>
  <c r="AM68" i="1" s="1"/>
  <c r="AT68" i="1"/>
  <c r="AU68" i="1" s="1"/>
  <c r="AV68" i="1"/>
  <c r="AR74" i="1"/>
  <c r="AP74" i="1"/>
  <c r="AQ74" i="1" s="1"/>
  <c r="AT74" i="1"/>
  <c r="AU74" i="1" s="1"/>
  <c r="AV74" i="1"/>
  <c r="AR77" i="1"/>
  <c r="AP77" i="1"/>
  <c r="AQ77" i="1" s="1"/>
  <c r="AT77" i="1"/>
  <c r="AU77" i="1" s="1"/>
  <c r="AV77" i="1"/>
  <c r="AJ83" i="1"/>
  <c r="AH83" i="1"/>
  <c r="AI83" i="1" s="1"/>
  <c r="AT83" i="1"/>
  <c r="AU83" i="1" s="1"/>
  <c r="AV83" i="1"/>
  <c r="AR88" i="1"/>
  <c r="AP88" i="1"/>
  <c r="AQ88" i="1" s="1"/>
  <c r="AT88" i="1"/>
  <c r="AU88" i="1" s="1"/>
  <c r="AV88" i="1"/>
  <c r="AH97" i="1"/>
  <c r="AI97" i="1" s="1"/>
  <c r="AJ97" i="1"/>
  <c r="AT97" i="1"/>
  <c r="AU97" i="1" s="1"/>
  <c r="AV97" i="1"/>
  <c r="AR101" i="1"/>
  <c r="AP101" i="1"/>
  <c r="AQ101" i="1" s="1"/>
  <c r="AT101" i="1"/>
  <c r="AU101" i="1" s="1"/>
  <c r="AV101" i="1"/>
  <c r="AL104" i="1"/>
  <c r="AM104" i="1" s="1"/>
  <c r="AN104" i="1"/>
  <c r="AT104" i="1"/>
  <c r="AU104" i="1" s="1"/>
  <c r="AV104" i="1"/>
  <c r="AR109" i="1"/>
  <c r="AP109" i="1"/>
  <c r="AQ109" i="1" s="1"/>
  <c r="AT109" i="1"/>
  <c r="AU109" i="1" s="1"/>
  <c r="AV109" i="1"/>
  <c r="AH113" i="1"/>
  <c r="AI113" i="1" s="1"/>
  <c r="AJ113" i="1"/>
  <c r="AT113" i="1"/>
  <c r="AU113" i="1" s="1"/>
  <c r="AV113" i="1"/>
  <c r="AL116" i="1"/>
  <c r="AM116" i="1" s="1"/>
  <c r="AN116" i="1"/>
  <c r="AT116" i="1"/>
  <c r="AU116" i="1" s="1"/>
  <c r="AV116" i="1"/>
  <c r="AJ119" i="1"/>
  <c r="AH119" i="1"/>
  <c r="AI119" i="1" s="1"/>
  <c r="AT119" i="1"/>
  <c r="AU119" i="1" s="1"/>
  <c r="AV119" i="1"/>
  <c r="AL122" i="1"/>
  <c r="AM122" i="1" s="1"/>
  <c r="AN122" i="1"/>
  <c r="AT122" i="1"/>
  <c r="AU122" i="1" s="1"/>
  <c r="AV122" i="1"/>
  <c r="AN125" i="1"/>
  <c r="AL125" i="1"/>
  <c r="AM125" i="1" s="1"/>
  <c r="AT125" i="1"/>
  <c r="AU125" i="1" s="1"/>
  <c r="AV125" i="1"/>
  <c r="AR128" i="1"/>
  <c r="AP128" i="1"/>
  <c r="AQ128" i="1" s="1"/>
  <c r="AT128" i="1"/>
  <c r="AU128" i="1" s="1"/>
  <c r="AV128" i="1"/>
  <c r="AR131" i="1"/>
  <c r="AP131" i="1"/>
  <c r="AQ131" i="1" s="1"/>
  <c r="AT131" i="1"/>
  <c r="AU131" i="1" s="1"/>
  <c r="AV131" i="1"/>
  <c r="AH134" i="1"/>
  <c r="AI134" i="1" s="1"/>
  <c r="AJ134" i="1"/>
  <c r="AT134" i="1"/>
  <c r="AU134" i="1" s="1"/>
  <c r="AV134" i="1"/>
  <c r="AJ137" i="1"/>
  <c r="AH137" i="1"/>
  <c r="AI137" i="1" s="1"/>
  <c r="AT137" i="1"/>
  <c r="AU137" i="1" s="1"/>
  <c r="AV137" i="1"/>
  <c r="AH144" i="1"/>
  <c r="AI144" i="1" s="1"/>
  <c r="AJ144" i="1"/>
  <c r="AT144" i="1"/>
  <c r="AU144" i="1" s="1"/>
  <c r="AV144" i="1"/>
  <c r="AJ150" i="1"/>
  <c r="AH150" i="1"/>
  <c r="AT150" i="1"/>
  <c r="AV150" i="1"/>
  <c r="AH152" i="1"/>
  <c r="AI152" i="1" s="1"/>
  <c r="AJ152" i="1"/>
  <c r="AT152" i="1"/>
  <c r="AU152" i="1" s="1"/>
  <c r="AV152" i="1"/>
  <c r="AJ155" i="1"/>
  <c r="AH155" i="1"/>
  <c r="AI155" i="1" s="1"/>
  <c r="AT155" i="1"/>
  <c r="AU155" i="1" s="1"/>
  <c r="AV155" i="1"/>
  <c r="AH158" i="1"/>
  <c r="AI158" i="1" s="1"/>
  <c r="AJ158" i="1"/>
  <c r="AT158" i="1"/>
  <c r="AU158" i="1" s="1"/>
  <c r="AV158" i="1"/>
  <c r="AR160" i="1"/>
  <c r="AP160" i="1"/>
  <c r="AQ160" i="1" s="1"/>
  <c r="AT160" i="1"/>
  <c r="AU160" i="1" s="1"/>
  <c r="AV160" i="1"/>
  <c r="AL168" i="1"/>
  <c r="AM168" i="1" s="1"/>
  <c r="AN168" i="1"/>
  <c r="AT168" i="1"/>
  <c r="AU168" i="1" s="1"/>
  <c r="AV168" i="1"/>
  <c r="AR176" i="1"/>
  <c r="AP176" i="1"/>
  <c r="AQ176" i="1" s="1"/>
  <c r="AT176" i="1"/>
  <c r="AU176" i="1" s="1"/>
  <c r="AV176" i="1"/>
  <c r="AH178" i="1"/>
  <c r="AI178" i="1" s="1"/>
  <c r="AJ178" i="1"/>
  <c r="AT178" i="1"/>
  <c r="AU178" i="1" s="1"/>
  <c r="AV178" i="1"/>
  <c r="AJ180" i="1"/>
  <c r="AH180" i="1"/>
  <c r="AI180" i="1" s="1"/>
  <c r="AT180" i="1"/>
  <c r="AU180" i="1" s="1"/>
  <c r="AV180" i="1"/>
  <c r="AN183" i="1"/>
  <c r="AL183" i="1"/>
  <c r="AM183" i="1" s="1"/>
  <c r="AT183" i="1"/>
  <c r="AU183" i="1" s="1"/>
  <c r="AV183" i="1"/>
  <c r="AH187" i="1"/>
  <c r="AI187" i="1" s="1"/>
  <c r="AJ187" i="1"/>
  <c r="AT187" i="1"/>
  <c r="AU187" i="1" s="1"/>
  <c r="AV187" i="1"/>
  <c r="AR191" i="1"/>
  <c r="AP191" i="1"/>
  <c r="AQ191" i="1" s="1"/>
  <c r="AT191" i="1"/>
  <c r="AU191" i="1" s="1"/>
  <c r="AV191" i="1"/>
  <c r="AN206" i="1"/>
  <c r="AL206" i="1"/>
  <c r="AM206" i="1" s="1"/>
  <c r="AT206" i="1"/>
  <c r="AU206" i="1" s="1"/>
  <c r="AV206" i="1"/>
  <c r="AJ215" i="1"/>
  <c r="AH215" i="1"/>
  <c r="AI215" i="1" s="1"/>
  <c r="AT215" i="1"/>
  <c r="AU215" i="1" s="1"/>
  <c r="AV215" i="1"/>
  <c r="AJ219" i="1"/>
  <c r="AH219" i="1"/>
  <c r="AI219" i="1" s="1"/>
  <c r="AT219" i="1"/>
  <c r="AU219" i="1" s="1"/>
  <c r="AV219" i="1"/>
  <c r="AH224" i="1"/>
  <c r="AI224" i="1" s="1"/>
  <c r="AJ224" i="1"/>
  <c r="AT224" i="1"/>
  <c r="AU224" i="1" s="1"/>
  <c r="AV224" i="1"/>
  <c r="AL234" i="1"/>
  <c r="AM234" i="1" s="1"/>
  <c r="AN234" i="1"/>
  <c r="AT234" i="1"/>
  <c r="AU234" i="1" s="1"/>
  <c r="AV234" i="1"/>
  <c r="AR236" i="1"/>
  <c r="AP236" i="1"/>
  <c r="AQ236" i="1" s="1"/>
  <c r="AT236" i="1"/>
  <c r="AU236" i="1" s="1"/>
  <c r="AV236" i="1"/>
  <c r="AR238" i="1"/>
  <c r="AP238" i="1"/>
  <c r="AQ238" i="1" s="1"/>
  <c r="AT238" i="1"/>
  <c r="AU238" i="1" s="1"/>
  <c r="AV238" i="1"/>
  <c r="AR243" i="1"/>
  <c r="AP243" i="1"/>
  <c r="AQ243" i="1" s="1"/>
  <c r="AT243" i="1"/>
  <c r="AU243" i="1" s="1"/>
  <c r="AV243" i="1"/>
  <c r="AL247" i="1"/>
  <c r="AM247" i="1" s="1"/>
  <c r="AN247" i="1"/>
  <c r="AT247" i="1"/>
  <c r="AU247" i="1" s="1"/>
  <c r="AV247" i="1"/>
  <c r="AR249" i="1"/>
  <c r="AP249" i="1"/>
  <c r="AQ249" i="1" s="1"/>
  <c r="AT249" i="1"/>
  <c r="AU249" i="1" s="1"/>
  <c r="AV249" i="1"/>
  <c r="AR253" i="1"/>
  <c r="AP253" i="1"/>
  <c r="AQ253" i="1" s="1"/>
  <c r="AT253" i="1"/>
  <c r="AU253" i="1" s="1"/>
  <c r="AV253" i="1"/>
  <c r="AJ256" i="1"/>
  <c r="AH256" i="1"/>
  <c r="AI256" i="1" s="1"/>
  <c r="AT256" i="1"/>
  <c r="AU256" i="1" s="1"/>
  <c r="AV256" i="1"/>
  <c r="AN259" i="1"/>
  <c r="AL259" i="1"/>
  <c r="AM259" i="1" s="1"/>
  <c r="AT259" i="1"/>
  <c r="AU259" i="1" s="1"/>
  <c r="AV259" i="1"/>
  <c r="AH262" i="1"/>
  <c r="AI262" i="1" s="1"/>
  <c r="AJ262" i="1"/>
  <c r="AT262" i="1"/>
  <c r="AU262" i="1" s="1"/>
  <c r="AV262" i="1"/>
  <c r="AJ265" i="1"/>
  <c r="AH265" i="1"/>
  <c r="AI265" i="1" s="1"/>
  <c r="AT265" i="1"/>
  <c r="AU265" i="1" s="1"/>
  <c r="AV265" i="1"/>
  <c r="AN268" i="1"/>
  <c r="AL268" i="1"/>
  <c r="AM268" i="1" s="1"/>
  <c r="AT268" i="1"/>
  <c r="AU268" i="1" s="1"/>
  <c r="AV268" i="1"/>
  <c r="AJ272" i="1"/>
  <c r="AH272" i="1"/>
  <c r="AI272" i="1" s="1"/>
  <c r="AT272" i="1"/>
  <c r="AU272" i="1" s="1"/>
  <c r="AV272" i="1"/>
  <c r="AJ277" i="1"/>
  <c r="AH277" i="1"/>
  <c r="AI277" i="1" s="1"/>
  <c r="AT277" i="1"/>
  <c r="AU277" i="1" s="1"/>
  <c r="AV277" i="1"/>
  <c r="AH284" i="1"/>
  <c r="AI284" i="1" s="1"/>
  <c r="AJ284" i="1"/>
  <c r="AT284" i="1"/>
  <c r="AU284" i="1" s="1"/>
  <c r="AV284" i="1"/>
  <c r="AL288" i="1"/>
  <c r="AN288" i="1"/>
  <c r="AT288" i="1"/>
  <c r="AV288" i="1"/>
  <c r="AJ290" i="1"/>
  <c r="AH290" i="1"/>
  <c r="AI290" i="1" s="1"/>
  <c r="AT290" i="1"/>
  <c r="AV290" i="1"/>
  <c r="AH292" i="1"/>
  <c r="AI292" i="1" s="1"/>
  <c r="AJ292" i="1"/>
  <c r="AT292" i="1"/>
  <c r="AU292" i="1" s="1"/>
  <c r="AV292" i="1"/>
  <c r="AL303" i="1"/>
  <c r="AM303" i="1" s="1"/>
  <c r="AN303" i="1"/>
  <c r="AT303" i="1"/>
  <c r="AU303" i="1" s="1"/>
  <c r="AV303" i="1"/>
  <c r="AJ311" i="1"/>
  <c r="AH311" i="1"/>
  <c r="AI311" i="1" s="1"/>
  <c r="AT311" i="1"/>
  <c r="AU311" i="1" s="1"/>
  <c r="AV311" i="1"/>
  <c r="AJ316" i="1"/>
  <c r="AH316" i="1"/>
  <c r="AI316" i="1" s="1"/>
  <c r="AT316" i="1"/>
  <c r="AU316" i="1" s="1"/>
  <c r="AV316" i="1"/>
  <c r="AJ318" i="1"/>
  <c r="AH318" i="1"/>
  <c r="AI318" i="1" s="1"/>
  <c r="AT318" i="1"/>
  <c r="AU318" i="1" s="1"/>
  <c r="AV318" i="1"/>
  <c r="AL322" i="1"/>
  <c r="AM322" i="1" s="1"/>
  <c r="AN322" i="1"/>
  <c r="AT322" i="1"/>
  <c r="AU322" i="1" s="1"/>
  <c r="AV322" i="1"/>
  <c r="AH325" i="1"/>
  <c r="AI325" i="1" s="1"/>
  <c r="AJ325" i="1"/>
  <c r="AT325" i="1"/>
  <c r="AU325" i="1" s="1"/>
  <c r="AV325" i="1"/>
  <c r="AL330" i="1"/>
  <c r="AM330" i="1" s="1"/>
  <c r="AN330" i="1"/>
  <c r="AT330" i="1"/>
  <c r="AU330" i="1" s="1"/>
  <c r="AV330" i="1"/>
  <c r="AL332" i="1"/>
  <c r="AM332" i="1" s="1"/>
  <c r="AN332" i="1"/>
  <c r="AT332" i="1"/>
  <c r="AU332" i="1" s="1"/>
  <c r="AV332" i="1"/>
  <c r="AJ337" i="1"/>
  <c r="AH337" i="1"/>
  <c r="AI337" i="1" s="1"/>
  <c r="AT337" i="1"/>
  <c r="AU337" i="1" s="1"/>
  <c r="AV337" i="1"/>
  <c r="AL341" i="1"/>
  <c r="AM341" i="1" s="1"/>
  <c r="AN341" i="1"/>
  <c r="AT341" i="1"/>
  <c r="AV341" i="1"/>
  <c r="AR347" i="1"/>
  <c r="AP347" i="1"/>
  <c r="AQ347" i="1" s="1"/>
  <c r="AT347" i="1"/>
  <c r="AU347" i="1" s="1"/>
  <c r="AV347" i="1"/>
  <c r="AH349" i="1"/>
  <c r="AI349" i="1" s="1"/>
  <c r="AJ349" i="1"/>
  <c r="AT349" i="1"/>
  <c r="AU349" i="1" s="1"/>
  <c r="AV349" i="1"/>
  <c r="AR352" i="1"/>
  <c r="AP352" i="1"/>
  <c r="AQ352" i="1" s="1"/>
  <c r="AT352" i="1"/>
  <c r="AU352" i="1" s="1"/>
  <c r="AV352" i="1"/>
  <c r="AH355" i="1"/>
  <c r="AI355" i="1" s="1"/>
  <c r="AJ355" i="1"/>
  <c r="AT355" i="1"/>
  <c r="AU355" i="1" s="1"/>
  <c r="AV355" i="1"/>
  <c r="AJ359" i="1"/>
  <c r="AH359" i="1"/>
  <c r="AI359" i="1" s="1"/>
  <c r="AT359" i="1"/>
  <c r="AU359" i="1" s="1"/>
  <c r="AV359" i="1"/>
  <c r="AP364" i="1"/>
  <c r="AQ364" i="1" s="1"/>
  <c r="AR364" i="1"/>
  <c r="AT364" i="1"/>
  <c r="AU364" i="1" s="1"/>
  <c r="AV364" i="1"/>
  <c r="AR366" i="1"/>
  <c r="AP366" i="1"/>
  <c r="AQ366" i="1" s="1"/>
  <c r="AT366" i="1"/>
  <c r="AU366" i="1" s="1"/>
  <c r="AV366" i="1"/>
  <c r="AN368" i="1"/>
  <c r="AL368" i="1"/>
  <c r="AM368" i="1" s="1"/>
  <c r="AT368" i="1"/>
  <c r="AU368" i="1" s="1"/>
  <c r="AV368" i="1"/>
  <c r="AN372" i="1"/>
  <c r="AL372" i="1"/>
  <c r="AM372" i="1" s="1"/>
  <c r="AT372" i="1"/>
  <c r="AU372" i="1" s="1"/>
  <c r="AV372" i="1"/>
  <c r="AR376" i="1"/>
  <c r="AP376" i="1"/>
  <c r="AQ376" i="1" s="1"/>
  <c r="AV376" i="1"/>
  <c r="AT376" i="1"/>
  <c r="AU376" i="1" s="1"/>
  <c r="AJ379" i="1"/>
  <c r="AH379" i="1"/>
  <c r="AI379" i="1" s="1"/>
  <c r="AT379" i="1"/>
  <c r="AU379" i="1" s="1"/>
  <c r="AV379" i="1"/>
  <c r="AJ383" i="1"/>
  <c r="AH383" i="1"/>
  <c r="AI383" i="1" s="1"/>
  <c r="AT383" i="1"/>
  <c r="AU383" i="1" s="1"/>
  <c r="AV383" i="1"/>
  <c r="AJ386" i="1"/>
  <c r="AH386" i="1"/>
  <c r="AI386" i="1" s="1"/>
  <c r="AV386" i="1"/>
  <c r="AT386" i="1"/>
  <c r="AU386" i="1" s="1"/>
  <c r="AR394" i="1"/>
  <c r="AP394" i="1"/>
  <c r="AQ394" i="1" s="1"/>
  <c r="AV394" i="1"/>
  <c r="AT394" i="1"/>
  <c r="AU394" i="1" s="1"/>
  <c r="AJ396" i="1"/>
  <c r="AH396" i="1"/>
  <c r="AI396" i="1" s="1"/>
  <c r="AV396" i="1"/>
  <c r="AT396" i="1"/>
  <c r="AU396" i="1" s="1"/>
  <c r="AJ398" i="1"/>
  <c r="AH398" i="1"/>
  <c r="AI398" i="1" s="1"/>
  <c r="AV398" i="1"/>
  <c r="AT398" i="1"/>
  <c r="AJ401" i="1"/>
  <c r="AH401" i="1"/>
  <c r="AI401" i="1" s="1"/>
  <c r="AT401" i="1"/>
  <c r="AU401" i="1" s="1"/>
  <c r="AV401" i="1"/>
  <c r="AH404" i="1"/>
  <c r="AI404" i="1" s="1"/>
  <c r="AJ404" i="1"/>
  <c r="AV404" i="1"/>
  <c r="AT404" i="1"/>
  <c r="AU404" i="1" s="1"/>
  <c r="AR415" i="1"/>
  <c r="AP415" i="1"/>
  <c r="AQ415" i="1" s="1"/>
  <c r="AT415" i="1"/>
  <c r="AU415" i="1" s="1"/>
  <c r="AV415" i="1"/>
  <c r="AR423" i="1"/>
  <c r="AP423" i="1"/>
  <c r="AQ423" i="1" s="1"/>
  <c r="AT423" i="1"/>
  <c r="AU423" i="1" s="1"/>
  <c r="AV423" i="1"/>
  <c r="AR425" i="1"/>
  <c r="AP425" i="1"/>
  <c r="AQ425" i="1" s="1"/>
  <c r="AT425" i="1"/>
  <c r="AU425" i="1" s="1"/>
  <c r="AV425" i="1"/>
  <c r="AR434" i="1"/>
  <c r="AP434" i="1"/>
  <c r="AQ434" i="1" s="1"/>
  <c r="AT434" i="1"/>
  <c r="AU434" i="1" s="1"/>
  <c r="AV434" i="1"/>
  <c r="AR438" i="1"/>
  <c r="AP438" i="1"/>
  <c r="AQ438" i="1" s="1"/>
  <c r="AT438" i="1"/>
  <c r="AU438" i="1" s="1"/>
  <c r="AV438" i="1"/>
  <c r="AH443" i="1"/>
  <c r="AI443" i="1" s="1"/>
  <c r="AJ443" i="1"/>
  <c r="AT443" i="1"/>
  <c r="AU443" i="1" s="1"/>
  <c r="AV443" i="1"/>
  <c r="AH453" i="1"/>
  <c r="AI453" i="1" s="1"/>
  <c r="AJ453" i="1"/>
  <c r="AT453" i="1"/>
  <c r="AU453" i="1" s="1"/>
  <c r="AV453" i="1"/>
  <c r="AH459" i="1"/>
  <c r="AI459" i="1" s="1"/>
  <c r="AJ459" i="1"/>
  <c r="AT459" i="1"/>
  <c r="AU459" i="1" s="1"/>
  <c r="AV459" i="1"/>
  <c r="AR461" i="1"/>
  <c r="AP461" i="1"/>
  <c r="AQ461" i="1" s="1"/>
  <c r="AT461" i="1"/>
  <c r="AU461" i="1" s="1"/>
  <c r="AV461" i="1"/>
  <c r="AR464" i="1"/>
  <c r="AP464" i="1"/>
  <c r="AQ464" i="1" s="1"/>
  <c r="AT464" i="1"/>
  <c r="AU464" i="1" s="1"/>
  <c r="AV464" i="1"/>
  <c r="AR477" i="1"/>
  <c r="AP477" i="1"/>
  <c r="AQ477" i="1" s="1"/>
  <c r="AT477" i="1"/>
  <c r="AU477" i="1" s="1"/>
  <c r="AV477" i="1"/>
  <c r="AH479" i="1"/>
  <c r="AI479" i="1" s="1"/>
  <c r="AJ479" i="1"/>
  <c r="AV479" i="1"/>
  <c r="AT479" i="1"/>
  <c r="AU479" i="1" s="1"/>
  <c r="AR489" i="1"/>
  <c r="AP489" i="1"/>
  <c r="AQ489" i="1" s="1"/>
  <c r="AV489" i="1"/>
  <c r="AT489" i="1"/>
  <c r="AU489" i="1" s="1"/>
  <c r="AR493" i="1"/>
  <c r="AP493" i="1"/>
  <c r="AQ493" i="1" s="1"/>
  <c r="AV493" i="1"/>
  <c r="AT493" i="1"/>
  <c r="AU493" i="1" s="1"/>
  <c r="AH495" i="1"/>
  <c r="AI495" i="1" s="1"/>
  <c r="AJ495" i="1"/>
  <c r="AV495" i="1"/>
  <c r="AT495" i="1"/>
  <c r="AR499" i="1"/>
  <c r="AP499" i="1"/>
  <c r="AQ499" i="1" s="1"/>
  <c r="AV499" i="1"/>
  <c r="AT499" i="1"/>
  <c r="AU499" i="1" s="1"/>
  <c r="AH501" i="1"/>
  <c r="AI501" i="1" s="1"/>
  <c r="AT501" i="1"/>
  <c r="AU501" i="1" s="1"/>
  <c r="AL32" i="1"/>
  <c r="AM32" i="1" s="1"/>
  <c r="AN32" i="1"/>
  <c r="AT32" i="1"/>
  <c r="AU32" i="1" s="1"/>
  <c r="AV32" i="1"/>
  <c r="AL34" i="1"/>
  <c r="AM34" i="1" s="1"/>
  <c r="AN34" i="1"/>
  <c r="AT34" i="1"/>
  <c r="AU34" i="1" s="1"/>
  <c r="AV34" i="1"/>
  <c r="AR40" i="1"/>
  <c r="AP40" i="1"/>
  <c r="AQ40" i="1" s="1"/>
  <c r="AT40" i="1"/>
  <c r="AU40" i="1" s="1"/>
  <c r="AV40" i="1"/>
  <c r="AJ46" i="1"/>
  <c r="AH46" i="1"/>
  <c r="AI46" i="1" s="1"/>
  <c r="AT46" i="1"/>
  <c r="AU46" i="1" s="1"/>
  <c r="AV46" i="1"/>
  <c r="AJ57" i="1"/>
  <c r="AH57" i="1"/>
  <c r="AI57" i="1" s="1"/>
  <c r="AT57" i="1"/>
  <c r="AU57" i="1" s="1"/>
  <c r="AV57" i="1"/>
  <c r="AR62" i="1"/>
  <c r="AP62" i="1"/>
  <c r="AQ62" i="1" s="1"/>
  <c r="AT62" i="1"/>
  <c r="AU62" i="1" s="1"/>
  <c r="AV62" i="1"/>
  <c r="AJ66" i="1"/>
  <c r="AH66" i="1"/>
  <c r="AI66" i="1" s="1"/>
  <c r="AT66" i="1"/>
  <c r="AU66" i="1" s="1"/>
  <c r="AV66" i="1"/>
  <c r="AJ70" i="1"/>
  <c r="AH70" i="1"/>
  <c r="AI70" i="1" s="1"/>
  <c r="AT70" i="1"/>
  <c r="AU70" i="1" s="1"/>
  <c r="AV70" i="1"/>
  <c r="AL73" i="1"/>
  <c r="AN73" i="1"/>
  <c r="AT73" i="1"/>
  <c r="AV73" i="1"/>
  <c r="AH78" i="1"/>
  <c r="AI78" i="1" s="1"/>
  <c r="AJ78" i="1"/>
  <c r="AT78" i="1"/>
  <c r="AU78" i="1" s="1"/>
  <c r="AV78" i="1"/>
  <c r="AL81" i="1"/>
  <c r="AM81" i="1" s="1"/>
  <c r="AN81" i="1"/>
  <c r="AT81" i="1"/>
  <c r="AU81" i="1" s="1"/>
  <c r="AV81" i="1"/>
  <c r="AL84" i="1"/>
  <c r="AM84" i="1" s="1"/>
  <c r="AN84" i="1"/>
  <c r="AT84" i="1"/>
  <c r="AU84" i="1" s="1"/>
  <c r="AV84" i="1"/>
  <c r="AH87" i="1"/>
  <c r="AI87" i="1" s="1"/>
  <c r="AJ87" i="1"/>
  <c r="AT87" i="1"/>
  <c r="AU87" i="1" s="1"/>
  <c r="AV87" i="1"/>
  <c r="AR90" i="1"/>
  <c r="AP90" i="1"/>
  <c r="AQ90" i="1" s="1"/>
  <c r="AT90" i="1"/>
  <c r="AU90" i="1" s="1"/>
  <c r="AV90" i="1"/>
  <c r="AH92" i="1"/>
  <c r="AI92" i="1" s="1"/>
  <c r="AJ92" i="1"/>
  <c r="AT92" i="1"/>
  <c r="AU92" i="1" s="1"/>
  <c r="AV92" i="1"/>
  <c r="AR95" i="1"/>
  <c r="AP95" i="1"/>
  <c r="AQ95" i="1" s="1"/>
  <c r="AT95" i="1"/>
  <c r="AU95" i="1" s="1"/>
  <c r="AV95" i="1"/>
  <c r="AR99" i="1"/>
  <c r="AP99" i="1"/>
  <c r="AQ99" i="1" s="1"/>
  <c r="AT99" i="1"/>
  <c r="AU99" i="1" s="1"/>
  <c r="AV99" i="1"/>
  <c r="AL103" i="1"/>
  <c r="AM103" i="1" s="1"/>
  <c r="AN103" i="1"/>
  <c r="AT103" i="1"/>
  <c r="AU103" i="1" s="1"/>
  <c r="AV103" i="1"/>
  <c r="AN107" i="1"/>
  <c r="AL107" i="1"/>
  <c r="AM107" i="1" s="1"/>
  <c r="AT107" i="1"/>
  <c r="AU107" i="1" s="1"/>
  <c r="AV107" i="1"/>
  <c r="AH110" i="1"/>
  <c r="AI110" i="1" s="1"/>
  <c r="AJ110" i="1"/>
  <c r="AT110" i="1"/>
  <c r="AU110" i="1" s="1"/>
  <c r="AV110" i="1"/>
  <c r="AL114" i="1"/>
  <c r="AM114" i="1" s="1"/>
  <c r="AN114" i="1"/>
  <c r="AT114" i="1"/>
  <c r="AU114" i="1" s="1"/>
  <c r="AV114" i="1"/>
  <c r="AN120" i="1"/>
  <c r="AL120" i="1"/>
  <c r="AM120" i="1" s="1"/>
  <c r="AT120" i="1"/>
  <c r="AU120" i="1" s="1"/>
  <c r="AV120" i="1"/>
  <c r="AR127" i="1"/>
  <c r="AP127" i="1"/>
  <c r="AQ127" i="1" s="1"/>
  <c r="AT127" i="1"/>
  <c r="AU127" i="1" s="1"/>
  <c r="AV127" i="1"/>
  <c r="AR132" i="1"/>
  <c r="AP132" i="1"/>
  <c r="AQ132" i="1" s="1"/>
  <c r="AT132" i="1"/>
  <c r="AU132" i="1" s="1"/>
  <c r="AV132" i="1"/>
  <c r="AN139" i="1"/>
  <c r="AL139" i="1"/>
  <c r="AM139" i="1" s="1"/>
  <c r="AT139" i="1"/>
  <c r="AU139" i="1" s="1"/>
  <c r="AV139" i="1"/>
  <c r="AH141" i="1"/>
  <c r="AI141" i="1" s="1"/>
  <c r="AJ141" i="1"/>
  <c r="AT141" i="1"/>
  <c r="AU141" i="1" s="1"/>
  <c r="AV141" i="1"/>
  <c r="AL143" i="1"/>
  <c r="AM143" i="1" s="1"/>
  <c r="AN143" i="1"/>
  <c r="AT143" i="1"/>
  <c r="AU143" i="1" s="1"/>
  <c r="AV143" i="1"/>
  <c r="AR146" i="1"/>
  <c r="AP146" i="1"/>
  <c r="AQ146" i="1" s="1"/>
  <c r="AT146" i="1"/>
  <c r="AU146" i="1" s="1"/>
  <c r="AV146" i="1"/>
  <c r="AN149" i="1"/>
  <c r="AL149" i="1"/>
  <c r="AM149" i="1" s="1"/>
  <c r="AT149" i="1"/>
  <c r="AU149" i="1" s="1"/>
  <c r="AV149" i="1"/>
  <c r="AH156" i="1"/>
  <c r="AI156" i="1" s="1"/>
  <c r="AJ156" i="1"/>
  <c r="AT156" i="1"/>
  <c r="AU156" i="1" s="1"/>
  <c r="AV156" i="1"/>
  <c r="AN162" i="1"/>
  <c r="AL162" i="1"/>
  <c r="AM162" i="1" s="1"/>
  <c r="AT162" i="1"/>
  <c r="AU162" i="1" s="1"/>
  <c r="AV162" i="1"/>
  <c r="AR164" i="1"/>
  <c r="AP164" i="1"/>
  <c r="AQ164" i="1" s="1"/>
  <c r="AT164" i="1"/>
  <c r="AU164" i="1" s="1"/>
  <c r="AV164" i="1"/>
  <c r="AL167" i="1"/>
  <c r="AM167" i="1" s="1"/>
  <c r="AN167" i="1"/>
  <c r="AT167" i="1"/>
  <c r="AU167" i="1" s="1"/>
  <c r="AV167" i="1"/>
  <c r="AJ170" i="1"/>
  <c r="AH170" i="1"/>
  <c r="AI170" i="1" s="1"/>
  <c r="AT170" i="1"/>
  <c r="AU170" i="1" s="1"/>
  <c r="AV170" i="1"/>
  <c r="AL173" i="1"/>
  <c r="AM173" i="1" s="1"/>
  <c r="AN173" i="1"/>
  <c r="AT173" i="1"/>
  <c r="AU173" i="1" s="1"/>
  <c r="AV173" i="1"/>
  <c r="AJ175" i="1"/>
  <c r="AH175" i="1"/>
  <c r="AI175" i="1" s="1"/>
  <c r="AT175" i="1"/>
  <c r="AU175" i="1" s="1"/>
  <c r="AV175" i="1"/>
  <c r="AN185" i="1"/>
  <c r="AL185" i="1"/>
  <c r="AM185" i="1" s="1"/>
  <c r="AT185" i="1"/>
  <c r="AU185" i="1" s="1"/>
  <c r="AV185" i="1"/>
  <c r="AH188" i="1"/>
  <c r="AI188" i="1" s="1"/>
  <c r="AJ188" i="1"/>
  <c r="AT188" i="1"/>
  <c r="AU188" i="1" s="1"/>
  <c r="AV188" i="1"/>
  <c r="AR192" i="1"/>
  <c r="AP192" i="1"/>
  <c r="AQ192" i="1" s="1"/>
  <c r="AT192" i="1"/>
  <c r="AU192" i="1" s="1"/>
  <c r="AV192" i="1"/>
  <c r="AJ194" i="1"/>
  <c r="AH194" i="1"/>
  <c r="AI194" i="1" s="1"/>
  <c r="AT194" i="1"/>
  <c r="AU194" i="1" s="1"/>
  <c r="AV194" i="1"/>
  <c r="AL196" i="1"/>
  <c r="AM196" i="1" s="1"/>
  <c r="AN196" i="1"/>
  <c r="AT196" i="1"/>
  <c r="AU196" i="1" s="1"/>
  <c r="AV196" i="1"/>
  <c r="AJ198" i="1"/>
  <c r="AH198" i="1"/>
  <c r="AI198" i="1" s="1"/>
  <c r="AT198" i="1"/>
  <c r="AU198" i="1" s="1"/>
  <c r="AV198" i="1"/>
  <c r="AR200" i="1"/>
  <c r="AP200" i="1"/>
  <c r="AQ200" i="1" s="1"/>
  <c r="AT200" i="1"/>
  <c r="AU200" i="1" s="1"/>
  <c r="AV200" i="1"/>
  <c r="AR202" i="1"/>
  <c r="AP202" i="1"/>
  <c r="AQ202" i="1" s="1"/>
  <c r="AT202" i="1"/>
  <c r="AU202" i="1" s="1"/>
  <c r="AV202" i="1"/>
  <c r="AL204" i="1"/>
  <c r="AM204" i="1" s="1"/>
  <c r="AN204" i="1"/>
  <c r="AT204" i="1"/>
  <c r="AU204" i="1" s="1"/>
  <c r="AV204" i="1"/>
  <c r="AJ208" i="1"/>
  <c r="AH208" i="1"/>
  <c r="AI208" i="1" s="1"/>
  <c r="AT208" i="1"/>
  <c r="AU208" i="1" s="1"/>
  <c r="AV208" i="1"/>
  <c r="AH211" i="1"/>
  <c r="AI211" i="1" s="1"/>
  <c r="AJ211" i="1"/>
  <c r="AT211" i="1"/>
  <c r="AU211" i="1" s="1"/>
  <c r="AV211" i="1"/>
  <c r="AN213" i="1"/>
  <c r="AL213" i="1"/>
  <c r="AM213" i="1" s="1"/>
  <c r="AT213" i="1"/>
  <c r="AU213" i="1" s="1"/>
  <c r="AV213" i="1"/>
  <c r="AL216" i="1"/>
  <c r="AM216" i="1" s="1"/>
  <c r="AN216" i="1"/>
  <c r="AT216" i="1"/>
  <c r="AU216" i="1" s="1"/>
  <c r="AV216" i="1"/>
  <c r="AJ220" i="1"/>
  <c r="AH220" i="1"/>
  <c r="AI220" i="1" s="1"/>
  <c r="AT220" i="1"/>
  <c r="AU220" i="1" s="1"/>
  <c r="AV220" i="1"/>
  <c r="AR222" i="1"/>
  <c r="AP222" i="1"/>
  <c r="AQ222" i="1" s="1"/>
  <c r="AT222" i="1"/>
  <c r="AU222" i="1" s="1"/>
  <c r="AV222" i="1"/>
  <c r="AR227" i="1"/>
  <c r="AP227" i="1"/>
  <c r="AQ227" i="1" s="1"/>
  <c r="AT227" i="1"/>
  <c r="AU227" i="1" s="1"/>
  <c r="AV227" i="1"/>
  <c r="AN229" i="1"/>
  <c r="AL229" i="1"/>
  <c r="AM229" i="1" s="1"/>
  <c r="AT229" i="1"/>
  <c r="AU229" i="1" s="1"/>
  <c r="AV229" i="1"/>
  <c r="AH231" i="1"/>
  <c r="AI231" i="1" s="1"/>
  <c r="AJ231" i="1"/>
  <c r="AT231" i="1"/>
  <c r="AU231" i="1" s="1"/>
  <c r="AV231" i="1"/>
  <c r="AR233" i="1"/>
  <c r="AP233" i="1"/>
  <c r="AQ233" i="1" s="1"/>
  <c r="AT233" i="1"/>
  <c r="AU233" i="1" s="1"/>
  <c r="AV233" i="1"/>
  <c r="AH240" i="1"/>
  <c r="AI240" i="1" s="1"/>
  <c r="AJ240" i="1"/>
  <c r="AT240" i="1"/>
  <c r="AU240" i="1" s="1"/>
  <c r="AV240" i="1"/>
  <c r="AR245" i="1"/>
  <c r="AP245" i="1"/>
  <c r="AQ245" i="1" s="1"/>
  <c r="AT245" i="1"/>
  <c r="AU245" i="1" s="1"/>
  <c r="AV245" i="1"/>
  <c r="AH251" i="1"/>
  <c r="AI251" i="1" s="1"/>
  <c r="AJ251" i="1"/>
  <c r="AT251" i="1"/>
  <c r="AU251" i="1" s="1"/>
  <c r="AV251" i="1"/>
  <c r="AH254" i="1"/>
  <c r="AI254" i="1" s="1"/>
  <c r="AJ254" i="1"/>
  <c r="AT254" i="1"/>
  <c r="AU254" i="1" s="1"/>
  <c r="AV254" i="1"/>
  <c r="AR261" i="1"/>
  <c r="AP261" i="1"/>
  <c r="AQ261" i="1" s="1"/>
  <c r="AT261" i="1"/>
  <c r="AU261" i="1" s="1"/>
  <c r="AV261" i="1"/>
  <c r="AN266" i="1"/>
  <c r="AL266" i="1"/>
  <c r="AM266" i="1" s="1"/>
  <c r="AT266" i="1"/>
  <c r="AU266" i="1" s="1"/>
  <c r="AV266" i="1"/>
  <c r="AR271" i="1"/>
  <c r="AP271" i="1"/>
  <c r="AQ271" i="1" s="1"/>
  <c r="AT271" i="1"/>
  <c r="AU271" i="1" s="1"/>
  <c r="AV271" i="1"/>
  <c r="AR274" i="1"/>
  <c r="AP274" i="1"/>
  <c r="AQ274" i="1" s="1"/>
  <c r="AT274" i="1"/>
  <c r="AU274" i="1" s="1"/>
  <c r="AV274" i="1"/>
  <c r="AN279" i="1"/>
  <c r="AL279" i="1"/>
  <c r="AM279" i="1" s="1"/>
  <c r="AT279" i="1"/>
  <c r="AU279" i="1" s="1"/>
  <c r="AV279" i="1"/>
  <c r="AL281" i="1"/>
  <c r="AM281" i="1" s="1"/>
  <c r="AN281" i="1"/>
  <c r="AT281" i="1"/>
  <c r="AU281" i="1" s="1"/>
  <c r="AV281" i="1"/>
  <c r="AN283" i="1"/>
  <c r="AL283" i="1"/>
  <c r="AM283" i="1" s="1"/>
  <c r="AT283" i="1"/>
  <c r="AU283" i="1" s="1"/>
  <c r="AV283" i="1"/>
  <c r="AR287" i="1"/>
  <c r="AP287" i="1"/>
  <c r="AQ287" i="1" s="1"/>
  <c r="AT287" i="1"/>
  <c r="AU287" i="1" s="1"/>
  <c r="AV287" i="1"/>
  <c r="AL294" i="1"/>
  <c r="AM294" i="1" s="1"/>
  <c r="AN294" i="1"/>
  <c r="AT294" i="1"/>
  <c r="AU294" i="1" s="1"/>
  <c r="AV294" i="1"/>
  <c r="AH296" i="1"/>
  <c r="AI296" i="1" s="1"/>
  <c r="AJ296" i="1"/>
  <c r="AT296" i="1"/>
  <c r="AU296" i="1" s="1"/>
  <c r="AV296" i="1"/>
  <c r="AL298" i="1"/>
  <c r="AM298" i="1" s="1"/>
  <c r="AN298" i="1"/>
  <c r="AT298" i="1"/>
  <c r="AU298" i="1" s="1"/>
  <c r="AV298" i="1"/>
  <c r="AL301" i="1"/>
  <c r="AM301" i="1" s="1"/>
  <c r="AN301" i="1"/>
  <c r="AT301" i="1"/>
  <c r="AU301" i="1" s="1"/>
  <c r="AV301" i="1"/>
  <c r="AR304" i="1"/>
  <c r="AP304" i="1"/>
  <c r="AQ304" i="1" s="1"/>
  <c r="AT304" i="1"/>
  <c r="AU304" i="1" s="1"/>
  <c r="AV304" i="1"/>
  <c r="AR307" i="1"/>
  <c r="AP307" i="1"/>
  <c r="AQ307" i="1" s="1"/>
  <c r="AT307" i="1"/>
  <c r="AU307" i="1" s="1"/>
  <c r="AV307" i="1"/>
  <c r="AJ309" i="1"/>
  <c r="AH309" i="1"/>
  <c r="AI309" i="1" s="1"/>
  <c r="AT309" i="1"/>
  <c r="AU309" i="1" s="1"/>
  <c r="AV309" i="1"/>
  <c r="AN312" i="1"/>
  <c r="AL312" i="1"/>
  <c r="AM312" i="1" s="1"/>
  <c r="AT312" i="1"/>
  <c r="AU312" i="1" s="1"/>
  <c r="AV312" i="1"/>
  <c r="AR315" i="1"/>
  <c r="AP315" i="1"/>
  <c r="AQ315" i="1" s="1"/>
  <c r="AT315" i="1"/>
  <c r="AU315" i="1" s="1"/>
  <c r="AV315" i="1"/>
  <c r="AH321" i="1"/>
  <c r="AI321" i="1" s="1"/>
  <c r="AJ321" i="1"/>
  <c r="AT321" i="1"/>
  <c r="AU321" i="1" s="1"/>
  <c r="AV321" i="1"/>
  <c r="AR326" i="1"/>
  <c r="AP326" i="1"/>
  <c r="AQ326" i="1" s="1"/>
  <c r="AT326" i="1"/>
  <c r="AU326" i="1" s="1"/>
  <c r="AV326" i="1"/>
  <c r="AL329" i="1"/>
  <c r="AM329" i="1" s="1"/>
  <c r="AN329" i="1"/>
  <c r="AT329" i="1"/>
  <c r="AU329" i="1" s="1"/>
  <c r="AV329" i="1"/>
  <c r="AJ334" i="1"/>
  <c r="AH334" i="1"/>
  <c r="AI334" i="1" s="1"/>
  <c r="AT334" i="1"/>
  <c r="AU334" i="1" s="1"/>
  <c r="AV334" i="1"/>
  <c r="AN338" i="1"/>
  <c r="AL338" i="1"/>
  <c r="AM338" i="1" s="1"/>
  <c r="AT338" i="1"/>
  <c r="AU338" i="1" s="1"/>
  <c r="AV338" i="1"/>
  <c r="AR342" i="1"/>
  <c r="AP342" i="1"/>
  <c r="AT342" i="1"/>
  <c r="AV342" i="1"/>
  <c r="AJ344" i="1"/>
  <c r="AH344" i="1"/>
  <c r="AI344" i="1" s="1"/>
  <c r="AT344" i="1"/>
  <c r="AV344" i="1"/>
  <c r="AJ351" i="1"/>
  <c r="AH351" i="1"/>
  <c r="AI351" i="1" s="1"/>
  <c r="AT351" i="1"/>
  <c r="AU351" i="1" s="1"/>
  <c r="AV351" i="1"/>
  <c r="AN356" i="1"/>
  <c r="AL356" i="1"/>
  <c r="AM356" i="1" s="1"/>
  <c r="AT356" i="1"/>
  <c r="AU356" i="1" s="1"/>
  <c r="AV356" i="1"/>
  <c r="AL360" i="1"/>
  <c r="AM360" i="1" s="1"/>
  <c r="AN360" i="1"/>
  <c r="AT360" i="1"/>
  <c r="AU360" i="1" s="1"/>
  <c r="AV360" i="1"/>
  <c r="AN363" i="1"/>
  <c r="AL363" i="1"/>
  <c r="AM363" i="1" s="1"/>
  <c r="AT363" i="1"/>
  <c r="AU363" i="1" s="1"/>
  <c r="AV363" i="1"/>
  <c r="AH370" i="1"/>
  <c r="AI370" i="1" s="1"/>
  <c r="AJ370" i="1"/>
  <c r="AT370" i="1"/>
  <c r="AU370" i="1" s="1"/>
  <c r="AV370" i="1"/>
  <c r="AH375" i="1"/>
  <c r="AI375" i="1" s="1"/>
  <c r="AJ375" i="1"/>
  <c r="AT375" i="1"/>
  <c r="AU375" i="1" s="1"/>
  <c r="AV375" i="1"/>
  <c r="AH381" i="1"/>
  <c r="AI381" i="1" s="1"/>
  <c r="AJ381" i="1"/>
  <c r="AT381" i="1"/>
  <c r="AU381" i="1" s="1"/>
  <c r="AV381" i="1"/>
  <c r="AH385" i="1"/>
  <c r="AI385" i="1" s="1"/>
  <c r="AJ385" i="1"/>
  <c r="AT385" i="1"/>
  <c r="AU385" i="1" s="1"/>
  <c r="AV385" i="1"/>
  <c r="AR388" i="1"/>
  <c r="AP388" i="1"/>
  <c r="AQ388" i="1" s="1"/>
  <c r="AV388" i="1"/>
  <c r="AT388" i="1"/>
  <c r="AU388" i="1" s="1"/>
  <c r="AH390" i="1"/>
  <c r="AI390" i="1" s="1"/>
  <c r="AJ390" i="1"/>
  <c r="AV390" i="1"/>
  <c r="AT390" i="1"/>
  <c r="AU390" i="1" s="1"/>
  <c r="AR393" i="1"/>
  <c r="AP393" i="1"/>
  <c r="AQ393" i="1" s="1"/>
  <c r="AT393" i="1"/>
  <c r="AU393" i="1" s="1"/>
  <c r="AV393" i="1"/>
  <c r="AR403" i="1"/>
  <c r="AP403" i="1"/>
  <c r="AQ403" i="1" s="1"/>
  <c r="AT403" i="1"/>
  <c r="AU403" i="1" s="1"/>
  <c r="AV403" i="1"/>
  <c r="AR406" i="1"/>
  <c r="AP406" i="1"/>
  <c r="AQ406" i="1" s="1"/>
  <c r="AV406" i="1"/>
  <c r="AT406" i="1"/>
  <c r="AU406" i="1" s="1"/>
  <c r="AJ408" i="1"/>
  <c r="AH408" i="1"/>
  <c r="AI408" i="1" s="1"/>
  <c r="AV408" i="1"/>
  <c r="AT408" i="1"/>
  <c r="AU408" i="1" s="1"/>
  <c r="AJ411" i="1"/>
  <c r="AH411" i="1"/>
  <c r="AI411" i="1" s="1"/>
  <c r="AT411" i="1"/>
  <c r="AU411" i="1" s="1"/>
  <c r="AV411" i="1"/>
  <c r="AJ413" i="1"/>
  <c r="AH413" i="1"/>
  <c r="AI413" i="1" s="1"/>
  <c r="AT413" i="1"/>
  <c r="AU413" i="1" s="1"/>
  <c r="AV413" i="1"/>
  <c r="AR416" i="1"/>
  <c r="AP416" i="1"/>
  <c r="AQ416" i="1" s="1"/>
  <c r="AT416" i="1"/>
  <c r="AU416" i="1" s="1"/>
  <c r="AV416" i="1"/>
  <c r="AR418" i="1"/>
  <c r="AP418" i="1"/>
  <c r="AQ418" i="1" s="1"/>
  <c r="AT418" i="1"/>
  <c r="AU418" i="1" s="1"/>
  <c r="AV418" i="1"/>
  <c r="AJ421" i="1"/>
  <c r="AH421" i="1"/>
  <c r="AI421" i="1" s="1"/>
  <c r="AT421" i="1"/>
  <c r="AU421" i="1" s="1"/>
  <c r="AV421" i="1"/>
  <c r="AR426" i="1"/>
  <c r="AP426" i="1"/>
  <c r="AQ426" i="1" s="1"/>
  <c r="AT426" i="1"/>
  <c r="AU426" i="1" s="1"/>
  <c r="AV426" i="1"/>
  <c r="AJ428" i="1"/>
  <c r="AH428" i="1"/>
  <c r="AI428" i="1" s="1"/>
  <c r="AT428" i="1"/>
  <c r="AU428" i="1" s="1"/>
  <c r="AV428" i="1"/>
  <c r="AR430" i="1"/>
  <c r="AP430" i="1"/>
  <c r="AQ430" i="1" s="1"/>
  <c r="AT430" i="1"/>
  <c r="AU430" i="1" s="1"/>
  <c r="AV430" i="1"/>
  <c r="AH433" i="1"/>
  <c r="AI433" i="1" s="1"/>
  <c r="AJ433" i="1"/>
  <c r="AT433" i="1"/>
  <c r="AU433" i="1" s="1"/>
  <c r="AV433" i="1"/>
  <c r="AR437" i="1"/>
  <c r="AP437" i="1"/>
  <c r="AQ437" i="1" s="1"/>
  <c r="AT437" i="1"/>
  <c r="AU437" i="1" s="1"/>
  <c r="AV437" i="1"/>
  <c r="AP441" i="1"/>
  <c r="AQ441" i="1" s="1"/>
  <c r="AR441" i="1"/>
  <c r="AT441" i="1"/>
  <c r="AU441" i="1" s="1"/>
  <c r="AV441" i="1"/>
  <c r="AJ444" i="1"/>
  <c r="AH444" i="1"/>
  <c r="AI444" i="1" s="1"/>
  <c r="AT444" i="1"/>
  <c r="AU444" i="1" s="1"/>
  <c r="AV444" i="1"/>
  <c r="AH447" i="1"/>
  <c r="AI447" i="1" s="1"/>
  <c r="AJ447" i="1"/>
  <c r="AT447" i="1"/>
  <c r="AU447" i="1" s="1"/>
  <c r="AV447" i="1"/>
  <c r="AR449" i="1"/>
  <c r="AP449" i="1"/>
  <c r="AT449" i="1"/>
  <c r="AU449" i="1" s="1"/>
  <c r="AV449" i="1"/>
  <c r="AR451" i="1"/>
  <c r="AP451" i="1"/>
  <c r="AQ451" i="1" s="1"/>
  <c r="AT451" i="1"/>
  <c r="AU451" i="1" s="1"/>
  <c r="AV451" i="1"/>
  <c r="AH454" i="1"/>
  <c r="AI454" i="1" s="1"/>
  <c r="AJ454" i="1"/>
  <c r="AT454" i="1"/>
  <c r="AV454" i="1"/>
  <c r="AR456" i="1"/>
  <c r="AP456" i="1"/>
  <c r="AQ456" i="1" s="1"/>
  <c r="AT456" i="1"/>
  <c r="AU456" i="1" s="1"/>
  <c r="AV456" i="1"/>
  <c r="AH462" i="1"/>
  <c r="AI462" i="1" s="1"/>
  <c r="AJ462" i="1"/>
  <c r="AT462" i="1"/>
  <c r="AU462" i="1" s="1"/>
  <c r="AV462" i="1"/>
  <c r="AJ466" i="1"/>
  <c r="AH466" i="1"/>
  <c r="AI466" i="1" s="1"/>
  <c r="AT466" i="1"/>
  <c r="AU466" i="1" s="1"/>
  <c r="AV466" i="1"/>
  <c r="AH468" i="1"/>
  <c r="AI468" i="1" s="1"/>
  <c r="AJ468" i="1"/>
  <c r="AV468" i="1"/>
  <c r="AT468" i="1"/>
  <c r="AU468" i="1" s="1"/>
  <c r="AH470" i="1"/>
  <c r="AI470" i="1" s="1"/>
  <c r="AJ470" i="1"/>
  <c r="AT470" i="1"/>
  <c r="AU470" i="1" s="1"/>
  <c r="AV470" i="1"/>
  <c r="AR472" i="1"/>
  <c r="AP472" i="1"/>
  <c r="AQ472" i="1" s="1"/>
  <c r="AV472" i="1"/>
  <c r="AT472" i="1"/>
  <c r="AU472" i="1" s="1"/>
  <c r="AR475" i="1"/>
  <c r="AP475" i="1"/>
  <c r="AQ475" i="1" s="1"/>
  <c r="AV475" i="1"/>
  <c r="AT475" i="1"/>
  <c r="AU475" i="1" s="1"/>
  <c r="AP480" i="1"/>
  <c r="AQ480" i="1" s="1"/>
  <c r="AR480" i="1"/>
  <c r="AV480" i="1"/>
  <c r="AT480" i="1"/>
  <c r="AU480" i="1" s="1"/>
  <c r="AP482" i="1"/>
  <c r="AQ482" i="1" s="1"/>
  <c r="AR482" i="1"/>
  <c r="AT482" i="1"/>
  <c r="AU482" i="1" s="1"/>
  <c r="AV482" i="1"/>
  <c r="AR485" i="1"/>
  <c r="AP485" i="1"/>
  <c r="AQ485" i="1" s="1"/>
  <c r="AV485" i="1"/>
  <c r="AT485" i="1"/>
  <c r="AU485" i="1" s="1"/>
  <c r="AH487" i="1"/>
  <c r="AI487" i="1" s="1"/>
  <c r="AJ487" i="1"/>
  <c r="AV487" i="1"/>
  <c r="AT487" i="1"/>
  <c r="AU487" i="1" s="1"/>
  <c r="AP491" i="1"/>
  <c r="AQ491" i="1" s="1"/>
  <c r="AR491" i="1"/>
  <c r="AV491" i="1"/>
  <c r="AT491" i="1"/>
  <c r="AU491" i="1" s="1"/>
  <c r="AJ497" i="1"/>
  <c r="AH497" i="1"/>
  <c r="AI497" i="1" s="1"/>
  <c r="AV497" i="1"/>
  <c r="AT497" i="1"/>
  <c r="D428" i="1"/>
  <c r="H428" i="1" s="1"/>
  <c r="AN29" i="1"/>
  <c r="AL29" i="1"/>
  <c r="AM29" i="1" s="1"/>
  <c r="AT29" i="1"/>
  <c r="AU29" i="1" s="1"/>
  <c r="AV29" i="1"/>
  <c r="AR42" i="1"/>
  <c r="AP42" i="1"/>
  <c r="AQ42" i="1" s="1"/>
  <c r="AT42" i="1"/>
  <c r="AU42" i="1" s="1"/>
  <c r="AV42" i="1"/>
  <c r="AJ50" i="1"/>
  <c r="AH50" i="1"/>
  <c r="AI50" i="1" s="1"/>
  <c r="AT50" i="1"/>
  <c r="AU50" i="1" s="1"/>
  <c r="AV50" i="1"/>
  <c r="AJ53" i="1"/>
  <c r="AH53" i="1"/>
  <c r="AI53" i="1" s="1"/>
  <c r="AT53" i="1"/>
  <c r="AU53" i="1" s="1"/>
  <c r="AV53" i="1"/>
  <c r="AN59" i="1"/>
  <c r="AL59" i="1"/>
  <c r="AM59" i="1" s="1"/>
  <c r="AT59" i="1"/>
  <c r="AU59" i="1" s="1"/>
  <c r="AV59" i="1"/>
  <c r="AL17" i="1"/>
  <c r="AM17" i="1" s="1"/>
  <c r="AN17" i="1"/>
  <c r="AT17" i="1"/>
  <c r="AU17" i="1" s="1"/>
  <c r="AV17" i="1"/>
  <c r="AJ19" i="1"/>
  <c r="AH19" i="1"/>
  <c r="AI19" i="1" s="1"/>
  <c r="AT19" i="1"/>
  <c r="AU19" i="1" s="1"/>
  <c r="AV19" i="1"/>
  <c r="AN21" i="1"/>
  <c r="AL21" i="1"/>
  <c r="AM21" i="1" s="1"/>
  <c r="AT21" i="1"/>
  <c r="AU21" i="1" s="1"/>
  <c r="AV21" i="1"/>
  <c r="AL24" i="1"/>
  <c r="AM24" i="1" s="1"/>
  <c r="AN24" i="1"/>
  <c r="AT24" i="1"/>
  <c r="AU24" i="1" s="1"/>
  <c r="AV24" i="1"/>
  <c r="AR26" i="1"/>
  <c r="AP26" i="1"/>
  <c r="AQ26" i="1" s="1"/>
  <c r="AT26" i="1"/>
  <c r="AU26" i="1" s="1"/>
  <c r="AV26" i="1"/>
  <c r="AN28" i="1"/>
  <c r="AL28" i="1"/>
  <c r="AM28" i="1" s="1"/>
  <c r="AT28" i="1"/>
  <c r="AU28" i="1" s="1"/>
  <c r="AV28" i="1"/>
  <c r="AH31" i="1"/>
  <c r="AI31" i="1" s="1"/>
  <c r="AJ31" i="1"/>
  <c r="AT31" i="1"/>
  <c r="AU31" i="1" s="1"/>
  <c r="AV31" i="1"/>
  <c r="AJ38" i="1"/>
  <c r="AH38" i="1"/>
  <c r="AI38" i="1" s="1"/>
  <c r="AT38" i="1"/>
  <c r="AU38" i="1" s="1"/>
  <c r="AV38" i="1"/>
  <c r="AH41" i="1"/>
  <c r="AJ41" i="1"/>
  <c r="AT41" i="1"/>
  <c r="AV41" i="1"/>
  <c r="AR47" i="1"/>
  <c r="AP47" i="1"/>
  <c r="AQ47" i="1" s="1"/>
  <c r="AT47" i="1"/>
  <c r="AU47" i="1" s="1"/>
  <c r="AV47" i="1"/>
  <c r="AL52" i="1"/>
  <c r="AM52" i="1" s="1"/>
  <c r="AN52" i="1"/>
  <c r="AT52" i="1"/>
  <c r="AU52" i="1" s="1"/>
  <c r="AV52" i="1"/>
  <c r="AJ56" i="1"/>
  <c r="AH56" i="1"/>
  <c r="AI56" i="1" s="1"/>
  <c r="AT56" i="1"/>
  <c r="AU56" i="1" s="1"/>
  <c r="AV56" i="1"/>
  <c r="AN63" i="1"/>
  <c r="AL63" i="1"/>
  <c r="AM63" i="1" s="1"/>
  <c r="AT63" i="1"/>
  <c r="AU63" i="1" s="1"/>
  <c r="AV63" i="1"/>
  <c r="AR67" i="1"/>
  <c r="AP67" i="1"/>
  <c r="AQ67" i="1" s="1"/>
  <c r="AT67" i="1"/>
  <c r="AU67" i="1" s="1"/>
  <c r="AV67" i="1"/>
  <c r="AJ72" i="1"/>
  <c r="AH72" i="1"/>
  <c r="AT72" i="1"/>
  <c r="AV72" i="1"/>
  <c r="AJ75" i="1"/>
  <c r="AH75" i="1"/>
  <c r="AI75" i="1" s="1"/>
  <c r="AT75" i="1"/>
  <c r="AU75" i="1" s="1"/>
  <c r="AV75" i="1"/>
  <c r="AL80" i="1"/>
  <c r="AM80" i="1" s="1"/>
  <c r="AN80" i="1"/>
  <c r="AT80" i="1"/>
  <c r="AU80" i="1" s="1"/>
  <c r="AV80" i="1"/>
  <c r="AH86" i="1"/>
  <c r="AI86" i="1" s="1"/>
  <c r="AJ86" i="1"/>
  <c r="AT86" i="1"/>
  <c r="AU86" i="1" s="1"/>
  <c r="AV86" i="1"/>
  <c r="AH94" i="1"/>
  <c r="AI94" i="1" s="1"/>
  <c r="AJ94" i="1"/>
  <c r="AT94" i="1"/>
  <c r="AU94" i="1" s="1"/>
  <c r="AV94" i="1"/>
  <c r="AL98" i="1"/>
  <c r="AM98" i="1" s="1"/>
  <c r="AN98" i="1"/>
  <c r="AT98" i="1"/>
  <c r="AU98" i="1" s="1"/>
  <c r="AV98" i="1"/>
  <c r="AL102" i="1"/>
  <c r="AM102" i="1" s="1"/>
  <c r="AN102" i="1"/>
  <c r="AT102" i="1"/>
  <c r="AU102" i="1" s="1"/>
  <c r="AV102" i="1"/>
  <c r="AR105" i="1"/>
  <c r="AP105" i="1"/>
  <c r="AQ105" i="1" s="1"/>
  <c r="AT105" i="1"/>
  <c r="AU105" i="1" s="1"/>
  <c r="AV105" i="1"/>
  <c r="AJ112" i="1"/>
  <c r="AH112" i="1"/>
  <c r="AT112" i="1"/>
  <c r="AV112" i="1"/>
  <c r="AR115" i="1"/>
  <c r="AP115" i="1"/>
  <c r="AQ115" i="1" s="1"/>
  <c r="AT115" i="1"/>
  <c r="AU115" i="1" s="1"/>
  <c r="AV115" i="1"/>
  <c r="AR118" i="1"/>
  <c r="AP118" i="1"/>
  <c r="AQ118" i="1" s="1"/>
  <c r="AT118" i="1"/>
  <c r="AU118" i="1" s="1"/>
  <c r="AV118" i="1"/>
  <c r="AR121" i="1"/>
  <c r="AP121" i="1"/>
  <c r="AQ121" i="1" s="1"/>
  <c r="AT121" i="1"/>
  <c r="AU121" i="1" s="1"/>
  <c r="AV121" i="1"/>
  <c r="AJ123" i="1"/>
  <c r="AH123" i="1"/>
  <c r="AI123" i="1" s="1"/>
  <c r="AT123" i="1"/>
  <c r="AU123" i="1" s="1"/>
  <c r="AV123" i="1"/>
  <c r="AL126" i="1"/>
  <c r="AM126" i="1" s="1"/>
  <c r="AN126" i="1"/>
  <c r="AT126" i="1"/>
  <c r="AU126" i="1" s="1"/>
  <c r="AV126" i="1"/>
  <c r="AR129" i="1"/>
  <c r="AP129" i="1"/>
  <c r="AQ129" i="1" s="1"/>
  <c r="AT129" i="1"/>
  <c r="AU129" i="1" s="1"/>
  <c r="AV129" i="1"/>
  <c r="AH133" i="1"/>
  <c r="AI133" i="1" s="1"/>
  <c r="AJ133" i="1"/>
  <c r="AT133" i="1"/>
  <c r="AU133" i="1" s="1"/>
  <c r="AV133" i="1"/>
  <c r="AL135" i="1"/>
  <c r="AM135" i="1" s="1"/>
  <c r="AN135" i="1"/>
  <c r="AT135" i="1"/>
  <c r="AU135" i="1" s="1"/>
  <c r="AV135" i="1"/>
  <c r="AN138" i="1"/>
  <c r="AL138" i="1"/>
  <c r="AM138" i="1" s="1"/>
  <c r="AT138" i="1"/>
  <c r="AU138" i="1" s="1"/>
  <c r="AV138" i="1"/>
  <c r="AL148" i="1"/>
  <c r="AM148" i="1" s="1"/>
  <c r="AN148" i="1"/>
  <c r="AT148" i="1"/>
  <c r="AU148" i="1" s="1"/>
  <c r="AV148" i="1"/>
  <c r="AN151" i="1"/>
  <c r="AL151" i="1"/>
  <c r="AM151" i="1" s="1"/>
  <c r="AT151" i="1"/>
  <c r="AU151" i="1" s="1"/>
  <c r="AV151" i="1"/>
  <c r="AR153" i="1"/>
  <c r="AP153" i="1"/>
  <c r="AQ153" i="1" s="1"/>
  <c r="AT153" i="1"/>
  <c r="AU153" i="1" s="1"/>
  <c r="AV153" i="1"/>
  <c r="AL157" i="1"/>
  <c r="AM157" i="1" s="1"/>
  <c r="AN157" i="1"/>
  <c r="AT157" i="1"/>
  <c r="AU157" i="1" s="1"/>
  <c r="AV157" i="1"/>
  <c r="AR159" i="1"/>
  <c r="AP159" i="1"/>
  <c r="AQ159" i="1" s="1"/>
  <c r="AT159" i="1"/>
  <c r="AU159" i="1" s="1"/>
  <c r="AV159" i="1"/>
  <c r="AR166" i="1"/>
  <c r="AP166" i="1"/>
  <c r="AQ166" i="1" s="1"/>
  <c r="AT166" i="1"/>
  <c r="AU166" i="1" s="1"/>
  <c r="AV166" i="1"/>
  <c r="AJ172" i="1"/>
  <c r="AH172" i="1"/>
  <c r="AI172" i="1" s="1"/>
  <c r="AT172" i="1"/>
  <c r="AU172" i="1" s="1"/>
  <c r="AV172" i="1"/>
  <c r="AN177" i="1"/>
  <c r="AL177" i="1"/>
  <c r="AM177" i="1" s="1"/>
  <c r="AT177" i="1"/>
  <c r="AU177" i="1" s="1"/>
  <c r="AV177" i="1"/>
  <c r="AR179" i="1"/>
  <c r="AP179" i="1"/>
  <c r="AQ179" i="1" s="1"/>
  <c r="AT179" i="1"/>
  <c r="AU179" i="1" s="1"/>
  <c r="AV179" i="1"/>
  <c r="AR182" i="1"/>
  <c r="AP182" i="1"/>
  <c r="AQ182" i="1" s="1"/>
  <c r="AT182" i="1"/>
  <c r="AU182" i="1" s="1"/>
  <c r="AV182" i="1"/>
  <c r="AN184" i="1"/>
  <c r="AL184" i="1"/>
  <c r="AM184" i="1" s="1"/>
  <c r="AT184" i="1"/>
  <c r="AU184" i="1" s="1"/>
  <c r="AV184" i="1"/>
  <c r="AR189" i="1"/>
  <c r="AP189" i="1"/>
  <c r="AQ189" i="1" s="1"/>
  <c r="AT189" i="1"/>
  <c r="AU189" i="1" s="1"/>
  <c r="AV189" i="1"/>
  <c r="AR205" i="1"/>
  <c r="AP205" i="1"/>
  <c r="AQ205" i="1" s="1"/>
  <c r="AT205" i="1"/>
  <c r="AU205" i="1" s="1"/>
  <c r="AV205" i="1"/>
  <c r="AH210" i="1"/>
  <c r="AI210" i="1" s="1"/>
  <c r="AJ210" i="1"/>
  <c r="AT210" i="1"/>
  <c r="AU210" i="1" s="1"/>
  <c r="AV210" i="1"/>
  <c r="AH217" i="1"/>
  <c r="AI217" i="1" s="1"/>
  <c r="AJ217" i="1"/>
  <c r="AT217" i="1"/>
  <c r="AU217" i="1" s="1"/>
  <c r="AV217" i="1"/>
  <c r="AN223" i="1"/>
  <c r="AL223" i="1"/>
  <c r="AM223" i="1" s="1"/>
  <c r="AT223" i="1"/>
  <c r="AU223" i="1" s="1"/>
  <c r="AV223" i="1"/>
  <c r="AL225" i="1"/>
  <c r="AM225" i="1" s="1"/>
  <c r="AN225" i="1"/>
  <c r="AT225" i="1"/>
  <c r="AU225" i="1" s="1"/>
  <c r="AV225" i="1"/>
  <c r="AN235" i="1"/>
  <c r="AL235" i="1"/>
  <c r="AM235" i="1" s="1"/>
  <c r="AT235" i="1"/>
  <c r="AU235" i="1" s="1"/>
  <c r="AV235" i="1"/>
  <c r="AL237" i="1"/>
  <c r="AM237" i="1" s="1"/>
  <c r="AN237" i="1"/>
  <c r="AT237" i="1"/>
  <c r="AU237" i="1" s="1"/>
  <c r="AV237" i="1"/>
  <c r="AR242" i="1"/>
  <c r="AP242" i="1"/>
  <c r="AQ242" i="1" s="1"/>
  <c r="AT242" i="1"/>
  <c r="AU242" i="1" s="1"/>
  <c r="AV242" i="1"/>
  <c r="AJ244" i="1"/>
  <c r="AH244" i="1"/>
  <c r="AI244" i="1" s="1"/>
  <c r="AT244" i="1"/>
  <c r="AU244" i="1" s="1"/>
  <c r="AV244" i="1"/>
  <c r="AN248" i="1"/>
  <c r="AL248" i="1"/>
  <c r="AM248" i="1" s="1"/>
  <c r="AT248" i="1"/>
  <c r="AU248" i="1" s="1"/>
  <c r="AV248" i="1"/>
  <c r="AR250" i="1"/>
  <c r="AP250" i="1"/>
  <c r="AQ250" i="1" s="1"/>
  <c r="AT250" i="1"/>
  <c r="AU250" i="1" s="1"/>
  <c r="AV250" i="1"/>
  <c r="AJ255" i="1"/>
  <c r="AH255" i="1"/>
  <c r="AI255" i="1" s="1"/>
  <c r="AT255" i="1"/>
  <c r="AU255" i="1" s="1"/>
  <c r="AV255" i="1"/>
  <c r="AH258" i="1"/>
  <c r="AI258" i="1" s="1"/>
  <c r="AJ258" i="1"/>
  <c r="AT258" i="1"/>
  <c r="AU258" i="1" s="1"/>
  <c r="AV258" i="1"/>
  <c r="AR260" i="1"/>
  <c r="AP260" i="1"/>
  <c r="AQ260" i="1" s="1"/>
  <c r="AT260" i="1"/>
  <c r="AU260" i="1" s="1"/>
  <c r="AV260" i="1"/>
  <c r="AN263" i="1"/>
  <c r="AL263" i="1"/>
  <c r="AM263" i="1" s="1"/>
  <c r="AT263" i="1"/>
  <c r="AU263" i="1" s="1"/>
  <c r="AV263" i="1"/>
  <c r="AR267" i="1"/>
  <c r="AP267" i="1"/>
  <c r="AQ267" i="1" s="1"/>
  <c r="AT267" i="1"/>
  <c r="AU267" i="1" s="1"/>
  <c r="AV267" i="1"/>
  <c r="AR269" i="1"/>
  <c r="AP269" i="1"/>
  <c r="AQ269" i="1" s="1"/>
  <c r="AT269" i="1"/>
  <c r="AU269" i="1" s="1"/>
  <c r="AV269" i="1"/>
  <c r="AR275" i="1"/>
  <c r="AP275" i="1"/>
  <c r="AQ275" i="1" s="1"/>
  <c r="AT275" i="1"/>
  <c r="AU275" i="1" s="1"/>
  <c r="AV275" i="1"/>
  <c r="AN278" i="1"/>
  <c r="AL278" i="1"/>
  <c r="AM278" i="1" s="1"/>
  <c r="AT278" i="1"/>
  <c r="AU278" i="1" s="1"/>
  <c r="AV278" i="1"/>
  <c r="AH286" i="1"/>
  <c r="AI286" i="1" s="1"/>
  <c r="AJ286" i="1"/>
  <c r="AT286" i="1"/>
  <c r="AU286" i="1" s="1"/>
  <c r="AV286" i="1"/>
  <c r="AL289" i="1"/>
  <c r="AN289" i="1"/>
  <c r="AT289" i="1"/>
  <c r="AV289" i="1"/>
  <c r="AR291" i="1"/>
  <c r="AP291" i="1"/>
  <c r="AT291" i="1"/>
  <c r="AV291" i="1"/>
  <c r="AH299" i="1"/>
  <c r="AI299" i="1" s="1"/>
  <c r="AJ299" i="1"/>
  <c r="AT299" i="1"/>
  <c r="AU299" i="1" s="1"/>
  <c r="AV299" i="1"/>
  <c r="AN306" i="1"/>
  <c r="AL306" i="1"/>
  <c r="AM306" i="1" s="1"/>
  <c r="AT306" i="1"/>
  <c r="AU306" i="1" s="1"/>
  <c r="AV306" i="1"/>
  <c r="AN314" i="1"/>
  <c r="AL314" i="1"/>
  <c r="AM314" i="1" s="1"/>
  <c r="AT314" i="1"/>
  <c r="AU314" i="1" s="1"/>
  <c r="AV314" i="1"/>
  <c r="AR317" i="1"/>
  <c r="AP317" i="1"/>
  <c r="AQ317" i="1" s="1"/>
  <c r="AT317" i="1"/>
  <c r="AU317" i="1" s="1"/>
  <c r="AV317" i="1"/>
  <c r="AR320" i="1"/>
  <c r="AP320" i="1"/>
  <c r="AQ320" i="1" s="1"/>
  <c r="AT320" i="1"/>
  <c r="AU320" i="1" s="1"/>
  <c r="AV320" i="1"/>
  <c r="AR323" i="1"/>
  <c r="AP323" i="1"/>
  <c r="AQ323" i="1" s="1"/>
  <c r="AT323" i="1"/>
  <c r="AU323" i="1" s="1"/>
  <c r="AV323" i="1"/>
  <c r="AH328" i="1"/>
  <c r="AI328" i="1" s="1"/>
  <c r="AJ328" i="1"/>
  <c r="AT328" i="1"/>
  <c r="AU328" i="1" s="1"/>
  <c r="AV328" i="1"/>
  <c r="AN331" i="1"/>
  <c r="AL331" i="1"/>
  <c r="AM331" i="1" s="1"/>
  <c r="AT331" i="1"/>
  <c r="AU331" i="1" s="1"/>
  <c r="AV331" i="1"/>
  <c r="AR336" i="1"/>
  <c r="AP336" i="1"/>
  <c r="AQ336" i="1" s="1"/>
  <c r="AT336" i="1"/>
  <c r="AU336" i="1" s="1"/>
  <c r="AV336" i="1"/>
  <c r="AN340" i="1"/>
  <c r="AL340" i="1"/>
  <c r="AM340" i="1" s="1"/>
  <c r="AT340" i="1"/>
  <c r="AV340" i="1"/>
  <c r="AJ345" i="1"/>
  <c r="AH345" i="1"/>
  <c r="AI345" i="1" s="1"/>
  <c r="AT345" i="1"/>
  <c r="AV345" i="1"/>
  <c r="AR348" i="1"/>
  <c r="AP348" i="1"/>
  <c r="AQ348" i="1" s="1"/>
  <c r="AT348" i="1"/>
  <c r="AU348" i="1" s="1"/>
  <c r="AV348" i="1"/>
  <c r="AH350" i="1"/>
  <c r="AI350" i="1" s="1"/>
  <c r="AJ350" i="1"/>
  <c r="AT350" i="1"/>
  <c r="AU350" i="1" s="1"/>
  <c r="AV350" i="1"/>
  <c r="AR354" i="1"/>
  <c r="AP354" i="1"/>
  <c r="AQ354" i="1" s="1"/>
  <c r="AT354" i="1"/>
  <c r="AU354" i="1" s="1"/>
  <c r="AV354" i="1"/>
  <c r="AJ358" i="1"/>
  <c r="AH358" i="1"/>
  <c r="AI358" i="1" s="1"/>
  <c r="AT358" i="1"/>
  <c r="AV358" i="1"/>
  <c r="AJ361" i="1"/>
  <c r="AH361" i="1"/>
  <c r="AI361" i="1" s="1"/>
  <c r="AT361" i="1"/>
  <c r="AU361" i="1" s="1"/>
  <c r="AV361" i="1"/>
  <c r="AN365" i="1"/>
  <c r="AL365" i="1"/>
  <c r="AM365" i="1" s="1"/>
  <c r="AT365" i="1"/>
  <c r="AU365" i="1" s="1"/>
  <c r="AV365" i="1"/>
  <c r="AJ367" i="1"/>
  <c r="AH367" i="1"/>
  <c r="AI367" i="1" s="1"/>
  <c r="AT367" i="1"/>
  <c r="AU367" i="1" s="1"/>
  <c r="AV367" i="1"/>
  <c r="AH371" i="1"/>
  <c r="AI371" i="1" s="1"/>
  <c r="AJ371" i="1"/>
  <c r="AT371" i="1"/>
  <c r="AU371" i="1" s="1"/>
  <c r="AV371" i="1"/>
  <c r="AL373" i="1"/>
  <c r="AM373" i="1" s="1"/>
  <c r="AN373" i="1"/>
  <c r="AT373" i="1"/>
  <c r="AU373" i="1" s="1"/>
  <c r="AV373" i="1"/>
  <c r="AR378" i="1"/>
  <c r="AP378" i="1"/>
  <c r="AQ378" i="1" s="1"/>
  <c r="AV378" i="1"/>
  <c r="AT378" i="1"/>
  <c r="AU378" i="1" s="1"/>
  <c r="AR380" i="1"/>
  <c r="AP380" i="1"/>
  <c r="AQ380" i="1" s="1"/>
  <c r="AV380" i="1"/>
  <c r="AT380" i="1"/>
  <c r="AU380" i="1" s="1"/>
  <c r="AH384" i="1"/>
  <c r="AI384" i="1" s="1"/>
  <c r="AJ384" i="1"/>
  <c r="AV384" i="1"/>
  <c r="AT384" i="1"/>
  <c r="AU384" i="1" s="1"/>
  <c r="AH392" i="1"/>
  <c r="AI392" i="1" s="1"/>
  <c r="AJ392" i="1"/>
  <c r="AV392" i="1"/>
  <c r="AT392" i="1"/>
  <c r="AU392" i="1" s="1"/>
  <c r="AJ395" i="1"/>
  <c r="AH395" i="1"/>
  <c r="AI395" i="1" s="1"/>
  <c r="AT395" i="1"/>
  <c r="AU395" i="1" s="1"/>
  <c r="AV395" i="1"/>
  <c r="AJ397" i="1"/>
  <c r="AH397" i="1"/>
  <c r="AI397" i="1" s="1"/>
  <c r="AT397" i="1"/>
  <c r="AU397" i="1" s="1"/>
  <c r="AV397" i="1"/>
  <c r="AR400" i="1"/>
  <c r="AP400" i="1"/>
  <c r="AQ400" i="1" s="1"/>
  <c r="AV400" i="1"/>
  <c r="AT400" i="1"/>
  <c r="AU400" i="1" s="1"/>
  <c r="AJ402" i="1"/>
  <c r="AH402" i="1"/>
  <c r="AI402" i="1" s="1"/>
  <c r="AV402" i="1"/>
  <c r="AT402" i="1"/>
  <c r="AU402" i="1" s="1"/>
  <c r="AH409" i="1"/>
  <c r="AI409" i="1" s="1"/>
  <c r="AJ409" i="1"/>
  <c r="AT409" i="1"/>
  <c r="AU409" i="1" s="1"/>
  <c r="AV409" i="1"/>
  <c r="AR420" i="1"/>
  <c r="AP420" i="1"/>
  <c r="AQ420" i="1" s="1"/>
  <c r="AT420" i="1"/>
  <c r="AU420" i="1" s="1"/>
  <c r="AV420" i="1"/>
  <c r="AR424" i="1"/>
  <c r="AP424" i="1"/>
  <c r="AQ424" i="1" s="1"/>
  <c r="AT424" i="1"/>
  <c r="AU424" i="1" s="1"/>
  <c r="AV424" i="1"/>
  <c r="AP432" i="1"/>
  <c r="AQ432" i="1" s="1"/>
  <c r="AR432" i="1"/>
  <c r="AT432" i="1"/>
  <c r="AU432" i="1" s="1"/>
  <c r="AV432" i="1"/>
  <c r="AH436" i="1"/>
  <c r="AI436" i="1" s="1"/>
  <c r="AJ436" i="1"/>
  <c r="AT436" i="1"/>
  <c r="AU436" i="1" s="1"/>
  <c r="AV436" i="1"/>
  <c r="AR440" i="1"/>
  <c r="AP440" i="1"/>
  <c r="AQ440" i="1" s="1"/>
  <c r="AT440" i="1"/>
  <c r="AU440" i="1" s="1"/>
  <c r="AV440" i="1"/>
  <c r="AH446" i="1"/>
  <c r="AI446" i="1" s="1"/>
  <c r="AJ446" i="1"/>
  <c r="AT446" i="1"/>
  <c r="AU446" i="1" s="1"/>
  <c r="AV446" i="1"/>
  <c r="AR457" i="1"/>
  <c r="AP457" i="1"/>
  <c r="AQ457" i="1" s="1"/>
  <c r="AT457" i="1"/>
  <c r="AU457" i="1" s="1"/>
  <c r="AV457" i="1"/>
  <c r="AR460" i="1"/>
  <c r="AP460" i="1"/>
  <c r="AQ460" i="1" s="1"/>
  <c r="AT460" i="1"/>
  <c r="AU460" i="1" s="1"/>
  <c r="AV460" i="1"/>
  <c r="AJ463" i="1"/>
  <c r="AH463" i="1"/>
  <c r="AI463" i="1" s="1"/>
  <c r="AT463" i="1"/>
  <c r="AU463" i="1" s="1"/>
  <c r="AV463" i="1"/>
  <c r="AH474" i="1"/>
  <c r="AI474" i="1" s="1"/>
  <c r="AJ474" i="1"/>
  <c r="AT474" i="1"/>
  <c r="AU474" i="1" s="1"/>
  <c r="AV474" i="1"/>
  <c r="AR478" i="1"/>
  <c r="AP478" i="1"/>
  <c r="AQ478" i="1" s="1"/>
  <c r="AT478" i="1"/>
  <c r="AU478" i="1" s="1"/>
  <c r="AV478" i="1"/>
  <c r="AR484" i="1"/>
  <c r="AP484" i="1"/>
  <c r="AQ484" i="1" s="1"/>
  <c r="AV484" i="1"/>
  <c r="AT484" i="1"/>
  <c r="AU484" i="1" s="1"/>
  <c r="AR490" i="1"/>
  <c r="AP490" i="1"/>
  <c r="AQ490" i="1" s="1"/>
  <c r="AV490" i="1"/>
  <c r="AT490" i="1"/>
  <c r="AU490" i="1" s="1"/>
  <c r="AH494" i="1"/>
  <c r="AI494" i="1" s="1"/>
  <c r="AJ494" i="1"/>
  <c r="AV494" i="1"/>
  <c r="AT494" i="1"/>
  <c r="AU494" i="1" s="1"/>
  <c r="AR496" i="1"/>
  <c r="AP496" i="1"/>
  <c r="AQ496" i="1" s="1"/>
  <c r="AV496" i="1"/>
  <c r="AT496" i="1"/>
  <c r="AR500" i="1"/>
  <c r="AP500" i="1"/>
  <c r="AQ500" i="1" s="1"/>
  <c r="AV500" i="1"/>
  <c r="AT500" i="1"/>
  <c r="AU500" i="1" s="1"/>
  <c r="AL23" i="1"/>
  <c r="AM23" i="1" s="1"/>
  <c r="AN23" i="1"/>
  <c r="AT23" i="1"/>
  <c r="AU23" i="1" s="1"/>
  <c r="AV23" i="1"/>
  <c r="AL33" i="1"/>
  <c r="AM33" i="1" s="1"/>
  <c r="AN33" i="1"/>
  <c r="AT33" i="1"/>
  <c r="AU33" i="1" s="1"/>
  <c r="AV33" i="1"/>
  <c r="AR37" i="1"/>
  <c r="AP37" i="1"/>
  <c r="AQ37" i="1" s="1"/>
  <c r="AT37" i="1"/>
  <c r="AU37" i="1" s="1"/>
  <c r="AV37" i="1"/>
  <c r="AR44" i="1"/>
  <c r="AP44" i="1"/>
  <c r="AQ44" i="1" s="1"/>
  <c r="AT44" i="1"/>
  <c r="AU44" i="1" s="1"/>
  <c r="AV44" i="1"/>
  <c r="AL48" i="1"/>
  <c r="AM48" i="1" s="1"/>
  <c r="AN48" i="1"/>
  <c r="AT48" i="1"/>
  <c r="AU48" i="1" s="1"/>
  <c r="AV48" i="1"/>
  <c r="AN61" i="1"/>
  <c r="AL61" i="1"/>
  <c r="AM61" i="1" s="1"/>
  <c r="AT61" i="1"/>
  <c r="AU61" i="1" s="1"/>
  <c r="AV61" i="1"/>
  <c r="AJ64" i="1"/>
  <c r="AH64" i="1"/>
  <c r="AI64" i="1" s="1"/>
  <c r="AT64" i="1"/>
  <c r="AU64" i="1" s="1"/>
  <c r="AV64" i="1"/>
  <c r="AJ69" i="1"/>
  <c r="AH69" i="1"/>
  <c r="AI69" i="1" s="1"/>
  <c r="AT69" i="1"/>
  <c r="AU69" i="1" s="1"/>
  <c r="AV69" i="1"/>
  <c r="AL71" i="1"/>
  <c r="AN71" i="1"/>
  <c r="AT71" i="1"/>
  <c r="AV71" i="1"/>
  <c r="AJ76" i="1"/>
  <c r="AH76" i="1"/>
  <c r="AI76" i="1" s="1"/>
  <c r="AT76" i="1"/>
  <c r="AU76" i="1" s="1"/>
  <c r="AV76" i="1"/>
  <c r="AR79" i="1"/>
  <c r="AP79" i="1"/>
  <c r="AQ79" i="1" s="1"/>
  <c r="AT79" i="1"/>
  <c r="AU79" i="1" s="1"/>
  <c r="AV79" i="1"/>
  <c r="AR82" i="1"/>
  <c r="AP82" i="1"/>
  <c r="AQ82" i="1" s="1"/>
  <c r="AT82" i="1"/>
  <c r="AU82" i="1" s="1"/>
  <c r="AV82" i="1"/>
  <c r="AR85" i="1"/>
  <c r="AP85" i="1"/>
  <c r="AQ85" i="1" s="1"/>
  <c r="AT85" i="1"/>
  <c r="AU85" i="1" s="1"/>
  <c r="AV85" i="1"/>
  <c r="AL89" i="1"/>
  <c r="AM89" i="1" s="1"/>
  <c r="AN89" i="1"/>
  <c r="AT89" i="1"/>
  <c r="AU89" i="1" s="1"/>
  <c r="AV89" i="1"/>
  <c r="AR91" i="1"/>
  <c r="AP91" i="1"/>
  <c r="AQ91" i="1" s="1"/>
  <c r="AT91" i="1"/>
  <c r="AU91" i="1" s="1"/>
  <c r="AV91" i="1"/>
  <c r="AH93" i="1"/>
  <c r="AI93" i="1" s="1"/>
  <c r="AJ93" i="1"/>
  <c r="AT93" i="1"/>
  <c r="AU93" i="1" s="1"/>
  <c r="AV93" i="1"/>
  <c r="AJ96" i="1"/>
  <c r="AH96" i="1"/>
  <c r="AI96" i="1" s="1"/>
  <c r="AT96" i="1"/>
  <c r="AU96" i="1" s="1"/>
  <c r="AV96" i="1"/>
  <c r="AL100" i="1"/>
  <c r="AM100" i="1" s="1"/>
  <c r="AN100" i="1"/>
  <c r="AT100" i="1"/>
  <c r="AU100" i="1" s="1"/>
  <c r="AV100" i="1"/>
  <c r="AR106" i="1"/>
  <c r="AP106" i="1"/>
  <c r="AQ106" i="1" s="1"/>
  <c r="AT106" i="1"/>
  <c r="AU106" i="1" s="1"/>
  <c r="AV106" i="1"/>
  <c r="AJ108" i="1"/>
  <c r="AH108" i="1"/>
  <c r="AI108" i="1" s="1"/>
  <c r="AT108" i="1"/>
  <c r="AU108" i="1" s="1"/>
  <c r="AV108" i="1"/>
  <c r="AN111" i="1"/>
  <c r="AL111" i="1"/>
  <c r="AM111" i="1" s="1"/>
  <c r="AT111" i="1"/>
  <c r="AU111" i="1" s="1"/>
  <c r="AV111" i="1"/>
  <c r="AR117" i="1"/>
  <c r="AP117" i="1"/>
  <c r="AQ117" i="1" s="1"/>
  <c r="AT117" i="1"/>
  <c r="AU117" i="1" s="1"/>
  <c r="AV117" i="1"/>
  <c r="AR124" i="1"/>
  <c r="AP124" i="1"/>
  <c r="AQ124" i="1" s="1"/>
  <c r="AT124" i="1"/>
  <c r="AU124" i="1" s="1"/>
  <c r="AV124" i="1"/>
  <c r="AJ130" i="1"/>
  <c r="AH130" i="1"/>
  <c r="AI130" i="1" s="1"/>
  <c r="AT130" i="1"/>
  <c r="AU130" i="1" s="1"/>
  <c r="AV130" i="1"/>
  <c r="AH136" i="1"/>
  <c r="AI136" i="1" s="1"/>
  <c r="AJ136" i="1"/>
  <c r="AT136" i="1"/>
  <c r="AU136" i="1" s="1"/>
  <c r="AV136" i="1"/>
  <c r="AL140" i="1"/>
  <c r="AM140" i="1" s="1"/>
  <c r="AN140" i="1"/>
  <c r="AT140" i="1"/>
  <c r="AU140" i="1" s="1"/>
  <c r="AV140" i="1"/>
  <c r="AR142" i="1"/>
  <c r="AP142" i="1"/>
  <c r="AQ142" i="1" s="1"/>
  <c r="AT142" i="1"/>
  <c r="AU142" i="1" s="1"/>
  <c r="AV142" i="1"/>
  <c r="AR145" i="1"/>
  <c r="AP145" i="1"/>
  <c r="AQ145" i="1" s="1"/>
  <c r="AT145" i="1"/>
  <c r="AU145" i="1" s="1"/>
  <c r="AV145" i="1"/>
  <c r="AR147" i="1"/>
  <c r="AP147" i="1"/>
  <c r="AQ147" i="1" s="1"/>
  <c r="AT147" i="1"/>
  <c r="AU147" i="1" s="1"/>
  <c r="AV147" i="1"/>
  <c r="AR154" i="1"/>
  <c r="AP154" i="1"/>
  <c r="AQ154" i="1" s="1"/>
  <c r="AT154" i="1"/>
  <c r="AU154" i="1" s="1"/>
  <c r="AV154" i="1"/>
  <c r="AL161" i="1"/>
  <c r="AM161" i="1" s="1"/>
  <c r="AN161" i="1"/>
  <c r="AT161" i="1"/>
  <c r="AU161" i="1" s="1"/>
  <c r="AV161" i="1"/>
  <c r="AN163" i="1"/>
  <c r="AL163" i="1"/>
  <c r="AM163" i="1" s="1"/>
  <c r="AT163" i="1"/>
  <c r="AU163" i="1" s="1"/>
  <c r="AV163" i="1"/>
  <c r="AH165" i="1"/>
  <c r="AI165" i="1" s="1"/>
  <c r="AJ165" i="1"/>
  <c r="AT165" i="1"/>
  <c r="AU165" i="1" s="1"/>
  <c r="AV165" i="1"/>
  <c r="AH169" i="1"/>
  <c r="AI169" i="1" s="1"/>
  <c r="AJ169" i="1"/>
  <c r="AT169" i="1"/>
  <c r="AU169" i="1" s="1"/>
  <c r="AV169" i="1"/>
  <c r="AJ171" i="1"/>
  <c r="AH171" i="1"/>
  <c r="AI171" i="1" s="1"/>
  <c r="AT171" i="1"/>
  <c r="AU171" i="1" s="1"/>
  <c r="AV171" i="1"/>
  <c r="AN174" i="1"/>
  <c r="AL174" i="1"/>
  <c r="AM174" i="1" s="1"/>
  <c r="AT174" i="1"/>
  <c r="AU174" i="1" s="1"/>
  <c r="AV174" i="1"/>
  <c r="AR181" i="1"/>
  <c r="AP181" i="1"/>
  <c r="AQ181" i="1" s="1"/>
  <c r="AT181" i="1"/>
  <c r="AU181" i="1" s="1"/>
  <c r="AV181" i="1"/>
  <c r="AR186" i="1"/>
  <c r="AP186" i="1"/>
  <c r="AQ186" i="1" s="1"/>
  <c r="AT186" i="1"/>
  <c r="AU186" i="1" s="1"/>
  <c r="AV186" i="1"/>
  <c r="AH190" i="1"/>
  <c r="AI190" i="1" s="1"/>
  <c r="AJ190" i="1"/>
  <c r="AT190" i="1"/>
  <c r="AU190" i="1" s="1"/>
  <c r="AV190" i="1"/>
  <c r="AR193" i="1"/>
  <c r="AP193" i="1"/>
  <c r="AQ193" i="1" s="1"/>
  <c r="AT193" i="1"/>
  <c r="AU193" i="1" s="1"/>
  <c r="AV193" i="1"/>
  <c r="AR195" i="1"/>
  <c r="AP195" i="1"/>
  <c r="AQ195" i="1" s="1"/>
  <c r="AT195" i="1"/>
  <c r="AU195" i="1" s="1"/>
  <c r="AV195" i="1"/>
  <c r="AR197" i="1"/>
  <c r="AP197" i="1"/>
  <c r="AQ197" i="1" s="1"/>
  <c r="AT197" i="1"/>
  <c r="AU197" i="1" s="1"/>
  <c r="AV197" i="1"/>
  <c r="AJ199" i="1"/>
  <c r="AH199" i="1"/>
  <c r="AI199" i="1" s="1"/>
  <c r="AV199" i="1"/>
  <c r="AW199" i="1" s="1"/>
  <c r="AT199" i="1"/>
  <c r="AU199" i="1" s="1"/>
  <c r="AR201" i="1"/>
  <c r="AP201" i="1"/>
  <c r="AQ201" i="1" s="1"/>
  <c r="AV201" i="1"/>
  <c r="AT201" i="1"/>
  <c r="AU201" i="1" s="1"/>
  <c r="AH203" i="1"/>
  <c r="AI203" i="1" s="1"/>
  <c r="AJ203" i="1"/>
  <c r="AT203" i="1"/>
  <c r="AU203" i="1" s="1"/>
  <c r="AV203" i="1"/>
  <c r="AJ207" i="1"/>
  <c r="AH207" i="1"/>
  <c r="AI207" i="1" s="1"/>
  <c r="AT207" i="1"/>
  <c r="AU207" i="1" s="1"/>
  <c r="AV207" i="1"/>
  <c r="AJ209" i="1"/>
  <c r="AH209" i="1"/>
  <c r="AI209" i="1" s="1"/>
  <c r="AT209" i="1"/>
  <c r="AU209" i="1" s="1"/>
  <c r="AV209" i="1"/>
  <c r="AN212" i="1"/>
  <c r="AL212" i="1"/>
  <c r="AM212" i="1" s="1"/>
  <c r="AT212" i="1"/>
  <c r="AU212" i="1" s="1"/>
  <c r="AV212" i="1"/>
  <c r="AR214" i="1"/>
  <c r="AP214" i="1"/>
  <c r="AQ214" i="1" s="1"/>
  <c r="AT214" i="1"/>
  <c r="AU214" i="1" s="1"/>
  <c r="AV214" i="1"/>
  <c r="AJ218" i="1"/>
  <c r="AH218" i="1"/>
  <c r="AI218" i="1" s="1"/>
  <c r="AT218" i="1"/>
  <c r="AU218" i="1" s="1"/>
  <c r="AV218" i="1"/>
  <c r="AH221" i="1"/>
  <c r="AI221" i="1" s="1"/>
  <c r="AJ221" i="1"/>
  <c r="AT221" i="1"/>
  <c r="AU221" i="1" s="1"/>
  <c r="AV221" i="1"/>
  <c r="AR226" i="1"/>
  <c r="AP226" i="1"/>
  <c r="AQ226" i="1" s="1"/>
  <c r="AT226" i="1"/>
  <c r="AU226" i="1" s="1"/>
  <c r="AV226" i="1"/>
  <c r="AL228" i="1"/>
  <c r="AM228" i="1" s="1"/>
  <c r="AN228" i="1"/>
  <c r="AT228" i="1"/>
  <c r="AU228" i="1" s="1"/>
  <c r="AV228" i="1"/>
  <c r="AN230" i="1"/>
  <c r="AL230" i="1"/>
  <c r="AM230" i="1" s="1"/>
  <c r="AT230" i="1"/>
  <c r="AU230" i="1" s="1"/>
  <c r="AV230" i="1"/>
  <c r="AR232" i="1"/>
  <c r="AP232" i="1"/>
  <c r="AQ232" i="1" s="1"/>
  <c r="AT232" i="1"/>
  <c r="AU232" i="1" s="1"/>
  <c r="AV232" i="1"/>
  <c r="AR239" i="1"/>
  <c r="AP239" i="1"/>
  <c r="AQ239" i="1" s="1"/>
  <c r="AT239" i="1"/>
  <c r="AU239" i="1" s="1"/>
  <c r="AV239" i="1"/>
  <c r="AR241" i="1"/>
  <c r="AP241" i="1"/>
  <c r="AQ241" i="1" s="1"/>
  <c r="AT241" i="1"/>
  <c r="AU241" i="1" s="1"/>
  <c r="AV241" i="1"/>
  <c r="AN246" i="1"/>
  <c r="AL246" i="1"/>
  <c r="AM246" i="1" s="1"/>
  <c r="AT246" i="1"/>
  <c r="AU246" i="1" s="1"/>
  <c r="AV246" i="1"/>
  <c r="AH252" i="1"/>
  <c r="AI252" i="1" s="1"/>
  <c r="AJ252" i="1"/>
  <c r="AT252" i="1"/>
  <c r="AU252" i="1" s="1"/>
  <c r="AV252" i="1"/>
  <c r="AH257" i="1"/>
  <c r="AI257" i="1" s="1"/>
  <c r="AJ257" i="1"/>
  <c r="AT257" i="1"/>
  <c r="AU257" i="1" s="1"/>
  <c r="AV257" i="1"/>
  <c r="AR264" i="1"/>
  <c r="AP264" i="1"/>
  <c r="AQ264" i="1" s="1"/>
  <c r="AT264" i="1"/>
  <c r="AU264" i="1" s="1"/>
  <c r="AV264" i="1"/>
  <c r="AJ270" i="1"/>
  <c r="AH270" i="1"/>
  <c r="AI270" i="1" s="1"/>
  <c r="AT270" i="1"/>
  <c r="AU270" i="1" s="1"/>
  <c r="AV270" i="1"/>
  <c r="AR273" i="1"/>
  <c r="AP273" i="1"/>
  <c r="AQ273" i="1" s="1"/>
  <c r="AT273" i="1"/>
  <c r="AU273" i="1" s="1"/>
  <c r="AV273" i="1"/>
  <c r="AN276" i="1"/>
  <c r="AL276" i="1"/>
  <c r="AM276" i="1" s="1"/>
  <c r="AT276" i="1"/>
  <c r="AU276" i="1" s="1"/>
  <c r="AV276" i="1"/>
  <c r="AL280" i="1"/>
  <c r="AM280" i="1" s="1"/>
  <c r="AN280" i="1"/>
  <c r="AT280" i="1"/>
  <c r="AU280" i="1" s="1"/>
  <c r="AV280" i="1"/>
  <c r="AJ282" i="1"/>
  <c r="AH282" i="1"/>
  <c r="AI282" i="1" s="1"/>
  <c r="AT282" i="1"/>
  <c r="AU282" i="1" s="1"/>
  <c r="AV282" i="1"/>
  <c r="AR285" i="1"/>
  <c r="AP285" i="1"/>
  <c r="AQ285" i="1" s="1"/>
  <c r="AT285" i="1"/>
  <c r="AU285" i="1" s="1"/>
  <c r="AV285" i="1"/>
  <c r="AR293" i="1"/>
  <c r="AP293" i="1"/>
  <c r="AQ293" i="1" s="1"/>
  <c r="AT293" i="1"/>
  <c r="AU293" i="1" s="1"/>
  <c r="AV293" i="1"/>
  <c r="AR295" i="1"/>
  <c r="AP295" i="1"/>
  <c r="AQ295" i="1" s="1"/>
  <c r="AT295" i="1"/>
  <c r="AU295" i="1" s="1"/>
  <c r="AV295" i="1"/>
  <c r="AH297" i="1"/>
  <c r="AI297" i="1" s="1"/>
  <c r="AJ297" i="1"/>
  <c r="AT297" i="1"/>
  <c r="AU297" i="1" s="1"/>
  <c r="AV297" i="1"/>
  <c r="AR300" i="1"/>
  <c r="AP300" i="1"/>
  <c r="AQ300" i="1" s="1"/>
  <c r="AT300" i="1"/>
  <c r="AU300" i="1" s="1"/>
  <c r="AV300" i="1"/>
  <c r="AJ302" i="1"/>
  <c r="AH302" i="1"/>
  <c r="AI302" i="1" s="1"/>
  <c r="AT302" i="1"/>
  <c r="AU302" i="1" s="1"/>
  <c r="AV302" i="1"/>
  <c r="AR305" i="1"/>
  <c r="AP305" i="1"/>
  <c r="AQ305" i="1" s="1"/>
  <c r="AT305" i="1"/>
  <c r="AU305" i="1" s="1"/>
  <c r="AV305" i="1"/>
  <c r="AR308" i="1"/>
  <c r="AP308" i="1"/>
  <c r="AQ308" i="1" s="1"/>
  <c r="AT308" i="1"/>
  <c r="AU308" i="1" s="1"/>
  <c r="AV308" i="1"/>
  <c r="AR310" i="1"/>
  <c r="AP310" i="1"/>
  <c r="AQ310" i="1" s="1"/>
  <c r="AT310" i="1"/>
  <c r="AU310" i="1" s="1"/>
  <c r="AV310" i="1"/>
  <c r="AR313" i="1"/>
  <c r="AP313" i="1"/>
  <c r="AQ313" i="1" s="1"/>
  <c r="AT313" i="1"/>
  <c r="AU313" i="1" s="1"/>
  <c r="AV313" i="1"/>
  <c r="AJ319" i="1"/>
  <c r="AH319" i="1"/>
  <c r="AI319" i="1" s="1"/>
  <c r="AT319" i="1"/>
  <c r="AU319" i="1" s="1"/>
  <c r="AV319" i="1"/>
  <c r="AJ324" i="1"/>
  <c r="AH324" i="1"/>
  <c r="AI324" i="1" s="1"/>
  <c r="AT324" i="1"/>
  <c r="AU324" i="1" s="1"/>
  <c r="AV324" i="1"/>
  <c r="AL327" i="1"/>
  <c r="AM327" i="1" s="1"/>
  <c r="AN327" i="1"/>
  <c r="AT327" i="1"/>
  <c r="AU327" i="1" s="1"/>
  <c r="AV327" i="1"/>
  <c r="AH333" i="1"/>
  <c r="AI333" i="1" s="1"/>
  <c r="AJ333" i="1"/>
  <c r="AT333" i="1"/>
  <c r="AU333" i="1" s="1"/>
  <c r="AV333" i="1"/>
  <c r="AL335" i="1"/>
  <c r="AM335" i="1" s="1"/>
  <c r="AN335" i="1"/>
  <c r="AT335" i="1"/>
  <c r="AU335" i="1" s="1"/>
  <c r="AV335" i="1"/>
  <c r="AH339" i="1"/>
  <c r="AI339" i="1" s="1"/>
  <c r="AJ339" i="1"/>
  <c r="AT339" i="1"/>
  <c r="AU339" i="1" s="1"/>
  <c r="AV339" i="1"/>
  <c r="AN343" i="1"/>
  <c r="AL343" i="1"/>
  <c r="AM343" i="1" s="1"/>
  <c r="AT343" i="1"/>
  <c r="AV343" i="1"/>
  <c r="AH346" i="1"/>
  <c r="AI346" i="1" s="1"/>
  <c r="AJ346" i="1"/>
  <c r="AT346" i="1"/>
  <c r="AU346" i="1" s="1"/>
  <c r="AV346" i="1"/>
  <c r="AJ353" i="1"/>
  <c r="AH353" i="1"/>
  <c r="AI353" i="1" s="1"/>
  <c r="AT353" i="1"/>
  <c r="AU353" i="1" s="1"/>
  <c r="AV353" i="1"/>
  <c r="AH357" i="1"/>
  <c r="AI357" i="1" s="1"/>
  <c r="AJ357" i="1"/>
  <c r="AT357" i="1"/>
  <c r="AU357" i="1" s="1"/>
  <c r="AV357" i="1"/>
  <c r="AR362" i="1"/>
  <c r="AP362" i="1"/>
  <c r="AQ362" i="1" s="1"/>
  <c r="AT362" i="1"/>
  <c r="AU362" i="1" s="1"/>
  <c r="AV362" i="1"/>
  <c r="AP369" i="1"/>
  <c r="AQ369" i="1" s="1"/>
  <c r="AR369" i="1"/>
  <c r="AT369" i="1"/>
  <c r="AU369" i="1" s="1"/>
  <c r="AV369" i="1"/>
  <c r="AR374" i="1"/>
  <c r="AP374" i="1"/>
  <c r="AQ374" i="1" s="1"/>
  <c r="AV374" i="1"/>
  <c r="AT374" i="1"/>
  <c r="AU374" i="1" s="1"/>
  <c r="AH377" i="1"/>
  <c r="AI377" i="1" s="1"/>
  <c r="AJ377" i="1"/>
  <c r="AT377" i="1"/>
  <c r="AU377" i="1" s="1"/>
  <c r="AV377" i="1"/>
  <c r="AJ382" i="1"/>
  <c r="AH382" i="1"/>
  <c r="AI382" i="1" s="1"/>
  <c r="AV382" i="1"/>
  <c r="AW382" i="1" s="1"/>
  <c r="E382" i="1" s="1"/>
  <c r="AT382" i="1"/>
  <c r="AU382" i="1" s="1"/>
  <c r="AJ387" i="1"/>
  <c r="AH387" i="1"/>
  <c r="AI387" i="1" s="1"/>
  <c r="AT387" i="1"/>
  <c r="AU387" i="1" s="1"/>
  <c r="AV387" i="1"/>
  <c r="AH389" i="1"/>
  <c r="AI389" i="1" s="1"/>
  <c r="AJ389" i="1"/>
  <c r="AT389" i="1"/>
  <c r="AU389" i="1" s="1"/>
  <c r="AV389" i="1"/>
  <c r="AJ391" i="1"/>
  <c r="AH391" i="1"/>
  <c r="AI391" i="1" s="1"/>
  <c r="AT391" i="1"/>
  <c r="AU391" i="1" s="1"/>
  <c r="AV391" i="1"/>
  <c r="AR399" i="1"/>
  <c r="AP399" i="1"/>
  <c r="AT399" i="1"/>
  <c r="AV399" i="1"/>
  <c r="AJ405" i="1"/>
  <c r="AH405" i="1"/>
  <c r="AI405" i="1" s="1"/>
  <c r="AT405" i="1"/>
  <c r="AU405" i="1" s="1"/>
  <c r="AV405" i="1"/>
  <c r="AR407" i="1"/>
  <c r="AP407" i="1"/>
  <c r="AQ407" i="1" s="1"/>
  <c r="AT407" i="1"/>
  <c r="AU407" i="1" s="1"/>
  <c r="AV407" i="1"/>
  <c r="AJ410" i="1"/>
  <c r="AH410" i="1"/>
  <c r="AI410" i="1" s="1"/>
  <c r="AT410" i="1"/>
  <c r="AU410" i="1" s="1"/>
  <c r="AV410" i="1"/>
  <c r="AR412" i="1"/>
  <c r="AP412" i="1"/>
  <c r="AQ412" i="1" s="1"/>
  <c r="AT412" i="1"/>
  <c r="AU412" i="1" s="1"/>
  <c r="AV412" i="1"/>
  <c r="AR414" i="1"/>
  <c r="AP414" i="1"/>
  <c r="AQ414" i="1" s="1"/>
  <c r="AT414" i="1"/>
  <c r="AU414" i="1" s="1"/>
  <c r="AV414" i="1"/>
  <c r="AJ417" i="1"/>
  <c r="AH417" i="1"/>
  <c r="AI417" i="1" s="1"/>
  <c r="AT417" i="1"/>
  <c r="AU417" i="1" s="1"/>
  <c r="AV417" i="1"/>
  <c r="AJ419" i="1"/>
  <c r="AH419" i="1"/>
  <c r="AI419" i="1" s="1"/>
  <c r="AT419" i="1"/>
  <c r="AU419" i="1" s="1"/>
  <c r="AV419" i="1"/>
  <c r="AR422" i="1"/>
  <c r="AP422" i="1"/>
  <c r="AQ422" i="1" s="1"/>
  <c r="AT422" i="1"/>
  <c r="AU422" i="1" s="1"/>
  <c r="AV422" i="1"/>
  <c r="AR427" i="1"/>
  <c r="AP427" i="1"/>
  <c r="AQ427" i="1" s="1"/>
  <c r="AT427" i="1"/>
  <c r="AU427" i="1" s="1"/>
  <c r="AV427" i="1"/>
  <c r="AH429" i="1"/>
  <c r="AI429" i="1" s="1"/>
  <c r="AJ429" i="1"/>
  <c r="AT429" i="1"/>
  <c r="AU429" i="1" s="1"/>
  <c r="AV429" i="1"/>
  <c r="AJ431" i="1"/>
  <c r="AH431" i="1"/>
  <c r="AI431" i="1" s="1"/>
  <c r="AT431" i="1"/>
  <c r="AU431" i="1" s="1"/>
  <c r="AV431" i="1"/>
  <c r="AR435" i="1"/>
  <c r="AP435" i="1"/>
  <c r="AQ435" i="1" s="1"/>
  <c r="AT435" i="1"/>
  <c r="AU435" i="1" s="1"/>
  <c r="AV435" i="1"/>
  <c r="AR439" i="1"/>
  <c r="AP439" i="1"/>
  <c r="AQ439" i="1" s="1"/>
  <c r="AT439" i="1"/>
  <c r="AU439" i="1" s="1"/>
  <c r="AV439" i="1"/>
  <c r="AR442" i="1"/>
  <c r="AP442" i="1"/>
  <c r="AQ442" i="1" s="1"/>
  <c r="AT442" i="1"/>
  <c r="AU442" i="1" s="1"/>
  <c r="AV442" i="1"/>
  <c r="AR445" i="1"/>
  <c r="AP445" i="1"/>
  <c r="AQ445" i="1" s="1"/>
  <c r="AT445" i="1"/>
  <c r="AU445" i="1" s="1"/>
  <c r="AV445" i="1"/>
  <c r="AR448" i="1"/>
  <c r="AP448" i="1"/>
  <c r="AQ448" i="1" s="1"/>
  <c r="AT448" i="1"/>
  <c r="AU448" i="1" s="1"/>
  <c r="AV448" i="1"/>
  <c r="AH450" i="1"/>
  <c r="AI450" i="1" s="1"/>
  <c r="AJ450" i="1"/>
  <c r="AT450" i="1"/>
  <c r="AU450" i="1" s="1"/>
  <c r="AV450" i="1"/>
  <c r="AJ452" i="1"/>
  <c r="AH452" i="1"/>
  <c r="AI452" i="1" s="1"/>
  <c r="AT452" i="1"/>
  <c r="AU452" i="1" s="1"/>
  <c r="AV452" i="1"/>
  <c r="AR455" i="1"/>
  <c r="AP455" i="1"/>
  <c r="AT455" i="1"/>
  <c r="AV455" i="1"/>
  <c r="AH458" i="1"/>
  <c r="AI458" i="1" s="1"/>
  <c r="AJ458" i="1"/>
  <c r="AT458" i="1"/>
  <c r="AU458" i="1" s="1"/>
  <c r="AV458" i="1"/>
  <c r="AR465" i="1"/>
  <c r="AP465" i="1"/>
  <c r="AQ465" i="1" s="1"/>
  <c r="AT465" i="1"/>
  <c r="AU465" i="1" s="1"/>
  <c r="AV465" i="1"/>
  <c r="AL467" i="1"/>
  <c r="AM467" i="1" s="1"/>
  <c r="AN467" i="1"/>
  <c r="AV467" i="1"/>
  <c r="AT467" i="1"/>
  <c r="AU467" i="1" s="1"/>
  <c r="AJ469" i="1"/>
  <c r="AH469" i="1"/>
  <c r="AI469" i="1" s="1"/>
  <c r="AV469" i="1"/>
  <c r="AW469" i="1" s="1"/>
  <c r="AT469" i="1"/>
  <c r="AU469" i="1" s="1"/>
  <c r="AR471" i="1"/>
  <c r="AP471" i="1"/>
  <c r="AQ471" i="1" s="1"/>
  <c r="AV471" i="1"/>
  <c r="AT471" i="1"/>
  <c r="AU471" i="1" s="1"/>
  <c r="AR473" i="1"/>
  <c r="AP473" i="1"/>
  <c r="AQ473" i="1" s="1"/>
  <c r="AT473" i="1"/>
  <c r="AU473" i="1" s="1"/>
  <c r="AV473" i="1"/>
  <c r="AR476" i="1"/>
  <c r="AP476" i="1"/>
  <c r="AQ476" i="1" s="1"/>
  <c r="AV476" i="1"/>
  <c r="AT476" i="1"/>
  <c r="AU476" i="1" s="1"/>
  <c r="AP481" i="1"/>
  <c r="AQ481" i="1" s="1"/>
  <c r="AR481" i="1"/>
  <c r="AT481" i="1"/>
  <c r="AU481" i="1" s="1"/>
  <c r="AV481" i="1"/>
  <c r="AJ483" i="1"/>
  <c r="AH483" i="1"/>
  <c r="AI483" i="1" s="1"/>
  <c r="AV483" i="1"/>
  <c r="AW483" i="1" s="1"/>
  <c r="AT483" i="1"/>
  <c r="AU483" i="1" s="1"/>
  <c r="AH486" i="1"/>
  <c r="AI486" i="1" s="1"/>
  <c r="AJ486" i="1"/>
  <c r="AV486" i="1"/>
  <c r="AT486" i="1"/>
  <c r="AU486" i="1" s="1"/>
  <c r="AP488" i="1"/>
  <c r="AQ488" i="1" s="1"/>
  <c r="AR488" i="1"/>
  <c r="AV488" i="1"/>
  <c r="AT488" i="1"/>
  <c r="AU488" i="1" s="1"/>
  <c r="AR492" i="1"/>
  <c r="AP492" i="1"/>
  <c r="AQ492" i="1" s="1"/>
  <c r="AV492" i="1"/>
  <c r="AT492" i="1"/>
  <c r="AU492" i="1" s="1"/>
  <c r="AR498" i="1"/>
  <c r="AP498" i="1"/>
  <c r="AQ498" i="1" s="1"/>
  <c r="AV498" i="1"/>
  <c r="AT498" i="1"/>
  <c r="AU498" i="1" s="1"/>
  <c r="AN35" i="1"/>
  <c r="AL35" i="1"/>
  <c r="AM35" i="1" s="1"/>
  <c r="AH35" i="1"/>
  <c r="AI35" i="1" s="1"/>
  <c r="AJ35" i="1"/>
  <c r="AH45" i="1"/>
  <c r="AI45" i="1" s="1"/>
  <c r="AJ45" i="1"/>
  <c r="AR45" i="1"/>
  <c r="AP45" i="1"/>
  <c r="AQ45" i="1" s="1"/>
  <c r="AN51" i="1"/>
  <c r="AL51" i="1"/>
  <c r="AM51" i="1" s="1"/>
  <c r="AH51" i="1"/>
  <c r="AI51" i="1" s="1"/>
  <c r="AJ51" i="1"/>
  <c r="AJ54" i="1"/>
  <c r="AH54" i="1"/>
  <c r="AI54" i="1" s="1"/>
  <c r="AL54" i="1"/>
  <c r="AM54" i="1" s="1"/>
  <c r="AN54" i="1"/>
  <c r="AR60" i="1"/>
  <c r="AP60" i="1"/>
  <c r="AQ60" i="1" s="1"/>
  <c r="AH60" i="1"/>
  <c r="AI60" i="1" s="1"/>
  <c r="AJ60" i="1"/>
  <c r="AH18" i="1"/>
  <c r="AI18" i="1" s="1"/>
  <c r="AJ18" i="1"/>
  <c r="AR18" i="1"/>
  <c r="AP18" i="1"/>
  <c r="AQ18" i="1" s="1"/>
  <c r="AJ20" i="1"/>
  <c r="AH20" i="1"/>
  <c r="AI20" i="1" s="1"/>
  <c r="AN20" i="1"/>
  <c r="AL20" i="1"/>
  <c r="AM20" i="1" s="1"/>
  <c r="AJ22" i="1"/>
  <c r="AH22" i="1"/>
  <c r="AI22" i="1" s="1"/>
  <c r="AN22" i="1"/>
  <c r="AL22" i="1"/>
  <c r="AM22" i="1" s="1"/>
  <c r="AN25" i="1"/>
  <c r="AL25" i="1"/>
  <c r="AM25" i="1" s="1"/>
  <c r="AJ25" i="1"/>
  <c r="AH25" i="1"/>
  <c r="AI25" i="1" s="1"/>
  <c r="AR27" i="1"/>
  <c r="AP27" i="1"/>
  <c r="AQ27" i="1" s="1"/>
  <c r="AL27" i="1"/>
  <c r="AM27" i="1" s="1"/>
  <c r="AN27" i="1"/>
  <c r="AN30" i="1"/>
  <c r="AL30" i="1"/>
  <c r="AM30" i="1" s="1"/>
  <c r="AR30" i="1"/>
  <c r="AP30" i="1"/>
  <c r="AQ30" i="1" s="1"/>
  <c r="AJ36" i="1"/>
  <c r="AH36" i="1"/>
  <c r="AI36" i="1" s="1"/>
  <c r="AL36" i="1"/>
  <c r="AM36" i="1" s="1"/>
  <c r="AN36" i="1"/>
  <c r="AN39" i="1"/>
  <c r="AL39" i="1"/>
  <c r="AM39" i="1" s="1"/>
  <c r="AH39" i="1"/>
  <c r="AI39" i="1" s="1"/>
  <c r="AJ39" i="1"/>
  <c r="AN43" i="1"/>
  <c r="AL43" i="1"/>
  <c r="AM43" i="1" s="1"/>
  <c r="AH43" i="1"/>
  <c r="AI43" i="1" s="1"/>
  <c r="AJ43" i="1"/>
  <c r="AN49" i="1"/>
  <c r="AL49" i="1"/>
  <c r="AM49" i="1" s="1"/>
  <c r="AR49" i="1"/>
  <c r="AP49" i="1"/>
  <c r="AQ49" i="1" s="1"/>
  <c r="AJ55" i="1"/>
  <c r="AH55" i="1"/>
  <c r="AI55" i="1" s="1"/>
  <c r="AN55" i="1"/>
  <c r="AL55" i="1"/>
  <c r="AM55" i="1" s="1"/>
  <c r="AN58" i="1"/>
  <c r="AL58" i="1"/>
  <c r="AM58" i="1" s="1"/>
  <c r="AJ58" i="1"/>
  <c r="AH58" i="1"/>
  <c r="AI58" i="1" s="1"/>
  <c r="AR65" i="1"/>
  <c r="AP65" i="1"/>
  <c r="AQ65" i="1" s="1"/>
  <c r="AN65" i="1"/>
  <c r="AL65" i="1"/>
  <c r="AM65" i="1" s="1"/>
  <c r="AJ68" i="1"/>
  <c r="AH68" i="1"/>
  <c r="AI68" i="1" s="1"/>
  <c r="AR68" i="1"/>
  <c r="AP68" i="1"/>
  <c r="AQ68" i="1" s="1"/>
  <c r="AH74" i="1"/>
  <c r="AI74" i="1" s="1"/>
  <c r="AJ74" i="1"/>
  <c r="AN74" i="1"/>
  <c r="AL74" i="1"/>
  <c r="AM74" i="1" s="1"/>
  <c r="AN77" i="1"/>
  <c r="AL77" i="1"/>
  <c r="AM77" i="1" s="1"/>
  <c r="AJ77" i="1"/>
  <c r="AH77" i="1"/>
  <c r="AI77" i="1" s="1"/>
  <c r="AL83" i="1"/>
  <c r="AM83" i="1" s="1"/>
  <c r="AN83" i="1"/>
  <c r="AR83" i="1"/>
  <c r="AP83" i="1"/>
  <c r="AQ83" i="1" s="1"/>
  <c r="AN88" i="1"/>
  <c r="AL88" i="1"/>
  <c r="AM88" i="1" s="1"/>
  <c r="AH88" i="1"/>
  <c r="AI88" i="1" s="1"/>
  <c r="AJ88" i="1"/>
  <c r="AL97" i="1"/>
  <c r="AM97" i="1" s="1"/>
  <c r="AN97" i="1"/>
  <c r="AR97" i="1"/>
  <c r="AP97" i="1"/>
  <c r="AQ97" i="1" s="1"/>
  <c r="AL101" i="1"/>
  <c r="AM101" i="1" s="1"/>
  <c r="AN101" i="1"/>
  <c r="AJ101" i="1"/>
  <c r="AH101" i="1"/>
  <c r="AI101" i="1" s="1"/>
  <c r="AH104" i="1"/>
  <c r="AI104" i="1" s="1"/>
  <c r="AJ104" i="1"/>
  <c r="AR104" i="1"/>
  <c r="AP104" i="1"/>
  <c r="AQ104" i="1" s="1"/>
  <c r="AN109" i="1"/>
  <c r="AL109" i="1"/>
  <c r="AM109" i="1" s="1"/>
  <c r="AJ109" i="1"/>
  <c r="AH109" i="1"/>
  <c r="AI109" i="1" s="1"/>
  <c r="AN113" i="1"/>
  <c r="AL113" i="1"/>
  <c r="AM113" i="1" s="1"/>
  <c r="AR113" i="1"/>
  <c r="AP113" i="1"/>
  <c r="AQ113" i="1" s="1"/>
  <c r="AR116" i="1"/>
  <c r="AP116" i="1"/>
  <c r="AQ116" i="1" s="1"/>
  <c r="AH116" i="1"/>
  <c r="AI116" i="1" s="1"/>
  <c r="AJ116" i="1"/>
  <c r="AR119" i="1"/>
  <c r="AP119" i="1"/>
  <c r="AQ119" i="1" s="1"/>
  <c r="AN119" i="1"/>
  <c r="AL119" i="1"/>
  <c r="AM119" i="1" s="1"/>
  <c r="AH122" i="1"/>
  <c r="AI122" i="1" s="1"/>
  <c r="AJ122" i="1"/>
  <c r="AR122" i="1"/>
  <c r="AP122" i="1"/>
  <c r="AQ122" i="1" s="1"/>
  <c r="AR125" i="1"/>
  <c r="AP125" i="1"/>
  <c r="AQ125" i="1" s="1"/>
  <c r="AJ125" i="1"/>
  <c r="AH125" i="1"/>
  <c r="AI125" i="1" s="1"/>
  <c r="AL128" i="1"/>
  <c r="AM128" i="1" s="1"/>
  <c r="AN128" i="1"/>
  <c r="AH128" i="1"/>
  <c r="AI128" i="1" s="1"/>
  <c r="AJ128" i="1"/>
  <c r="AN131" i="1"/>
  <c r="AL131" i="1"/>
  <c r="AM131" i="1" s="1"/>
  <c r="AJ131" i="1"/>
  <c r="AH131" i="1"/>
  <c r="AI131" i="1" s="1"/>
  <c r="AR134" i="1"/>
  <c r="AP134" i="1"/>
  <c r="AQ134" i="1" s="1"/>
  <c r="AL134" i="1"/>
  <c r="AM134" i="1" s="1"/>
  <c r="AN134" i="1"/>
  <c r="AR137" i="1"/>
  <c r="AP137" i="1"/>
  <c r="AQ137" i="1" s="1"/>
  <c r="AN137" i="1"/>
  <c r="AL137" i="1"/>
  <c r="AM137" i="1" s="1"/>
  <c r="AL144" i="1"/>
  <c r="AM144" i="1" s="1"/>
  <c r="AN144" i="1"/>
  <c r="AR144" i="1"/>
  <c r="AP144" i="1"/>
  <c r="AQ144" i="1" s="1"/>
  <c r="AN150" i="1"/>
  <c r="AL150" i="1"/>
  <c r="AR150" i="1"/>
  <c r="AP150" i="1"/>
  <c r="AR152" i="1"/>
  <c r="AP152" i="1"/>
  <c r="AQ152" i="1" s="1"/>
  <c r="AL152" i="1"/>
  <c r="AM152" i="1" s="1"/>
  <c r="AN152" i="1"/>
  <c r="AR155" i="1"/>
  <c r="AP155" i="1"/>
  <c r="AQ155" i="1" s="1"/>
  <c r="AN155" i="1"/>
  <c r="AL155" i="1"/>
  <c r="AM155" i="1" s="1"/>
  <c r="AL158" i="1"/>
  <c r="AM158" i="1" s="1"/>
  <c r="AN158" i="1"/>
  <c r="AR158" i="1"/>
  <c r="AP158" i="1"/>
  <c r="AQ158" i="1" s="1"/>
  <c r="AN160" i="1"/>
  <c r="AL160" i="1"/>
  <c r="AM160" i="1" s="1"/>
  <c r="AJ160" i="1"/>
  <c r="AH160" i="1"/>
  <c r="AI160" i="1" s="1"/>
  <c r="AR168" i="1"/>
  <c r="AP168" i="1"/>
  <c r="AQ168" i="1" s="1"/>
  <c r="AH168" i="1"/>
  <c r="AI168" i="1" s="1"/>
  <c r="AJ168" i="1"/>
  <c r="AN176" i="1"/>
  <c r="AL176" i="1"/>
  <c r="AM176" i="1" s="1"/>
  <c r="AH176" i="1"/>
  <c r="AI176" i="1" s="1"/>
  <c r="AJ176" i="1"/>
  <c r="AL178" i="1"/>
  <c r="AM178" i="1" s="1"/>
  <c r="AN178" i="1"/>
  <c r="AR178" i="1"/>
  <c r="AP178" i="1"/>
  <c r="AQ178" i="1" s="1"/>
  <c r="AR180" i="1"/>
  <c r="AP180" i="1"/>
  <c r="AQ180" i="1" s="1"/>
  <c r="AL180" i="1"/>
  <c r="AM180" i="1" s="1"/>
  <c r="AN180" i="1"/>
  <c r="AH183" i="1"/>
  <c r="AI183" i="1" s="1"/>
  <c r="AJ183" i="1"/>
  <c r="AR183" i="1"/>
  <c r="AP183" i="1"/>
  <c r="AQ183" i="1" s="1"/>
  <c r="AN187" i="1"/>
  <c r="AL187" i="1"/>
  <c r="AM187" i="1" s="1"/>
  <c r="AR187" i="1"/>
  <c r="AP187" i="1"/>
  <c r="AQ187" i="1" s="1"/>
  <c r="AN191" i="1"/>
  <c r="AL191" i="1"/>
  <c r="AM191" i="1" s="1"/>
  <c r="AJ191" i="1"/>
  <c r="AH191" i="1"/>
  <c r="AI191" i="1" s="1"/>
  <c r="AR206" i="1"/>
  <c r="AP206" i="1"/>
  <c r="AQ206" i="1" s="1"/>
  <c r="AH206" i="1"/>
  <c r="AI206" i="1" s="1"/>
  <c r="AJ206" i="1"/>
  <c r="AL215" i="1"/>
  <c r="AM215" i="1" s="1"/>
  <c r="AN215" i="1"/>
  <c r="AR215" i="1"/>
  <c r="AP215" i="1"/>
  <c r="AQ215" i="1" s="1"/>
  <c r="AL219" i="1"/>
  <c r="AM219" i="1" s="1"/>
  <c r="AN219" i="1"/>
  <c r="AR219" i="1"/>
  <c r="AP219" i="1"/>
  <c r="AQ219" i="1" s="1"/>
  <c r="AL224" i="1"/>
  <c r="AM224" i="1" s="1"/>
  <c r="AN224" i="1"/>
  <c r="AR224" i="1"/>
  <c r="AP224" i="1"/>
  <c r="AQ224" i="1" s="1"/>
  <c r="AH234" i="1"/>
  <c r="AI234" i="1" s="1"/>
  <c r="AJ234" i="1"/>
  <c r="AR234" i="1"/>
  <c r="AP234" i="1"/>
  <c r="AQ234" i="1" s="1"/>
  <c r="AH236" i="1"/>
  <c r="AI236" i="1" s="1"/>
  <c r="AJ236" i="1"/>
  <c r="AN236" i="1"/>
  <c r="AL236" i="1"/>
  <c r="AM236" i="1" s="1"/>
  <c r="AL238" i="1"/>
  <c r="AM238" i="1" s="1"/>
  <c r="AN238" i="1"/>
  <c r="AJ238" i="1"/>
  <c r="AH238" i="1"/>
  <c r="AI238" i="1" s="1"/>
  <c r="AH243" i="1"/>
  <c r="AI243" i="1" s="1"/>
  <c r="AJ243" i="1"/>
  <c r="AL243" i="1"/>
  <c r="AM243" i="1" s="1"/>
  <c r="AN243" i="1"/>
  <c r="AR247" i="1"/>
  <c r="AP247" i="1"/>
  <c r="AQ247" i="1" s="1"/>
  <c r="AH247" i="1"/>
  <c r="AI247" i="1" s="1"/>
  <c r="AJ247" i="1"/>
  <c r="AJ249" i="1"/>
  <c r="AH249" i="1"/>
  <c r="AI249" i="1" s="1"/>
  <c r="AN249" i="1"/>
  <c r="AL249" i="1"/>
  <c r="AM249" i="1" s="1"/>
  <c r="AJ253" i="1"/>
  <c r="AH253" i="1"/>
  <c r="AI253" i="1" s="1"/>
  <c r="AN253" i="1"/>
  <c r="AL253" i="1"/>
  <c r="AM253" i="1" s="1"/>
  <c r="AR256" i="1"/>
  <c r="AP256" i="1"/>
  <c r="AQ256" i="1" s="1"/>
  <c r="AN256" i="1"/>
  <c r="AL256" i="1"/>
  <c r="AM256" i="1" s="1"/>
  <c r="AJ259" i="1"/>
  <c r="AH259" i="1"/>
  <c r="AI259" i="1" s="1"/>
  <c r="AR259" i="1"/>
  <c r="AP259" i="1"/>
  <c r="AQ259" i="1" s="1"/>
  <c r="AN262" i="1"/>
  <c r="AL262" i="1"/>
  <c r="AM262" i="1" s="1"/>
  <c r="AR262" i="1"/>
  <c r="AP262" i="1"/>
  <c r="AQ262" i="1" s="1"/>
  <c r="AN265" i="1"/>
  <c r="AL265" i="1"/>
  <c r="AM265" i="1" s="1"/>
  <c r="AR265" i="1"/>
  <c r="AP265" i="1"/>
  <c r="AQ265" i="1" s="1"/>
  <c r="AR268" i="1"/>
  <c r="AP268" i="1"/>
  <c r="AQ268" i="1" s="1"/>
  <c r="AJ268" i="1"/>
  <c r="AH268" i="1"/>
  <c r="AI268" i="1" s="1"/>
  <c r="AR272" i="1"/>
  <c r="AP272" i="1"/>
  <c r="AQ272" i="1" s="1"/>
  <c r="AN272" i="1"/>
  <c r="AL272" i="1"/>
  <c r="AM272" i="1" s="1"/>
  <c r="AL277" i="1"/>
  <c r="AM277" i="1" s="1"/>
  <c r="AN277" i="1"/>
  <c r="AR277" i="1"/>
  <c r="AP277" i="1"/>
  <c r="AQ277" i="1" s="1"/>
  <c r="AN284" i="1"/>
  <c r="AL284" i="1"/>
  <c r="AM284" i="1" s="1"/>
  <c r="AR284" i="1"/>
  <c r="AP284" i="1"/>
  <c r="AQ284" i="1" s="1"/>
  <c r="AR288" i="1"/>
  <c r="AP288" i="1"/>
  <c r="AJ288" i="1"/>
  <c r="AH288" i="1"/>
  <c r="AI288" i="1" s="1"/>
  <c r="AR290" i="1"/>
  <c r="AP290" i="1"/>
  <c r="AL290" i="1"/>
  <c r="AN290" i="1"/>
  <c r="AN292" i="1"/>
  <c r="AL292" i="1"/>
  <c r="AM292" i="1" s="1"/>
  <c r="AR292" i="1"/>
  <c r="AP292" i="1"/>
  <c r="AQ292" i="1" s="1"/>
  <c r="AR303" i="1"/>
  <c r="AP303" i="1"/>
  <c r="AQ303" i="1" s="1"/>
  <c r="AJ303" i="1"/>
  <c r="AH303" i="1"/>
  <c r="AI303" i="1" s="1"/>
  <c r="AN311" i="1"/>
  <c r="AL311" i="1"/>
  <c r="AM311" i="1" s="1"/>
  <c r="AR311" i="1"/>
  <c r="AP311" i="1"/>
  <c r="AQ311" i="1" s="1"/>
  <c r="AR316" i="1"/>
  <c r="AP316" i="1"/>
  <c r="AQ316" i="1" s="1"/>
  <c r="AN316" i="1"/>
  <c r="AL316" i="1"/>
  <c r="AM316" i="1" s="1"/>
  <c r="AR318" i="1"/>
  <c r="AP318" i="1"/>
  <c r="AQ318" i="1" s="1"/>
  <c r="AL318" i="1"/>
  <c r="AM318" i="1" s="1"/>
  <c r="AN318" i="1"/>
  <c r="AR322" i="1"/>
  <c r="AP322" i="1"/>
  <c r="AQ322" i="1" s="1"/>
  <c r="AJ322" i="1"/>
  <c r="AH322" i="1"/>
  <c r="AI322" i="1" s="1"/>
  <c r="AL325" i="1"/>
  <c r="AM325" i="1" s="1"/>
  <c r="AN325" i="1"/>
  <c r="AR325" i="1"/>
  <c r="AP325" i="1"/>
  <c r="AQ325" i="1" s="1"/>
  <c r="AR330" i="1"/>
  <c r="AP330" i="1"/>
  <c r="AQ330" i="1" s="1"/>
  <c r="AJ330" i="1"/>
  <c r="AH330" i="1"/>
  <c r="AI330" i="1" s="1"/>
  <c r="AJ332" i="1"/>
  <c r="AH332" i="1"/>
  <c r="AI332" i="1" s="1"/>
  <c r="AR332" i="1"/>
  <c r="AP332" i="1"/>
  <c r="AQ332" i="1" s="1"/>
  <c r="AR337" i="1"/>
  <c r="AP337" i="1"/>
  <c r="AQ337" i="1" s="1"/>
  <c r="AL337" i="1"/>
  <c r="AM337" i="1" s="1"/>
  <c r="AN337" i="1"/>
  <c r="AR341" i="1"/>
  <c r="AP341" i="1"/>
  <c r="AH341" i="1"/>
  <c r="AI341" i="1" s="1"/>
  <c r="AJ341" i="1"/>
  <c r="AL347" i="1"/>
  <c r="AM347" i="1" s="1"/>
  <c r="AN347" i="1"/>
  <c r="AH347" i="1"/>
  <c r="AI347" i="1" s="1"/>
  <c r="AJ347" i="1"/>
  <c r="AR349" i="1"/>
  <c r="AP349" i="1"/>
  <c r="AQ349" i="1" s="1"/>
  <c r="AN349" i="1"/>
  <c r="AL349" i="1"/>
  <c r="AM349" i="1" s="1"/>
  <c r="AJ352" i="1"/>
  <c r="AH352" i="1"/>
  <c r="AI352" i="1" s="1"/>
  <c r="AN352" i="1"/>
  <c r="AL352" i="1"/>
  <c r="AM352" i="1" s="1"/>
  <c r="AL355" i="1"/>
  <c r="AM355" i="1" s="1"/>
  <c r="AN355" i="1"/>
  <c r="AR355" i="1"/>
  <c r="AP355" i="1"/>
  <c r="AQ355" i="1" s="1"/>
  <c r="AL359" i="1"/>
  <c r="AM359" i="1" s="1"/>
  <c r="AN359" i="1"/>
  <c r="AP359" i="1"/>
  <c r="AQ359" i="1" s="1"/>
  <c r="AR359" i="1"/>
  <c r="AJ364" i="1"/>
  <c r="AH364" i="1"/>
  <c r="AI364" i="1" s="1"/>
  <c r="AL364" i="1"/>
  <c r="AM364" i="1" s="1"/>
  <c r="AN364" i="1"/>
  <c r="AL366" i="1"/>
  <c r="AM366" i="1" s="1"/>
  <c r="AN366" i="1"/>
  <c r="AJ366" i="1"/>
  <c r="AH366" i="1"/>
  <c r="AI366" i="1" s="1"/>
  <c r="AR368" i="1"/>
  <c r="AP368" i="1"/>
  <c r="AQ368" i="1" s="1"/>
  <c r="AJ368" i="1"/>
  <c r="AH368" i="1"/>
  <c r="AI368" i="1" s="1"/>
  <c r="AR372" i="1"/>
  <c r="AP372" i="1"/>
  <c r="AQ372" i="1" s="1"/>
  <c r="AH372" i="1"/>
  <c r="AI372" i="1" s="1"/>
  <c r="AJ372" i="1"/>
  <c r="AN376" i="1"/>
  <c r="AL376" i="1"/>
  <c r="AM376" i="1" s="1"/>
  <c r="AJ376" i="1"/>
  <c r="AH376" i="1"/>
  <c r="AI376" i="1" s="1"/>
  <c r="AL379" i="1"/>
  <c r="AM379" i="1" s="1"/>
  <c r="AN379" i="1"/>
  <c r="AR379" i="1"/>
  <c r="AP379" i="1"/>
  <c r="AQ379" i="1" s="1"/>
  <c r="AN383" i="1"/>
  <c r="AL383" i="1"/>
  <c r="AM383" i="1" s="1"/>
  <c r="AR383" i="1"/>
  <c r="AP383" i="1"/>
  <c r="AQ383" i="1" s="1"/>
  <c r="AL386" i="1"/>
  <c r="AM386" i="1" s="1"/>
  <c r="AN386" i="1"/>
  <c r="AR386" i="1"/>
  <c r="AP386" i="1"/>
  <c r="AQ386" i="1" s="1"/>
  <c r="AL394" i="1"/>
  <c r="AM394" i="1" s="1"/>
  <c r="AN394" i="1"/>
  <c r="AH394" i="1"/>
  <c r="AI394" i="1" s="1"/>
  <c r="AJ394" i="1"/>
  <c r="AL396" i="1"/>
  <c r="AM396" i="1" s="1"/>
  <c r="AN396" i="1"/>
  <c r="AR396" i="1"/>
  <c r="AP396" i="1"/>
  <c r="AQ396" i="1" s="1"/>
  <c r="AL398" i="1"/>
  <c r="AM398" i="1" s="1"/>
  <c r="AN398" i="1"/>
  <c r="AR398" i="1"/>
  <c r="AP398" i="1"/>
  <c r="AN401" i="1"/>
  <c r="AL401" i="1"/>
  <c r="AM401" i="1" s="1"/>
  <c r="AR401" i="1"/>
  <c r="AP401" i="1"/>
  <c r="AQ401" i="1" s="1"/>
  <c r="AL404" i="1"/>
  <c r="AM404" i="1" s="1"/>
  <c r="AN404" i="1"/>
  <c r="AR404" i="1"/>
  <c r="AP404" i="1"/>
  <c r="AQ404" i="1" s="1"/>
  <c r="AL415" i="1"/>
  <c r="AM415" i="1" s="1"/>
  <c r="AN415" i="1"/>
  <c r="AH415" i="1"/>
  <c r="AI415" i="1" s="1"/>
  <c r="AJ415" i="1"/>
  <c r="AL423" i="1"/>
  <c r="AM423" i="1" s="1"/>
  <c r="AN423" i="1"/>
  <c r="AJ423" i="1"/>
  <c r="AH423" i="1"/>
  <c r="AI423" i="1" s="1"/>
  <c r="AL425" i="1"/>
  <c r="AM425" i="1" s="1"/>
  <c r="AN425" i="1"/>
  <c r="AJ425" i="1"/>
  <c r="AH425" i="1"/>
  <c r="AI425" i="1" s="1"/>
  <c r="AL434" i="1"/>
  <c r="AM434" i="1" s="1"/>
  <c r="AN434" i="1"/>
  <c r="AH434" i="1"/>
  <c r="AI434" i="1" s="1"/>
  <c r="AJ434" i="1"/>
  <c r="AN438" i="1"/>
  <c r="AL438" i="1"/>
  <c r="AM438" i="1" s="1"/>
  <c r="AJ438" i="1"/>
  <c r="AH438" i="1"/>
  <c r="AI438" i="1" s="1"/>
  <c r="AL443" i="1"/>
  <c r="AM443" i="1" s="1"/>
  <c r="AN443" i="1"/>
  <c r="AR443" i="1"/>
  <c r="AP443" i="1"/>
  <c r="AQ443" i="1" s="1"/>
  <c r="AN453" i="1"/>
  <c r="AL453" i="1"/>
  <c r="AM453" i="1" s="1"/>
  <c r="AR453" i="1"/>
  <c r="AP453" i="1"/>
  <c r="AL459" i="1"/>
  <c r="AM459" i="1" s="1"/>
  <c r="AN459" i="1"/>
  <c r="AR459" i="1"/>
  <c r="AP459" i="1"/>
  <c r="AQ459" i="1" s="1"/>
  <c r="AL461" i="1"/>
  <c r="AM461" i="1" s="1"/>
  <c r="AN461" i="1"/>
  <c r="AJ461" i="1"/>
  <c r="AH461" i="1"/>
  <c r="AI461" i="1" s="1"/>
  <c r="AL464" i="1"/>
  <c r="AM464" i="1" s="1"/>
  <c r="AN464" i="1"/>
  <c r="AJ464" i="1"/>
  <c r="AH464" i="1"/>
  <c r="AI464" i="1" s="1"/>
  <c r="AN477" i="1"/>
  <c r="AL477" i="1"/>
  <c r="AM477" i="1" s="1"/>
  <c r="AJ477" i="1"/>
  <c r="AH477" i="1"/>
  <c r="AI477" i="1" s="1"/>
  <c r="AR479" i="1"/>
  <c r="AP479" i="1"/>
  <c r="AQ479" i="1" s="1"/>
  <c r="AN479" i="1"/>
  <c r="AL479" i="1"/>
  <c r="AM479" i="1" s="1"/>
  <c r="AN489" i="1"/>
  <c r="AL489" i="1"/>
  <c r="AM489" i="1" s="1"/>
  <c r="AJ489" i="1"/>
  <c r="AH489" i="1"/>
  <c r="AI489" i="1" s="1"/>
  <c r="AJ493" i="1"/>
  <c r="AH493" i="1"/>
  <c r="AI493" i="1" s="1"/>
  <c r="AL493" i="1"/>
  <c r="AM493" i="1" s="1"/>
  <c r="AN493" i="1"/>
  <c r="AR495" i="1"/>
  <c r="AP495" i="1"/>
  <c r="AQ495" i="1" s="1"/>
  <c r="AL495" i="1"/>
  <c r="AM495" i="1" s="1"/>
  <c r="AN495" i="1"/>
  <c r="AJ499" i="1"/>
  <c r="AH499" i="1"/>
  <c r="AI499" i="1" s="1"/>
  <c r="AN499" i="1"/>
  <c r="AL499" i="1"/>
  <c r="AM499" i="1" s="1"/>
  <c r="AR501" i="1"/>
  <c r="AP501" i="1"/>
  <c r="AQ501" i="1" s="1"/>
  <c r="AL501" i="1"/>
  <c r="AM501" i="1" s="1"/>
  <c r="AN501" i="1"/>
  <c r="AJ32" i="1"/>
  <c r="AH32" i="1"/>
  <c r="AI32" i="1" s="1"/>
  <c r="AR32" i="1"/>
  <c r="AP32" i="1"/>
  <c r="AQ32" i="1" s="1"/>
  <c r="AH34" i="1"/>
  <c r="AI34" i="1" s="1"/>
  <c r="AJ34" i="1"/>
  <c r="AR34" i="1"/>
  <c r="AP34" i="1"/>
  <c r="AQ34" i="1" s="1"/>
  <c r="AL40" i="1"/>
  <c r="AM40" i="1" s="1"/>
  <c r="AN40" i="1"/>
  <c r="AH40" i="1"/>
  <c r="AI40" i="1" s="1"/>
  <c r="AJ40" i="1"/>
  <c r="AR46" i="1"/>
  <c r="AP46" i="1"/>
  <c r="AQ46" i="1" s="1"/>
  <c r="AN46" i="1"/>
  <c r="AL46" i="1"/>
  <c r="AM46" i="1" s="1"/>
  <c r="AN57" i="1"/>
  <c r="AL57" i="1"/>
  <c r="AM57" i="1" s="1"/>
  <c r="AR57" i="1"/>
  <c r="AP57" i="1"/>
  <c r="AQ57" i="1" s="1"/>
  <c r="AL62" i="1"/>
  <c r="AM62" i="1" s="1"/>
  <c r="AN62" i="1"/>
  <c r="AJ62" i="1"/>
  <c r="AH62" i="1"/>
  <c r="AI62" i="1" s="1"/>
  <c r="AR66" i="1"/>
  <c r="AP66" i="1"/>
  <c r="AQ66" i="1" s="1"/>
  <c r="AL66" i="1"/>
  <c r="AM66" i="1" s="1"/>
  <c r="AN66" i="1"/>
  <c r="AR70" i="1"/>
  <c r="AP70" i="1"/>
  <c r="AQ70" i="1" s="1"/>
  <c r="AL70" i="1"/>
  <c r="AM70" i="1" s="1"/>
  <c r="AN70" i="1"/>
  <c r="AR73" i="1"/>
  <c r="AP73" i="1"/>
  <c r="AH73" i="1"/>
  <c r="AJ73" i="1"/>
  <c r="AR78" i="1"/>
  <c r="AP78" i="1"/>
  <c r="AQ78" i="1" s="1"/>
  <c r="AL78" i="1"/>
  <c r="AM78" i="1" s="1"/>
  <c r="AN78" i="1"/>
  <c r="AR81" i="1"/>
  <c r="AP81" i="1"/>
  <c r="AQ81" i="1" s="1"/>
  <c r="AH81" i="1"/>
  <c r="AI81" i="1" s="1"/>
  <c r="AJ81" i="1"/>
  <c r="AR84" i="1"/>
  <c r="AP84" i="1"/>
  <c r="AQ84" i="1" s="1"/>
  <c r="AJ84" i="1"/>
  <c r="AH84" i="1"/>
  <c r="AI84" i="1" s="1"/>
  <c r="AR87" i="1"/>
  <c r="AP87" i="1"/>
  <c r="AQ87" i="1" s="1"/>
  <c r="AN87" i="1"/>
  <c r="AL87" i="1"/>
  <c r="AM87" i="1" s="1"/>
  <c r="AL90" i="1"/>
  <c r="AM90" i="1" s="1"/>
  <c r="AN90" i="1"/>
  <c r="AJ90" i="1"/>
  <c r="AH90" i="1"/>
  <c r="AI90" i="1" s="1"/>
  <c r="AN92" i="1"/>
  <c r="AL92" i="1"/>
  <c r="AM92" i="1" s="1"/>
  <c r="AR92" i="1"/>
  <c r="AP92" i="1"/>
  <c r="AQ92" i="1" s="1"/>
  <c r="AH95" i="1"/>
  <c r="AI95" i="1" s="1"/>
  <c r="AJ95" i="1"/>
  <c r="AN95" i="1"/>
  <c r="AL95" i="1"/>
  <c r="AM95" i="1" s="1"/>
  <c r="AL99" i="1"/>
  <c r="AM99" i="1" s="1"/>
  <c r="AN99" i="1"/>
  <c r="AJ99" i="1"/>
  <c r="AH99" i="1"/>
  <c r="AI99" i="1" s="1"/>
  <c r="AJ103" i="1"/>
  <c r="AH103" i="1"/>
  <c r="AI103" i="1" s="1"/>
  <c r="AR103" i="1"/>
  <c r="AP103" i="1"/>
  <c r="AQ103" i="1" s="1"/>
  <c r="AR107" i="1"/>
  <c r="AP107" i="1"/>
  <c r="AQ107" i="1" s="1"/>
  <c r="AH107" i="1"/>
  <c r="AI107" i="1" s="1"/>
  <c r="AJ107" i="1"/>
  <c r="AL110" i="1"/>
  <c r="AM110" i="1" s="1"/>
  <c r="AN110" i="1"/>
  <c r="AR110" i="1"/>
  <c r="AP110" i="1"/>
  <c r="AQ110" i="1" s="1"/>
  <c r="AJ114" i="1"/>
  <c r="AH114" i="1"/>
  <c r="AI114" i="1" s="1"/>
  <c r="AR114" i="1"/>
  <c r="AP114" i="1"/>
  <c r="AQ114" i="1" s="1"/>
  <c r="AJ120" i="1"/>
  <c r="AH120" i="1"/>
  <c r="AI120" i="1" s="1"/>
  <c r="AR120" i="1"/>
  <c r="AP120" i="1"/>
  <c r="AQ120" i="1" s="1"/>
  <c r="AN127" i="1"/>
  <c r="AL127" i="1"/>
  <c r="AM127" i="1" s="1"/>
  <c r="AH127" i="1"/>
  <c r="AI127" i="1" s="1"/>
  <c r="AJ127" i="1"/>
  <c r="AL132" i="1"/>
  <c r="AM132" i="1" s="1"/>
  <c r="AN132" i="1"/>
  <c r="AH132" i="1"/>
  <c r="AI132" i="1" s="1"/>
  <c r="AJ132" i="1"/>
  <c r="AR139" i="1"/>
  <c r="AP139" i="1"/>
  <c r="AQ139" i="1" s="1"/>
  <c r="AJ139" i="1"/>
  <c r="AH139" i="1"/>
  <c r="AI139" i="1" s="1"/>
  <c r="AL141" i="1"/>
  <c r="AM141" i="1" s="1"/>
  <c r="AN141" i="1"/>
  <c r="AR141" i="1"/>
  <c r="AP141" i="1"/>
  <c r="AQ141" i="1" s="1"/>
  <c r="AH143" i="1"/>
  <c r="AI143" i="1" s="1"/>
  <c r="AJ143" i="1"/>
  <c r="AR143" i="1"/>
  <c r="AP143" i="1"/>
  <c r="AQ143" i="1" s="1"/>
  <c r="AJ146" i="1"/>
  <c r="AH146" i="1"/>
  <c r="AI146" i="1" s="1"/>
  <c r="AN146" i="1"/>
  <c r="AL146" i="1"/>
  <c r="AM146" i="1" s="1"/>
  <c r="AH149" i="1"/>
  <c r="AI149" i="1" s="1"/>
  <c r="AJ149" i="1"/>
  <c r="AR149" i="1"/>
  <c r="AP149" i="1"/>
  <c r="AQ149" i="1" s="1"/>
  <c r="AN156" i="1"/>
  <c r="AL156" i="1"/>
  <c r="AM156" i="1" s="1"/>
  <c r="AR156" i="1"/>
  <c r="AP156" i="1"/>
  <c r="AQ156" i="1" s="1"/>
  <c r="AJ162" i="1"/>
  <c r="AH162" i="1"/>
  <c r="AI162" i="1" s="1"/>
  <c r="AR162" i="1"/>
  <c r="AP162" i="1"/>
  <c r="AQ162" i="1" s="1"/>
  <c r="AN164" i="1"/>
  <c r="AL164" i="1"/>
  <c r="AM164" i="1" s="1"/>
  <c r="AH164" i="1"/>
  <c r="AI164" i="1" s="1"/>
  <c r="AJ164" i="1"/>
  <c r="AJ167" i="1"/>
  <c r="AH167" i="1"/>
  <c r="AI167" i="1" s="1"/>
  <c r="AR167" i="1"/>
  <c r="AP167" i="1"/>
  <c r="AQ167" i="1" s="1"/>
  <c r="AL170" i="1"/>
  <c r="AM170" i="1" s="1"/>
  <c r="AN170" i="1"/>
  <c r="AR170" i="1"/>
  <c r="AP170" i="1"/>
  <c r="AQ170" i="1" s="1"/>
  <c r="AR173" i="1"/>
  <c r="AP173" i="1"/>
  <c r="AQ173" i="1" s="1"/>
  <c r="AH173" i="1"/>
  <c r="AI173" i="1" s="1"/>
  <c r="AJ173" i="1"/>
  <c r="AR175" i="1"/>
  <c r="AP175" i="1"/>
  <c r="AQ175" i="1" s="1"/>
  <c r="AL175" i="1"/>
  <c r="AM175" i="1" s="1"/>
  <c r="AN175" i="1"/>
  <c r="AJ185" i="1"/>
  <c r="AH185" i="1"/>
  <c r="AI185" i="1" s="1"/>
  <c r="AR185" i="1"/>
  <c r="AP185" i="1"/>
  <c r="AQ185" i="1" s="1"/>
  <c r="AN188" i="1"/>
  <c r="AL188" i="1"/>
  <c r="AM188" i="1" s="1"/>
  <c r="AR188" i="1"/>
  <c r="AP188" i="1"/>
  <c r="AQ188" i="1" s="1"/>
  <c r="AN192" i="1"/>
  <c r="AL192" i="1"/>
  <c r="AM192" i="1" s="1"/>
  <c r="AJ192" i="1"/>
  <c r="AH192" i="1"/>
  <c r="AI192" i="1" s="1"/>
  <c r="AL194" i="1"/>
  <c r="AM194" i="1" s="1"/>
  <c r="AN194" i="1"/>
  <c r="AR194" i="1"/>
  <c r="AP194" i="1"/>
  <c r="AQ194" i="1" s="1"/>
  <c r="AR196" i="1"/>
  <c r="AP196" i="1"/>
  <c r="AQ196" i="1" s="1"/>
  <c r="AH196" i="1"/>
  <c r="AI196" i="1" s="1"/>
  <c r="AJ196" i="1"/>
  <c r="AR198" i="1"/>
  <c r="AP198" i="1"/>
  <c r="AQ198" i="1" s="1"/>
  <c r="AL198" i="1"/>
  <c r="AM198" i="1" s="1"/>
  <c r="AN198" i="1"/>
  <c r="AH200" i="1"/>
  <c r="AI200" i="1" s="1"/>
  <c r="AJ200" i="1"/>
  <c r="AL200" i="1"/>
  <c r="AM200" i="1" s="1"/>
  <c r="AN200" i="1"/>
  <c r="AN202" i="1"/>
  <c r="AL202" i="1"/>
  <c r="AM202" i="1" s="1"/>
  <c r="AJ202" i="1"/>
  <c r="AH202" i="1"/>
  <c r="AI202" i="1" s="1"/>
  <c r="AJ204" i="1"/>
  <c r="AH204" i="1"/>
  <c r="AI204" i="1" s="1"/>
  <c r="AR204" i="1"/>
  <c r="AP204" i="1"/>
  <c r="AQ204" i="1" s="1"/>
  <c r="AL208" i="1"/>
  <c r="AM208" i="1" s="1"/>
  <c r="AN208" i="1"/>
  <c r="AR208" i="1"/>
  <c r="AP208" i="1"/>
  <c r="AQ208" i="1" s="1"/>
  <c r="AL211" i="1"/>
  <c r="AM211" i="1" s="1"/>
  <c r="AN211" i="1"/>
  <c r="AR211" i="1"/>
  <c r="AP211" i="1"/>
  <c r="AQ211" i="1" s="1"/>
  <c r="AJ213" i="1"/>
  <c r="AH213" i="1"/>
  <c r="AI213" i="1" s="1"/>
  <c r="AR213" i="1"/>
  <c r="AP213" i="1"/>
  <c r="AQ213" i="1" s="1"/>
  <c r="AR216" i="1"/>
  <c r="AP216" i="1"/>
  <c r="AQ216" i="1" s="1"/>
  <c r="AH216" i="1"/>
  <c r="AI216" i="1" s="1"/>
  <c r="AJ216" i="1"/>
  <c r="AR220" i="1"/>
  <c r="AP220" i="1"/>
  <c r="AQ220" i="1" s="1"/>
  <c r="AL220" i="1"/>
  <c r="AM220" i="1" s="1"/>
  <c r="AN220" i="1"/>
  <c r="AL222" i="1"/>
  <c r="AM222" i="1" s="1"/>
  <c r="AN222" i="1"/>
  <c r="AJ222" i="1"/>
  <c r="AH222" i="1"/>
  <c r="AI222" i="1" s="1"/>
  <c r="AL227" i="1"/>
  <c r="AM227" i="1" s="1"/>
  <c r="AN227" i="1"/>
  <c r="AJ227" i="1"/>
  <c r="AH227" i="1"/>
  <c r="AI227" i="1" s="1"/>
  <c r="AR229" i="1"/>
  <c r="AP229" i="1"/>
  <c r="AQ229" i="1" s="1"/>
  <c r="AJ229" i="1"/>
  <c r="AH229" i="1"/>
  <c r="AI229" i="1" s="1"/>
  <c r="AN231" i="1"/>
  <c r="AL231" i="1"/>
  <c r="AM231" i="1" s="1"/>
  <c r="AR231" i="1"/>
  <c r="AP231" i="1"/>
  <c r="AQ231" i="1" s="1"/>
  <c r="AN233" i="1"/>
  <c r="AL233" i="1"/>
  <c r="AM233" i="1" s="1"/>
  <c r="AJ233" i="1"/>
  <c r="AH233" i="1"/>
  <c r="AI233" i="1" s="1"/>
  <c r="AL240" i="1"/>
  <c r="AM240" i="1" s="1"/>
  <c r="AN240" i="1"/>
  <c r="AR240" i="1"/>
  <c r="AP240" i="1"/>
  <c r="AQ240" i="1" s="1"/>
  <c r="AJ245" i="1"/>
  <c r="AH245" i="1"/>
  <c r="AI245" i="1" s="1"/>
  <c r="AN245" i="1"/>
  <c r="AL245" i="1"/>
  <c r="AM245" i="1" s="1"/>
  <c r="AN251" i="1"/>
  <c r="AL251" i="1"/>
  <c r="AM251" i="1" s="1"/>
  <c r="AR251" i="1"/>
  <c r="AP251" i="1"/>
  <c r="AQ251" i="1" s="1"/>
  <c r="AN254" i="1"/>
  <c r="AL254" i="1"/>
  <c r="AM254" i="1" s="1"/>
  <c r="AR254" i="1"/>
  <c r="AP254" i="1"/>
  <c r="AQ254" i="1" s="1"/>
  <c r="AJ261" i="1"/>
  <c r="AH261" i="1"/>
  <c r="AI261" i="1" s="1"/>
  <c r="AL261" i="1"/>
  <c r="AM261" i="1" s="1"/>
  <c r="AN261" i="1"/>
  <c r="AH266" i="1"/>
  <c r="AI266" i="1" s="1"/>
  <c r="AJ266" i="1"/>
  <c r="AR266" i="1"/>
  <c r="AP266" i="1"/>
  <c r="AQ266" i="1" s="1"/>
  <c r="AN271" i="1"/>
  <c r="AL271" i="1"/>
  <c r="AM271" i="1" s="1"/>
  <c r="AH271" i="1"/>
  <c r="AI271" i="1" s="1"/>
  <c r="AJ271" i="1"/>
  <c r="AN274" i="1"/>
  <c r="AL274" i="1"/>
  <c r="AM274" i="1" s="1"/>
  <c r="AH274" i="1"/>
  <c r="AI274" i="1" s="1"/>
  <c r="AJ274" i="1"/>
  <c r="AJ279" i="1"/>
  <c r="AH279" i="1"/>
  <c r="AI279" i="1" s="1"/>
  <c r="AR279" i="1"/>
  <c r="AP279" i="1"/>
  <c r="AQ279" i="1" s="1"/>
  <c r="AR281" i="1"/>
  <c r="AP281" i="1"/>
  <c r="AQ281" i="1" s="1"/>
  <c r="AH281" i="1"/>
  <c r="AI281" i="1" s="1"/>
  <c r="AJ281" i="1"/>
  <c r="AR283" i="1"/>
  <c r="AP283" i="1"/>
  <c r="AQ283" i="1" s="1"/>
  <c r="AH283" i="1"/>
  <c r="AI283" i="1" s="1"/>
  <c r="AJ283" i="1"/>
  <c r="AL287" i="1"/>
  <c r="AM287" i="1" s="1"/>
  <c r="AN287" i="1"/>
  <c r="AJ287" i="1"/>
  <c r="AH287" i="1"/>
  <c r="AI287" i="1" s="1"/>
  <c r="AR294" i="1"/>
  <c r="AP294" i="1"/>
  <c r="AQ294" i="1" s="1"/>
  <c r="AJ294" i="1"/>
  <c r="AH294" i="1"/>
  <c r="AI294" i="1" s="1"/>
  <c r="AL296" i="1"/>
  <c r="AM296" i="1" s="1"/>
  <c r="AN296" i="1"/>
  <c r="AR296" i="1"/>
  <c r="AP296" i="1"/>
  <c r="AQ296" i="1" s="1"/>
  <c r="AH298" i="1"/>
  <c r="AI298" i="1" s="1"/>
  <c r="AJ298" i="1"/>
  <c r="AR298" i="1"/>
  <c r="AP298" i="1"/>
  <c r="AQ298" i="1" s="1"/>
  <c r="AJ301" i="1"/>
  <c r="AH301" i="1"/>
  <c r="AI301" i="1" s="1"/>
  <c r="AR301" i="1"/>
  <c r="AP301" i="1"/>
  <c r="AQ301" i="1" s="1"/>
  <c r="AJ304" i="1"/>
  <c r="AH304" i="1"/>
  <c r="AI304" i="1" s="1"/>
  <c r="AL304" i="1"/>
  <c r="AM304" i="1" s="1"/>
  <c r="AN304" i="1"/>
  <c r="AN307" i="1"/>
  <c r="AL307" i="1"/>
  <c r="AM307" i="1" s="1"/>
  <c r="AJ307" i="1"/>
  <c r="AH307" i="1"/>
  <c r="AI307" i="1" s="1"/>
  <c r="AR309" i="1"/>
  <c r="AP309" i="1"/>
  <c r="AQ309" i="1" s="1"/>
  <c r="AN309" i="1"/>
  <c r="AL309" i="1"/>
  <c r="AM309" i="1" s="1"/>
  <c r="AJ312" i="1"/>
  <c r="AH312" i="1"/>
  <c r="AI312" i="1" s="1"/>
  <c r="AR312" i="1"/>
  <c r="AP312" i="1"/>
  <c r="AQ312" i="1" s="1"/>
  <c r="AL315" i="1"/>
  <c r="AM315" i="1" s="1"/>
  <c r="AN315" i="1"/>
  <c r="AH315" i="1"/>
  <c r="AI315" i="1" s="1"/>
  <c r="AJ315" i="1"/>
  <c r="AL321" i="1"/>
  <c r="AM321" i="1" s="1"/>
  <c r="AN321" i="1"/>
  <c r="AR321" i="1"/>
  <c r="AP321" i="1"/>
  <c r="AQ321" i="1" s="1"/>
  <c r="AN326" i="1"/>
  <c r="AL326" i="1"/>
  <c r="AM326" i="1" s="1"/>
  <c r="AH326" i="1"/>
  <c r="AI326" i="1" s="1"/>
  <c r="AJ326" i="1"/>
  <c r="AR329" i="1"/>
  <c r="AP329" i="1"/>
  <c r="AQ329" i="1" s="1"/>
  <c r="AJ329" i="1"/>
  <c r="AH329" i="1"/>
  <c r="AI329" i="1" s="1"/>
  <c r="AL334" i="1"/>
  <c r="AM334" i="1" s="1"/>
  <c r="AN334" i="1"/>
  <c r="AR334" i="1"/>
  <c r="AP334" i="1"/>
  <c r="AQ334" i="1" s="1"/>
  <c r="AJ338" i="1"/>
  <c r="AH338" i="1"/>
  <c r="AI338" i="1" s="1"/>
  <c r="AP338" i="1"/>
  <c r="AQ338" i="1" s="1"/>
  <c r="AR338" i="1"/>
  <c r="AH342" i="1"/>
  <c r="AI342" i="1" s="1"/>
  <c r="AJ342" i="1"/>
  <c r="AL342" i="1"/>
  <c r="AM342" i="1" s="1"/>
  <c r="AN342" i="1"/>
  <c r="AL344" i="1"/>
  <c r="AM344" i="1" s="1"/>
  <c r="AN344" i="1"/>
  <c r="AR344" i="1"/>
  <c r="AP344" i="1"/>
  <c r="AR351" i="1"/>
  <c r="AP351" i="1"/>
  <c r="AQ351" i="1" s="1"/>
  <c r="AN351" i="1"/>
  <c r="AL351" i="1"/>
  <c r="AM351" i="1" s="1"/>
  <c r="AR356" i="1"/>
  <c r="AP356" i="1"/>
  <c r="AQ356" i="1" s="1"/>
  <c r="AH356" i="1"/>
  <c r="AI356" i="1" s="1"/>
  <c r="AJ356" i="1"/>
  <c r="AR360" i="1"/>
  <c r="AP360" i="1"/>
  <c r="AQ360" i="1" s="1"/>
  <c r="AH360" i="1"/>
  <c r="AI360" i="1" s="1"/>
  <c r="AJ360" i="1"/>
  <c r="AR363" i="1"/>
  <c r="AP363" i="1"/>
  <c r="AQ363" i="1" s="1"/>
  <c r="AJ363" i="1"/>
  <c r="AH363" i="1"/>
  <c r="AI363" i="1" s="1"/>
  <c r="AN370" i="1"/>
  <c r="AL370" i="1"/>
  <c r="AM370" i="1" s="1"/>
  <c r="AR370" i="1"/>
  <c r="AP370" i="1"/>
  <c r="AQ370" i="1" s="1"/>
  <c r="AL375" i="1"/>
  <c r="AM375" i="1" s="1"/>
  <c r="AN375" i="1"/>
  <c r="AR375" i="1"/>
  <c r="AP375" i="1"/>
  <c r="AQ375" i="1" s="1"/>
  <c r="AL381" i="1"/>
  <c r="AM381" i="1" s="1"/>
  <c r="AN381" i="1"/>
  <c r="AR381" i="1"/>
  <c r="AP381" i="1"/>
  <c r="AQ381" i="1" s="1"/>
  <c r="AL385" i="1"/>
  <c r="AM385" i="1" s="1"/>
  <c r="AN385" i="1"/>
  <c r="AR385" i="1"/>
  <c r="AP385" i="1"/>
  <c r="AQ385" i="1" s="1"/>
  <c r="AN388" i="1"/>
  <c r="AL388" i="1"/>
  <c r="AM388" i="1" s="1"/>
  <c r="AJ388" i="1"/>
  <c r="AH388" i="1"/>
  <c r="AI388" i="1" s="1"/>
  <c r="AN390" i="1"/>
  <c r="AL390" i="1"/>
  <c r="AM390" i="1" s="1"/>
  <c r="AR390" i="1"/>
  <c r="AP390" i="1"/>
  <c r="AQ390" i="1" s="1"/>
  <c r="AN393" i="1"/>
  <c r="AL393" i="1"/>
  <c r="AM393" i="1" s="1"/>
  <c r="AH393" i="1"/>
  <c r="AI393" i="1" s="1"/>
  <c r="AJ393" i="1"/>
  <c r="AL403" i="1"/>
  <c r="AM403" i="1" s="1"/>
  <c r="AN403" i="1"/>
  <c r="AH403" i="1"/>
  <c r="AI403" i="1" s="1"/>
  <c r="AJ403" i="1"/>
  <c r="AN406" i="1"/>
  <c r="AL406" i="1"/>
  <c r="AM406" i="1" s="1"/>
  <c r="AJ406" i="1"/>
  <c r="AH406" i="1"/>
  <c r="AI406" i="1" s="1"/>
  <c r="AN408" i="1"/>
  <c r="AL408" i="1"/>
  <c r="AM408" i="1" s="1"/>
  <c r="AR408" i="1"/>
  <c r="AW408" i="1" s="1"/>
  <c r="E408" i="1" s="1"/>
  <c r="AP408" i="1"/>
  <c r="AQ408" i="1" s="1"/>
  <c r="AL411" i="1"/>
  <c r="AM411" i="1" s="1"/>
  <c r="AN411" i="1"/>
  <c r="AR411" i="1"/>
  <c r="AP411" i="1"/>
  <c r="AQ411" i="1" s="1"/>
  <c r="AN413" i="1"/>
  <c r="AL413" i="1"/>
  <c r="AM413" i="1" s="1"/>
  <c r="AR413" i="1"/>
  <c r="AP413" i="1"/>
  <c r="AQ413" i="1" s="1"/>
  <c r="AL416" i="1"/>
  <c r="AM416" i="1" s="1"/>
  <c r="AN416" i="1"/>
  <c r="AJ416" i="1"/>
  <c r="AH416" i="1"/>
  <c r="AI416" i="1" s="1"/>
  <c r="AL418" i="1"/>
  <c r="AM418" i="1" s="1"/>
  <c r="AN418" i="1"/>
  <c r="AH418" i="1"/>
  <c r="AI418" i="1" s="1"/>
  <c r="AJ418" i="1"/>
  <c r="AN421" i="1"/>
  <c r="AL421" i="1"/>
  <c r="AM421" i="1" s="1"/>
  <c r="AR421" i="1"/>
  <c r="AP421" i="1"/>
  <c r="AQ421" i="1" s="1"/>
  <c r="AN426" i="1"/>
  <c r="AL426" i="1"/>
  <c r="AM426" i="1" s="1"/>
  <c r="AJ426" i="1"/>
  <c r="AH426" i="1"/>
  <c r="AI426" i="1" s="1"/>
  <c r="AN428" i="1"/>
  <c r="AL428" i="1"/>
  <c r="AM428" i="1" s="1"/>
  <c r="AR428" i="1"/>
  <c r="AP428" i="1"/>
  <c r="AQ428" i="1" s="1"/>
  <c r="AN430" i="1"/>
  <c r="AL430" i="1"/>
  <c r="AM430" i="1" s="1"/>
  <c r="AH430" i="1"/>
  <c r="AI430" i="1" s="1"/>
  <c r="AJ430" i="1"/>
  <c r="AN433" i="1"/>
  <c r="AL433" i="1"/>
  <c r="AM433" i="1" s="1"/>
  <c r="AR433" i="1"/>
  <c r="AP433" i="1"/>
  <c r="AQ433" i="1" s="1"/>
  <c r="AN437" i="1"/>
  <c r="AL437" i="1"/>
  <c r="AM437" i="1" s="1"/>
  <c r="AH437" i="1"/>
  <c r="AI437" i="1" s="1"/>
  <c r="AJ437" i="1"/>
  <c r="AL441" i="1"/>
  <c r="AM441" i="1" s="1"/>
  <c r="AN441" i="1"/>
  <c r="AH441" i="1"/>
  <c r="AI441" i="1" s="1"/>
  <c r="AJ441" i="1"/>
  <c r="AN444" i="1"/>
  <c r="AL444" i="1"/>
  <c r="AM444" i="1" s="1"/>
  <c r="AR444" i="1"/>
  <c r="AP444" i="1"/>
  <c r="AQ444" i="1" s="1"/>
  <c r="AN447" i="1"/>
  <c r="AL447" i="1"/>
  <c r="AM447" i="1" s="1"/>
  <c r="AR447" i="1"/>
  <c r="AP447" i="1"/>
  <c r="AQ447" i="1" s="1"/>
  <c r="AN449" i="1"/>
  <c r="AL449" i="1"/>
  <c r="AM449" i="1" s="1"/>
  <c r="AJ449" i="1"/>
  <c r="AH449" i="1"/>
  <c r="AI449" i="1" s="1"/>
  <c r="AL451" i="1"/>
  <c r="AM451" i="1" s="1"/>
  <c r="AN451" i="1"/>
  <c r="AH451" i="1"/>
  <c r="AI451" i="1" s="1"/>
  <c r="AJ451" i="1"/>
  <c r="AL454" i="1"/>
  <c r="AM454" i="1" s="1"/>
  <c r="AN454" i="1"/>
  <c r="AR454" i="1"/>
  <c r="AP454" i="1"/>
  <c r="AL456" i="1"/>
  <c r="AM456" i="1" s="1"/>
  <c r="AN456" i="1"/>
  <c r="AH456" i="1"/>
  <c r="AI456" i="1" s="1"/>
  <c r="AJ456" i="1"/>
  <c r="AL462" i="1"/>
  <c r="AM462" i="1" s="1"/>
  <c r="AN462" i="1"/>
  <c r="AR462" i="1"/>
  <c r="AP462" i="1"/>
  <c r="AQ462" i="1" s="1"/>
  <c r="AN466" i="1"/>
  <c r="AL466" i="1"/>
  <c r="AM466" i="1" s="1"/>
  <c r="AR466" i="1"/>
  <c r="AP466" i="1"/>
  <c r="AQ466" i="1" s="1"/>
  <c r="AL468" i="1"/>
  <c r="AM468" i="1" s="1"/>
  <c r="AN468" i="1"/>
  <c r="AP468" i="1"/>
  <c r="AQ468" i="1" s="1"/>
  <c r="AR468" i="1"/>
  <c r="AL470" i="1"/>
  <c r="AM470" i="1" s="1"/>
  <c r="AN470" i="1"/>
  <c r="AP470" i="1"/>
  <c r="AQ470" i="1" s="1"/>
  <c r="AR470" i="1"/>
  <c r="AW470" i="1" s="1"/>
  <c r="AL472" i="1"/>
  <c r="AM472" i="1" s="1"/>
  <c r="AN472" i="1"/>
  <c r="AH472" i="1"/>
  <c r="AI472" i="1" s="1"/>
  <c r="AJ472" i="1"/>
  <c r="AL475" i="1"/>
  <c r="AM475" i="1" s="1"/>
  <c r="AN475" i="1"/>
  <c r="AH475" i="1"/>
  <c r="AI475" i="1" s="1"/>
  <c r="AJ475" i="1"/>
  <c r="AH480" i="1"/>
  <c r="AI480" i="1" s="1"/>
  <c r="AJ480" i="1"/>
  <c r="AL480" i="1"/>
  <c r="AM480" i="1" s="1"/>
  <c r="AN480" i="1"/>
  <c r="AL482" i="1"/>
  <c r="AM482" i="1" s="1"/>
  <c r="AN482" i="1"/>
  <c r="AH482" i="1"/>
  <c r="AI482" i="1" s="1"/>
  <c r="AJ482" i="1"/>
  <c r="AL485" i="1"/>
  <c r="AM485" i="1" s="1"/>
  <c r="AN485" i="1"/>
  <c r="AJ485" i="1"/>
  <c r="AH485" i="1"/>
  <c r="AI485" i="1" s="1"/>
  <c r="AP487" i="1"/>
  <c r="AQ487" i="1" s="1"/>
  <c r="AR487" i="1"/>
  <c r="AN487" i="1"/>
  <c r="AL487" i="1"/>
  <c r="AM487" i="1" s="1"/>
  <c r="AN491" i="1"/>
  <c r="AL491" i="1"/>
  <c r="AM491" i="1" s="1"/>
  <c r="AH491" i="1"/>
  <c r="AI491" i="1" s="1"/>
  <c r="AJ491" i="1"/>
  <c r="AR497" i="1"/>
  <c r="AP497" i="1"/>
  <c r="AQ497" i="1" s="1"/>
  <c r="AN497" i="1"/>
  <c r="AL497" i="1"/>
  <c r="AM497" i="1" s="1"/>
  <c r="D366" i="1"/>
  <c r="H366" i="1" s="1"/>
  <c r="D160" i="1"/>
  <c r="H160" i="1" s="1"/>
  <c r="D390" i="1"/>
  <c r="H390" i="1" s="1"/>
  <c r="D460" i="1"/>
  <c r="H460" i="1" s="1"/>
  <c r="D455" i="1"/>
  <c r="H455" i="1" s="1"/>
  <c r="D132" i="1"/>
  <c r="H132" i="1" s="1"/>
  <c r="D365" i="1"/>
  <c r="H365" i="1" s="1"/>
  <c r="D63" i="1"/>
  <c r="H63" i="1" s="1"/>
  <c r="U516" i="1"/>
  <c r="S516" i="1"/>
  <c r="T516" i="1"/>
  <c r="R516" i="1"/>
  <c r="Q516" i="1"/>
  <c r="O516" i="1"/>
  <c r="M516" i="1"/>
  <c r="K516" i="1"/>
  <c r="P516" i="1"/>
  <c r="N516" i="1"/>
  <c r="L516" i="1"/>
  <c r="J516" i="1"/>
  <c r="I516" i="1"/>
  <c r="T557" i="1"/>
  <c r="R557" i="1"/>
  <c r="U557" i="1"/>
  <c r="S557" i="1"/>
  <c r="P557" i="1"/>
  <c r="N557" i="1"/>
  <c r="L557" i="1"/>
  <c r="Q557" i="1"/>
  <c r="O557" i="1"/>
  <c r="M557" i="1"/>
  <c r="J557" i="1"/>
  <c r="K557" i="1"/>
  <c r="I557" i="1"/>
  <c r="T559" i="1"/>
  <c r="R559" i="1"/>
  <c r="U559" i="1"/>
  <c r="S559" i="1"/>
  <c r="P559" i="1"/>
  <c r="N559" i="1"/>
  <c r="J559" i="1"/>
  <c r="Q559" i="1"/>
  <c r="O559" i="1"/>
  <c r="M559" i="1"/>
  <c r="L559" i="1"/>
  <c r="K559" i="1"/>
  <c r="I559" i="1"/>
  <c r="T561" i="1"/>
  <c r="R561" i="1"/>
  <c r="U561" i="1"/>
  <c r="S561" i="1"/>
  <c r="P561" i="1"/>
  <c r="N561" i="1"/>
  <c r="L561" i="1"/>
  <c r="Q561" i="1"/>
  <c r="O561" i="1"/>
  <c r="M561" i="1"/>
  <c r="J561" i="1"/>
  <c r="K561" i="1"/>
  <c r="I561" i="1"/>
  <c r="T535" i="1"/>
  <c r="R535" i="1"/>
  <c r="U535" i="1"/>
  <c r="S535" i="1"/>
  <c r="P535" i="1"/>
  <c r="N535" i="1"/>
  <c r="Q535" i="1"/>
  <c r="O535" i="1"/>
  <c r="M535" i="1"/>
  <c r="L535" i="1"/>
  <c r="K535" i="1"/>
  <c r="I535" i="1"/>
  <c r="J535" i="1"/>
  <c r="U558" i="1"/>
  <c r="S558" i="1"/>
  <c r="T558" i="1"/>
  <c r="R558" i="1"/>
  <c r="Q558" i="1"/>
  <c r="O558" i="1"/>
  <c r="M558" i="1"/>
  <c r="P558" i="1"/>
  <c r="N558" i="1"/>
  <c r="K558" i="1"/>
  <c r="L558" i="1"/>
  <c r="J558" i="1"/>
  <c r="I558" i="1"/>
  <c r="U560" i="1"/>
  <c r="S560" i="1"/>
  <c r="Q560" i="1"/>
  <c r="T560" i="1"/>
  <c r="R560" i="1"/>
  <c r="O560" i="1"/>
  <c r="M560" i="1"/>
  <c r="K560" i="1"/>
  <c r="P560" i="1"/>
  <c r="N560" i="1"/>
  <c r="L560" i="1"/>
  <c r="J560" i="1"/>
  <c r="I560" i="1"/>
  <c r="S436" i="1"/>
  <c r="J436" i="1"/>
  <c r="U436" i="1"/>
  <c r="L436" i="1"/>
  <c r="R436" i="1"/>
  <c r="K436" i="1"/>
  <c r="I436" i="1"/>
  <c r="Q436" i="1"/>
  <c r="P436" i="1"/>
  <c r="N436" i="1"/>
  <c r="T436" i="1"/>
  <c r="O436" i="1"/>
  <c r="M436" i="1"/>
  <c r="P427" i="1"/>
  <c r="K427" i="1"/>
  <c r="J427" i="1"/>
  <c r="R427" i="1"/>
  <c r="Q427" i="1"/>
  <c r="L427" i="1"/>
  <c r="T427" i="1"/>
  <c r="N427" i="1"/>
  <c r="U427" i="1"/>
  <c r="M427" i="1"/>
  <c r="O427" i="1"/>
  <c r="S427" i="1"/>
  <c r="I427" i="1"/>
  <c r="R437" i="1"/>
  <c r="L437" i="1"/>
  <c r="I437" i="1"/>
  <c r="P437" i="1"/>
  <c r="N437" i="1"/>
  <c r="M437" i="1"/>
  <c r="U437" i="1"/>
  <c r="O437" i="1"/>
  <c r="J437" i="1"/>
  <c r="Q437" i="1"/>
  <c r="T437" i="1"/>
  <c r="S437" i="1"/>
  <c r="K437" i="1"/>
  <c r="R455" i="1"/>
  <c r="P455" i="1"/>
  <c r="J455" i="1"/>
  <c r="T455" i="1"/>
  <c r="Q455" i="1"/>
  <c r="L455" i="1"/>
  <c r="K455" i="1"/>
  <c r="S455" i="1"/>
  <c r="O455" i="1"/>
  <c r="I455" i="1"/>
  <c r="U455" i="1"/>
  <c r="N455" i="1"/>
  <c r="M455" i="1"/>
  <c r="U389" i="1"/>
  <c r="Q389" i="1"/>
  <c r="J389" i="1"/>
  <c r="T389" i="1"/>
  <c r="P389" i="1"/>
  <c r="M389" i="1"/>
  <c r="I389" i="1"/>
  <c r="S389" i="1"/>
  <c r="N389" i="1"/>
  <c r="K389" i="1"/>
  <c r="R389" i="1"/>
  <c r="O389" i="1"/>
  <c r="L389" i="1"/>
  <c r="L410" i="1"/>
  <c r="N410" i="1"/>
  <c r="T410" i="1"/>
  <c r="R410" i="1"/>
  <c r="M410" i="1"/>
  <c r="J410" i="1"/>
  <c r="U410" i="1"/>
  <c r="P410" i="1"/>
  <c r="O410" i="1"/>
  <c r="K410" i="1"/>
  <c r="I410" i="1"/>
  <c r="Q410" i="1"/>
  <c r="S410" i="1"/>
  <c r="K87" i="1"/>
  <c r="N87" i="1"/>
  <c r="S87" i="1"/>
  <c r="J87" i="1"/>
  <c r="I87" i="1"/>
  <c r="P87" i="1"/>
  <c r="U87" i="1"/>
  <c r="M87" i="1"/>
  <c r="Q87" i="1"/>
  <c r="T87" i="1"/>
  <c r="L87" i="1"/>
  <c r="O87" i="1"/>
  <c r="R87" i="1"/>
  <c r="Q34" i="1"/>
  <c r="O34" i="1"/>
  <c r="R34" i="1"/>
  <c r="M34" i="1"/>
  <c r="N34" i="1"/>
  <c r="U34" i="1"/>
  <c r="L34" i="1"/>
  <c r="K34" i="1"/>
  <c r="P34" i="1"/>
  <c r="I34" i="1"/>
  <c r="J34" i="1"/>
  <c r="S34" i="1"/>
  <c r="T34" i="1"/>
  <c r="N390" i="1"/>
  <c r="R390" i="1"/>
  <c r="O390" i="1"/>
  <c r="I390" i="1"/>
  <c r="J390" i="1"/>
  <c r="P390" i="1"/>
  <c r="T390" i="1"/>
  <c r="K390" i="1"/>
  <c r="Q390" i="1"/>
  <c r="U390" i="1"/>
  <c r="L390" i="1"/>
  <c r="M390" i="1"/>
  <c r="S390" i="1"/>
  <c r="L132" i="1"/>
  <c r="T132" i="1"/>
  <c r="M132" i="1"/>
  <c r="U132" i="1"/>
  <c r="I132" i="1"/>
  <c r="Q132" i="1"/>
  <c r="R132" i="1"/>
  <c r="O132" i="1"/>
  <c r="K132" i="1"/>
  <c r="P132" i="1"/>
  <c r="J132" i="1"/>
  <c r="N132" i="1"/>
  <c r="S132" i="1"/>
  <c r="S428" i="1"/>
  <c r="Q428" i="1"/>
  <c r="N428" i="1"/>
  <c r="M428" i="1"/>
  <c r="T428" i="1"/>
  <c r="J428" i="1"/>
  <c r="P428" i="1"/>
  <c r="L428" i="1"/>
  <c r="K428" i="1"/>
  <c r="U428" i="1"/>
  <c r="I428" i="1"/>
  <c r="O428" i="1"/>
  <c r="R428" i="1"/>
  <c r="S366" i="1"/>
  <c r="Q366" i="1"/>
  <c r="U366" i="1"/>
  <c r="J366" i="1"/>
  <c r="M366" i="1"/>
  <c r="L366" i="1"/>
  <c r="R366" i="1"/>
  <c r="T366" i="1"/>
  <c r="O366" i="1"/>
  <c r="P366" i="1"/>
  <c r="N366" i="1"/>
  <c r="K366" i="1"/>
  <c r="I366" i="1"/>
  <c r="K160" i="1"/>
  <c r="T160" i="1"/>
  <c r="S160" i="1"/>
  <c r="I160" i="1"/>
  <c r="Q160" i="1"/>
  <c r="J160" i="1"/>
  <c r="U160" i="1"/>
  <c r="M160" i="1"/>
  <c r="R160" i="1"/>
  <c r="L160" i="1"/>
  <c r="P160" i="1"/>
  <c r="N160" i="1"/>
  <c r="O160" i="1"/>
  <c r="O460" i="1"/>
  <c r="T460" i="1"/>
  <c r="U460" i="1"/>
  <c r="Q460" i="1"/>
  <c r="S460" i="1"/>
  <c r="M460" i="1"/>
  <c r="R460" i="1"/>
  <c r="N460" i="1"/>
  <c r="P460" i="1"/>
  <c r="J460" i="1"/>
  <c r="L460" i="1"/>
  <c r="I460" i="1"/>
  <c r="K460" i="1"/>
  <c r="L365" i="1"/>
  <c r="J365" i="1"/>
  <c r="I365" i="1"/>
  <c r="O365" i="1"/>
  <c r="N365" i="1"/>
  <c r="M365" i="1"/>
  <c r="Q365" i="1"/>
  <c r="T365" i="1"/>
  <c r="P365" i="1"/>
  <c r="R365" i="1"/>
  <c r="K365" i="1"/>
  <c r="U365" i="1"/>
  <c r="S365" i="1"/>
  <c r="S63" i="1"/>
  <c r="L63" i="1"/>
  <c r="R63" i="1"/>
  <c r="I63" i="1"/>
  <c r="O63" i="1"/>
  <c r="U63" i="1"/>
  <c r="N63" i="1"/>
  <c r="J63" i="1"/>
  <c r="P63" i="1"/>
  <c r="M63" i="1"/>
  <c r="K63" i="1"/>
  <c r="Q63" i="1"/>
  <c r="T63" i="1"/>
  <c r="G560" i="1" l="1"/>
  <c r="AB560" i="1"/>
  <c r="X560" i="1" s="1"/>
  <c r="G558" i="1"/>
  <c r="AB558" i="1"/>
  <c r="X558" i="1" s="1"/>
  <c r="G535" i="1"/>
  <c r="AB535" i="1"/>
  <c r="X535" i="1" s="1"/>
  <c r="G561" i="1"/>
  <c r="AB561" i="1"/>
  <c r="X561" i="1" s="1"/>
  <c r="AB559" i="1"/>
  <c r="X559" i="1" s="1"/>
  <c r="G559" i="1"/>
  <c r="G557" i="1"/>
  <c r="AB557" i="1"/>
  <c r="X557" i="1" s="1"/>
  <c r="G516" i="1"/>
  <c r="AB516" i="1"/>
  <c r="X516" i="1" s="1"/>
  <c r="E536" i="1"/>
  <c r="D536" i="1"/>
  <c r="H536" i="1" s="1"/>
  <c r="D517" i="1"/>
  <c r="H517" i="1" s="1"/>
  <c r="E517" i="1"/>
  <c r="G63" i="1"/>
  <c r="G365" i="1"/>
  <c r="G460" i="1"/>
  <c r="G160" i="1"/>
  <c r="G366" i="1"/>
  <c r="G428" i="1"/>
  <c r="G132" i="1"/>
  <c r="G390" i="1"/>
  <c r="G34" i="1"/>
  <c r="G87" i="1"/>
  <c r="G410" i="1"/>
  <c r="G389" i="1"/>
  <c r="G455" i="1"/>
  <c r="G437" i="1"/>
  <c r="G427" i="1"/>
  <c r="G436" i="1"/>
  <c r="AQ453" i="1"/>
  <c r="X436" i="1"/>
  <c r="AW378" i="1"/>
  <c r="E378" i="1" s="1"/>
  <c r="AW374" i="1"/>
  <c r="E374" i="1" s="1"/>
  <c r="AQ449" i="1"/>
  <c r="AW447" i="1"/>
  <c r="E447" i="1" s="1"/>
  <c r="AW444" i="1"/>
  <c r="E444" i="1" s="1"/>
  <c r="AW428" i="1"/>
  <c r="E428" i="1" s="1"/>
  <c r="AW421" i="1"/>
  <c r="E421" i="1" s="1"/>
  <c r="AW383" i="1"/>
  <c r="E383" i="1" s="1"/>
  <c r="AW498" i="1"/>
  <c r="E498" i="1" s="1"/>
  <c r="AW492" i="1"/>
  <c r="E492" i="1" s="1"/>
  <c r="AW471" i="1"/>
  <c r="AW201" i="1"/>
  <c r="AW500" i="1"/>
  <c r="E500" i="1" s="1"/>
  <c r="AW496" i="1"/>
  <c r="AW490" i="1"/>
  <c r="E490" i="1" s="1"/>
  <c r="AW484" i="1"/>
  <c r="AW400" i="1"/>
  <c r="E400" i="1" s="1"/>
  <c r="AW359" i="1"/>
  <c r="E359" i="1" s="1"/>
  <c r="AW481" i="1"/>
  <c r="AW450" i="1"/>
  <c r="E450" i="1" s="1"/>
  <c r="AW377" i="1"/>
  <c r="E377" i="1" s="1"/>
  <c r="AW369" i="1"/>
  <c r="AW357" i="1"/>
  <c r="E357" i="1" s="1"/>
  <c r="AW333" i="1"/>
  <c r="E333" i="1" s="1"/>
  <c r="AW297" i="1"/>
  <c r="AW280" i="1"/>
  <c r="AW257" i="1"/>
  <c r="E257" i="1" s="1"/>
  <c r="AW252" i="1"/>
  <c r="AW228" i="1"/>
  <c r="AW221" i="1"/>
  <c r="AW203" i="1"/>
  <c r="AW190" i="1"/>
  <c r="AW169" i="1"/>
  <c r="AW165" i="1"/>
  <c r="AW161" i="1"/>
  <c r="AW140" i="1"/>
  <c r="AW136" i="1"/>
  <c r="AW100" i="1"/>
  <c r="AW93" i="1"/>
  <c r="E93" i="1" s="1"/>
  <c r="AW89" i="1"/>
  <c r="E89" i="1" s="1"/>
  <c r="AW71" i="1"/>
  <c r="AW48" i="1"/>
  <c r="AW33" i="1"/>
  <c r="E33" i="1" s="1"/>
  <c r="AW23" i="1"/>
  <c r="E23" i="1" s="1"/>
  <c r="AW436" i="1"/>
  <c r="E436" i="1" s="1"/>
  <c r="AW409" i="1"/>
  <c r="E409" i="1" s="1"/>
  <c r="AW373" i="1"/>
  <c r="E373" i="1" s="1"/>
  <c r="AW371" i="1"/>
  <c r="E371" i="1" s="1"/>
  <c r="AW350" i="1"/>
  <c r="AW299" i="1"/>
  <c r="AW289" i="1"/>
  <c r="AW286" i="1"/>
  <c r="AW258" i="1"/>
  <c r="E258" i="1" s="1"/>
  <c r="AW237" i="1"/>
  <c r="AW225" i="1"/>
  <c r="AW217" i="1"/>
  <c r="E217" i="1" s="1"/>
  <c r="AW210" i="1"/>
  <c r="AW157" i="1"/>
  <c r="AW148" i="1"/>
  <c r="AW135" i="1"/>
  <c r="E135" i="1" s="1"/>
  <c r="AW133" i="1"/>
  <c r="AW126" i="1"/>
  <c r="AW102" i="1"/>
  <c r="AW98" i="1"/>
  <c r="AW94" i="1"/>
  <c r="E94" i="1" s="1"/>
  <c r="AW86" i="1"/>
  <c r="E86" i="1" s="1"/>
  <c r="AW80" i="1"/>
  <c r="E80" i="1" s="1"/>
  <c r="AW52" i="1"/>
  <c r="AW41" i="1"/>
  <c r="AW31" i="1"/>
  <c r="E31" i="1" s="1"/>
  <c r="AW24" i="1"/>
  <c r="AW17" i="1"/>
  <c r="E17" i="1" s="1"/>
  <c r="AW452" i="1"/>
  <c r="E452" i="1" s="1"/>
  <c r="AW431" i="1"/>
  <c r="AW417" i="1"/>
  <c r="E417" i="1" s="1"/>
  <c r="AW410" i="1"/>
  <c r="E410" i="1" s="1"/>
  <c r="AW405" i="1"/>
  <c r="E405" i="1" s="1"/>
  <c r="AW391" i="1"/>
  <c r="AW387" i="1"/>
  <c r="E387" i="1" s="1"/>
  <c r="AW343" i="1"/>
  <c r="AW324" i="1"/>
  <c r="AW319" i="1"/>
  <c r="AW302" i="1"/>
  <c r="AW282" i="1"/>
  <c r="AW270" i="1"/>
  <c r="AW218" i="1"/>
  <c r="AW209" i="1"/>
  <c r="AW207" i="1"/>
  <c r="AW463" i="1"/>
  <c r="AW395" i="1"/>
  <c r="AW367" i="1"/>
  <c r="AW361" i="1"/>
  <c r="E361" i="1" s="1"/>
  <c r="AW345" i="1"/>
  <c r="AW340" i="1"/>
  <c r="AW331" i="1"/>
  <c r="AW255" i="1"/>
  <c r="E255" i="1" s="1"/>
  <c r="AW244" i="1"/>
  <c r="AW501" i="1"/>
  <c r="E501" i="1" s="1"/>
  <c r="AW360" i="1"/>
  <c r="E360" i="1" s="1"/>
  <c r="AW334" i="1"/>
  <c r="E334" i="1" s="1"/>
  <c r="AW479" i="1"/>
  <c r="AW459" i="1"/>
  <c r="E459" i="1" s="1"/>
  <c r="AW404" i="1"/>
  <c r="E404" i="1" s="1"/>
  <c r="AW396" i="1"/>
  <c r="AW355" i="1"/>
  <c r="E355" i="1" s="1"/>
  <c r="AW337" i="1"/>
  <c r="E337" i="1" s="1"/>
  <c r="AW325" i="1"/>
  <c r="AW494" i="1"/>
  <c r="E494" i="1" s="1"/>
  <c r="AW392" i="1"/>
  <c r="AW384" i="1"/>
  <c r="E384" i="1" s="1"/>
  <c r="AW497" i="1"/>
  <c r="AW485" i="1"/>
  <c r="AW475" i="1"/>
  <c r="AW472" i="1"/>
  <c r="AW388" i="1"/>
  <c r="E388" i="1" s="1"/>
  <c r="AW364" i="1"/>
  <c r="E364" i="1" s="1"/>
  <c r="B3" i="2"/>
  <c r="AW482" i="1"/>
  <c r="AW499" i="1"/>
  <c r="E499" i="1" s="1"/>
  <c r="AW495" i="1"/>
  <c r="AW493" i="1"/>
  <c r="E493" i="1" s="1"/>
  <c r="AW489" i="1"/>
  <c r="E489" i="1" s="1"/>
  <c r="AW394" i="1"/>
  <c r="AW502" i="1"/>
  <c r="E502" i="1" s="1"/>
  <c r="AW488" i="1"/>
  <c r="E488" i="1" s="1"/>
  <c r="AW455" i="1"/>
  <c r="AW445" i="1"/>
  <c r="E445" i="1" s="1"/>
  <c r="AW442" i="1"/>
  <c r="AW439" i="1"/>
  <c r="E439" i="1" s="1"/>
  <c r="AW435" i="1"/>
  <c r="E435" i="1" s="1"/>
  <c r="AW414" i="1"/>
  <c r="AW412" i="1"/>
  <c r="AW407" i="1"/>
  <c r="E407" i="1" s="1"/>
  <c r="AW478" i="1"/>
  <c r="AW457" i="1"/>
  <c r="E457" i="1" s="1"/>
  <c r="AW440" i="1"/>
  <c r="AW420" i="1"/>
  <c r="E420" i="1" s="1"/>
  <c r="AW354" i="1"/>
  <c r="E354" i="1" s="1"/>
  <c r="AW336" i="1"/>
  <c r="E336" i="1" s="1"/>
  <c r="X389" i="1"/>
  <c r="AF455" i="1"/>
  <c r="AQ455" i="1" s="1"/>
  <c r="AB455" i="1"/>
  <c r="X455" i="1" s="1"/>
  <c r="AB427" i="1"/>
  <c r="X427" i="1" s="1"/>
  <c r="E455" i="1"/>
  <c r="X437" i="1"/>
  <c r="AW451" i="1"/>
  <c r="E451" i="1" s="1"/>
  <c r="AW449" i="1"/>
  <c r="E449" i="1" s="1"/>
  <c r="AW418" i="1"/>
  <c r="E418" i="1" s="1"/>
  <c r="AW416" i="1"/>
  <c r="E416" i="1" s="1"/>
  <c r="AW393" i="1"/>
  <c r="AW477" i="1"/>
  <c r="AW464" i="1"/>
  <c r="AW461" i="1"/>
  <c r="AW434" i="1"/>
  <c r="E434" i="1" s="1"/>
  <c r="AW425" i="1"/>
  <c r="E425" i="1" s="1"/>
  <c r="AW415" i="1"/>
  <c r="E415" i="1" s="1"/>
  <c r="AW366" i="1"/>
  <c r="E366" i="1" s="1"/>
  <c r="X63" i="1"/>
  <c r="AB365" i="1"/>
  <c r="X365" i="1" s="1"/>
  <c r="AB460" i="1"/>
  <c r="X460" i="1" s="1"/>
  <c r="AB160" i="1"/>
  <c r="X160" i="1" s="1"/>
  <c r="AB366" i="1"/>
  <c r="X366" i="1" s="1"/>
  <c r="X428" i="1"/>
  <c r="AB132" i="1"/>
  <c r="X132" i="1" s="1"/>
  <c r="X390" i="1"/>
  <c r="AB34" i="1"/>
  <c r="X34" i="1" s="1"/>
  <c r="AB87" i="1"/>
  <c r="X87" i="1" s="1"/>
  <c r="X410" i="1"/>
  <c r="D371" i="1"/>
  <c r="H371" i="1" s="1"/>
  <c r="D364" i="1"/>
  <c r="H364" i="1" s="1"/>
  <c r="D367" i="1"/>
  <c r="H367" i="1" s="1"/>
  <c r="E367" i="1"/>
  <c r="D363" i="1"/>
  <c r="H363" i="1" s="1"/>
  <c r="D362" i="1"/>
  <c r="H362" i="1" s="1"/>
  <c r="D361" i="1"/>
  <c r="H361" i="1" s="1"/>
  <c r="D368" i="1"/>
  <c r="H368" i="1" s="1"/>
  <c r="D142" i="1"/>
  <c r="H142" i="1" s="1"/>
  <c r="D454" i="1"/>
  <c r="H454" i="1" s="1"/>
  <c r="D429" i="1"/>
  <c r="H429" i="1" s="1"/>
  <c r="D411" i="1"/>
  <c r="H411" i="1" s="1"/>
  <c r="B119" i="5"/>
  <c r="B132" i="5"/>
  <c r="B73" i="5"/>
  <c r="B20" i="5"/>
  <c r="B21" i="5"/>
  <c r="B60" i="5"/>
  <c r="B138" i="5"/>
  <c r="B90" i="5"/>
  <c r="B139" i="5"/>
  <c r="B97" i="5"/>
  <c r="B42" i="5"/>
  <c r="B10" i="5"/>
  <c r="B125" i="5"/>
  <c r="B6" i="5"/>
  <c r="B82" i="5"/>
  <c r="B96" i="5"/>
  <c r="B44" i="5"/>
  <c r="B34" i="5"/>
  <c r="B98" i="5"/>
  <c r="B122" i="5"/>
  <c r="B17" i="5"/>
  <c r="B120" i="5"/>
  <c r="B149" i="5"/>
  <c r="B30" i="5"/>
  <c r="B75" i="5"/>
  <c r="B25" i="5"/>
  <c r="B126" i="5"/>
  <c r="B24" i="5"/>
  <c r="B146" i="5"/>
  <c r="B116" i="5"/>
  <c r="B85" i="5"/>
  <c r="B94" i="5"/>
  <c r="B91" i="5"/>
  <c r="B135" i="5"/>
  <c r="B128" i="5"/>
  <c r="B121" i="5"/>
  <c r="B14" i="5"/>
  <c r="B76" i="5"/>
  <c r="B95" i="5"/>
  <c r="B110" i="5"/>
  <c r="B67" i="5"/>
  <c r="B111" i="5"/>
  <c r="B65" i="5"/>
  <c r="B115" i="5"/>
  <c r="B78" i="5"/>
  <c r="B59" i="5"/>
  <c r="B114" i="5"/>
  <c r="B142" i="5"/>
  <c r="B49" i="5"/>
  <c r="B46" i="5"/>
  <c r="B13" i="5"/>
  <c r="B15" i="5"/>
  <c r="B9" i="5"/>
  <c r="B41" i="5"/>
  <c r="B37" i="5"/>
  <c r="B143" i="5"/>
  <c r="B26" i="5"/>
  <c r="B43" i="5"/>
  <c r="B8" i="5"/>
  <c r="B103" i="5"/>
  <c r="B104" i="5"/>
  <c r="B7" i="5"/>
  <c r="B107" i="5"/>
  <c r="B144" i="5"/>
  <c r="B105" i="5"/>
  <c r="B27" i="5"/>
  <c r="B11" i="5"/>
  <c r="B12" i="5"/>
  <c r="B28" i="5"/>
  <c r="B77" i="5"/>
  <c r="B83" i="5"/>
  <c r="B55" i="5"/>
  <c r="B118" i="5"/>
  <c r="B113" i="5"/>
  <c r="B86" i="5"/>
  <c r="B147" i="5"/>
  <c r="B108" i="5"/>
  <c r="B58" i="5"/>
  <c r="B93" i="5"/>
  <c r="B50" i="5"/>
  <c r="B88" i="5"/>
  <c r="B23" i="5"/>
  <c r="B140" i="5"/>
  <c r="B117" i="5"/>
  <c r="B124" i="5"/>
  <c r="B48" i="5"/>
  <c r="B80" i="5"/>
  <c r="B99" i="5"/>
  <c r="B33" i="5"/>
  <c r="B129" i="5"/>
  <c r="B102" i="5"/>
  <c r="B32" i="5"/>
  <c r="B19" i="5"/>
  <c r="B51" i="5"/>
  <c r="B54" i="5"/>
  <c r="B22" i="5"/>
  <c r="B123" i="5"/>
  <c r="B100" i="5"/>
  <c r="B5" i="5"/>
  <c r="B133" i="5"/>
  <c r="B127" i="5"/>
  <c r="B16" i="5"/>
  <c r="B66" i="5"/>
  <c r="B62" i="5"/>
  <c r="B29" i="5"/>
  <c r="B68" i="5"/>
  <c r="B101" i="5"/>
  <c r="B70" i="5"/>
  <c r="B4" i="5"/>
  <c r="B71" i="5"/>
  <c r="B45" i="5"/>
  <c r="B131" i="5"/>
  <c r="B112" i="5"/>
  <c r="B72" i="5"/>
  <c r="B89" i="5"/>
  <c r="B130" i="5"/>
  <c r="B63" i="5"/>
  <c r="B61" i="5"/>
  <c r="B38" i="5"/>
  <c r="B106" i="5"/>
  <c r="B47" i="5"/>
  <c r="B136" i="5"/>
  <c r="B79" i="5"/>
  <c r="B3" i="5"/>
  <c r="B145" i="5"/>
  <c r="B148" i="5"/>
  <c r="B84" i="5"/>
  <c r="B87" i="5"/>
  <c r="B35" i="5"/>
  <c r="B137" i="5"/>
  <c r="B81" i="5"/>
  <c r="B56" i="5"/>
  <c r="B39" i="5"/>
  <c r="B69" i="5"/>
  <c r="B74" i="5"/>
  <c r="B141" i="5"/>
  <c r="B36" i="5"/>
  <c r="B53" i="5"/>
  <c r="B109" i="5"/>
  <c r="B64" i="5"/>
  <c r="B52" i="5"/>
  <c r="B92" i="5"/>
  <c r="B31" i="5"/>
  <c r="B18" i="5"/>
  <c r="B134" i="5"/>
  <c r="B2" i="5"/>
  <c r="B57" i="5"/>
  <c r="B40" i="5"/>
  <c r="AW473" i="1"/>
  <c r="AW465" i="1"/>
  <c r="AW448" i="1"/>
  <c r="E448" i="1" s="1"/>
  <c r="AW427" i="1"/>
  <c r="E427" i="1" s="1"/>
  <c r="AW422" i="1"/>
  <c r="E422" i="1" s="1"/>
  <c r="AW399" i="1"/>
  <c r="AW362" i="1"/>
  <c r="E362" i="1" s="1"/>
  <c r="AW313" i="1"/>
  <c r="AW310" i="1"/>
  <c r="AW308" i="1"/>
  <c r="AW305" i="1"/>
  <c r="AW300" i="1"/>
  <c r="AW295" i="1"/>
  <c r="AW293" i="1"/>
  <c r="AW285" i="1"/>
  <c r="AW276" i="1"/>
  <c r="AW273" i="1"/>
  <c r="AW264" i="1"/>
  <c r="AW246" i="1"/>
  <c r="AW241" i="1"/>
  <c r="AW239" i="1"/>
  <c r="AW232" i="1"/>
  <c r="AW230" i="1"/>
  <c r="AW226" i="1"/>
  <c r="AW214" i="1"/>
  <c r="AW212" i="1"/>
  <c r="AW197" i="1"/>
  <c r="AW195" i="1"/>
  <c r="AW193" i="1"/>
  <c r="AW186" i="1"/>
  <c r="E186" i="1" s="1"/>
  <c r="AW181" i="1"/>
  <c r="E181" i="1" s="1"/>
  <c r="AW174" i="1"/>
  <c r="E174" i="1" s="1"/>
  <c r="AW171" i="1"/>
  <c r="AW163" i="1"/>
  <c r="AW154" i="1"/>
  <c r="E154" i="1" s="1"/>
  <c r="AW147" i="1"/>
  <c r="AW145" i="1"/>
  <c r="AW142" i="1"/>
  <c r="E142" i="1" s="1"/>
  <c r="AW130" i="1"/>
  <c r="AW124" i="1"/>
  <c r="AW117" i="1"/>
  <c r="AW111" i="1"/>
  <c r="AW108" i="1"/>
  <c r="AW106" i="1"/>
  <c r="AW96" i="1"/>
  <c r="E96" i="1" s="1"/>
  <c r="AW91" i="1"/>
  <c r="E91" i="1" s="1"/>
  <c r="AW85" i="1"/>
  <c r="E85" i="1" s="1"/>
  <c r="AW82" i="1"/>
  <c r="E82" i="1" s="1"/>
  <c r="AW79" i="1"/>
  <c r="E79" i="1" s="1"/>
  <c r="AW76" i="1"/>
  <c r="E76" i="1" s="1"/>
  <c r="AW69" i="1"/>
  <c r="E69" i="1" s="1"/>
  <c r="AW64" i="1"/>
  <c r="E64" i="1" s="1"/>
  <c r="AW61" i="1"/>
  <c r="E61" i="1" s="1"/>
  <c r="AW44" i="1"/>
  <c r="AW37" i="1"/>
  <c r="E37" i="1" s="1"/>
  <c r="AW460" i="1"/>
  <c r="E460" i="1" s="1"/>
  <c r="AW432" i="1"/>
  <c r="E432" i="1" s="1"/>
  <c r="AW424" i="1"/>
  <c r="E424" i="1" s="1"/>
  <c r="AW348" i="1"/>
  <c r="AW323" i="1"/>
  <c r="AW320" i="1"/>
  <c r="E320" i="1" s="1"/>
  <c r="AW317" i="1"/>
  <c r="AW314" i="1"/>
  <c r="AW306" i="1"/>
  <c r="AW291" i="1"/>
  <c r="AW278" i="1"/>
  <c r="AW275" i="1"/>
  <c r="AW269" i="1"/>
  <c r="AW267" i="1"/>
  <c r="AW263" i="1"/>
  <c r="AW260" i="1"/>
  <c r="E260" i="1" s="1"/>
  <c r="AW250" i="1"/>
  <c r="AW248" i="1"/>
  <c r="AW242" i="1"/>
  <c r="AW235" i="1"/>
  <c r="E235" i="1" s="1"/>
  <c r="AW223" i="1"/>
  <c r="AW205" i="1"/>
  <c r="AW189" i="1"/>
  <c r="AW184" i="1"/>
  <c r="E184" i="1" s="1"/>
  <c r="AW182" i="1"/>
  <c r="E182" i="1" s="1"/>
  <c r="AW179" i="1"/>
  <c r="E179" i="1" s="1"/>
  <c r="AW177" i="1"/>
  <c r="E177" i="1" s="1"/>
  <c r="AW172" i="1"/>
  <c r="AW166" i="1"/>
  <c r="AW159" i="1"/>
  <c r="E159" i="1" s="1"/>
  <c r="AW153" i="1"/>
  <c r="E153" i="1" s="1"/>
  <c r="AW151" i="1"/>
  <c r="AW138" i="1"/>
  <c r="AW129" i="1"/>
  <c r="AW123" i="1"/>
  <c r="AW121" i="1"/>
  <c r="E121" i="1" s="1"/>
  <c r="AW118" i="1"/>
  <c r="AW115" i="1"/>
  <c r="AW112" i="1"/>
  <c r="AW105" i="1"/>
  <c r="AW75" i="1"/>
  <c r="E75" i="1" s="1"/>
  <c r="AW72" i="1"/>
  <c r="AW67" i="1"/>
  <c r="E67" i="1" s="1"/>
  <c r="AW63" i="1"/>
  <c r="E63" i="1" s="1"/>
  <c r="AW56" i="1"/>
  <c r="AW47" i="1"/>
  <c r="AW38" i="1"/>
  <c r="AW28" i="1"/>
  <c r="E28" i="1" s="1"/>
  <c r="AW26" i="1"/>
  <c r="E26" i="1" s="1"/>
  <c r="AW21" i="1"/>
  <c r="E21" i="1" s="1"/>
  <c r="AW19" i="1"/>
  <c r="E19" i="1" s="1"/>
  <c r="AW59" i="1"/>
  <c r="E59" i="1" s="1"/>
  <c r="AW53" i="1"/>
  <c r="AW50" i="1"/>
  <c r="AW42" i="1"/>
  <c r="AW29" i="1"/>
  <c r="E29" i="1" s="1"/>
  <c r="AW491" i="1"/>
  <c r="E491" i="1" s="1"/>
  <c r="AW487" i="1"/>
  <c r="E487" i="1" s="1"/>
  <c r="AW480" i="1"/>
  <c r="AW468" i="1"/>
  <c r="AW456" i="1"/>
  <c r="E456" i="1" s="1"/>
  <c r="AW437" i="1"/>
  <c r="E437" i="1" s="1"/>
  <c r="AW430" i="1"/>
  <c r="AW426" i="1"/>
  <c r="E426" i="1" s="1"/>
  <c r="AW406" i="1"/>
  <c r="E406" i="1" s="1"/>
  <c r="AW403" i="1"/>
  <c r="E403" i="1" s="1"/>
  <c r="AW390" i="1"/>
  <c r="E390" i="1" s="1"/>
  <c r="AW342" i="1"/>
  <c r="AW326" i="1"/>
  <c r="AW438" i="1"/>
  <c r="E438" i="1" s="1"/>
  <c r="AW423" i="1"/>
  <c r="E423" i="1" s="1"/>
  <c r="AW398" i="1"/>
  <c r="AW386" i="1"/>
  <c r="E386" i="1" s="1"/>
  <c r="AW376" i="1"/>
  <c r="E376" i="1" s="1"/>
  <c r="AW352" i="1"/>
  <c r="E352" i="1" s="1"/>
  <c r="AW347" i="1"/>
  <c r="AW35" i="1"/>
  <c r="AW486" i="1"/>
  <c r="E486" i="1" s="1"/>
  <c r="AW458" i="1"/>
  <c r="E458" i="1" s="1"/>
  <c r="AW429" i="1"/>
  <c r="E429" i="1" s="1"/>
  <c r="AW419" i="1"/>
  <c r="E419" i="1" s="1"/>
  <c r="AW389" i="1"/>
  <c r="E389" i="1" s="1"/>
  <c r="AW353" i="1"/>
  <c r="E353" i="1" s="1"/>
  <c r="AW346" i="1"/>
  <c r="AW339" i="1"/>
  <c r="E339" i="1" s="1"/>
  <c r="AW335" i="1"/>
  <c r="E335" i="1" s="1"/>
  <c r="AW474" i="1"/>
  <c r="AW446" i="1"/>
  <c r="E446" i="1" s="1"/>
  <c r="AW402" i="1"/>
  <c r="E402" i="1" s="1"/>
  <c r="AW397" i="1"/>
  <c r="AW365" i="1"/>
  <c r="E365" i="1" s="1"/>
  <c r="AW358" i="1"/>
  <c r="AW328" i="1"/>
  <c r="D370" i="1"/>
  <c r="H370" i="1" s="1"/>
  <c r="D438" i="1"/>
  <c r="H438" i="1" s="1"/>
  <c r="D439" i="1"/>
  <c r="H439" i="1" s="1"/>
  <c r="B28" i="3"/>
  <c r="B85" i="3"/>
  <c r="B42" i="3"/>
  <c r="B89" i="3"/>
  <c r="B53" i="3"/>
  <c r="B82" i="3"/>
  <c r="B26" i="3"/>
  <c r="B67" i="3"/>
  <c r="B111" i="3"/>
  <c r="B44" i="3"/>
  <c r="B27" i="3"/>
  <c r="B118" i="3"/>
  <c r="B58" i="3"/>
  <c r="B39" i="3"/>
  <c r="B86" i="3"/>
  <c r="B11" i="3"/>
  <c r="B83" i="3"/>
  <c r="B98" i="3"/>
  <c r="B16" i="3"/>
  <c r="B68" i="3"/>
  <c r="B30" i="3"/>
  <c r="B125" i="3"/>
  <c r="B130" i="3"/>
  <c r="B48" i="3"/>
  <c r="B110" i="3"/>
  <c r="B75" i="3"/>
  <c r="B138" i="3"/>
  <c r="B60" i="3"/>
  <c r="B99" i="3"/>
  <c r="B31" i="3"/>
  <c r="B6" i="3"/>
  <c r="B101" i="3"/>
  <c r="B84" i="3"/>
  <c r="B131" i="3"/>
  <c r="B50" i="3"/>
  <c r="B18" i="3"/>
  <c r="B93" i="3"/>
  <c r="B45" i="3"/>
  <c r="B46" i="3"/>
  <c r="B115" i="3"/>
  <c r="B139" i="3"/>
  <c r="B106" i="3"/>
  <c r="B81" i="3"/>
  <c r="B13" i="3"/>
  <c r="B22" i="3"/>
  <c r="B87" i="3"/>
  <c r="B109" i="3"/>
  <c r="B78" i="3"/>
  <c r="B136" i="3"/>
  <c r="B55" i="3"/>
  <c r="B144" i="3"/>
  <c r="B105" i="3"/>
  <c r="B64" i="3"/>
  <c r="B117" i="3"/>
  <c r="B104" i="3"/>
  <c r="B134" i="3"/>
  <c r="B143" i="3"/>
  <c r="B92" i="3"/>
  <c r="B135" i="3"/>
  <c r="B59" i="3"/>
  <c r="B137" i="3"/>
  <c r="B141" i="3"/>
  <c r="B142" i="3"/>
  <c r="B7" i="3"/>
  <c r="B79" i="3"/>
  <c r="B35" i="3"/>
  <c r="B10" i="3"/>
  <c r="B5" i="3"/>
  <c r="B19" i="3"/>
  <c r="B36" i="3"/>
  <c r="B56" i="3"/>
  <c r="B14" i="3"/>
  <c r="B62" i="3"/>
  <c r="B71" i="3"/>
  <c r="B51" i="3"/>
  <c r="B49" i="3"/>
  <c r="B17" i="3"/>
  <c r="B66" i="3"/>
  <c r="B69" i="3"/>
  <c r="B40" i="3"/>
  <c r="B37" i="3"/>
  <c r="B20" i="3"/>
  <c r="B91" i="3"/>
  <c r="B122" i="3"/>
  <c r="B80" i="3"/>
  <c r="B74" i="3"/>
  <c r="B145" i="3"/>
  <c r="B140" i="3"/>
  <c r="B23" i="3"/>
  <c r="B8" i="3"/>
  <c r="B63" i="3"/>
  <c r="B121" i="3"/>
  <c r="B107" i="3"/>
  <c r="B41" i="3"/>
  <c r="B70" i="3"/>
  <c r="B72" i="3"/>
  <c r="B116" i="3"/>
  <c r="B34" i="3"/>
  <c r="B77" i="3"/>
  <c r="B52" i="3"/>
  <c r="B95" i="3"/>
  <c r="B128" i="3"/>
  <c r="B90" i="3"/>
  <c r="B103" i="3"/>
  <c r="B61" i="3"/>
  <c r="B32" i="3"/>
  <c r="B88" i="3"/>
  <c r="B124" i="3"/>
  <c r="B102" i="3"/>
  <c r="B94" i="3"/>
  <c r="B12" i="3"/>
  <c r="B120" i="3"/>
  <c r="B96" i="3"/>
  <c r="B9" i="3"/>
  <c r="B127" i="3"/>
  <c r="B123" i="3"/>
  <c r="B15" i="3"/>
  <c r="B112" i="3"/>
  <c r="B73" i="3"/>
  <c r="B76" i="3"/>
  <c r="B108" i="3"/>
  <c r="B43" i="3"/>
  <c r="B97" i="3"/>
  <c r="B126" i="3"/>
  <c r="B65" i="3"/>
  <c r="B38" i="3"/>
  <c r="B133" i="3"/>
  <c r="B3" i="3"/>
  <c r="B47" i="3"/>
  <c r="B29" i="3"/>
  <c r="B4" i="3"/>
  <c r="B113" i="3"/>
  <c r="B2" i="3"/>
  <c r="B54" i="3"/>
  <c r="B57" i="3"/>
  <c r="B21" i="3"/>
  <c r="B25" i="3"/>
  <c r="B132" i="3"/>
  <c r="B100" i="3"/>
  <c r="B24" i="3"/>
  <c r="B114" i="3"/>
  <c r="B33" i="3"/>
  <c r="B119" i="3"/>
  <c r="B129" i="3"/>
  <c r="AW476" i="1"/>
  <c r="AW380" i="1"/>
  <c r="E380" i="1" s="1"/>
  <c r="AW466" i="1"/>
  <c r="E466" i="1" s="1"/>
  <c r="AW462" i="1"/>
  <c r="AW454" i="1"/>
  <c r="E454" i="1" s="1"/>
  <c r="AW441" i="1"/>
  <c r="AW433" i="1"/>
  <c r="E433" i="1" s="1"/>
  <c r="AW413" i="1"/>
  <c r="AW411" i="1"/>
  <c r="E411" i="1" s="1"/>
  <c r="AW385" i="1"/>
  <c r="AW381" i="1"/>
  <c r="E381" i="1" s="1"/>
  <c r="AW375" i="1"/>
  <c r="E375" i="1" s="1"/>
  <c r="AW370" i="1"/>
  <c r="E370" i="1" s="1"/>
  <c r="AW363" i="1"/>
  <c r="E363" i="1" s="1"/>
  <c r="AW356" i="1"/>
  <c r="E356" i="1" s="1"/>
  <c r="AW351" i="1"/>
  <c r="E351" i="1" s="1"/>
  <c r="AW344" i="1"/>
  <c r="AW338" i="1"/>
  <c r="E338" i="1" s="1"/>
  <c r="AW329" i="1"/>
  <c r="AW321" i="1"/>
  <c r="E321" i="1" s="1"/>
  <c r="AW315" i="1"/>
  <c r="AW312" i="1"/>
  <c r="AW309" i="1"/>
  <c r="AW307" i="1"/>
  <c r="AW304" i="1"/>
  <c r="AW301" i="1"/>
  <c r="AW298" i="1"/>
  <c r="AW296" i="1"/>
  <c r="AW294" i="1"/>
  <c r="AW287" i="1"/>
  <c r="AW283" i="1"/>
  <c r="AW281" i="1"/>
  <c r="AW279" i="1"/>
  <c r="AW274" i="1"/>
  <c r="AW271" i="1"/>
  <c r="AW266" i="1"/>
  <c r="AW261" i="1"/>
  <c r="AW254" i="1"/>
  <c r="E254" i="1" s="1"/>
  <c r="AW251" i="1"/>
  <c r="AW245" i="1"/>
  <c r="AW240" i="1"/>
  <c r="AW233" i="1"/>
  <c r="AW231" i="1"/>
  <c r="AW229" i="1"/>
  <c r="AW227" i="1"/>
  <c r="AW222" i="1"/>
  <c r="AW220" i="1"/>
  <c r="AW216" i="1"/>
  <c r="E216" i="1" s="1"/>
  <c r="AW213" i="1"/>
  <c r="AW211" i="1"/>
  <c r="AW208" i="1"/>
  <c r="AW204" i="1"/>
  <c r="AW202" i="1"/>
  <c r="AW200" i="1"/>
  <c r="AW198" i="1"/>
  <c r="AW196" i="1"/>
  <c r="E196" i="1" s="1"/>
  <c r="AW194" i="1"/>
  <c r="AW192" i="1"/>
  <c r="AW188" i="1"/>
  <c r="AW185" i="1"/>
  <c r="E185" i="1" s="1"/>
  <c r="AW175" i="1"/>
  <c r="AW173" i="1"/>
  <c r="E173" i="1" s="1"/>
  <c r="AW170" i="1"/>
  <c r="AW167" i="1"/>
  <c r="AW164" i="1"/>
  <c r="AW162" i="1"/>
  <c r="AW156" i="1"/>
  <c r="AW149" i="1"/>
  <c r="AW146" i="1"/>
  <c r="AW143" i="1"/>
  <c r="AW141" i="1"/>
  <c r="AW139" i="1"/>
  <c r="AW132" i="1"/>
  <c r="E132" i="1" s="1"/>
  <c r="AW127" i="1"/>
  <c r="AW120" i="1"/>
  <c r="E120" i="1" s="1"/>
  <c r="AW114" i="1"/>
  <c r="AW110" i="1"/>
  <c r="AW107" i="1"/>
  <c r="AW103" i="1"/>
  <c r="AW99" i="1"/>
  <c r="AW95" i="1"/>
  <c r="AW92" i="1"/>
  <c r="E92" i="1" s="1"/>
  <c r="AW90" i="1"/>
  <c r="E90" i="1" s="1"/>
  <c r="AW87" i="1"/>
  <c r="E87" i="1" s="1"/>
  <c r="AW84" i="1"/>
  <c r="E84" i="1" s="1"/>
  <c r="AW81" i="1"/>
  <c r="E81" i="1" s="1"/>
  <c r="AW78" i="1"/>
  <c r="E78" i="1" s="1"/>
  <c r="AW73" i="1"/>
  <c r="AW70" i="1"/>
  <c r="E70" i="1" s="1"/>
  <c r="AW66" i="1"/>
  <c r="E66" i="1" s="1"/>
  <c r="AW62" i="1"/>
  <c r="E62" i="1" s="1"/>
  <c r="AW57" i="1"/>
  <c r="AW46" i="1"/>
  <c r="AW40" i="1"/>
  <c r="AW34" i="1"/>
  <c r="E34" i="1" s="1"/>
  <c r="AW32" i="1"/>
  <c r="E32" i="1" s="1"/>
  <c r="B2" i="2"/>
  <c r="B133" i="2"/>
  <c r="B69" i="2"/>
  <c r="B124" i="2"/>
  <c r="B100" i="2"/>
  <c r="B34" i="2"/>
  <c r="B129" i="2"/>
  <c r="B127" i="2"/>
  <c r="B62" i="2"/>
  <c r="B144" i="2"/>
  <c r="B52" i="2"/>
  <c r="B36" i="2"/>
  <c r="B103" i="2"/>
  <c r="B108" i="2"/>
  <c r="B160" i="2"/>
  <c r="B131" i="2"/>
  <c r="B134" i="2"/>
  <c r="B59" i="2"/>
  <c r="B89" i="2"/>
  <c r="B119" i="2"/>
  <c r="B110" i="2"/>
  <c r="B74" i="2"/>
  <c r="B12" i="2"/>
  <c r="B72" i="2"/>
  <c r="B154" i="2"/>
  <c r="B137" i="2"/>
  <c r="B157" i="2"/>
  <c r="B80" i="2"/>
  <c r="B66" i="2"/>
  <c r="B135" i="2"/>
  <c r="B22" i="2"/>
  <c r="B5" i="2"/>
  <c r="B84" i="2"/>
  <c r="B97" i="2"/>
  <c r="B47" i="2"/>
  <c r="B142" i="2"/>
  <c r="B57" i="2"/>
  <c r="B51" i="2"/>
  <c r="B21" i="2"/>
  <c r="B149" i="2"/>
  <c r="B117" i="2"/>
  <c r="B86" i="2"/>
  <c r="B39" i="2"/>
  <c r="B11" i="2"/>
  <c r="B44" i="2"/>
  <c r="B109" i="2"/>
  <c r="B155" i="2"/>
  <c r="B105" i="2"/>
  <c r="B150" i="2"/>
  <c r="B42" i="2"/>
  <c r="B77" i="2"/>
  <c r="B8" i="2"/>
  <c r="B14" i="2"/>
  <c r="B16" i="2"/>
  <c r="B114" i="2"/>
  <c r="B153" i="2"/>
  <c r="B128" i="2"/>
  <c r="B98" i="2"/>
  <c r="B95" i="2"/>
  <c r="B161" i="2"/>
  <c r="B113" i="2"/>
  <c r="B29" i="2"/>
  <c r="B94" i="2"/>
  <c r="B10" i="2"/>
  <c r="B9" i="2"/>
  <c r="B35" i="2"/>
  <c r="B40" i="2"/>
  <c r="B107" i="2"/>
  <c r="B67" i="2"/>
  <c r="B139" i="2"/>
  <c r="B156" i="2"/>
  <c r="B13" i="2"/>
  <c r="B136" i="2"/>
  <c r="B17" i="2"/>
  <c r="B102" i="2"/>
  <c r="B6" i="2"/>
  <c r="B91" i="2"/>
  <c r="B23" i="2"/>
  <c r="B130" i="2"/>
  <c r="B50" i="2"/>
  <c r="B96" i="2"/>
  <c r="B19" i="2"/>
  <c r="B58" i="2"/>
  <c r="B87" i="2"/>
  <c r="B46" i="2"/>
  <c r="B4" i="2"/>
  <c r="B60" i="2"/>
  <c r="B118" i="2"/>
  <c r="B111" i="2"/>
  <c r="B138" i="2"/>
  <c r="B45" i="2"/>
  <c r="B25" i="2"/>
  <c r="B145" i="2"/>
  <c r="B101" i="2"/>
  <c r="B76" i="2"/>
  <c r="B61" i="2"/>
  <c r="B75" i="2"/>
  <c r="B49" i="2"/>
  <c r="B112" i="2"/>
  <c r="B141" i="2"/>
  <c r="B37" i="2"/>
  <c r="B159" i="2"/>
  <c r="B126" i="2"/>
  <c r="B54" i="2"/>
  <c r="B63" i="2"/>
  <c r="B55" i="2"/>
  <c r="B116" i="2"/>
  <c r="B122" i="2"/>
  <c r="B106" i="2"/>
  <c r="B32" i="2"/>
  <c r="B148" i="2"/>
  <c r="B30" i="2"/>
  <c r="B48" i="2"/>
  <c r="B7" i="2"/>
  <c r="B158" i="2"/>
  <c r="B73" i="2"/>
  <c r="B38" i="2"/>
  <c r="B65" i="2"/>
  <c r="B93" i="2"/>
  <c r="B125" i="2"/>
  <c r="B115" i="2"/>
  <c r="B41" i="2"/>
  <c r="B33" i="2"/>
  <c r="B143" i="2"/>
  <c r="B20" i="2"/>
  <c r="B43" i="2"/>
  <c r="B85" i="2"/>
  <c r="B78" i="2"/>
  <c r="B152" i="2"/>
  <c r="B83" i="2"/>
  <c r="B18" i="2"/>
  <c r="B71" i="2"/>
  <c r="B151" i="2"/>
  <c r="B82" i="2"/>
  <c r="B53" i="2"/>
  <c r="B56" i="2"/>
  <c r="B104" i="2"/>
  <c r="B26" i="2"/>
  <c r="B24" i="2"/>
  <c r="B121" i="2"/>
  <c r="B27" i="2"/>
  <c r="B79" i="2"/>
  <c r="B147" i="2"/>
  <c r="B28" i="2"/>
  <c r="B31" i="2"/>
  <c r="B88" i="2"/>
  <c r="B64" i="2"/>
  <c r="B92" i="2"/>
  <c r="B81" i="2"/>
  <c r="B123" i="2"/>
  <c r="B68" i="2"/>
  <c r="B90" i="2"/>
  <c r="B70" i="2"/>
  <c r="B132" i="2"/>
  <c r="B120" i="2"/>
  <c r="B99" i="2"/>
  <c r="B15" i="2"/>
  <c r="B140" i="2"/>
  <c r="B146" i="2"/>
  <c r="AW453" i="1"/>
  <c r="E453" i="1" s="1"/>
  <c r="AW443" i="1"/>
  <c r="E443" i="1" s="1"/>
  <c r="AW401" i="1"/>
  <c r="E401" i="1" s="1"/>
  <c r="AW379" i="1"/>
  <c r="E379" i="1" s="1"/>
  <c r="AW372" i="1"/>
  <c r="E372" i="1" s="1"/>
  <c r="AW368" i="1"/>
  <c r="E368" i="1" s="1"/>
  <c r="AW349" i="1"/>
  <c r="AW341" i="1"/>
  <c r="AW332" i="1"/>
  <c r="AW330" i="1"/>
  <c r="AW322" i="1"/>
  <c r="E322" i="1" s="1"/>
  <c r="AW318" i="1"/>
  <c r="AW316" i="1"/>
  <c r="AW311" i="1"/>
  <c r="AW303" i="1"/>
  <c r="AW292" i="1"/>
  <c r="AW290" i="1"/>
  <c r="AW288" i="1"/>
  <c r="AW284" i="1"/>
  <c r="AW277" i="1"/>
  <c r="AW272" i="1"/>
  <c r="AW268" i="1"/>
  <c r="AW265" i="1"/>
  <c r="AW262" i="1"/>
  <c r="AW259" i="1"/>
  <c r="E259" i="1" s="1"/>
  <c r="AW256" i="1"/>
  <c r="E256" i="1" s="1"/>
  <c r="AW253" i="1"/>
  <c r="E253" i="1" s="1"/>
  <c r="AW249" i="1"/>
  <c r="AW247" i="1"/>
  <c r="AW243" i="1"/>
  <c r="AW238" i="1"/>
  <c r="AW236" i="1"/>
  <c r="E236" i="1" s="1"/>
  <c r="AW234" i="1"/>
  <c r="AW224" i="1"/>
  <c r="AW219" i="1"/>
  <c r="AW215" i="1"/>
  <c r="E215" i="1" s="1"/>
  <c r="AW206" i="1"/>
  <c r="AW191" i="1"/>
  <c r="AW187" i="1"/>
  <c r="AW183" i="1"/>
  <c r="E183" i="1" s="1"/>
  <c r="AW180" i="1"/>
  <c r="E180" i="1" s="1"/>
  <c r="AW178" i="1"/>
  <c r="E178" i="1" s="1"/>
  <c r="AW176" i="1"/>
  <c r="E176" i="1" s="1"/>
  <c r="AW168" i="1"/>
  <c r="AW160" i="1"/>
  <c r="E160" i="1" s="1"/>
  <c r="AW158" i="1"/>
  <c r="AW155" i="1"/>
  <c r="AW152" i="1"/>
  <c r="AW150" i="1"/>
  <c r="AW144" i="1"/>
  <c r="AW137" i="1"/>
  <c r="AW134" i="1"/>
  <c r="E134" i="1" s="1"/>
  <c r="AW131" i="1"/>
  <c r="E131" i="1" s="1"/>
  <c r="AW128" i="1"/>
  <c r="AW125" i="1"/>
  <c r="AW122" i="1"/>
  <c r="AW119" i="1"/>
  <c r="E119" i="1" s="1"/>
  <c r="AW116" i="1"/>
  <c r="AW113" i="1"/>
  <c r="AW109" i="1"/>
  <c r="AW104" i="1"/>
  <c r="AW101" i="1"/>
  <c r="AW97" i="1"/>
  <c r="E97" i="1" s="1"/>
  <c r="AW88" i="1"/>
  <c r="E88" i="1" s="1"/>
  <c r="AW83" i="1"/>
  <c r="E83" i="1" s="1"/>
  <c r="AW77" i="1"/>
  <c r="E77" i="1" s="1"/>
  <c r="AW74" i="1"/>
  <c r="E74" i="1" s="1"/>
  <c r="AW68" i="1"/>
  <c r="E68" i="1" s="1"/>
  <c r="AW65" i="1"/>
  <c r="E65" i="1" s="1"/>
  <c r="AW58" i="1"/>
  <c r="E58" i="1" s="1"/>
  <c r="AW55" i="1"/>
  <c r="AW49" i="1"/>
  <c r="AW43" i="1"/>
  <c r="AW39" i="1"/>
  <c r="AW36" i="1"/>
  <c r="AW30" i="1"/>
  <c r="E30" i="1" s="1"/>
  <c r="AW27" i="1"/>
  <c r="AW25" i="1"/>
  <c r="E25" i="1" s="1"/>
  <c r="AW22" i="1"/>
  <c r="E22" i="1" s="1"/>
  <c r="AW20" i="1"/>
  <c r="E20" i="1" s="1"/>
  <c r="AW18" i="1"/>
  <c r="E18" i="1" s="1"/>
  <c r="AW60" i="1"/>
  <c r="E60" i="1" s="1"/>
  <c r="AW54" i="1"/>
  <c r="AW51" i="1"/>
  <c r="AW45" i="1"/>
  <c r="AW467" i="1"/>
  <c r="AW327" i="1"/>
  <c r="D414" i="1"/>
  <c r="H414" i="1" s="1"/>
  <c r="D442" i="1"/>
  <c r="H442" i="1" s="1"/>
  <c r="D431" i="1"/>
  <c r="H431" i="1" s="1"/>
  <c r="D391" i="1"/>
  <c r="H391" i="1" s="1"/>
  <c r="D461" i="1"/>
  <c r="H461" i="1" s="1"/>
  <c r="T517" i="1"/>
  <c r="R517" i="1"/>
  <c r="U517" i="1"/>
  <c r="S517" i="1"/>
  <c r="P517" i="1"/>
  <c r="N517" i="1"/>
  <c r="L517" i="1"/>
  <c r="Q517" i="1"/>
  <c r="O517" i="1"/>
  <c r="M517" i="1"/>
  <c r="K517" i="1"/>
  <c r="I517" i="1"/>
  <c r="J517" i="1"/>
  <c r="U536" i="1"/>
  <c r="S536" i="1"/>
  <c r="T536" i="1"/>
  <c r="R536" i="1"/>
  <c r="Q536" i="1"/>
  <c r="O536" i="1"/>
  <c r="M536" i="1"/>
  <c r="K536" i="1"/>
  <c r="P536" i="1"/>
  <c r="N536" i="1"/>
  <c r="L536" i="1"/>
  <c r="J536" i="1"/>
  <c r="I536" i="1"/>
  <c r="R442" i="1"/>
  <c r="N442" i="1"/>
  <c r="L442" i="1"/>
  <c r="T442" i="1"/>
  <c r="O442" i="1"/>
  <c r="I442" i="1"/>
  <c r="K442" i="1"/>
  <c r="S442" i="1"/>
  <c r="Q442" i="1"/>
  <c r="J442" i="1"/>
  <c r="U442" i="1"/>
  <c r="P442" i="1"/>
  <c r="M442" i="1"/>
  <c r="O414" i="1"/>
  <c r="U414" i="1"/>
  <c r="Q414" i="1"/>
  <c r="R414" i="1"/>
  <c r="M414" i="1"/>
  <c r="S414" i="1"/>
  <c r="L414" i="1"/>
  <c r="K414" i="1"/>
  <c r="N414" i="1"/>
  <c r="T414" i="1"/>
  <c r="P414" i="1"/>
  <c r="I414" i="1"/>
  <c r="J414" i="1"/>
  <c r="K431" i="1"/>
  <c r="Q431" i="1"/>
  <c r="U431" i="1"/>
  <c r="L431" i="1"/>
  <c r="N431" i="1"/>
  <c r="R431" i="1"/>
  <c r="J431" i="1"/>
  <c r="O431" i="1"/>
  <c r="S431" i="1"/>
  <c r="M431" i="1"/>
  <c r="I431" i="1"/>
  <c r="P431" i="1"/>
  <c r="T431" i="1"/>
  <c r="S411" i="1"/>
  <c r="Q411" i="1"/>
  <c r="O411" i="1"/>
  <c r="I411" i="1"/>
  <c r="L411" i="1"/>
  <c r="P411" i="1"/>
  <c r="M411" i="1"/>
  <c r="N411" i="1"/>
  <c r="R411" i="1"/>
  <c r="J411" i="1"/>
  <c r="K411" i="1"/>
  <c r="U411" i="1"/>
  <c r="T411" i="1"/>
  <c r="M438" i="1"/>
  <c r="I438" i="1"/>
  <c r="T438" i="1"/>
  <c r="O438" i="1"/>
  <c r="S438" i="1"/>
  <c r="L438" i="1"/>
  <c r="P438" i="1"/>
  <c r="J438" i="1"/>
  <c r="Q438" i="1"/>
  <c r="U438" i="1"/>
  <c r="K438" i="1"/>
  <c r="N438" i="1"/>
  <c r="R438" i="1"/>
  <c r="I391" i="1"/>
  <c r="M391" i="1"/>
  <c r="N391" i="1"/>
  <c r="L391" i="1"/>
  <c r="R391" i="1"/>
  <c r="J391" i="1"/>
  <c r="T391" i="1"/>
  <c r="K391" i="1"/>
  <c r="P391" i="1"/>
  <c r="U391" i="1"/>
  <c r="O391" i="1"/>
  <c r="Q391" i="1"/>
  <c r="S391" i="1"/>
  <c r="Q461" i="1"/>
  <c r="S461" i="1"/>
  <c r="J461" i="1"/>
  <c r="T461" i="1"/>
  <c r="N461" i="1"/>
  <c r="L461" i="1"/>
  <c r="R461" i="1"/>
  <c r="I461" i="1"/>
  <c r="O461" i="1"/>
  <c r="U461" i="1"/>
  <c r="P461" i="1"/>
  <c r="K461" i="1"/>
  <c r="M461" i="1"/>
  <c r="U371" i="1"/>
  <c r="K371" i="1"/>
  <c r="J371" i="1"/>
  <c r="P371" i="1"/>
  <c r="L371" i="1"/>
  <c r="R371" i="1"/>
  <c r="O371" i="1"/>
  <c r="T371" i="1"/>
  <c r="S371" i="1"/>
  <c r="I371" i="1"/>
  <c r="M371" i="1"/>
  <c r="Q371" i="1"/>
  <c r="N371" i="1"/>
  <c r="U364" i="1"/>
  <c r="L364" i="1"/>
  <c r="T364" i="1"/>
  <c r="P364" i="1"/>
  <c r="J364" i="1"/>
  <c r="N364" i="1"/>
  <c r="R364" i="1"/>
  <c r="O364" i="1"/>
  <c r="Q364" i="1"/>
  <c r="S364" i="1"/>
  <c r="M364" i="1"/>
  <c r="I364" i="1"/>
  <c r="K364" i="1"/>
  <c r="R367" i="1"/>
  <c r="L367" i="1"/>
  <c r="N367" i="1"/>
  <c r="J367" i="1"/>
  <c r="O367" i="1"/>
  <c r="P367" i="1"/>
  <c r="M367" i="1"/>
  <c r="U367" i="1"/>
  <c r="I367" i="1"/>
  <c r="Q367" i="1"/>
  <c r="S367" i="1"/>
  <c r="T367" i="1"/>
  <c r="K367" i="1"/>
  <c r="T363" i="1"/>
  <c r="P363" i="1"/>
  <c r="Q363" i="1"/>
  <c r="M363" i="1"/>
  <c r="L363" i="1"/>
  <c r="S363" i="1"/>
  <c r="N363" i="1"/>
  <c r="J363" i="1"/>
  <c r="U363" i="1"/>
  <c r="R363" i="1"/>
  <c r="O363" i="1"/>
  <c r="K363" i="1"/>
  <c r="I363" i="1"/>
  <c r="M362" i="1"/>
  <c r="J362" i="1"/>
  <c r="I362" i="1"/>
  <c r="O362" i="1"/>
  <c r="K362" i="1"/>
  <c r="Q362" i="1"/>
  <c r="L362" i="1"/>
  <c r="S362" i="1"/>
  <c r="P362" i="1"/>
  <c r="R362" i="1"/>
  <c r="T362" i="1"/>
  <c r="N362" i="1"/>
  <c r="U362" i="1"/>
  <c r="N361" i="1"/>
  <c r="I361" i="1"/>
  <c r="M361" i="1"/>
  <c r="L361" i="1"/>
  <c r="T361" i="1"/>
  <c r="K361" i="1"/>
  <c r="P361" i="1"/>
  <c r="J361" i="1"/>
  <c r="R361" i="1"/>
  <c r="U361" i="1"/>
  <c r="S361" i="1"/>
  <c r="O361" i="1"/>
  <c r="Q361" i="1"/>
  <c r="Q368" i="1"/>
  <c r="L368" i="1"/>
  <c r="S368" i="1"/>
  <c r="T368" i="1"/>
  <c r="U368" i="1"/>
  <c r="R368" i="1"/>
  <c r="M368" i="1"/>
  <c r="J368" i="1"/>
  <c r="I368" i="1"/>
  <c r="P368" i="1"/>
  <c r="O368" i="1"/>
  <c r="N368" i="1"/>
  <c r="K368" i="1"/>
  <c r="I142" i="1"/>
  <c r="R142" i="1"/>
  <c r="Q142" i="1"/>
  <c r="J142" i="1"/>
  <c r="L142" i="1"/>
  <c r="S142" i="1"/>
  <c r="T142" i="1"/>
  <c r="N142" i="1"/>
  <c r="K142" i="1"/>
  <c r="P142" i="1"/>
  <c r="M142" i="1"/>
  <c r="O142" i="1"/>
  <c r="U142" i="1"/>
  <c r="Q454" i="1"/>
  <c r="U454" i="1"/>
  <c r="O454" i="1"/>
  <c r="I454" i="1"/>
  <c r="S454" i="1"/>
  <c r="T454" i="1"/>
  <c r="L454" i="1"/>
  <c r="N454" i="1"/>
  <c r="K454" i="1"/>
  <c r="J454" i="1"/>
  <c r="M454" i="1"/>
  <c r="P454" i="1"/>
  <c r="R454" i="1"/>
  <c r="I429" i="1"/>
  <c r="M429" i="1"/>
  <c r="Q429" i="1"/>
  <c r="K429" i="1"/>
  <c r="T429" i="1"/>
  <c r="P429" i="1"/>
  <c r="R429" i="1"/>
  <c r="U429" i="1"/>
  <c r="J429" i="1"/>
  <c r="N429" i="1"/>
  <c r="L429" i="1"/>
  <c r="O429" i="1"/>
  <c r="S429" i="1"/>
  <c r="U370" i="1"/>
  <c r="L370" i="1"/>
  <c r="Q370" i="1"/>
  <c r="M370" i="1"/>
  <c r="O370" i="1"/>
  <c r="I370" i="1"/>
  <c r="S370" i="1"/>
  <c r="T370" i="1"/>
  <c r="K370" i="1"/>
  <c r="N370" i="1"/>
  <c r="J370" i="1"/>
  <c r="R370" i="1"/>
  <c r="P370" i="1"/>
  <c r="J439" i="1"/>
  <c r="K439" i="1"/>
  <c r="S439" i="1"/>
  <c r="N439" i="1"/>
  <c r="U439" i="1"/>
  <c r="O439" i="1"/>
  <c r="M439" i="1"/>
  <c r="I439" i="1"/>
  <c r="P439" i="1"/>
  <c r="T439" i="1"/>
  <c r="L439" i="1"/>
  <c r="Q439" i="1"/>
  <c r="R439" i="1"/>
  <c r="G536" i="1" l="1"/>
  <c r="AB536" i="1"/>
  <c r="X536" i="1" s="1"/>
  <c r="G517" i="1"/>
  <c r="AB517" i="1"/>
  <c r="X517" i="1" s="1"/>
  <c r="D537" i="1"/>
  <c r="H537" i="1" s="1"/>
  <c r="E537" i="1"/>
  <c r="G439" i="1"/>
  <c r="G370" i="1"/>
  <c r="G429" i="1"/>
  <c r="G454" i="1"/>
  <c r="G142" i="1"/>
  <c r="G368" i="1"/>
  <c r="G361" i="1"/>
  <c r="G362" i="1"/>
  <c r="G363" i="1"/>
  <c r="G367" i="1"/>
  <c r="G364" i="1"/>
  <c r="G371" i="1"/>
  <c r="G461" i="1"/>
  <c r="G391" i="1"/>
  <c r="G438" i="1"/>
  <c r="G411" i="1"/>
  <c r="G431" i="1"/>
  <c r="G414" i="1"/>
  <c r="G442" i="1"/>
  <c r="AU455" i="1"/>
  <c r="G3" i="2"/>
  <c r="K3" i="2" s="1"/>
  <c r="C3" i="2"/>
  <c r="H3" i="2"/>
  <c r="E3" i="2"/>
  <c r="F3" i="2"/>
  <c r="D3" i="2"/>
  <c r="AB461" i="1"/>
  <c r="AB431" i="1"/>
  <c r="X431" i="1" s="1"/>
  <c r="X414" i="1"/>
  <c r="X442" i="1"/>
  <c r="E431" i="1"/>
  <c r="E442" i="1"/>
  <c r="E414" i="1"/>
  <c r="E461" i="1"/>
  <c r="E391" i="1"/>
  <c r="AB439" i="1"/>
  <c r="X439" i="1" s="1"/>
  <c r="AB370" i="1"/>
  <c r="X370" i="1" s="1"/>
  <c r="AB429" i="1"/>
  <c r="X429" i="1" s="1"/>
  <c r="AB454" i="1"/>
  <c r="X454" i="1" s="1"/>
  <c r="AF454" i="1"/>
  <c r="AB142" i="1"/>
  <c r="X142" i="1" s="1"/>
  <c r="X368" i="1"/>
  <c r="AB361" i="1"/>
  <c r="X361" i="1" s="1"/>
  <c r="AB362" i="1"/>
  <c r="X362" i="1" s="1"/>
  <c r="AB363" i="1"/>
  <c r="X363" i="1" s="1"/>
  <c r="AB367" i="1"/>
  <c r="X367" i="1" s="1"/>
  <c r="AB364" i="1"/>
  <c r="X364" i="1" s="1"/>
  <c r="X371" i="1"/>
  <c r="X461" i="1"/>
  <c r="X391" i="1"/>
  <c r="AB438" i="1"/>
  <c r="X438" i="1" s="1"/>
  <c r="X411" i="1"/>
  <c r="E440" i="1"/>
  <c r="D440" i="1"/>
  <c r="H440" i="1" s="1"/>
  <c r="D125" i="1"/>
  <c r="H125" i="1" s="1"/>
  <c r="E125" i="1"/>
  <c r="E430" i="1"/>
  <c r="D430" i="1"/>
  <c r="H430" i="1" s="1"/>
  <c r="G120" i="2"/>
  <c r="K120" i="2" s="1"/>
  <c r="H120" i="2"/>
  <c r="C120" i="2"/>
  <c r="C68" i="2"/>
  <c r="G68" i="2"/>
  <c r="K68" i="2" s="1"/>
  <c r="C64" i="2"/>
  <c r="E64" i="2"/>
  <c r="H64" i="2"/>
  <c r="G64" i="2"/>
  <c r="K64" i="2" s="1"/>
  <c r="F64" i="2"/>
  <c r="D64" i="2"/>
  <c r="H31" i="2"/>
  <c r="G31" i="2"/>
  <c r="K31" i="2" s="1"/>
  <c r="C31" i="2"/>
  <c r="H27" i="2"/>
  <c r="G27" i="2"/>
  <c r="K27" i="2" s="1"/>
  <c r="C27" i="2"/>
  <c r="G104" i="2"/>
  <c r="K104" i="2" s="1"/>
  <c r="H104" i="2"/>
  <c r="C104" i="2"/>
  <c r="C53" i="2"/>
  <c r="H53" i="2"/>
  <c r="G53" i="2"/>
  <c r="K53" i="2" s="1"/>
  <c r="G18" i="2"/>
  <c r="K18" i="2" s="1"/>
  <c r="E18" i="2"/>
  <c r="F18" i="2"/>
  <c r="D18" i="2"/>
  <c r="H18" i="2"/>
  <c r="C18" i="2"/>
  <c r="G85" i="2"/>
  <c r="K85" i="2" s="1"/>
  <c r="H85" i="2"/>
  <c r="C85" i="2"/>
  <c r="G115" i="2"/>
  <c r="K115" i="2" s="1"/>
  <c r="H115" i="2"/>
  <c r="C115" i="2"/>
  <c r="G158" i="2"/>
  <c r="K158" i="2" s="1"/>
  <c r="H158" i="2"/>
  <c r="C158" i="2"/>
  <c r="C48" i="2"/>
  <c r="H48" i="2"/>
  <c r="G48" i="2"/>
  <c r="K48" i="2" s="1"/>
  <c r="G106" i="2"/>
  <c r="K106" i="2" s="1"/>
  <c r="C106" i="2"/>
  <c r="H106" i="2"/>
  <c r="C63" i="2"/>
  <c r="D63" i="2"/>
  <c r="F63" i="2"/>
  <c r="G63" i="2"/>
  <c r="K63" i="2" s="1"/>
  <c r="H63" i="2"/>
  <c r="E63" i="2"/>
  <c r="H112" i="2"/>
  <c r="G112" i="2"/>
  <c r="K112" i="2" s="1"/>
  <c r="C112" i="2"/>
  <c r="H145" i="2"/>
  <c r="G145" i="2"/>
  <c r="K145" i="2" s="1"/>
  <c r="C145" i="2"/>
  <c r="H111" i="2"/>
  <c r="G111" i="2"/>
  <c r="K111" i="2" s="1"/>
  <c r="C111" i="2"/>
  <c r="H46" i="2"/>
  <c r="C46" i="2"/>
  <c r="G46" i="2"/>
  <c r="K46" i="2" s="1"/>
  <c r="G96" i="2"/>
  <c r="K96" i="2" s="1"/>
  <c r="H96" i="2"/>
  <c r="C96" i="2"/>
  <c r="H91" i="2"/>
  <c r="G91" i="2"/>
  <c r="K91" i="2" s="1"/>
  <c r="C91" i="2"/>
  <c r="G136" i="2"/>
  <c r="K136" i="2" s="1"/>
  <c r="H136" i="2"/>
  <c r="C136" i="2"/>
  <c r="G67" i="2"/>
  <c r="K67" i="2" s="1"/>
  <c r="C67" i="2"/>
  <c r="H94" i="2"/>
  <c r="G94" i="2"/>
  <c r="K94" i="2" s="1"/>
  <c r="C94" i="2"/>
  <c r="G95" i="2"/>
  <c r="K95" i="2" s="1"/>
  <c r="H95" i="2"/>
  <c r="C95" i="2"/>
  <c r="H114" i="2"/>
  <c r="G114" i="2"/>
  <c r="K114" i="2" s="1"/>
  <c r="C114" i="2"/>
  <c r="H14" i="2"/>
  <c r="G14" i="2"/>
  <c r="K14" i="2" s="1"/>
  <c r="C14" i="2"/>
  <c r="G150" i="2"/>
  <c r="K150" i="2" s="1"/>
  <c r="H150" i="2"/>
  <c r="C150" i="2"/>
  <c r="H44" i="2"/>
  <c r="G44" i="2"/>
  <c r="K44" i="2" s="1"/>
  <c r="C44" i="2"/>
  <c r="H39" i="2"/>
  <c r="G39" i="2"/>
  <c r="K39" i="2" s="1"/>
  <c r="C39" i="2"/>
  <c r="H21" i="2"/>
  <c r="G21" i="2"/>
  <c r="K21" i="2" s="1"/>
  <c r="C21" i="2"/>
  <c r="F21" i="2"/>
  <c r="D21" i="2"/>
  <c r="E21" i="2"/>
  <c r="G84" i="2"/>
  <c r="K84" i="2" s="1"/>
  <c r="H84" i="2"/>
  <c r="E84" i="2"/>
  <c r="F84" i="2"/>
  <c r="D84" i="2"/>
  <c r="C84" i="2"/>
  <c r="H22" i="2"/>
  <c r="G22" i="2"/>
  <c r="K22" i="2" s="1"/>
  <c r="C22" i="2"/>
  <c r="G154" i="2"/>
  <c r="K154" i="2" s="1"/>
  <c r="H154" i="2"/>
  <c r="C154" i="2"/>
  <c r="D12" i="2"/>
  <c r="G12" i="2"/>
  <c r="K12" i="2" s="1"/>
  <c r="E12" i="2"/>
  <c r="H12" i="2"/>
  <c r="C12" i="2"/>
  <c r="F12" i="2"/>
  <c r="H89" i="2"/>
  <c r="G89" i="2"/>
  <c r="K89" i="2" s="1"/>
  <c r="C89" i="2"/>
  <c r="G134" i="2"/>
  <c r="K134" i="2" s="1"/>
  <c r="H134" i="2"/>
  <c r="C134" i="2"/>
  <c r="G129" i="2"/>
  <c r="K129" i="2" s="1"/>
  <c r="H129" i="2"/>
  <c r="C129" i="2"/>
  <c r="C69" i="2"/>
  <c r="G69" i="2"/>
  <c r="K69" i="2" s="1"/>
  <c r="L119" i="3"/>
  <c r="K119" i="3"/>
  <c r="O119" i="3" s="1"/>
  <c r="L100" i="3"/>
  <c r="K100" i="3"/>
  <c r="O100" i="3" s="1"/>
  <c r="J57" i="3"/>
  <c r="L57" i="3"/>
  <c r="H57" i="3"/>
  <c r="K57" i="3"/>
  <c r="O57" i="3" s="1"/>
  <c r="G57" i="3"/>
  <c r="Q57" i="3" s="1"/>
  <c r="C57" i="3" s="1"/>
  <c r="D57" i="3"/>
  <c r="I57" i="3"/>
  <c r="L4" i="3"/>
  <c r="K4" i="3"/>
  <c r="O4" i="3" s="1"/>
  <c r="K133" i="3"/>
  <c r="O133" i="3" s="1"/>
  <c r="K97" i="3"/>
  <c r="O97" i="3" s="1"/>
  <c r="L97" i="3"/>
  <c r="K73" i="3"/>
  <c r="O73" i="3" s="1"/>
  <c r="L73" i="3"/>
  <c r="L127" i="3"/>
  <c r="G127" i="3"/>
  <c r="I127" i="3"/>
  <c r="D127" i="3"/>
  <c r="K127" i="3"/>
  <c r="O127" i="3" s="1"/>
  <c r="J127" i="3"/>
  <c r="H127" i="3"/>
  <c r="G12" i="3"/>
  <c r="K12" i="3"/>
  <c r="O12" i="3" s="1"/>
  <c r="D12" i="3"/>
  <c r="L12" i="3"/>
  <c r="H12" i="3"/>
  <c r="I12" i="3"/>
  <c r="J12" i="3"/>
  <c r="K88" i="3"/>
  <c r="O88" i="3" s="1"/>
  <c r="H88" i="3"/>
  <c r="D88" i="3"/>
  <c r="J88" i="3"/>
  <c r="L88" i="3"/>
  <c r="I88" i="3"/>
  <c r="G88" i="3"/>
  <c r="L90" i="3"/>
  <c r="H90" i="3"/>
  <c r="J90" i="3"/>
  <c r="K90" i="3"/>
  <c r="O90" i="3" s="1"/>
  <c r="G90" i="3"/>
  <c r="I90" i="3"/>
  <c r="D90" i="3"/>
  <c r="K77" i="3"/>
  <c r="O77" i="3" s="1"/>
  <c r="H70" i="3"/>
  <c r="L70" i="3"/>
  <c r="J70" i="3"/>
  <c r="K70" i="3"/>
  <c r="O70" i="3" s="1"/>
  <c r="I70" i="3"/>
  <c r="G70" i="3"/>
  <c r="D70" i="3"/>
  <c r="K63" i="3"/>
  <c r="O63" i="3" s="1"/>
  <c r="G63" i="3"/>
  <c r="J63" i="3"/>
  <c r="D63" i="3"/>
  <c r="I63" i="3"/>
  <c r="L63" i="3"/>
  <c r="H63" i="3"/>
  <c r="K23" i="3"/>
  <c r="O23" i="3" s="1"/>
  <c r="J80" i="3"/>
  <c r="H80" i="3"/>
  <c r="L80" i="3"/>
  <c r="K80" i="3"/>
  <c r="O80" i="3" s="1"/>
  <c r="G80" i="3"/>
  <c r="D80" i="3"/>
  <c r="I80" i="3"/>
  <c r="K69" i="3"/>
  <c r="O69" i="3" s="1"/>
  <c r="K51" i="3"/>
  <c r="O51" i="3" s="1"/>
  <c r="L51" i="3"/>
  <c r="K56" i="3"/>
  <c r="O56" i="3" s="1"/>
  <c r="J56" i="3"/>
  <c r="D56" i="3"/>
  <c r="I56" i="3"/>
  <c r="H56" i="3"/>
  <c r="L56" i="3"/>
  <c r="G56" i="3"/>
  <c r="Q56" i="3" s="1"/>
  <c r="C56" i="3" s="1"/>
  <c r="L10" i="3"/>
  <c r="K10" i="3"/>
  <c r="O10" i="3" s="1"/>
  <c r="K142" i="3"/>
  <c r="O142" i="3" s="1"/>
  <c r="L142" i="3"/>
  <c r="K135" i="3"/>
  <c r="O135" i="3" s="1"/>
  <c r="L135" i="3"/>
  <c r="K104" i="3"/>
  <c r="O104" i="3" s="1"/>
  <c r="L104" i="3"/>
  <c r="L64" i="3"/>
  <c r="K64" i="3"/>
  <c r="O64" i="3" s="1"/>
  <c r="L136" i="3"/>
  <c r="K136" i="3"/>
  <c r="O136" i="3" s="1"/>
  <c r="K22" i="3"/>
  <c r="O22" i="3" s="1"/>
  <c r="L139" i="3"/>
  <c r="K139" i="3"/>
  <c r="O139" i="3" s="1"/>
  <c r="D93" i="3"/>
  <c r="I93" i="3"/>
  <c r="L93" i="3"/>
  <c r="K93" i="3"/>
  <c r="O93" i="3" s="1"/>
  <c r="J93" i="3"/>
  <c r="H93" i="3"/>
  <c r="G93" i="3"/>
  <c r="K84" i="3"/>
  <c r="O84" i="3" s="1"/>
  <c r="I84" i="3"/>
  <c r="D84" i="3"/>
  <c r="J84" i="3"/>
  <c r="L84" i="3"/>
  <c r="G84" i="3"/>
  <c r="H84" i="3"/>
  <c r="K6" i="3"/>
  <c r="O6" i="3" s="1"/>
  <c r="L6" i="3"/>
  <c r="K99" i="3"/>
  <c r="O99" i="3" s="1"/>
  <c r="L99" i="3"/>
  <c r="K138" i="3"/>
  <c r="O138" i="3" s="1"/>
  <c r="H138" i="3"/>
  <c r="I138" i="3"/>
  <c r="L138" i="3"/>
  <c r="G138" i="3"/>
  <c r="J138" i="3"/>
  <c r="D138" i="3"/>
  <c r="L110" i="3"/>
  <c r="K110" i="3"/>
  <c r="O110" i="3" s="1"/>
  <c r="L130" i="3"/>
  <c r="I130" i="3"/>
  <c r="G130" i="3"/>
  <c r="D130" i="3"/>
  <c r="K130" i="3"/>
  <c r="O130" i="3" s="1"/>
  <c r="J130" i="3"/>
  <c r="H130" i="3"/>
  <c r="K30" i="3"/>
  <c r="O30" i="3" s="1"/>
  <c r="J30" i="3"/>
  <c r="G30" i="3"/>
  <c r="D30" i="3"/>
  <c r="I30" i="3"/>
  <c r="L30" i="3"/>
  <c r="H30" i="3"/>
  <c r="K16" i="3"/>
  <c r="O16" i="3" s="1"/>
  <c r="J16" i="3"/>
  <c r="L16" i="3"/>
  <c r="D16" i="3"/>
  <c r="G16" i="3"/>
  <c r="I16" i="3"/>
  <c r="H16" i="3"/>
  <c r="K83" i="3"/>
  <c r="O83" i="3" s="1"/>
  <c r="G83" i="3"/>
  <c r="J83" i="3"/>
  <c r="L83" i="3"/>
  <c r="I83" i="3"/>
  <c r="D83" i="3"/>
  <c r="H83" i="3"/>
  <c r="K86" i="3"/>
  <c r="O86" i="3" s="1"/>
  <c r="I86" i="3"/>
  <c r="D86" i="3"/>
  <c r="J86" i="3"/>
  <c r="L86" i="3"/>
  <c r="G86" i="3"/>
  <c r="H86" i="3"/>
  <c r="K27" i="3"/>
  <c r="O27" i="3" s="1"/>
  <c r="L27" i="3"/>
  <c r="K111" i="3"/>
  <c r="O111" i="3" s="1"/>
  <c r="L111" i="3"/>
  <c r="K26" i="3"/>
  <c r="O26" i="3" s="1"/>
  <c r="L26" i="3"/>
  <c r="L53" i="3"/>
  <c r="K53" i="3"/>
  <c r="O53" i="3" s="1"/>
  <c r="L42" i="3"/>
  <c r="K42" i="3"/>
  <c r="O42" i="3" s="1"/>
  <c r="K28" i="3"/>
  <c r="O28" i="3" s="1"/>
  <c r="L28" i="3"/>
  <c r="G57" i="5"/>
  <c r="K57" i="5" s="1"/>
  <c r="H57" i="5"/>
  <c r="C57" i="5"/>
  <c r="H134" i="5"/>
  <c r="G134" i="5"/>
  <c r="K134" i="5" s="1"/>
  <c r="C134" i="5"/>
  <c r="H31" i="5"/>
  <c r="G31" i="5"/>
  <c r="K31" i="5" s="1"/>
  <c r="C31" i="5"/>
  <c r="G52" i="5"/>
  <c r="K52" i="5" s="1"/>
  <c r="H52" i="5"/>
  <c r="C52" i="5"/>
  <c r="H109" i="5"/>
  <c r="G109" i="5"/>
  <c r="K109" i="5" s="1"/>
  <c r="C109" i="5"/>
  <c r="H36" i="5"/>
  <c r="G36" i="5"/>
  <c r="K36" i="5" s="1"/>
  <c r="C36" i="5"/>
  <c r="G74" i="5"/>
  <c r="K74" i="5" s="1"/>
  <c r="H74" i="5"/>
  <c r="C74" i="5"/>
  <c r="H39" i="5"/>
  <c r="G39" i="5"/>
  <c r="K39" i="5" s="1"/>
  <c r="C39" i="5"/>
  <c r="C81" i="5"/>
  <c r="E81" i="5"/>
  <c r="D81" i="5"/>
  <c r="H81" i="5"/>
  <c r="G81" i="5"/>
  <c r="K81" i="5" s="1"/>
  <c r="F81" i="5"/>
  <c r="H35" i="5"/>
  <c r="G35" i="5"/>
  <c r="K35" i="5" s="1"/>
  <c r="C35" i="5"/>
  <c r="C84" i="5"/>
  <c r="D84" i="5"/>
  <c r="G84" i="5"/>
  <c r="K84" i="5" s="1"/>
  <c r="H84" i="5"/>
  <c r="F84" i="5"/>
  <c r="E84" i="5"/>
  <c r="H145" i="5"/>
  <c r="G145" i="5"/>
  <c r="K145" i="5" s="1"/>
  <c r="C145" i="5"/>
  <c r="G79" i="5"/>
  <c r="K79" i="5" s="1"/>
  <c r="H79" i="5"/>
  <c r="C79" i="5"/>
  <c r="G47" i="5"/>
  <c r="K47" i="5" s="1"/>
  <c r="H47" i="5"/>
  <c r="C47" i="5"/>
  <c r="G38" i="5"/>
  <c r="K38" i="5" s="1"/>
  <c r="H38" i="5"/>
  <c r="C38" i="5"/>
  <c r="C63" i="5"/>
  <c r="E63" i="5"/>
  <c r="H63" i="5"/>
  <c r="G63" i="5"/>
  <c r="K63" i="5" s="1"/>
  <c r="F63" i="5"/>
  <c r="D63" i="5"/>
  <c r="H89" i="5"/>
  <c r="G89" i="5"/>
  <c r="K89" i="5" s="1"/>
  <c r="C89" i="5"/>
  <c r="G112" i="5"/>
  <c r="K112" i="5" s="1"/>
  <c r="H112" i="5"/>
  <c r="C112" i="5"/>
  <c r="G45" i="5"/>
  <c r="K45" i="5" s="1"/>
  <c r="H45" i="5"/>
  <c r="C45" i="5"/>
  <c r="C4" i="5"/>
  <c r="F4" i="5"/>
  <c r="G4" i="5"/>
  <c r="K4" i="5" s="1"/>
  <c r="H4" i="5"/>
  <c r="E4" i="5"/>
  <c r="D4" i="5"/>
  <c r="G101" i="5"/>
  <c r="K101" i="5" s="1"/>
  <c r="H101" i="5"/>
  <c r="C101" i="5"/>
  <c r="H29" i="5"/>
  <c r="G29" i="5"/>
  <c r="K29" i="5" s="1"/>
  <c r="C29" i="5"/>
  <c r="G66" i="5"/>
  <c r="K66" i="5" s="1"/>
  <c r="H66" i="5"/>
  <c r="C66" i="5"/>
  <c r="H127" i="5"/>
  <c r="G127" i="5"/>
  <c r="K127" i="5" s="1"/>
  <c r="C127" i="5"/>
  <c r="C5" i="5"/>
  <c r="D5" i="5"/>
  <c r="E5" i="5"/>
  <c r="H5" i="5"/>
  <c r="G5" i="5"/>
  <c r="K5" i="5" s="1"/>
  <c r="F5" i="5"/>
  <c r="G123" i="5"/>
  <c r="K123" i="5" s="1"/>
  <c r="H123" i="5"/>
  <c r="C123" i="5"/>
  <c r="H54" i="5"/>
  <c r="G54" i="5"/>
  <c r="K54" i="5" s="1"/>
  <c r="C54" i="5"/>
  <c r="G19" i="5"/>
  <c r="K19" i="5" s="1"/>
  <c r="H19" i="5"/>
  <c r="C19" i="5"/>
  <c r="H102" i="5"/>
  <c r="G102" i="5"/>
  <c r="K102" i="5" s="1"/>
  <c r="C102" i="5"/>
  <c r="G33" i="5"/>
  <c r="K33" i="5" s="1"/>
  <c r="H33" i="5"/>
  <c r="C33" i="5"/>
  <c r="C80" i="5"/>
  <c r="F80" i="5"/>
  <c r="D80" i="5"/>
  <c r="H80" i="5"/>
  <c r="G80" i="5"/>
  <c r="K80" i="5" s="1"/>
  <c r="E80" i="5"/>
  <c r="G124" i="5"/>
  <c r="K124" i="5" s="1"/>
  <c r="H124" i="5"/>
  <c r="C124" i="5"/>
  <c r="G140" i="5"/>
  <c r="K140" i="5" s="1"/>
  <c r="H140" i="5"/>
  <c r="C140" i="5"/>
  <c r="G88" i="5"/>
  <c r="K88" i="5" s="1"/>
  <c r="H88" i="5"/>
  <c r="C88" i="5"/>
  <c r="H93" i="5"/>
  <c r="G93" i="5"/>
  <c r="K93" i="5" s="1"/>
  <c r="C93" i="5"/>
  <c r="G108" i="5"/>
  <c r="K108" i="5" s="1"/>
  <c r="C108" i="5"/>
  <c r="G86" i="5"/>
  <c r="K86" i="5" s="1"/>
  <c r="F86" i="5"/>
  <c r="H86" i="5"/>
  <c r="D86" i="5"/>
  <c r="E86" i="5"/>
  <c r="C86" i="5"/>
  <c r="G118" i="5"/>
  <c r="K118" i="5" s="1"/>
  <c r="C118" i="5"/>
  <c r="C83" i="5"/>
  <c r="F83" i="5"/>
  <c r="E83" i="5"/>
  <c r="H83" i="5"/>
  <c r="G83" i="5"/>
  <c r="K83" i="5" s="1"/>
  <c r="D83" i="5"/>
  <c r="G28" i="5"/>
  <c r="K28" i="5" s="1"/>
  <c r="H28" i="5"/>
  <c r="C28" i="5"/>
  <c r="H11" i="5"/>
  <c r="G11" i="5"/>
  <c r="K11" i="5" s="1"/>
  <c r="D11" i="5"/>
  <c r="C11" i="5"/>
  <c r="F11" i="5"/>
  <c r="E11" i="5"/>
  <c r="G105" i="5"/>
  <c r="K105" i="5" s="1"/>
  <c r="H105" i="5"/>
  <c r="C105" i="5"/>
  <c r="H107" i="5"/>
  <c r="G107" i="5"/>
  <c r="K107" i="5" s="1"/>
  <c r="C107" i="5"/>
  <c r="H104" i="5"/>
  <c r="G104" i="5"/>
  <c r="K104" i="5" s="1"/>
  <c r="C104" i="5"/>
  <c r="C8" i="5"/>
  <c r="H8" i="5"/>
  <c r="G8" i="5"/>
  <c r="K8" i="5" s="1"/>
  <c r="H26" i="5"/>
  <c r="G26" i="5"/>
  <c r="K26" i="5" s="1"/>
  <c r="C26" i="5"/>
  <c r="G37" i="5"/>
  <c r="K37" i="5" s="1"/>
  <c r="C37" i="5"/>
  <c r="H9" i="5"/>
  <c r="C9" i="5"/>
  <c r="G9" i="5"/>
  <c r="K9" i="5" s="1"/>
  <c r="H13" i="5"/>
  <c r="G13" i="5"/>
  <c r="K13" i="5" s="1"/>
  <c r="F13" i="5"/>
  <c r="E13" i="5"/>
  <c r="D13" i="5"/>
  <c r="C13" i="5"/>
  <c r="H49" i="5"/>
  <c r="G49" i="5"/>
  <c r="K49" i="5" s="1"/>
  <c r="C49" i="5"/>
  <c r="H114" i="5"/>
  <c r="G114" i="5"/>
  <c r="K114" i="5" s="1"/>
  <c r="C114" i="5"/>
  <c r="G78" i="5"/>
  <c r="K78" i="5" s="1"/>
  <c r="H78" i="5"/>
  <c r="C78" i="5"/>
  <c r="H65" i="5"/>
  <c r="G65" i="5"/>
  <c r="K65" i="5" s="1"/>
  <c r="C65" i="5"/>
  <c r="G67" i="5"/>
  <c r="K67" i="5" s="1"/>
  <c r="C67" i="5"/>
  <c r="H95" i="5"/>
  <c r="G95" i="5"/>
  <c r="K95" i="5" s="1"/>
  <c r="C95" i="5"/>
  <c r="H14" i="5"/>
  <c r="G14" i="5"/>
  <c r="K14" i="5" s="1"/>
  <c r="C14" i="5"/>
  <c r="G128" i="5"/>
  <c r="K128" i="5" s="1"/>
  <c r="H128" i="5"/>
  <c r="C128" i="5"/>
  <c r="G91" i="5"/>
  <c r="K91" i="5" s="1"/>
  <c r="H91" i="5"/>
  <c r="C91" i="5"/>
  <c r="C85" i="5"/>
  <c r="D85" i="5"/>
  <c r="H85" i="5"/>
  <c r="G85" i="5"/>
  <c r="K85" i="5" s="1"/>
  <c r="F85" i="5"/>
  <c r="E85" i="5"/>
  <c r="G146" i="5"/>
  <c r="K146" i="5" s="1"/>
  <c r="C146" i="5"/>
  <c r="G126" i="5"/>
  <c r="K126" i="5" s="1"/>
  <c r="H126" i="5"/>
  <c r="C126" i="5"/>
  <c r="G75" i="5"/>
  <c r="K75" i="5" s="1"/>
  <c r="H75" i="5"/>
  <c r="C75" i="5"/>
  <c r="H149" i="5"/>
  <c r="G149" i="5"/>
  <c r="K149" i="5" s="1"/>
  <c r="D149" i="5"/>
  <c r="C149" i="5"/>
  <c r="E149" i="5"/>
  <c r="F149" i="5"/>
  <c r="G17" i="5"/>
  <c r="K17" i="5" s="1"/>
  <c r="H17" i="5"/>
  <c r="C17" i="5"/>
  <c r="G98" i="5"/>
  <c r="K98" i="5" s="1"/>
  <c r="H98" i="5"/>
  <c r="C98" i="5"/>
  <c r="G44" i="5"/>
  <c r="K44" i="5" s="1"/>
  <c r="H44" i="5"/>
  <c r="C44" i="5"/>
  <c r="H82" i="5"/>
  <c r="D82" i="5"/>
  <c r="G82" i="5"/>
  <c r="K82" i="5" s="1"/>
  <c r="E82" i="5"/>
  <c r="C82" i="5"/>
  <c r="F82" i="5"/>
  <c r="G125" i="5"/>
  <c r="K125" i="5" s="1"/>
  <c r="H125" i="5"/>
  <c r="C125" i="5"/>
  <c r="C42" i="5"/>
  <c r="H42" i="5"/>
  <c r="G42" i="5"/>
  <c r="K42" i="5" s="1"/>
  <c r="H139" i="5"/>
  <c r="G139" i="5"/>
  <c r="K139" i="5" s="1"/>
  <c r="C139" i="5"/>
  <c r="G138" i="5"/>
  <c r="K138" i="5" s="1"/>
  <c r="H138" i="5"/>
  <c r="C138" i="5"/>
  <c r="G21" i="5"/>
  <c r="K21" i="5" s="1"/>
  <c r="H21" i="5"/>
  <c r="C21" i="5"/>
  <c r="G73" i="5"/>
  <c r="K73" i="5" s="1"/>
  <c r="H73" i="5"/>
  <c r="C73" i="5"/>
  <c r="G119" i="5"/>
  <c r="K119" i="5" s="1"/>
  <c r="H119" i="5"/>
  <c r="C119" i="5"/>
  <c r="E412" i="1"/>
  <c r="D412" i="1"/>
  <c r="H412" i="1" s="1"/>
  <c r="E413" i="1"/>
  <c r="D413" i="1"/>
  <c r="H413" i="1" s="1"/>
  <c r="D92" i="3" s="1"/>
  <c r="C146" i="2"/>
  <c r="G146" i="2"/>
  <c r="K146" i="2" s="1"/>
  <c r="H15" i="2"/>
  <c r="G15" i="2"/>
  <c r="K15" i="2" s="1"/>
  <c r="D15" i="2"/>
  <c r="C15" i="2"/>
  <c r="E15" i="2"/>
  <c r="F15" i="2"/>
  <c r="H70" i="2"/>
  <c r="G70" i="2"/>
  <c r="K70" i="2" s="1"/>
  <c r="D70" i="2"/>
  <c r="C70" i="2"/>
  <c r="F70" i="2"/>
  <c r="E70" i="2"/>
  <c r="E81" i="2"/>
  <c r="D81" i="2"/>
  <c r="F81" i="2"/>
  <c r="H81" i="2"/>
  <c r="C81" i="2"/>
  <c r="G81" i="2"/>
  <c r="K81" i="2" s="1"/>
  <c r="G147" i="2"/>
  <c r="K147" i="2" s="1"/>
  <c r="H147" i="2"/>
  <c r="C147" i="2"/>
  <c r="G24" i="2"/>
  <c r="K24" i="2" s="1"/>
  <c r="E24" i="2"/>
  <c r="H24" i="2"/>
  <c r="D24" i="2"/>
  <c r="C24" i="2"/>
  <c r="F24" i="2"/>
  <c r="H151" i="2"/>
  <c r="G151" i="2"/>
  <c r="K151" i="2" s="1"/>
  <c r="C151" i="2"/>
  <c r="G152" i="2"/>
  <c r="K152" i="2" s="1"/>
  <c r="H152" i="2"/>
  <c r="C152" i="2"/>
  <c r="G20" i="2"/>
  <c r="K20" i="2" s="1"/>
  <c r="C20" i="2"/>
  <c r="H20" i="2"/>
  <c r="H33" i="2"/>
  <c r="G33" i="2"/>
  <c r="K33" i="2" s="1"/>
  <c r="C33" i="2"/>
  <c r="G93" i="2"/>
  <c r="K93" i="2" s="1"/>
  <c r="H93" i="2"/>
  <c r="C93" i="2"/>
  <c r="G38" i="2"/>
  <c r="K38" i="2" s="1"/>
  <c r="H38" i="2"/>
  <c r="C38" i="2"/>
  <c r="G148" i="2"/>
  <c r="K148" i="2" s="1"/>
  <c r="H148" i="2"/>
  <c r="C148" i="2"/>
  <c r="H116" i="2"/>
  <c r="G116" i="2"/>
  <c r="K116" i="2" s="1"/>
  <c r="C116" i="2"/>
  <c r="H126" i="2"/>
  <c r="G126" i="2"/>
  <c r="K126" i="2" s="1"/>
  <c r="C126" i="2"/>
  <c r="G37" i="2"/>
  <c r="K37" i="2" s="1"/>
  <c r="C37" i="2"/>
  <c r="G75" i="2"/>
  <c r="K75" i="2" s="1"/>
  <c r="D75" i="2"/>
  <c r="E75" i="2"/>
  <c r="F75" i="2"/>
  <c r="H75" i="2"/>
  <c r="C75" i="2"/>
  <c r="C76" i="2"/>
  <c r="E76" i="2"/>
  <c r="H76" i="2"/>
  <c r="G76" i="2"/>
  <c r="K76" i="2" s="1"/>
  <c r="F76" i="2"/>
  <c r="D76" i="2"/>
  <c r="G45" i="2"/>
  <c r="K45" i="2" s="1"/>
  <c r="C45" i="2"/>
  <c r="H45" i="2"/>
  <c r="G60" i="2"/>
  <c r="K60" i="2" s="1"/>
  <c r="C60" i="2"/>
  <c r="G58" i="2"/>
  <c r="K58" i="2" s="1"/>
  <c r="C58" i="2"/>
  <c r="H130" i="2"/>
  <c r="G130" i="2"/>
  <c r="K130" i="2" s="1"/>
  <c r="C130" i="2"/>
  <c r="H102" i="2"/>
  <c r="G102" i="2"/>
  <c r="K102" i="2" s="1"/>
  <c r="C102" i="2"/>
  <c r="G156" i="2"/>
  <c r="K156" i="2" s="1"/>
  <c r="H156" i="2"/>
  <c r="C156" i="2"/>
  <c r="H40" i="2"/>
  <c r="G40" i="2"/>
  <c r="K40" i="2" s="1"/>
  <c r="C40" i="2"/>
  <c r="C9" i="2"/>
  <c r="H9" i="2"/>
  <c r="G9" i="2"/>
  <c r="K9" i="2" s="1"/>
  <c r="G113" i="2"/>
  <c r="K113" i="2" s="1"/>
  <c r="H113" i="2"/>
  <c r="C113" i="2"/>
  <c r="G128" i="2"/>
  <c r="K128" i="2" s="1"/>
  <c r="H128" i="2"/>
  <c r="C128" i="2"/>
  <c r="C77" i="2"/>
  <c r="E77" i="2"/>
  <c r="G77" i="2"/>
  <c r="K77" i="2" s="1"/>
  <c r="H77" i="2"/>
  <c r="F77" i="2"/>
  <c r="D77" i="2"/>
  <c r="G155" i="2"/>
  <c r="K155" i="2" s="1"/>
  <c r="H155" i="2"/>
  <c r="C155" i="2"/>
  <c r="G117" i="2"/>
  <c r="K117" i="2" s="1"/>
  <c r="H117" i="2"/>
  <c r="C117" i="2"/>
  <c r="H57" i="2"/>
  <c r="D57" i="2"/>
  <c r="G57" i="2"/>
  <c r="K57" i="2" s="1"/>
  <c r="C57" i="2"/>
  <c r="E57" i="2"/>
  <c r="F57" i="2"/>
  <c r="G47" i="2"/>
  <c r="K47" i="2" s="1"/>
  <c r="H47" i="2"/>
  <c r="C47" i="2"/>
  <c r="C66" i="2"/>
  <c r="F66" i="2"/>
  <c r="E66" i="2"/>
  <c r="G66" i="2"/>
  <c r="K66" i="2" s="1"/>
  <c r="D66" i="2"/>
  <c r="H66" i="2"/>
  <c r="G157" i="2"/>
  <c r="K157" i="2" s="1"/>
  <c r="H157" i="2"/>
  <c r="C157" i="2"/>
  <c r="G110" i="2"/>
  <c r="K110" i="2" s="1"/>
  <c r="H110" i="2"/>
  <c r="C110" i="2"/>
  <c r="C160" i="2"/>
  <c r="H160" i="2"/>
  <c r="G160" i="2"/>
  <c r="K160" i="2" s="1"/>
  <c r="H103" i="2"/>
  <c r="G103" i="2"/>
  <c r="K103" i="2" s="1"/>
  <c r="C103" i="2"/>
  <c r="C52" i="2"/>
  <c r="H52" i="2"/>
  <c r="G52" i="2"/>
  <c r="K52" i="2" s="1"/>
  <c r="H62" i="2"/>
  <c r="F62" i="2"/>
  <c r="C62" i="2"/>
  <c r="D62" i="2"/>
  <c r="G62" i="2"/>
  <c r="K62" i="2" s="1"/>
  <c r="E62" i="2"/>
  <c r="H100" i="2"/>
  <c r="G100" i="2"/>
  <c r="K100" i="2" s="1"/>
  <c r="C100" i="2"/>
  <c r="H2" i="2"/>
  <c r="C2" i="2"/>
  <c r="D2" i="2"/>
  <c r="E2" i="2"/>
  <c r="F2" i="2"/>
  <c r="G2" i="2"/>
  <c r="K2" i="2" s="1"/>
  <c r="K114" i="3"/>
  <c r="O114" i="3" s="1"/>
  <c r="L114" i="3"/>
  <c r="L25" i="3"/>
  <c r="K25" i="3"/>
  <c r="O25" i="3" s="1"/>
  <c r="L2" i="3"/>
  <c r="K2" i="3"/>
  <c r="O2" i="3" s="1"/>
  <c r="K47" i="3"/>
  <c r="O47" i="3" s="1"/>
  <c r="L47" i="3"/>
  <c r="K65" i="3"/>
  <c r="O65" i="3" s="1"/>
  <c r="I65" i="3"/>
  <c r="L65" i="3"/>
  <c r="J65" i="3"/>
  <c r="H65" i="3"/>
  <c r="D65" i="3"/>
  <c r="G65" i="3"/>
  <c r="K108" i="3"/>
  <c r="O108" i="3" s="1"/>
  <c r="K15" i="3"/>
  <c r="O15" i="3" s="1"/>
  <c r="G15" i="3"/>
  <c r="H15" i="3"/>
  <c r="J15" i="3"/>
  <c r="D15" i="3"/>
  <c r="L15" i="3"/>
  <c r="I15" i="3"/>
  <c r="L96" i="3"/>
  <c r="K96" i="3"/>
  <c r="O96" i="3" s="1"/>
  <c r="L102" i="3"/>
  <c r="K102" i="3"/>
  <c r="O102" i="3" s="1"/>
  <c r="K61" i="3"/>
  <c r="O61" i="3" s="1"/>
  <c r="D61" i="3"/>
  <c r="G61" i="3"/>
  <c r="I61" i="3"/>
  <c r="H61" i="3"/>
  <c r="J61" i="3"/>
  <c r="L61" i="3"/>
  <c r="L95" i="3"/>
  <c r="K95" i="3"/>
  <c r="O95" i="3" s="1"/>
  <c r="I116" i="3"/>
  <c r="L116" i="3"/>
  <c r="D116" i="3"/>
  <c r="K116" i="3"/>
  <c r="O116" i="3" s="1"/>
  <c r="J116" i="3"/>
  <c r="H116" i="3"/>
  <c r="G116" i="3"/>
  <c r="K107" i="3"/>
  <c r="O107" i="3" s="1"/>
  <c r="L107" i="3"/>
  <c r="L145" i="3"/>
  <c r="K145" i="3"/>
  <c r="O145" i="3" s="1"/>
  <c r="K91" i="3"/>
  <c r="O91" i="3" s="1"/>
  <c r="L91" i="3"/>
  <c r="K37" i="3"/>
  <c r="O37" i="3" s="1"/>
  <c r="L17" i="3"/>
  <c r="D17" i="3"/>
  <c r="K17" i="3"/>
  <c r="O17" i="3" s="1"/>
  <c r="G17" i="3"/>
  <c r="H17" i="3"/>
  <c r="J17" i="3"/>
  <c r="I17" i="3"/>
  <c r="D62" i="3"/>
  <c r="K62" i="3"/>
  <c r="O62" i="3" s="1"/>
  <c r="I62" i="3"/>
  <c r="L62" i="3"/>
  <c r="H62" i="3"/>
  <c r="G62" i="3"/>
  <c r="J62" i="3"/>
  <c r="K19" i="3"/>
  <c r="O19" i="3" s="1"/>
  <c r="L79" i="3"/>
  <c r="D79" i="3"/>
  <c r="K79" i="3"/>
  <c r="O79" i="3" s="1"/>
  <c r="J79" i="3"/>
  <c r="I79" i="3"/>
  <c r="G79" i="3"/>
  <c r="H79" i="3"/>
  <c r="L137" i="3"/>
  <c r="K137" i="3"/>
  <c r="O137" i="3" s="1"/>
  <c r="L143" i="3"/>
  <c r="K143" i="3"/>
  <c r="O143" i="3" s="1"/>
  <c r="K144" i="3"/>
  <c r="O144" i="3" s="1"/>
  <c r="L144" i="3"/>
  <c r="L109" i="3"/>
  <c r="K109" i="3"/>
  <c r="O109" i="3" s="1"/>
  <c r="H81" i="3"/>
  <c r="J81" i="3"/>
  <c r="D81" i="3"/>
  <c r="L81" i="3"/>
  <c r="I81" i="3"/>
  <c r="K81" i="3"/>
  <c r="O81" i="3" s="1"/>
  <c r="G81" i="3"/>
  <c r="K46" i="3"/>
  <c r="O46" i="3" s="1"/>
  <c r="L46" i="3"/>
  <c r="K50" i="3"/>
  <c r="O50" i="3" s="1"/>
  <c r="L50" i="3"/>
  <c r="L58" i="3"/>
  <c r="J58" i="3"/>
  <c r="H58" i="3"/>
  <c r="I58" i="3"/>
  <c r="D58" i="3"/>
  <c r="K58" i="3"/>
  <c r="O58" i="3" s="1"/>
  <c r="G58" i="3"/>
  <c r="Q58" i="3" s="1"/>
  <c r="C58" i="3" s="1"/>
  <c r="E369" i="1"/>
  <c r="D369" i="1"/>
  <c r="H369" i="1" s="1"/>
  <c r="E231" i="1"/>
  <c r="D231" i="1"/>
  <c r="H231" i="1" s="1"/>
  <c r="E441" i="1"/>
  <c r="D441" i="1"/>
  <c r="H441" i="1" s="1"/>
  <c r="D126" i="1"/>
  <c r="H126" i="1" s="1"/>
  <c r="E126" i="1"/>
  <c r="C140" i="2"/>
  <c r="G140" i="2"/>
  <c r="K140" i="2" s="1"/>
  <c r="H140" i="2"/>
  <c r="G99" i="2"/>
  <c r="K99" i="2" s="1"/>
  <c r="C99" i="2"/>
  <c r="H132" i="2"/>
  <c r="G132" i="2"/>
  <c r="K132" i="2" s="1"/>
  <c r="C132" i="2"/>
  <c r="H90" i="2"/>
  <c r="G90" i="2"/>
  <c r="K90" i="2" s="1"/>
  <c r="C90" i="2"/>
  <c r="G123" i="2"/>
  <c r="K123" i="2" s="1"/>
  <c r="H123" i="2"/>
  <c r="C123" i="2"/>
  <c r="H92" i="2"/>
  <c r="G92" i="2"/>
  <c r="K92" i="2" s="1"/>
  <c r="C92" i="2"/>
  <c r="H88" i="2"/>
  <c r="G88" i="2"/>
  <c r="K88" i="2" s="1"/>
  <c r="C88" i="2"/>
  <c r="G28" i="2"/>
  <c r="K28" i="2" s="1"/>
  <c r="C28" i="2"/>
  <c r="C79" i="2"/>
  <c r="F79" i="2"/>
  <c r="G79" i="2"/>
  <c r="K79" i="2" s="1"/>
  <c r="H79" i="2"/>
  <c r="D79" i="2"/>
  <c r="E79" i="2"/>
  <c r="G121" i="2"/>
  <c r="K121" i="2" s="1"/>
  <c r="C121" i="2"/>
  <c r="H121" i="2"/>
  <c r="G26" i="2"/>
  <c r="K26" i="2" s="1"/>
  <c r="H26" i="2"/>
  <c r="C26" i="2"/>
  <c r="G56" i="2"/>
  <c r="K56" i="2" s="1"/>
  <c r="E56" i="2"/>
  <c r="F56" i="2"/>
  <c r="D56" i="2"/>
  <c r="C56" i="2"/>
  <c r="H56" i="2"/>
  <c r="G82" i="2"/>
  <c r="K82" i="2" s="1"/>
  <c r="H82" i="2"/>
  <c r="C82" i="2"/>
  <c r="C71" i="2"/>
  <c r="E71" i="2"/>
  <c r="H71" i="2"/>
  <c r="G71" i="2"/>
  <c r="K71" i="2" s="1"/>
  <c r="F71" i="2"/>
  <c r="D71" i="2"/>
  <c r="H83" i="2"/>
  <c r="E83" i="2"/>
  <c r="G83" i="2"/>
  <c r="K83" i="2" s="1"/>
  <c r="C83" i="2"/>
  <c r="F83" i="2"/>
  <c r="D83" i="2"/>
  <c r="D78" i="2"/>
  <c r="C78" i="2"/>
  <c r="F78" i="2"/>
  <c r="H78" i="2"/>
  <c r="E78" i="2"/>
  <c r="G78" i="2"/>
  <c r="K78" i="2" s="1"/>
  <c r="H43" i="2"/>
  <c r="G43" i="2"/>
  <c r="K43" i="2" s="1"/>
  <c r="C43" i="2"/>
  <c r="H143" i="2"/>
  <c r="G143" i="2"/>
  <c r="K143" i="2" s="1"/>
  <c r="C143" i="2"/>
  <c r="H41" i="2"/>
  <c r="G41" i="2"/>
  <c r="K41" i="2" s="1"/>
  <c r="C41" i="2"/>
  <c r="G125" i="2"/>
  <c r="K125" i="2" s="1"/>
  <c r="H125" i="2"/>
  <c r="C125" i="2"/>
  <c r="H65" i="2"/>
  <c r="G65" i="2"/>
  <c r="K65" i="2" s="1"/>
  <c r="D65" i="2"/>
  <c r="C65" i="2"/>
  <c r="E65" i="2"/>
  <c r="F65" i="2"/>
  <c r="C73" i="2"/>
  <c r="D73" i="2"/>
  <c r="F73" i="2"/>
  <c r="G73" i="2"/>
  <c r="K73" i="2" s="1"/>
  <c r="H73" i="2"/>
  <c r="E73" i="2"/>
  <c r="G7" i="2"/>
  <c r="K7" i="2" s="1"/>
  <c r="C7" i="2"/>
  <c r="H7" i="2"/>
  <c r="H30" i="2"/>
  <c r="G30" i="2"/>
  <c r="K30" i="2" s="1"/>
  <c r="C30" i="2"/>
  <c r="H32" i="2"/>
  <c r="G32" i="2"/>
  <c r="K32" i="2" s="1"/>
  <c r="C32" i="2"/>
  <c r="H122" i="2"/>
  <c r="G122" i="2"/>
  <c r="K122" i="2" s="1"/>
  <c r="C122" i="2"/>
  <c r="C55" i="2"/>
  <c r="D55" i="2"/>
  <c r="E55" i="2"/>
  <c r="H55" i="2"/>
  <c r="G55" i="2"/>
  <c r="K55" i="2" s="1"/>
  <c r="F55" i="2"/>
  <c r="G54" i="2"/>
  <c r="K54" i="2" s="1"/>
  <c r="F54" i="2"/>
  <c r="H54" i="2"/>
  <c r="D54" i="2"/>
  <c r="C54" i="2"/>
  <c r="E54" i="2"/>
  <c r="H159" i="2"/>
  <c r="G159" i="2"/>
  <c r="K159" i="2" s="1"/>
  <c r="C159" i="2"/>
  <c r="C141" i="2"/>
  <c r="G141" i="2"/>
  <c r="K141" i="2" s="1"/>
  <c r="H141" i="2"/>
  <c r="G49" i="2"/>
  <c r="K49" i="2" s="1"/>
  <c r="C49" i="2"/>
  <c r="H49" i="2"/>
  <c r="G61" i="2"/>
  <c r="K61" i="2" s="1"/>
  <c r="H61" i="2"/>
  <c r="F61" i="2"/>
  <c r="D61" i="2"/>
  <c r="E61" i="2"/>
  <c r="C61" i="2"/>
  <c r="H101" i="2"/>
  <c r="G101" i="2"/>
  <c r="K101" i="2" s="1"/>
  <c r="C101" i="2"/>
  <c r="G25" i="2"/>
  <c r="K25" i="2" s="1"/>
  <c r="H25" i="2"/>
  <c r="C25" i="2"/>
  <c r="G138" i="2"/>
  <c r="K138" i="2" s="1"/>
  <c r="H138" i="2"/>
  <c r="C138" i="2"/>
  <c r="H118" i="2"/>
  <c r="G118" i="2"/>
  <c r="K118" i="2" s="1"/>
  <c r="C118" i="2"/>
  <c r="G4" i="2"/>
  <c r="K4" i="2" s="1"/>
  <c r="F4" i="2"/>
  <c r="E4" i="2"/>
  <c r="C4" i="2"/>
  <c r="D4" i="2"/>
  <c r="H4" i="2"/>
  <c r="G87" i="2"/>
  <c r="K87" i="2" s="1"/>
  <c r="H87" i="2"/>
  <c r="C87" i="2"/>
  <c r="C19" i="2"/>
  <c r="G19" i="2"/>
  <c r="K19" i="2" s="1"/>
  <c r="F19" i="2"/>
  <c r="H19" i="2"/>
  <c r="E19" i="2"/>
  <c r="D19" i="2"/>
  <c r="C50" i="2"/>
  <c r="H50" i="2"/>
  <c r="G50" i="2"/>
  <c r="K50" i="2" s="1"/>
  <c r="G23" i="2"/>
  <c r="K23" i="2" s="1"/>
  <c r="H23" i="2"/>
  <c r="C23" i="2"/>
  <c r="G6" i="2"/>
  <c r="K6" i="2" s="1"/>
  <c r="H6" i="2"/>
  <c r="C6" i="2"/>
  <c r="H17" i="2"/>
  <c r="C17" i="2"/>
  <c r="G17" i="2"/>
  <c r="K17" i="2" s="1"/>
  <c r="D17" i="2"/>
  <c r="F17" i="2"/>
  <c r="E17" i="2"/>
  <c r="C13" i="2"/>
  <c r="D13" i="2"/>
  <c r="G13" i="2"/>
  <c r="K13" i="2" s="1"/>
  <c r="H13" i="2"/>
  <c r="F13" i="2"/>
  <c r="E13" i="2"/>
  <c r="H139" i="2"/>
  <c r="G139" i="2"/>
  <c r="K139" i="2" s="1"/>
  <c r="C139" i="2"/>
  <c r="G107" i="2"/>
  <c r="K107" i="2" s="1"/>
  <c r="H107" i="2"/>
  <c r="C107" i="2"/>
  <c r="G35" i="2"/>
  <c r="K35" i="2" s="1"/>
  <c r="H35" i="2"/>
  <c r="C35" i="2"/>
  <c r="C10" i="2"/>
  <c r="G10" i="2"/>
  <c r="K10" i="2" s="1"/>
  <c r="H10" i="2"/>
  <c r="G29" i="2"/>
  <c r="K29" i="2" s="1"/>
  <c r="H29" i="2"/>
  <c r="C29" i="2"/>
  <c r="G161" i="2"/>
  <c r="K161" i="2" s="1"/>
  <c r="H161" i="2"/>
  <c r="C161" i="2"/>
  <c r="G98" i="2"/>
  <c r="K98" i="2" s="1"/>
  <c r="H98" i="2"/>
  <c r="C98" i="2"/>
  <c r="G153" i="2"/>
  <c r="K153" i="2" s="1"/>
  <c r="H153" i="2"/>
  <c r="C153" i="2"/>
  <c r="C16" i="2"/>
  <c r="D16" i="2"/>
  <c r="E16" i="2"/>
  <c r="H16" i="2"/>
  <c r="F16" i="2"/>
  <c r="G16" i="2"/>
  <c r="K16" i="2" s="1"/>
  <c r="G8" i="2"/>
  <c r="K8" i="2" s="1"/>
  <c r="H8" i="2"/>
  <c r="C8" i="2"/>
  <c r="H42" i="2"/>
  <c r="G42" i="2"/>
  <c r="K42" i="2" s="1"/>
  <c r="C42" i="2"/>
  <c r="G105" i="2"/>
  <c r="K105" i="2" s="1"/>
  <c r="H105" i="2"/>
  <c r="C105" i="2"/>
  <c r="G109" i="2"/>
  <c r="K109" i="2" s="1"/>
  <c r="H109" i="2"/>
  <c r="C109" i="2"/>
  <c r="H11" i="2"/>
  <c r="G11" i="2"/>
  <c r="K11" i="2" s="1"/>
  <c r="C11" i="2"/>
  <c r="H86" i="2"/>
  <c r="G86" i="2"/>
  <c r="K86" i="2" s="1"/>
  <c r="C86" i="2"/>
  <c r="H149" i="2"/>
  <c r="G149" i="2"/>
  <c r="K149" i="2" s="1"/>
  <c r="C149" i="2"/>
  <c r="G51" i="2"/>
  <c r="K51" i="2" s="1"/>
  <c r="C51" i="2"/>
  <c r="H51" i="2"/>
  <c r="G142" i="2"/>
  <c r="K142" i="2" s="1"/>
  <c r="H142" i="2"/>
  <c r="C142" i="2"/>
  <c r="H97" i="2"/>
  <c r="G97" i="2"/>
  <c r="K97" i="2" s="1"/>
  <c r="C97" i="2"/>
  <c r="H5" i="2"/>
  <c r="G5" i="2"/>
  <c r="K5" i="2" s="1"/>
  <c r="D5" i="2"/>
  <c r="C5" i="2"/>
  <c r="E5" i="2"/>
  <c r="F5" i="2"/>
  <c r="G135" i="2"/>
  <c r="K135" i="2" s="1"/>
  <c r="H135" i="2"/>
  <c r="C135" i="2"/>
  <c r="H80" i="2"/>
  <c r="G80" i="2"/>
  <c r="K80" i="2" s="1"/>
  <c r="E80" i="2"/>
  <c r="F80" i="2"/>
  <c r="D80" i="2"/>
  <c r="C80" i="2"/>
  <c r="G137" i="2"/>
  <c r="K137" i="2" s="1"/>
  <c r="C137" i="2"/>
  <c r="G72" i="2"/>
  <c r="K72" i="2" s="1"/>
  <c r="E72" i="2"/>
  <c r="D72" i="2"/>
  <c r="H72" i="2"/>
  <c r="C72" i="2"/>
  <c r="F72" i="2"/>
  <c r="C74" i="2"/>
  <c r="H74" i="2"/>
  <c r="G74" i="2"/>
  <c r="K74" i="2" s="1"/>
  <c r="F74" i="2"/>
  <c r="D74" i="2"/>
  <c r="E74" i="2"/>
  <c r="G119" i="2"/>
  <c r="K119" i="2" s="1"/>
  <c r="C119" i="2"/>
  <c r="H119" i="2"/>
  <c r="G59" i="2"/>
  <c r="K59" i="2" s="1"/>
  <c r="C59" i="2"/>
  <c r="H131" i="2"/>
  <c r="G131" i="2"/>
  <c r="K131" i="2" s="1"/>
  <c r="C131" i="2"/>
  <c r="G108" i="2"/>
  <c r="K108" i="2" s="1"/>
  <c r="C108" i="2"/>
  <c r="G36" i="2"/>
  <c r="K36" i="2" s="1"/>
  <c r="H36" i="2"/>
  <c r="C36" i="2"/>
  <c r="H144" i="2"/>
  <c r="G144" i="2"/>
  <c r="K144" i="2" s="1"/>
  <c r="C144" i="2"/>
  <c r="G127" i="2"/>
  <c r="K127" i="2" s="1"/>
  <c r="H127" i="2"/>
  <c r="C127" i="2"/>
  <c r="G34" i="2"/>
  <c r="K34" i="2" s="1"/>
  <c r="H34" i="2"/>
  <c r="C34" i="2"/>
  <c r="H124" i="2"/>
  <c r="G124" i="2"/>
  <c r="K124" i="2" s="1"/>
  <c r="C124" i="2"/>
  <c r="G133" i="2"/>
  <c r="K133" i="2" s="1"/>
  <c r="H133" i="2"/>
  <c r="C133" i="2"/>
  <c r="L129" i="3"/>
  <c r="K129" i="3"/>
  <c r="O129" i="3" s="1"/>
  <c r="I33" i="3"/>
  <c r="D33" i="3"/>
  <c r="L33" i="3"/>
  <c r="K33" i="3"/>
  <c r="O33" i="3" s="1"/>
  <c r="H33" i="3"/>
  <c r="G33" i="3"/>
  <c r="J33" i="3"/>
  <c r="K24" i="3"/>
  <c r="O24" i="3" s="1"/>
  <c r="L132" i="3"/>
  <c r="K132" i="3"/>
  <c r="O132" i="3" s="1"/>
  <c r="K21" i="3"/>
  <c r="O21" i="3" s="1"/>
  <c r="L54" i="3"/>
  <c r="I54" i="3"/>
  <c r="D54" i="3"/>
  <c r="J54" i="3"/>
  <c r="G54" i="3"/>
  <c r="H54" i="3"/>
  <c r="K54" i="3"/>
  <c r="O54" i="3" s="1"/>
  <c r="L113" i="3"/>
  <c r="K113" i="3"/>
  <c r="O113" i="3" s="1"/>
  <c r="L29" i="3"/>
  <c r="K29" i="3"/>
  <c r="O29" i="3" s="1"/>
  <c r="K3" i="3"/>
  <c r="O3" i="3" s="1"/>
  <c r="L3" i="3"/>
  <c r="L38" i="3"/>
  <c r="K38" i="3"/>
  <c r="O38" i="3" s="1"/>
  <c r="L126" i="3"/>
  <c r="K126" i="3"/>
  <c r="O126" i="3" s="1"/>
  <c r="K43" i="3"/>
  <c r="O43" i="3" s="1"/>
  <c r="L43" i="3"/>
  <c r="K76" i="3"/>
  <c r="O76" i="3" s="1"/>
  <c r="K112" i="3"/>
  <c r="O112" i="3" s="1"/>
  <c r="L112" i="3"/>
  <c r="L123" i="3"/>
  <c r="K123" i="3"/>
  <c r="O123" i="3" s="1"/>
  <c r="K9" i="3"/>
  <c r="O9" i="3" s="1"/>
  <c r="L9" i="3"/>
  <c r="L120" i="3"/>
  <c r="K120" i="3"/>
  <c r="O120" i="3" s="1"/>
  <c r="L94" i="3"/>
  <c r="K94" i="3"/>
  <c r="O94" i="3" s="1"/>
  <c r="K124" i="3"/>
  <c r="O124" i="3" s="1"/>
  <c r="L124" i="3"/>
  <c r="L32" i="3"/>
  <c r="K32" i="3"/>
  <c r="O32" i="3" s="1"/>
  <c r="K103" i="3"/>
  <c r="O103" i="3" s="1"/>
  <c r="L103" i="3"/>
  <c r="L128" i="3"/>
  <c r="D128" i="3"/>
  <c r="G128" i="3"/>
  <c r="H128" i="3"/>
  <c r="K128" i="3"/>
  <c r="O128" i="3" s="1"/>
  <c r="J128" i="3"/>
  <c r="I128" i="3"/>
  <c r="K52" i="3"/>
  <c r="O52" i="3" s="1"/>
  <c r="L52" i="3"/>
  <c r="K34" i="3"/>
  <c r="O34" i="3" s="1"/>
  <c r="L34" i="3"/>
  <c r="L72" i="3"/>
  <c r="K72" i="3"/>
  <c r="O72" i="3" s="1"/>
  <c r="L41" i="3"/>
  <c r="K41" i="3"/>
  <c r="O41" i="3" s="1"/>
  <c r="K121" i="3"/>
  <c r="O121" i="3" s="1"/>
  <c r="L121" i="3"/>
  <c r="D121" i="3"/>
  <c r="K8" i="3"/>
  <c r="O8" i="3" s="1"/>
  <c r="L8" i="3"/>
  <c r="L140" i="3"/>
  <c r="K140" i="3"/>
  <c r="O140" i="3" s="1"/>
  <c r="K74" i="3"/>
  <c r="O74" i="3" s="1"/>
  <c r="L74" i="3"/>
  <c r="L122" i="3"/>
  <c r="K122" i="3"/>
  <c r="O122" i="3" s="1"/>
  <c r="D122" i="3"/>
  <c r="K20" i="3"/>
  <c r="O20" i="3" s="1"/>
  <c r="L40" i="3"/>
  <c r="K40" i="3"/>
  <c r="O40" i="3" s="1"/>
  <c r="G66" i="3"/>
  <c r="I66" i="3"/>
  <c r="H66" i="3"/>
  <c r="L66" i="3"/>
  <c r="D66" i="3"/>
  <c r="K66" i="3"/>
  <c r="O66" i="3" s="1"/>
  <c r="J66" i="3"/>
  <c r="K49" i="3"/>
  <c r="O49" i="3" s="1"/>
  <c r="L49" i="3"/>
  <c r="K71" i="3"/>
  <c r="O71" i="3" s="1"/>
  <c r="L71" i="3"/>
  <c r="L14" i="3"/>
  <c r="J14" i="3"/>
  <c r="K14" i="3"/>
  <c r="O14" i="3" s="1"/>
  <c r="I14" i="3"/>
  <c r="G14" i="3"/>
  <c r="D14" i="3"/>
  <c r="H14" i="3"/>
  <c r="L36" i="3"/>
  <c r="K36" i="3"/>
  <c r="O36" i="3" s="1"/>
  <c r="K5" i="3"/>
  <c r="O5" i="3" s="1"/>
  <c r="L5" i="3"/>
  <c r="L35" i="3"/>
  <c r="K35" i="3"/>
  <c r="O35" i="3" s="1"/>
  <c r="K7" i="3"/>
  <c r="O7" i="3" s="1"/>
  <c r="L7" i="3"/>
  <c r="K141" i="3"/>
  <c r="O141" i="3" s="1"/>
  <c r="L141" i="3"/>
  <c r="D59" i="3"/>
  <c r="K59" i="3"/>
  <c r="O59" i="3" s="1"/>
  <c r="I59" i="3"/>
  <c r="L59" i="3"/>
  <c r="J59" i="3"/>
  <c r="H59" i="3"/>
  <c r="G59" i="3"/>
  <c r="K92" i="3"/>
  <c r="O92" i="3" s="1"/>
  <c r="L92" i="3"/>
  <c r="K134" i="3"/>
  <c r="O134" i="3" s="1"/>
  <c r="L134" i="3"/>
  <c r="G117" i="3"/>
  <c r="K117" i="3"/>
  <c r="O117" i="3" s="1"/>
  <c r="D117" i="3"/>
  <c r="L117" i="3"/>
  <c r="I117" i="3"/>
  <c r="J117" i="3"/>
  <c r="H117" i="3"/>
  <c r="L105" i="3"/>
  <c r="K105" i="3"/>
  <c r="O105" i="3" s="1"/>
  <c r="J55" i="3"/>
  <c r="D55" i="3"/>
  <c r="G55" i="3"/>
  <c r="K55" i="3"/>
  <c r="O55" i="3" s="1"/>
  <c r="H55" i="3"/>
  <c r="L55" i="3"/>
  <c r="I55" i="3"/>
  <c r="K78" i="3"/>
  <c r="O78" i="3" s="1"/>
  <c r="L87" i="3"/>
  <c r="D87" i="3"/>
  <c r="G87" i="3"/>
  <c r="K87" i="3"/>
  <c r="O87" i="3" s="1"/>
  <c r="I87" i="3"/>
  <c r="J87" i="3"/>
  <c r="H87" i="3"/>
  <c r="L13" i="3"/>
  <c r="D13" i="3"/>
  <c r="K13" i="3"/>
  <c r="O13" i="3" s="1"/>
  <c r="G13" i="3"/>
  <c r="H13" i="3"/>
  <c r="I13" i="3"/>
  <c r="J13" i="3"/>
  <c r="L106" i="3"/>
  <c r="K106" i="3"/>
  <c r="O106" i="3" s="1"/>
  <c r="L115" i="3"/>
  <c r="I115" i="3"/>
  <c r="D115" i="3"/>
  <c r="H115" i="3"/>
  <c r="J115" i="3"/>
  <c r="G115" i="3"/>
  <c r="Q115" i="3" s="1"/>
  <c r="C115" i="3" s="1"/>
  <c r="K115" i="3"/>
  <c r="O115" i="3" s="1"/>
  <c r="K45" i="3"/>
  <c r="O45" i="3" s="1"/>
  <c r="L45" i="3"/>
  <c r="L18" i="3"/>
  <c r="G18" i="3"/>
  <c r="D18" i="3"/>
  <c r="H18" i="3"/>
  <c r="J18" i="3"/>
  <c r="I18" i="3"/>
  <c r="K18" i="3"/>
  <c r="O18" i="3" s="1"/>
  <c r="K131" i="3"/>
  <c r="O131" i="3" s="1"/>
  <c r="D131" i="3"/>
  <c r="J131" i="3"/>
  <c r="L131" i="3"/>
  <c r="G131" i="3"/>
  <c r="I131" i="3"/>
  <c r="H131" i="3"/>
  <c r="K101" i="3"/>
  <c r="O101" i="3" s="1"/>
  <c r="L101" i="3"/>
  <c r="L31" i="3"/>
  <c r="K31" i="3"/>
  <c r="O31" i="3" s="1"/>
  <c r="D60" i="3"/>
  <c r="L60" i="3"/>
  <c r="H60" i="3"/>
  <c r="K60" i="3"/>
  <c r="O60" i="3" s="1"/>
  <c r="J60" i="3"/>
  <c r="G60" i="3"/>
  <c r="I60" i="3"/>
  <c r="L75" i="3"/>
  <c r="K75" i="3"/>
  <c r="O75" i="3" s="1"/>
  <c r="K48" i="3"/>
  <c r="O48" i="3" s="1"/>
  <c r="L48" i="3"/>
  <c r="K125" i="3"/>
  <c r="O125" i="3" s="1"/>
  <c r="L125" i="3"/>
  <c r="K68" i="3"/>
  <c r="O68" i="3" s="1"/>
  <c r="L98" i="3"/>
  <c r="K98" i="3"/>
  <c r="O98" i="3" s="1"/>
  <c r="L11" i="3"/>
  <c r="K11" i="3"/>
  <c r="O11" i="3" s="1"/>
  <c r="L39" i="3"/>
  <c r="K39" i="3"/>
  <c r="O39" i="3" s="1"/>
  <c r="K118" i="3"/>
  <c r="O118" i="3" s="1"/>
  <c r="L118" i="3"/>
  <c r="K44" i="3"/>
  <c r="O44" i="3" s="1"/>
  <c r="L44" i="3"/>
  <c r="K67" i="3"/>
  <c r="O67" i="3" s="1"/>
  <c r="L82" i="3"/>
  <c r="J82" i="3"/>
  <c r="G82" i="3"/>
  <c r="D82" i="3"/>
  <c r="K82" i="3"/>
  <c r="O82" i="3" s="1"/>
  <c r="H82" i="3"/>
  <c r="I82" i="3"/>
  <c r="K89" i="3"/>
  <c r="O89" i="3" s="1"/>
  <c r="J89" i="3"/>
  <c r="G89" i="3"/>
  <c r="L89" i="3"/>
  <c r="H89" i="3"/>
  <c r="D89" i="3"/>
  <c r="I89" i="3"/>
  <c r="K85" i="3"/>
  <c r="O85" i="3" s="1"/>
  <c r="J85" i="3"/>
  <c r="I85" i="3"/>
  <c r="D85" i="3"/>
  <c r="L85" i="3"/>
  <c r="G85" i="3"/>
  <c r="H85" i="3"/>
  <c r="H40" i="5"/>
  <c r="G40" i="5"/>
  <c r="K40" i="5" s="1"/>
  <c r="C40" i="5"/>
  <c r="H2" i="5"/>
  <c r="E2" i="5"/>
  <c r="G2" i="5"/>
  <c r="K2" i="5" s="1"/>
  <c r="C2" i="5"/>
  <c r="D2" i="5"/>
  <c r="F2" i="5"/>
  <c r="G18" i="5"/>
  <c r="K18" i="5" s="1"/>
  <c r="H18" i="5"/>
  <c r="C18" i="5"/>
  <c r="H92" i="5"/>
  <c r="G92" i="5"/>
  <c r="K92" i="5" s="1"/>
  <c r="C92" i="5"/>
  <c r="G64" i="5"/>
  <c r="K64" i="5" s="1"/>
  <c r="H64" i="5"/>
  <c r="C64" i="5"/>
  <c r="G53" i="5"/>
  <c r="K53" i="5" s="1"/>
  <c r="H53" i="5"/>
  <c r="C53" i="5"/>
  <c r="G141" i="5"/>
  <c r="K141" i="5" s="1"/>
  <c r="H141" i="5"/>
  <c r="C141" i="5"/>
  <c r="G69" i="5"/>
  <c r="K69" i="5" s="1"/>
  <c r="C69" i="5"/>
  <c r="H56" i="5"/>
  <c r="G56" i="5"/>
  <c r="K56" i="5" s="1"/>
  <c r="C56" i="5"/>
  <c r="H137" i="5"/>
  <c r="G137" i="5"/>
  <c r="K137" i="5" s="1"/>
  <c r="C137" i="5"/>
  <c r="C87" i="5"/>
  <c r="F87" i="5"/>
  <c r="E87" i="5"/>
  <c r="G87" i="5"/>
  <c r="K87" i="5" s="1"/>
  <c r="D87" i="5"/>
  <c r="H87" i="5"/>
  <c r="C148" i="5"/>
  <c r="G148" i="5"/>
  <c r="K148" i="5" s="1"/>
  <c r="H148" i="5"/>
  <c r="C3" i="5"/>
  <c r="E3" i="5"/>
  <c r="H3" i="5"/>
  <c r="G3" i="5"/>
  <c r="K3" i="5" s="1"/>
  <c r="F3" i="5"/>
  <c r="D3" i="5"/>
  <c r="H136" i="5"/>
  <c r="G136" i="5"/>
  <c r="K136" i="5" s="1"/>
  <c r="C136" i="5"/>
  <c r="H106" i="5"/>
  <c r="G106" i="5"/>
  <c r="K106" i="5" s="1"/>
  <c r="C106" i="5"/>
  <c r="H61" i="5"/>
  <c r="G61" i="5"/>
  <c r="K61" i="5" s="1"/>
  <c r="C61" i="5"/>
  <c r="G130" i="5"/>
  <c r="K130" i="5" s="1"/>
  <c r="H130" i="5"/>
  <c r="C130" i="5"/>
  <c r="H72" i="5"/>
  <c r="G72" i="5"/>
  <c r="K72" i="5" s="1"/>
  <c r="C72" i="5"/>
  <c r="H131" i="5"/>
  <c r="G131" i="5"/>
  <c r="K131" i="5" s="1"/>
  <c r="C131" i="5"/>
  <c r="H71" i="5"/>
  <c r="G71" i="5"/>
  <c r="K71" i="5" s="1"/>
  <c r="C71" i="5"/>
  <c r="G70" i="5"/>
  <c r="K70" i="5" s="1"/>
  <c r="H70" i="5"/>
  <c r="C70" i="5"/>
  <c r="G68" i="5"/>
  <c r="K68" i="5" s="1"/>
  <c r="C68" i="5"/>
  <c r="C62" i="5"/>
  <c r="F62" i="5"/>
  <c r="G62" i="5"/>
  <c r="K62" i="5" s="1"/>
  <c r="H62" i="5"/>
  <c r="D62" i="5"/>
  <c r="E62" i="5"/>
  <c r="G16" i="5"/>
  <c r="K16" i="5" s="1"/>
  <c r="H16" i="5"/>
  <c r="C16" i="5"/>
  <c r="G133" i="5"/>
  <c r="K133" i="5" s="1"/>
  <c r="H133" i="5"/>
  <c r="C133" i="5"/>
  <c r="G100" i="5"/>
  <c r="K100" i="5" s="1"/>
  <c r="H100" i="5"/>
  <c r="C100" i="5"/>
  <c r="G22" i="5"/>
  <c r="K22" i="5" s="1"/>
  <c r="H22" i="5"/>
  <c r="C22" i="5"/>
  <c r="G51" i="5"/>
  <c r="K51" i="5" s="1"/>
  <c r="H51" i="5"/>
  <c r="C51" i="5"/>
  <c r="H32" i="5"/>
  <c r="G32" i="5"/>
  <c r="K32" i="5" s="1"/>
  <c r="C32" i="5"/>
  <c r="H129" i="5"/>
  <c r="G129" i="5"/>
  <c r="K129" i="5" s="1"/>
  <c r="C129" i="5"/>
  <c r="G99" i="5"/>
  <c r="K99" i="5" s="1"/>
  <c r="H99" i="5"/>
  <c r="C99" i="5"/>
  <c r="H48" i="5"/>
  <c r="G48" i="5"/>
  <c r="K48" i="5" s="1"/>
  <c r="C48" i="5"/>
  <c r="G117" i="5"/>
  <c r="K117" i="5" s="1"/>
  <c r="C117" i="5"/>
  <c r="C23" i="5"/>
  <c r="H23" i="5"/>
  <c r="G23" i="5"/>
  <c r="K23" i="5" s="1"/>
  <c r="H50" i="5"/>
  <c r="G50" i="5"/>
  <c r="K50" i="5" s="1"/>
  <c r="C50" i="5"/>
  <c r="H58" i="5"/>
  <c r="C58" i="5"/>
  <c r="G58" i="5"/>
  <c r="K58" i="5" s="1"/>
  <c r="C147" i="5"/>
  <c r="H147" i="5"/>
  <c r="G147" i="5"/>
  <c r="K147" i="5" s="1"/>
  <c r="G113" i="5"/>
  <c r="K113" i="5" s="1"/>
  <c r="H113" i="5"/>
  <c r="C113" i="5"/>
  <c r="H55" i="5"/>
  <c r="G55" i="5"/>
  <c r="K55" i="5" s="1"/>
  <c r="C55" i="5"/>
  <c r="G77" i="5"/>
  <c r="K77" i="5" s="1"/>
  <c r="H77" i="5"/>
  <c r="C77" i="5"/>
  <c r="G12" i="5"/>
  <c r="K12" i="5" s="1"/>
  <c r="H12" i="5"/>
  <c r="E12" i="5"/>
  <c r="F12" i="5"/>
  <c r="D12" i="5"/>
  <c r="C12" i="5"/>
  <c r="H27" i="5"/>
  <c r="G27" i="5"/>
  <c r="K27" i="5" s="1"/>
  <c r="C27" i="5"/>
  <c r="H144" i="5"/>
  <c r="G144" i="5"/>
  <c r="K144" i="5" s="1"/>
  <c r="C144" i="5"/>
  <c r="C7" i="5"/>
  <c r="G7" i="5"/>
  <c r="K7" i="5" s="1"/>
  <c r="H7" i="5"/>
  <c r="H103" i="5"/>
  <c r="G103" i="5"/>
  <c r="K103" i="5" s="1"/>
  <c r="C103" i="5"/>
  <c r="H43" i="5"/>
  <c r="C43" i="5"/>
  <c r="G43" i="5"/>
  <c r="K43" i="5" s="1"/>
  <c r="H143" i="5"/>
  <c r="G143" i="5"/>
  <c r="K143" i="5" s="1"/>
  <c r="C143" i="5"/>
  <c r="H41" i="5"/>
  <c r="G41" i="5"/>
  <c r="K41" i="5" s="1"/>
  <c r="C41" i="5"/>
  <c r="H15" i="5"/>
  <c r="G15" i="5"/>
  <c r="K15" i="5" s="1"/>
  <c r="C15" i="5"/>
  <c r="H46" i="5"/>
  <c r="G46" i="5"/>
  <c r="K46" i="5" s="1"/>
  <c r="C46" i="5"/>
  <c r="H142" i="5"/>
  <c r="G142" i="5"/>
  <c r="K142" i="5" s="1"/>
  <c r="C142" i="5"/>
  <c r="G59" i="5"/>
  <c r="K59" i="5" s="1"/>
  <c r="H59" i="5"/>
  <c r="C59" i="5"/>
  <c r="G115" i="5"/>
  <c r="K115" i="5" s="1"/>
  <c r="C115" i="5"/>
  <c r="G111" i="5"/>
  <c r="K111" i="5" s="1"/>
  <c r="H111" i="5"/>
  <c r="C111" i="5"/>
  <c r="H110" i="5"/>
  <c r="G110" i="5"/>
  <c r="K110" i="5" s="1"/>
  <c r="C110" i="5"/>
  <c r="H76" i="5"/>
  <c r="G76" i="5"/>
  <c r="K76" i="5" s="1"/>
  <c r="C76" i="5"/>
  <c r="H121" i="5"/>
  <c r="G121" i="5"/>
  <c r="K121" i="5" s="1"/>
  <c r="C121" i="5"/>
  <c r="H135" i="5"/>
  <c r="G135" i="5"/>
  <c r="K135" i="5" s="1"/>
  <c r="C135" i="5"/>
  <c r="G94" i="5"/>
  <c r="K94" i="5" s="1"/>
  <c r="H94" i="5"/>
  <c r="C94" i="5"/>
  <c r="G116" i="5"/>
  <c r="K116" i="5" s="1"/>
  <c r="C116" i="5"/>
  <c r="G24" i="5"/>
  <c r="K24" i="5" s="1"/>
  <c r="H24" i="5"/>
  <c r="C24" i="5"/>
  <c r="H25" i="5"/>
  <c r="G25" i="5"/>
  <c r="K25" i="5" s="1"/>
  <c r="C25" i="5"/>
  <c r="H30" i="5"/>
  <c r="G30" i="5"/>
  <c r="K30" i="5" s="1"/>
  <c r="C30" i="5"/>
  <c r="G120" i="5"/>
  <c r="K120" i="5" s="1"/>
  <c r="H120" i="5"/>
  <c r="C120" i="5"/>
  <c r="H122" i="5"/>
  <c r="G122" i="5"/>
  <c r="K122" i="5" s="1"/>
  <c r="C122" i="5"/>
  <c r="H34" i="5"/>
  <c r="G34" i="5"/>
  <c r="K34" i="5" s="1"/>
  <c r="C34" i="5"/>
  <c r="H96" i="5"/>
  <c r="G96" i="5"/>
  <c r="K96" i="5" s="1"/>
  <c r="C96" i="5"/>
  <c r="H6" i="5"/>
  <c r="G6" i="5"/>
  <c r="K6" i="5" s="1"/>
  <c r="C6" i="5"/>
  <c r="H10" i="5"/>
  <c r="G10" i="5"/>
  <c r="K10" i="5" s="1"/>
  <c r="C10" i="5"/>
  <c r="G97" i="5"/>
  <c r="K97" i="5" s="1"/>
  <c r="H97" i="5"/>
  <c r="C97" i="5"/>
  <c r="G90" i="5"/>
  <c r="K90" i="5" s="1"/>
  <c r="H90" i="5"/>
  <c r="C90" i="5"/>
  <c r="G60" i="5"/>
  <c r="K60" i="5" s="1"/>
  <c r="H60" i="5"/>
  <c r="C60" i="5"/>
  <c r="G20" i="5"/>
  <c r="K20" i="5" s="1"/>
  <c r="H20" i="5"/>
  <c r="C20" i="5"/>
  <c r="G132" i="5"/>
  <c r="K132" i="5" s="1"/>
  <c r="H132" i="5"/>
  <c r="C132" i="5"/>
  <c r="D465" i="1"/>
  <c r="H465" i="1" s="1"/>
  <c r="D462" i="1"/>
  <c r="H462" i="1" s="1"/>
  <c r="T537" i="1"/>
  <c r="R537" i="1"/>
  <c r="U537" i="1"/>
  <c r="S537" i="1"/>
  <c r="P537" i="1"/>
  <c r="N537" i="1"/>
  <c r="L537" i="1"/>
  <c r="Q537" i="1"/>
  <c r="O537" i="1"/>
  <c r="M537" i="1"/>
  <c r="K537" i="1"/>
  <c r="I537" i="1"/>
  <c r="J537" i="1"/>
  <c r="S465" i="1"/>
  <c r="O465" i="1"/>
  <c r="K465" i="1"/>
  <c r="R465" i="1"/>
  <c r="N465" i="1"/>
  <c r="L465" i="1"/>
  <c r="T465" i="1"/>
  <c r="I465" i="1"/>
  <c r="U465" i="1"/>
  <c r="Q465" i="1"/>
  <c r="M465" i="1"/>
  <c r="P465" i="1"/>
  <c r="J465" i="1"/>
  <c r="I440" i="1"/>
  <c r="J440" i="1"/>
  <c r="S440" i="1"/>
  <c r="T440" i="1"/>
  <c r="K440" i="1"/>
  <c r="Q440" i="1"/>
  <c r="R440" i="1"/>
  <c r="L440" i="1"/>
  <c r="N440" i="1"/>
  <c r="U440" i="1"/>
  <c r="M440" i="1"/>
  <c r="O440" i="1"/>
  <c r="P440" i="1"/>
  <c r="M430" i="1"/>
  <c r="N430" i="1"/>
  <c r="Q430" i="1"/>
  <c r="I430" i="1"/>
  <c r="J430" i="1"/>
  <c r="S430" i="1"/>
  <c r="T430" i="1"/>
  <c r="P430" i="1"/>
  <c r="K430" i="1"/>
  <c r="R430" i="1"/>
  <c r="L430" i="1"/>
  <c r="O430" i="1"/>
  <c r="U430" i="1"/>
  <c r="I369" i="1"/>
  <c r="L369" i="1"/>
  <c r="M369" i="1"/>
  <c r="N369" i="1"/>
  <c r="S369" i="1"/>
  <c r="K369" i="1"/>
  <c r="J369" i="1"/>
  <c r="U369" i="1"/>
  <c r="Q369" i="1"/>
  <c r="O369" i="1"/>
  <c r="T369" i="1"/>
  <c r="R369" i="1"/>
  <c r="P369" i="1"/>
  <c r="S126" i="1"/>
  <c r="K126" i="1"/>
  <c r="N126" i="1"/>
  <c r="M126" i="1"/>
  <c r="O126" i="1"/>
  <c r="P126" i="1"/>
  <c r="I126" i="1"/>
  <c r="T126" i="1"/>
  <c r="J126" i="1"/>
  <c r="R126" i="1"/>
  <c r="L126" i="1"/>
  <c r="Q126" i="1"/>
  <c r="U126" i="1"/>
  <c r="K462" i="1"/>
  <c r="P462" i="1"/>
  <c r="M462" i="1"/>
  <c r="R462" i="1"/>
  <c r="L462" i="1"/>
  <c r="Q462" i="1"/>
  <c r="U462" i="1"/>
  <c r="I462" i="1"/>
  <c r="T462" i="1"/>
  <c r="N462" i="1"/>
  <c r="J462" i="1"/>
  <c r="O462" i="1"/>
  <c r="S462" i="1"/>
  <c r="L125" i="1"/>
  <c r="K125" i="1"/>
  <c r="O125" i="1"/>
  <c r="T125" i="1"/>
  <c r="M125" i="1"/>
  <c r="Q125" i="1"/>
  <c r="U125" i="1"/>
  <c r="R125" i="1"/>
  <c r="I125" i="1"/>
  <c r="P125" i="1"/>
  <c r="J125" i="1"/>
  <c r="N125" i="1"/>
  <c r="S125" i="1"/>
  <c r="Q412" i="1"/>
  <c r="O412" i="1"/>
  <c r="T412" i="1"/>
  <c r="P412" i="1"/>
  <c r="L412" i="1"/>
  <c r="N412" i="1"/>
  <c r="K412" i="1"/>
  <c r="M412" i="1"/>
  <c r="J412" i="1"/>
  <c r="I412" i="1"/>
  <c r="R412" i="1"/>
  <c r="S412" i="1"/>
  <c r="U412" i="1"/>
  <c r="L413" i="1"/>
  <c r="K413" i="1"/>
  <c r="J413" i="1"/>
  <c r="S413" i="1"/>
  <c r="R413" i="1"/>
  <c r="T413" i="1"/>
  <c r="P413" i="1"/>
  <c r="Q413" i="1"/>
  <c r="U413" i="1"/>
  <c r="N413" i="1"/>
  <c r="M413" i="1"/>
  <c r="O413" i="1"/>
  <c r="I413" i="1"/>
  <c r="S231" i="1"/>
  <c r="K231" i="1"/>
  <c r="U231" i="1"/>
  <c r="I231" i="1"/>
  <c r="M231" i="1"/>
  <c r="Q231" i="1"/>
  <c r="T231" i="1"/>
  <c r="L231" i="1"/>
  <c r="O231" i="1"/>
  <c r="R231" i="1"/>
  <c r="J231" i="1"/>
  <c r="N231" i="1"/>
  <c r="P231" i="1"/>
  <c r="L441" i="1"/>
  <c r="M441" i="1"/>
  <c r="N441" i="1"/>
  <c r="T441" i="1"/>
  <c r="I441" i="1"/>
  <c r="Q441" i="1"/>
  <c r="U441" i="1"/>
  <c r="P441" i="1"/>
  <c r="K441" i="1"/>
  <c r="R441" i="1"/>
  <c r="J441" i="1"/>
  <c r="O441" i="1"/>
  <c r="S441" i="1"/>
  <c r="G537" i="1" l="1"/>
  <c r="AB537" i="1"/>
  <c r="X537" i="1" s="1"/>
  <c r="D539" i="1"/>
  <c r="H539" i="1" s="1"/>
  <c r="E539" i="1"/>
  <c r="D541" i="1"/>
  <c r="H541" i="1" s="1"/>
  <c r="E541" i="1"/>
  <c r="E538" i="1"/>
  <c r="D538" i="1"/>
  <c r="H538" i="1" s="1"/>
  <c r="E540" i="1"/>
  <c r="D540" i="1"/>
  <c r="H540" i="1" s="1"/>
  <c r="E542" i="1"/>
  <c r="D542" i="1"/>
  <c r="H542" i="1" s="1"/>
  <c r="Q65" i="3"/>
  <c r="C65" i="3" s="1"/>
  <c r="Q81" i="3"/>
  <c r="C81" i="3" s="1"/>
  <c r="G441" i="1"/>
  <c r="G231" i="1"/>
  <c r="G413" i="1"/>
  <c r="G412" i="1"/>
  <c r="G125" i="1"/>
  <c r="G462" i="1"/>
  <c r="G126" i="1"/>
  <c r="G369" i="1"/>
  <c r="G430" i="1"/>
  <c r="G440" i="1"/>
  <c r="G465" i="1"/>
  <c r="I121" i="3"/>
  <c r="E121" i="2"/>
  <c r="D121" i="2"/>
  <c r="G121" i="3"/>
  <c r="F121" i="2"/>
  <c r="J121" i="3"/>
  <c r="H121" i="3"/>
  <c r="H122" i="3"/>
  <c r="E122" i="2"/>
  <c r="I122" i="3"/>
  <c r="D122" i="2"/>
  <c r="G122" i="3"/>
  <c r="Q122" i="3" s="1"/>
  <c r="C122" i="3" s="1"/>
  <c r="F122" i="2"/>
  <c r="J122" i="3"/>
  <c r="AQ454" i="1"/>
  <c r="L133" i="3" s="1"/>
  <c r="AU454" i="1"/>
  <c r="Q79" i="3"/>
  <c r="C79" i="3" s="1"/>
  <c r="Q62" i="3"/>
  <c r="C62" i="3" s="1"/>
  <c r="Q116" i="3"/>
  <c r="C116" i="3" s="1"/>
  <c r="Q15" i="3"/>
  <c r="C15" i="3" s="1"/>
  <c r="Q82" i="3"/>
  <c r="C82" i="3" s="1"/>
  <c r="Q60" i="3"/>
  <c r="C60" i="3" s="1"/>
  <c r="Q13" i="3"/>
  <c r="C13" i="3" s="1"/>
  <c r="Q54" i="3"/>
  <c r="C54" i="3" s="1"/>
  <c r="Q86" i="3"/>
  <c r="C86" i="3" s="1"/>
  <c r="AB441" i="1"/>
  <c r="AB465" i="1"/>
  <c r="X465" i="1" s="1"/>
  <c r="E465" i="1"/>
  <c r="Q131" i="3"/>
  <c r="C131" i="3" s="1"/>
  <c r="Q63" i="3"/>
  <c r="C63" i="3" s="1"/>
  <c r="Q90" i="3"/>
  <c r="C90" i="3" s="1"/>
  <c r="Q127" i="3"/>
  <c r="C127" i="3" s="1"/>
  <c r="Q128" i="3"/>
  <c r="C128" i="3" s="1"/>
  <c r="X441" i="1"/>
  <c r="E58" i="5"/>
  <c r="AB231" i="1"/>
  <c r="X231" i="1" s="1"/>
  <c r="D58" i="5"/>
  <c r="F58" i="5"/>
  <c r="G92" i="3"/>
  <c r="X413" i="1"/>
  <c r="I92" i="3"/>
  <c r="J92" i="3"/>
  <c r="H92" i="3"/>
  <c r="X412" i="1"/>
  <c r="AB125" i="1"/>
  <c r="X125" i="1" s="1"/>
  <c r="X462" i="1"/>
  <c r="AB126" i="1"/>
  <c r="X126" i="1" s="1"/>
  <c r="AB369" i="1"/>
  <c r="X369" i="1" s="1"/>
  <c r="AB430" i="1"/>
  <c r="X430" i="1" s="1"/>
  <c r="AB440" i="1"/>
  <c r="X440" i="1" s="1"/>
  <c r="E395" i="1"/>
  <c r="D395" i="1"/>
  <c r="H395" i="1" s="1"/>
  <c r="Q87" i="3"/>
  <c r="C87" i="3" s="1"/>
  <c r="Q55" i="3"/>
  <c r="C55" i="3" s="1"/>
  <c r="Q117" i="3"/>
  <c r="C117" i="3" s="1"/>
  <c r="Q61" i="3"/>
  <c r="C61" i="3" s="1"/>
  <c r="Q83" i="3"/>
  <c r="C83" i="3" s="1"/>
  <c r="Q16" i="3"/>
  <c r="C16" i="3" s="1"/>
  <c r="Q130" i="3"/>
  <c r="C130" i="3" s="1"/>
  <c r="Q138" i="3"/>
  <c r="C138" i="3" s="1"/>
  <c r="Q84" i="3"/>
  <c r="C84" i="3" s="1"/>
  <c r="Q93" i="3"/>
  <c r="C93" i="3" s="1"/>
  <c r="Q80" i="3"/>
  <c r="C80" i="3" s="1"/>
  <c r="Q70" i="3"/>
  <c r="C70" i="3" s="1"/>
  <c r="Q88" i="3"/>
  <c r="C88" i="3" s="1"/>
  <c r="E233" i="1"/>
  <c r="D233" i="1"/>
  <c r="H233" i="1" s="1"/>
  <c r="D393" i="1"/>
  <c r="H393" i="1" s="1"/>
  <c r="E393" i="1"/>
  <c r="E394" i="1"/>
  <c r="D394" i="1"/>
  <c r="H394" i="1" s="1"/>
  <c r="Q18" i="3"/>
  <c r="C18" i="3" s="1"/>
  <c r="D392" i="1"/>
  <c r="H392" i="1" s="1"/>
  <c r="E392" i="1"/>
  <c r="D463" i="1"/>
  <c r="H463" i="1" s="1"/>
  <c r="E463" i="1"/>
  <c r="D464" i="1"/>
  <c r="H464" i="1" s="1"/>
  <c r="E464" i="1"/>
  <c r="Q85" i="3"/>
  <c r="C85" i="3" s="1"/>
  <c r="Q89" i="3"/>
  <c r="C89" i="3" s="1"/>
  <c r="Q59" i="3"/>
  <c r="C59" i="3" s="1"/>
  <c r="Q14" i="3"/>
  <c r="C14" i="3" s="1"/>
  <c r="Q66" i="3"/>
  <c r="C66" i="3" s="1"/>
  <c r="Q33" i="3"/>
  <c r="C33" i="3" s="1"/>
  <c r="Q17" i="3"/>
  <c r="C17" i="3" s="1"/>
  <c r="E462" i="1"/>
  <c r="Q30" i="3"/>
  <c r="C30" i="3" s="1"/>
  <c r="Q12" i="3"/>
  <c r="C12" i="3" s="1"/>
  <c r="T539" i="1"/>
  <c r="R539" i="1"/>
  <c r="U539" i="1"/>
  <c r="S539" i="1"/>
  <c r="P539" i="1"/>
  <c r="N539" i="1"/>
  <c r="J539" i="1"/>
  <c r="Q539" i="1"/>
  <c r="O539" i="1"/>
  <c r="M539" i="1"/>
  <c r="L539" i="1"/>
  <c r="K539" i="1"/>
  <c r="I539" i="1"/>
  <c r="T541" i="1"/>
  <c r="R541" i="1"/>
  <c r="U541" i="1"/>
  <c r="S541" i="1"/>
  <c r="P541" i="1"/>
  <c r="N541" i="1"/>
  <c r="L541" i="1"/>
  <c r="Q541" i="1"/>
  <c r="O541" i="1"/>
  <c r="M541" i="1"/>
  <c r="J541" i="1"/>
  <c r="K541" i="1"/>
  <c r="I541" i="1"/>
  <c r="U538" i="1"/>
  <c r="S538" i="1"/>
  <c r="T538" i="1"/>
  <c r="R538" i="1"/>
  <c r="Q538" i="1"/>
  <c r="O538" i="1"/>
  <c r="M538" i="1"/>
  <c r="P538" i="1"/>
  <c r="N538" i="1"/>
  <c r="K538" i="1"/>
  <c r="L538" i="1"/>
  <c r="J538" i="1"/>
  <c r="I538" i="1"/>
  <c r="U540" i="1"/>
  <c r="S540" i="1"/>
  <c r="T540" i="1"/>
  <c r="R540" i="1"/>
  <c r="Q540" i="1"/>
  <c r="O540" i="1"/>
  <c r="M540" i="1"/>
  <c r="K540" i="1"/>
  <c r="P540" i="1"/>
  <c r="N540" i="1"/>
  <c r="L540" i="1"/>
  <c r="J540" i="1"/>
  <c r="I540" i="1"/>
  <c r="U542" i="1"/>
  <c r="S542" i="1"/>
  <c r="T542" i="1"/>
  <c r="R542" i="1"/>
  <c r="Q542" i="1"/>
  <c r="O542" i="1"/>
  <c r="M542" i="1"/>
  <c r="P542" i="1"/>
  <c r="N542" i="1"/>
  <c r="K542" i="1"/>
  <c r="L542" i="1"/>
  <c r="J542" i="1"/>
  <c r="I542" i="1"/>
  <c r="R395" i="1"/>
  <c r="I395" i="1"/>
  <c r="O395" i="1"/>
  <c r="S395" i="1"/>
  <c r="Q395" i="1"/>
  <c r="N395" i="1"/>
  <c r="P395" i="1"/>
  <c r="K395" i="1"/>
  <c r="J395" i="1"/>
  <c r="M395" i="1"/>
  <c r="T395" i="1"/>
  <c r="U395" i="1"/>
  <c r="L395" i="1"/>
  <c r="O233" i="1"/>
  <c r="J233" i="1"/>
  <c r="R233" i="1"/>
  <c r="K233" i="1"/>
  <c r="N233" i="1"/>
  <c r="U233" i="1"/>
  <c r="M233" i="1"/>
  <c r="S233" i="1"/>
  <c r="Q233" i="1"/>
  <c r="I233" i="1"/>
  <c r="L233" i="1"/>
  <c r="P233" i="1"/>
  <c r="T233" i="1"/>
  <c r="I393" i="1"/>
  <c r="Q393" i="1"/>
  <c r="J393" i="1"/>
  <c r="R393" i="1"/>
  <c r="M393" i="1"/>
  <c r="K393" i="1"/>
  <c r="S393" i="1"/>
  <c r="L393" i="1"/>
  <c r="N393" i="1"/>
  <c r="U393" i="1"/>
  <c r="O393" i="1"/>
  <c r="T393" i="1"/>
  <c r="P393" i="1"/>
  <c r="I394" i="1"/>
  <c r="L394" i="1"/>
  <c r="Q394" i="1"/>
  <c r="T394" i="1"/>
  <c r="K394" i="1"/>
  <c r="N394" i="1"/>
  <c r="P394" i="1"/>
  <c r="O394" i="1"/>
  <c r="M394" i="1"/>
  <c r="R394" i="1"/>
  <c r="S394" i="1"/>
  <c r="U394" i="1"/>
  <c r="J394" i="1"/>
  <c r="K392" i="1"/>
  <c r="P392" i="1"/>
  <c r="U392" i="1"/>
  <c r="S392" i="1"/>
  <c r="Q392" i="1"/>
  <c r="I392" i="1"/>
  <c r="R392" i="1"/>
  <c r="T392" i="1"/>
  <c r="N392" i="1"/>
  <c r="J392" i="1"/>
  <c r="L392" i="1"/>
  <c r="M392" i="1"/>
  <c r="O392" i="1"/>
  <c r="I463" i="1"/>
  <c r="U463" i="1"/>
  <c r="Q463" i="1"/>
  <c r="M463" i="1"/>
  <c r="N463" i="1"/>
  <c r="K463" i="1"/>
  <c r="L463" i="1"/>
  <c r="O463" i="1"/>
  <c r="R463" i="1"/>
  <c r="J463" i="1"/>
  <c r="P463" i="1"/>
  <c r="T463" i="1"/>
  <c r="S463" i="1"/>
  <c r="P464" i="1"/>
  <c r="L464" i="1"/>
  <c r="O464" i="1"/>
  <c r="I464" i="1"/>
  <c r="Q464" i="1"/>
  <c r="S464" i="1"/>
  <c r="T464" i="1"/>
  <c r="U464" i="1"/>
  <c r="K464" i="1"/>
  <c r="J464" i="1"/>
  <c r="N464" i="1"/>
  <c r="R464" i="1"/>
  <c r="M464" i="1"/>
  <c r="G542" i="1" l="1"/>
  <c r="AB542" i="1"/>
  <c r="X542" i="1" s="1"/>
  <c r="G540" i="1"/>
  <c r="AB540" i="1"/>
  <c r="X540" i="1" s="1"/>
  <c r="G538" i="1"/>
  <c r="AB538" i="1"/>
  <c r="X538" i="1" s="1"/>
  <c r="G541" i="1"/>
  <c r="AB541" i="1"/>
  <c r="X541" i="1" s="1"/>
  <c r="AB539" i="1"/>
  <c r="X539" i="1" s="1"/>
  <c r="G539" i="1"/>
  <c r="D543" i="1"/>
  <c r="H543" i="1" s="1"/>
  <c r="E543" i="1"/>
  <c r="G464" i="1"/>
  <c r="G463" i="1"/>
  <c r="G392" i="1"/>
  <c r="G394" i="1"/>
  <c r="G393" i="1"/>
  <c r="G233" i="1"/>
  <c r="G395" i="1"/>
  <c r="Q121" i="3"/>
  <c r="C121" i="3" s="1"/>
  <c r="D399" i="1"/>
  <c r="H399" i="1" s="1"/>
  <c r="E399" i="1"/>
  <c r="AB464" i="1"/>
  <c r="X464" i="1" s="1"/>
  <c r="AB463" i="1"/>
  <c r="X463" i="1" s="1"/>
  <c r="H71" i="3"/>
  <c r="I71" i="3"/>
  <c r="X392" i="1"/>
  <c r="G71" i="3"/>
  <c r="J71" i="3"/>
  <c r="I73" i="3"/>
  <c r="J73" i="3"/>
  <c r="X394" i="1"/>
  <c r="H73" i="3"/>
  <c r="G73" i="3"/>
  <c r="X393" i="1"/>
  <c r="H72" i="3"/>
  <c r="J72" i="3"/>
  <c r="I72" i="3"/>
  <c r="G72" i="3"/>
  <c r="D60" i="5"/>
  <c r="F60" i="5"/>
  <c r="E60" i="5"/>
  <c r="AB233" i="1"/>
  <c r="X233" i="1" s="1"/>
  <c r="H74" i="3"/>
  <c r="X395" i="1"/>
  <c r="I74" i="3"/>
  <c r="J74" i="3"/>
  <c r="G74" i="3"/>
  <c r="Q74" i="3" s="1"/>
  <c r="C74" i="3" s="1"/>
  <c r="E397" i="1"/>
  <c r="D397" i="1"/>
  <c r="H397" i="1" s="1"/>
  <c r="D71" i="3"/>
  <c r="D73" i="3"/>
  <c r="Q92" i="3"/>
  <c r="C92" i="3" s="1"/>
  <c r="E396" i="1"/>
  <c r="D396" i="1"/>
  <c r="H396" i="1" s="1"/>
  <c r="E398" i="1"/>
  <c r="D398" i="1"/>
  <c r="H398" i="1" s="1"/>
  <c r="D72" i="3"/>
  <c r="D74" i="3"/>
  <c r="T543" i="1"/>
  <c r="R543" i="1"/>
  <c r="U543" i="1"/>
  <c r="S543" i="1"/>
  <c r="P543" i="1"/>
  <c r="N543" i="1"/>
  <c r="J543" i="1"/>
  <c r="Q543" i="1"/>
  <c r="O543" i="1"/>
  <c r="M543" i="1"/>
  <c r="L543" i="1"/>
  <c r="K543" i="1"/>
  <c r="I543" i="1"/>
  <c r="L399" i="1"/>
  <c r="N399" i="1"/>
  <c r="P399" i="1"/>
  <c r="T399" i="1"/>
  <c r="U399" i="1"/>
  <c r="M399" i="1"/>
  <c r="J399" i="1"/>
  <c r="K399" i="1"/>
  <c r="I399" i="1"/>
  <c r="R399" i="1"/>
  <c r="O399" i="1"/>
  <c r="Q399" i="1"/>
  <c r="S399" i="1"/>
  <c r="N396" i="1"/>
  <c r="K396" i="1"/>
  <c r="O396" i="1"/>
  <c r="M396" i="1"/>
  <c r="U396" i="1"/>
  <c r="P396" i="1"/>
  <c r="L396" i="1"/>
  <c r="I396" i="1"/>
  <c r="R396" i="1"/>
  <c r="T396" i="1"/>
  <c r="J396" i="1"/>
  <c r="Q396" i="1"/>
  <c r="S396" i="1"/>
  <c r="K398" i="1"/>
  <c r="T398" i="1"/>
  <c r="O398" i="1"/>
  <c r="S398" i="1"/>
  <c r="U398" i="1"/>
  <c r="R398" i="1"/>
  <c r="I398" i="1"/>
  <c r="Q398" i="1"/>
  <c r="M398" i="1"/>
  <c r="L398" i="1"/>
  <c r="N398" i="1"/>
  <c r="P398" i="1"/>
  <c r="J398" i="1"/>
  <c r="S397" i="1"/>
  <c r="N397" i="1"/>
  <c r="T397" i="1"/>
  <c r="P397" i="1"/>
  <c r="R397" i="1"/>
  <c r="U397" i="1"/>
  <c r="Q397" i="1"/>
  <c r="M397" i="1"/>
  <c r="O397" i="1"/>
  <c r="I397" i="1"/>
  <c r="K397" i="1"/>
  <c r="J397" i="1"/>
  <c r="L397" i="1"/>
  <c r="AB543" i="1" l="1"/>
  <c r="X543" i="1" s="1"/>
  <c r="G543" i="1"/>
  <c r="G397" i="1"/>
  <c r="G398" i="1"/>
  <c r="G396" i="1"/>
  <c r="G399" i="1"/>
  <c r="AB399" i="1"/>
  <c r="X399" i="1" s="1"/>
  <c r="G78" i="3"/>
  <c r="J78" i="3"/>
  <c r="I78" i="3"/>
  <c r="AF399" i="1"/>
  <c r="H78" i="3"/>
  <c r="D78" i="3"/>
  <c r="Q72" i="3"/>
  <c r="C72" i="3" s="1"/>
  <c r="H76" i="3"/>
  <c r="I76" i="3"/>
  <c r="J76" i="3"/>
  <c r="G76" i="3"/>
  <c r="AB397" i="1"/>
  <c r="X397" i="1" s="1"/>
  <c r="AF397" i="1"/>
  <c r="AQ397" i="1" s="1"/>
  <c r="L76" i="3" s="1"/>
  <c r="I77" i="3"/>
  <c r="H77" i="3"/>
  <c r="G77" i="3"/>
  <c r="AF398" i="1"/>
  <c r="AB398" i="1"/>
  <c r="X398" i="1" s="1"/>
  <c r="J77" i="3"/>
  <c r="I75" i="3"/>
  <c r="X396" i="1"/>
  <c r="G75" i="3"/>
  <c r="H75" i="3"/>
  <c r="J75" i="3"/>
  <c r="D76" i="3"/>
  <c r="Q73" i="3"/>
  <c r="C73" i="3" s="1"/>
  <c r="Q71" i="3"/>
  <c r="C71" i="3" s="1"/>
  <c r="D77" i="3"/>
  <c r="D75" i="3"/>
  <c r="E544" i="1" l="1"/>
  <c r="D544" i="1"/>
  <c r="H544" i="1" s="1"/>
  <c r="E546" i="1"/>
  <c r="D546" i="1"/>
  <c r="H546" i="1" s="1"/>
  <c r="D545" i="1"/>
  <c r="H545" i="1" s="1"/>
  <c r="E545" i="1"/>
  <c r="D547" i="1"/>
  <c r="H547" i="1" s="1"/>
  <c r="E547" i="1"/>
  <c r="AQ398" i="1"/>
  <c r="L77" i="3" s="1"/>
  <c r="AU398" i="1"/>
  <c r="AQ399" i="1"/>
  <c r="L78" i="3" s="1"/>
  <c r="AU399" i="1"/>
  <c r="Q78" i="3"/>
  <c r="C78" i="3" s="1"/>
  <c r="Q75" i="3"/>
  <c r="C75" i="3" s="1"/>
  <c r="Q77" i="3"/>
  <c r="C77" i="3" s="1"/>
  <c r="Q76" i="3"/>
  <c r="C76" i="3" s="1"/>
  <c r="U544" i="1"/>
  <c r="S544" i="1"/>
  <c r="T544" i="1"/>
  <c r="R544" i="1"/>
  <c r="Q544" i="1"/>
  <c r="O544" i="1"/>
  <c r="M544" i="1"/>
  <c r="K544" i="1"/>
  <c r="P544" i="1"/>
  <c r="N544" i="1"/>
  <c r="L544" i="1"/>
  <c r="J544" i="1"/>
  <c r="I544" i="1"/>
  <c r="U546" i="1"/>
  <c r="S546" i="1"/>
  <c r="T546" i="1"/>
  <c r="R546" i="1"/>
  <c r="Q546" i="1"/>
  <c r="O546" i="1"/>
  <c r="M546" i="1"/>
  <c r="P546" i="1"/>
  <c r="N546" i="1"/>
  <c r="K546" i="1"/>
  <c r="L546" i="1"/>
  <c r="J546" i="1"/>
  <c r="I546" i="1"/>
  <c r="T545" i="1"/>
  <c r="R545" i="1"/>
  <c r="U545" i="1"/>
  <c r="S545" i="1"/>
  <c r="P545" i="1"/>
  <c r="N545" i="1"/>
  <c r="L545" i="1"/>
  <c r="Q545" i="1"/>
  <c r="O545" i="1"/>
  <c r="M545" i="1"/>
  <c r="J545" i="1"/>
  <c r="K545" i="1"/>
  <c r="I545" i="1"/>
  <c r="T547" i="1"/>
  <c r="R547" i="1"/>
  <c r="U547" i="1"/>
  <c r="S547" i="1"/>
  <c r="P547" i="1"/>
  <c r="N547" i="1"/>
  <c r="J547" i="1"/>
  <c r="Q547" i="1"/>
  <c r="O547" i="1"/>
  <c r="M547" i="1"/>
  <c r="L547" i="1"/>
  <c r="K547" i="1"/>
  <c r="I547" i="1"/>
  <c r="AB547" i="1" l="1"/>
  <c r="X547" i="1" s="1"/>
  <c r="G547" i="1"/>
  <c r="G545" i="1"/>
  <c r="AB545" i="1"/>
  <c r="X545" i="1" s="1"/>
  <c r="G546" i="1"/>
  <c r="AB546" i="1"/>
  <c r="X546" i="1" s="1"/>
  <c r="G544" i="1"/>
  <c r="AB544" i="1"/>
  <c r="X544" i="1" s="1"/>
  <c r="E548" i="1"/>
  <c r="D548" i="1"/>
  <c r="H548" i="1" s="1"/>
  <c r="U548" i="1"/>
  <c r="S548" i="1"/>
  <c r="T548" i="1"/>
  <c r="R548" i="1"/>
  <c r="Q548" i="1"/>
  <c r="O548" i="1"/>
  <c r="M548" i="1"/>
  <c r="K548" i="1"/>
  <c r="P548" i="1"/>
  <c r="N548" i="1"/>
  <c r="L548" i="1"/>
  <c r="J548" i="1"/>
  <c r="I548" i="1"/>
  <c r="G548" i="1" l="1"/>
  <c r="AB548" i="1"/>
  <c r="X548" i="1" s="1"/>
  <c r="D549" i="1"/>
  <c r="H549" i="1" s="1"/>
  <c r="E549" i="1"/>
  <c r="T549" i="1"/>
  <c r="R549" i="1"/>
  <c r="U549" i="1"/>
  <c r="S549" i="1"/>
  <c r="P549" i="1"/>
  <c r="N549" i="1"/>
  <c r="L549" i="1"/>
  <c r="Q549" i="1"/>
  <c r="O549" i="1"/>
  <c r="M549" i="1"/>
  <c r="J549" i="1"/>
  <c r="K549" i="1"/>
  <c r="I549" i="1"/>
  <c r="G549" i="1" l="1"/>
  <c r="AB549" i="1"/>
  <c r="X549" i="1" s="1"/>
  <c r="E550" i="1"/>
  <c r="D550" i="1"/>
  <c r="H550" i="1" s="1"/>
  <c r="U550" i="1"/>
  <c r="S550" i="1"/>
  <c r="T550" i="1"/>
  <c r="R550" i="1"/>
  <c r="Q550" i="1"/>
  <c r="O550" i="1"/>
  <c r="M550" i="1"/>
  <c r="P550" i="1"/>
  <c r="N550" i="1"/>
  <c r="K550" i="1"/>
  <c r="L550" i="1"/>
  <c r="J550" i="1"/>
  <c r="I550" i="1"/>
  <c r="G550" i="1" l="1"/>
  <c r="AB550" i="1"/>
  <c r="X550" i="1" s="1"/>
  <c r="D551" i="1"/>
  <c r="H551" i="1" s="1"/>
  <c r="E551" i="1"/>
  <c r="T551" i="1"/>
  <c r="R551" i="1"/>
  <c r="U551" i="1"/>
  <c r="S551" i="1"/>
  <c r="P551" i="1"/>
  <c r="N551" i="1"/>
  <c r="J551" i="1"/>
  <c r="Q551" i="1"/>
  <c r="O551" i="1"/>
  <c r="M551" i="1"/>
  <c r="L551" i="1"/>
  <c r="K551" i="1"/>
  <c r="I551" i="1"/>
  <c r="AB551" i="1" l="1"/>
  <c r="X551" i="1" s="1"/>
  <c r="G551" i="1"/>
  <c r="E552" i="1"/>
  <c r="D552" i="1"/>
  <c r="H552" i="1" s="1"/>
  <c r="D497" i="1"/>
  <c r="H497" i="1" s="1"/>
  <c r="E497" i="1"/>
  <c r="D292" i="1"/>
  <c r="H292" i="1" s="1"/>
  <c r="E292" i="1"/>
  <c r="D152" i="1"/>
  <c r="H152" i="1" s="1"/>
  <c r="E152" i="1"/>
  <c r="D305" i="1"/>
  <c r="H305" i="1" s="1"/>
  <c r="E305" i="1"/>
  <c r="D242" i="1"/>
  <c r="H242" i="1" s="1"/>
  <c r="E242" i="1"/>
  <c r="D143" i="1"/>
  <c r="H143" i="1" s="1"/>
  <c r="D139" i="3" s="1"/>
  <c r="E143" i="1"/>
  <c r="D24" i="1"/>
  <c r="H24" i="1" s="1"/>
  <c r="E24" i="1"/>
  <c r="D27" i="1"/>
  <c r="H27" i="1" s="1"/>
  <c r="E27" i="1"/>
  <c r="D270" i="1"/>
  <c r="H270" i="1" s="1"/>
  <c r="E270" i="1"/>
  <c r="D10" i="1"/>
  <c r="H10" i="1" s="1"/>
  <c r="E10" i="1"/>
  <c r="D205" i="1"/>
  <c r="H205" i="1" s="1"/>
  <c r="E205" i="1"/>
  <c r="D239" i="1"/>
  <c r="H239" i="1" s="1"/>
  <c r="E239" i="1"/>
  <c r="D226" i="1"/>
  <c r="H226" i="1" s="1"/>
  <c r="E226" i="1"/>
  <c r="D108" i="1"/>
  <c r="H108" i="1" s="1"/>
  <c r="D104" i="3" s="1"/>
  <c r="E108" i="1"/>
  <c r="D210" i="1"/>
  <c r="H210" i="1" s="1"/>
  <c r="E210" i="1"/>
  <c r="D240" i="1"/>
  <c r="H240" i="1" s="1"/>
  <c r="E240" i="1"/>
  <c r="D277" i="1"/>
  <c r="H277" i="1" s="1"/>
  <c r="E277" i="1"/>
  <c r="D306" i="1"/>
  <c r="H306" i="1" s="1"/>
  <c r="E306" i="1"/>
  <c r="D12" i="1"/>
  <c r="H12" i="1" s="1"/>
  <c r="E12" i="1"/>
  <c r="D149" i="1"/>
  <c r="H149" i="1" s="1"/>
  <c r="D145" i="3" s="1"/>
  <c r="E149" i="1"/>
  <c r="D207" i="1"/>
  <c r="H207" i="1" s="1"/>
  <c r="E207" i="1"/>
  <c r="D241" i="1"/>
  <c r="H241" i="1" s="1"/>
  <c r="E241" i="1"/>
  <c r="D269" i="1"/>
  <c r="H269" i="1" s="1"/>
  <c r="E269" i="1"/>
  <c r="D304" i="1"/>
  <c r="H304" i="1" s="1"/>
  <c r="E304" i="1"/>
  <c r="D342" i="1"/>
  <c r="H342" i="1" s="1"/>
  <c r="E342" i="1"/>
  <c r="D219" i="1"/>
  <c r="H219" i="1" s="1"/>
  <c r="E219" i="1"/>
  <c r="D104" i="1"/>
  <c r="H104" i="1" s="1"/>
  <c r="D100" i="3" s="1"/>
  <c r="E104" i="1"/>
  <c r="D206" i="1"/>
  <c r="H206" i="1" s="1"/>
  <c r="E206" i="1"/>
  <c r="D272" i="1"/>
  <c r="H272" i="1" s="1"/>
  <c r="E272" i="1"/>
  <c r="D302" i="1"/>
  <c r="H302" i="1" s="1"/>
  <c r="E302" i="1"/>
  <c r="D111" i="1"/>
  <c r="H111" i="1" s="1"/>
  <c r="D107" i="3" s="1"/>
  <c r="E111" i="1"/>
  <c r="D175" i="1"/>
  <c r="H175" i="1" s="1"/>
  <c r="E175" i="1"/>
  <c r="D203" i="1"/>
  <c r="H203" i="1" s="1"/>
  <c r="E203" i="1"/>
  <c r="D264" i="1"/>
  <c r="H264" i="1" s="1"/>
  <c r="E264" i="1"/>
  <c r="D299" i="1"/>
  <c r="H299" i="1" s="1"/>
  <c r="E299" i="1"/>
  <c r="D348" i="1"/>
  <c r="H348" i="1" s="1"/>
  <c r="E348" i="1"/>
  <c r="D330" i="1"/>
  <c r="H330" i="1" s="1"/>
  <c r="E330" i="1"/>
  <c r="D481" i="1"/>
  <c r="H481" i="1" s="1"/>
  <c r="E481" i="1"/>
  <c r="D345" i="1"/>
  <c r="H345" i="1" s="1"/>
  <c r="E345" i="1"/>
  <c r="D350" i="1"/>
  <c r="H350" i="1" s="1"/>
  <c r="E350" i="1"/>
  <c r="D477" i="1"/>
  <c r="H477" i="1" s="1"/>
  <c r="E477" i="1"/>
  <c r="D187" i="1"/>
  <c r="H187" i="1" s="1"/>
  <c r="E187" i="1"/>
  <c r="D323" i="1"/>
  <c r="H323" i="1" s="1"/>
  <c r="E323" i="1"/>
  <c r="D105" i="1"/>
  <c r="H105" i="1" s="1"/>
  <c r="D101" i="3" s="1"/>
  <c r="E105" i="1"/>
  <c r="D293" i="1"/>
  <c r="H293" i="1" s="1"/>
  <c r="E293" i="1"/>
  <c r="D325" i="1"/>
  <c r="H325" i="1" s="1"/>
  <c r="E325" i="1"/>
  <c r="D201" i="1"/>
  <c r="H201" i="1" s="1"/>
  <c r="E201" i="1"/>
  <c r="D232" i="1"/>
  <c r="H232" i="1" s="1"/>
  <c r="E232" i="1"/>
  <c r="D298" i="1"/>
  <c r="H298" i="1" s="1"/>
  <c r="E298" i="1"/>
  <c r="D200" i="1"/>
  <c r="H200" i="1" s="1"/>
  <c r="E200" i="1"/>
  <c r="D295" i="1"/>
  <c r="H295" i="1" s="1"/>
  <c r="E295" i="1"/>
  <c r="D208" i="1"/>
  <c r="H208" i="1" s="1"/>
  <c r="E208" i="1"/>
  <c r="D263" i="1"/>
  <c r="H263" i="1" s="1"/>
  <c r="E263" i="1"/>
  <c r="D127" i="1"/>
  <c r="H127" i="1" s="1"/>
  <c r="D123" i="3" s="1"/>
  <c r="E127" i="1"/>
  <c r="D158" i="1"/>
  <c r="H158" i="1" s="1"/>
  <c r="E158" i="1"/>
  <c r="D197" i="1"/>
  <c r="H197" i="1" s="1"/>
  <c r="E197" i="1"/>
  <c r="D228" i="1"/>
  <c r="H228" i="1" s="1"/>
  <c r="E228" i="1"/>
  <c r="D294" i="1"/>
  <c r="H294" i="1" s="1"/>
  <c r="E294" i="1"/>
  <c r="D229" i="1"/>
  <c r="H229" i="1" s="1"/>
  <c r="E229" i="1"/>
  <c r="D324" i="1"/>
  <c r="H324" i="1" s="1"/>
  <c r="E324" i="1"/>
  <c r="D480" i="1"/>
  <c r="H480" i="1" s="1"/>
  <c r="E480" i="1"/>
  <c r="D341" i="1"/>
  <c r="H341" i="1" s="1"/>
  <c r="E341" i="1"/>
  <c r="D346" i="1"/>
  <c r="H346" i="1" s="1"/>
  <c r="E346" i="1"/>
  <c r="D496" i="1"/>
  <c r="H496" i="1" s="1"/>
  <c r="E496" i="1"/>
  <c r="D482" i="1"/>
  <c r="H482" i="1" s="1"/>
  <c r="E482" i="1"/>
  <c r="D343" i="1"/>
  <c r="H343" i="1" s="1"/>
  <c r="E343" i="1"/>
  <c r="D470" i="1"/>
  <c r="H470" i="1" s="1"/>
  <c r="E470" i="1"/>
  <c r="D73" i="1"/>
  <c r="H73" i="1" s="1"/>
  <c r="D69" i="3" s="1"/>
  <c r="E73" i="1"/>
  <c r="D14" i="1"/>
  <c r="H14" i="1" s="1"/>
  <c r="E14" i="1"/>
  <c r="D195" i="1"/>
  <c r="H195" i="1" s="1"/>
  <c r="E195" i="1"/>
  <c r="D72" i="1"/>
  <c r="H72" i="1" s="1"/>
  <c r="D68" i="3" s="1"/>
  <c r="E72" i="1"/>
  <c r="D156" i="1"/>
  <c r="H156" i="1" s="1"/>
  <c r="E156" i="1"/>
  <c r="D109" i="1"/>
  <c r="H109" i="1" s="1"/>
  <c r="D105" i="3" s="1"/>
  <c r="E109" i="1"/>
  <c r="D297" i="1"/>
  <c r="H297" i="1" s="1"/>
  <c r="E297" i="1"/>
  <c r="D13" i="1"/>
  <c r="H13" i="1" s="1"/>
  <c r="E13" i="1"/>
  <c r="D303" i="1"/>
  <c r="H303" i="1" s="1"/>
  <c r="E303" i="1"/>
  <c r="D234" i="1"/>
  <c r="H234" i="1" s="1"/>
  <c r="E234" i="1"/>
  <c r="D117" i="1"/>
  <c r="H117" i="1" s="1"/>
  <c r="D113" i="3" s="1"/>
  <c r="E117" i="1"/>
  <c r="D227" i="1"/>
  <c r="H227" i="1" s="1"/>
  <c r="E227" i="1"/>
  <c r="D271" i="1"/>
  <c r="H271" i="1" s="1"/>
  <c r="E271" i="1"/>
  <c r="D150" i="1"/>
  <c r="H150" i="1" s="1"/>
  <c r="E150" i="1"/>
  <c r="D296" i="1"/>
  <c r="H296" i="1" s="1"/>
  <c r="E296" i="1"/>
  <c r="D157" i="1"/>
  <c r="H157" i="1" s="1"/>
  <c r="E157" i="1"/>
  <c r="D71" i="1"/>
  <c r="H71" i="1" s="1"/>
  <c r="D67" i="3" s="1"/>
  <c r="E71" i="1"/>
  <c r="D113" i="1"/>
  <c r="H113" i="1" s="1"/>
  <c r="D109" i="3" s="1"/>
  <c r="E113" i="1"/>
  <c r="D218" i="1"/>
  <c r="H218" i="1" s="1"/>
  <c r="E218" i="1"/>
  <c r="D250" i="1"/>
  <c r="H250" i="1" s="1"/>
  <c r="E250" i="1"/>
  <c r="D278" i="1"/>
  <c r="H278" i="1" s="1"/>
  <c r="E278" i="1"/>
  <c r="D313" i="1"/>
  <c r="H313" i="1" s="1"/>
  <c r="E313" i="1"/>
  <c r="D223" i="1"/>
  <c r="H223" i="1" s="1"/>
  <c r="E223" i="1"/>
  <c r="D164" i="1"/>
  <c r="H164" i="1" s="1"/>
  <c r="E164" i="1"/>
  <c r="D222" i="1"/>
  <c r="H222" i="1" s="1"/>
  <c r="E222" i="1"/>
  <c r="D318" i="1"/>
  <c r="H318" i="1" s="1"/>
  <c r="E318" i="1"/>
  <c r="D204" i="1"/>
  <c r="H204" i="1" s="1"/>
  <c r="E204" i="1"/>
  <c r="D224" i="1"/>
  <c r="H224" i="1" s="1"/>
  <c r="E224" i="1"/>
  <c r="D261" i="1"/>
  <c r="H261" i="1" s="1"/>
  <c r="E261" i="1"/>
  <c r="D225" i="1"/>
  <c r="H225" i="1" s="1"/>
  <c r="E225" i="1"/>
  <c r="D286" i="1"/>
  <c r="H286" i="1" s="1"/>
  <c r="E286" i="1"/>
  <c r="D319" i="1"/>
  <c r="H319" i="1" s="1"/>
  <c r="E319" i="1"/>
  <c r="D151" i="1"/>
  <c r="H151" i="1" s="1"/>
  <c r="E151" i="1"/>
  <c r="D189" i="1"/>
  <c r="H189" i="1" s="1"/>
  <c r="E189" i="1"/>
  <c r="D221" i="1"/>
  <c r="H221" i="1" s="1"/>
  <c r="E221" i="1"/>
  <c r="D317" i="1"/>
  <c r="H317" i="1" s="1"/>
  <c r="E317" i="1"/>
  <c r="D128" i="1"/>
  <c r="H128" i="1" s="1"/>
  <c r="D124" i="3" s="1"/>
  <c r="E128" i="1"/>
  <c r="D220" i="1"/>
  <c r="H220" i="1" s="1"/>
  <c r="E220" i="1"/>
  <c r="D252" i="1"/>
  <c r="H252" i="1" s="1"/>
  <c r="E252" i="1"/>
  <c r="D347" i="1"/>
  <c r="H347" i="1" s="1"/>
  <c r="E347" i="1"/>
  <c r="D478" i="1"/>
  <c r="H478" i="1" s="1"/>
  <c r="E478" i="1"/>
  <c r="D95" i="1"/>
  <c r="H95" i="1" s="1"/>
  <c r="D91" i="3" s="1"/>
  <c r="E95" i="1"/>
  <c r="D329" i="1"/>
  <c r="H329" i="1" s="1"/>
  <c r="E329" i="1"/>
  <c r="D344" i="1"/>
  <c r="H344" i="1" s="1"/>
  <c r="E344" i="1"/>
  <c r="D275" i="1"/>
  <c r="H275" i="1" s="1"/>
  <c r="E275" i="1"/>
  <c r="D243" i="1"/>
  <c r="H243" i="1" s="1"/>
  <c r="E243" i="1"/>
  <c r="D199" i="1"/>
  <c r="H199" i="1" s="1"/>
  <c r="E199" i="1"/>
  <c r="D328" i="1"/>
  <c r="H328" i="1" s="1"/>
  <c r="E328" i="1"/>
  <c r="D274" i="1"/>
  <c r="H274" i="1" s="1"/>
  <c r="E274" i="1"/>
  <c r="D133" i="1"/>
  <c r="H133" i="1" s="1"/>
  <c r="D129" i="3" s="1"/>
  <c r="E133" i="1"/>
  <c r="D314" i="1"/>
  <c r="H314" i="1" s="1"/>
  <c r="E314" i="1"/>
  <c r="D129" i="1"/>
  <c r="H129" i="1" s="1"/>
  <c r="D125" i="3" s="1"/>
  <c r="E129" i="1"/>
  <c r="D230" i="1"/>
  <c r="H230" i="1" s="1"/>
  <c r="E230" i="1"/>
  <c r="D11" i="1"/>
  <c r="H11" i="1" s="1"/>
  <c r="E11" i="1"/>
  <c r="D112" i="1"/>
  <c r="H112" i="1" s="1"/>
  <c r="D108" i="3" s="1"/>
  <c r="E112" i="1"/>
  <c r="D244" i="1"/>
  <c r="H244" i="1" s="1"/>
  <c r="E244" i="1"/>
  <c r="D280" i="1"/>
  <c r="H280" i="1" s="1"/>
  <c r="E280" i="1"/>
  <c r="D211" i="1"/>
  <c r="H211" i="1" s="1"/>
  <c r="E211" i="1"/>
  <c r="D245" i="1"/>
  <c r="H245" i="1" s="1"/>
  <c r="E245" i="1"/>
  <c r="D273" i="1"/>
  <c r="H273" i="1" s="1"/>
  <c r="E273" i="1"/>
  <c r="D307" i="1"/>
  <c r="H307" i="1" s="1"/>
  <c r="E307" i="1"/>
  <c r="D495" i="1"/>
  <c r="H495" i="1" s="1"/>
  <c r="E495" i="1"/>
  <c r="D483" i="1"/>
  <c r="H483" i="1" s="1"/>
  <c r="E483" i="1"/>
  <c r="D340" i="1"/>
  <c r="H340" i="1" s="1"/>
  <c r="E340" i="1"/>
  <c r="D469" i="1"/>
  <c r="H469" i="1" s="1"/>
  <c r="E469" i="1"/>
  <c r="D479" i="1"/>
  <c r="H479" i="1" s="1"/>
  <c r="E479" i="1"/>
  <c r="E468" i="1"/>
  <c r="E476" i="1"/>
  <c r="U552" i="1"/>
  <c r="S552" i="1"/>
  <c r="T552" i="1"/>
  <c r="R552" i="1"/>
  <c r="Q552" i="1"/>
  <c r="O552" i="1"/>
  <c r="M552" i="1"/>
  <c r="K552" i="1"/>
  <c r="P552" i="1"/>
  <c r="N552" i="1"/>
  <c r="L552" i="1"/>
  <c r="J552" i="1"/>
  <c r="I552" i="1"/>
  <c r="I497" i="1"/>
  <c r="M497" i="1"/>
  <c r="L497" i="1"/>
  <c r="P497" i="1"/>
  <c r="T497" i="1"/>
  <c r="Q497" i="1"/>
  <c r="U497" i="1"/>
  <c r="J497" i="1"/>
  <c r="N497" i="1"/>
  <c r="O497" i="1"/>
  <c r="S497" i="1"/>
  <c r="K497" i="1"/>
  <c r="R497" i="1"/>
  <c r="I292" i="1"/>
  <c r="R292" i="1"/>
  <c r="P292" i="1"/>
  <c r="L292" i="1"/>
  <c r="S292" i="1"/>
  <c r="T292" i="1"/>
  <c r="K292" i="1"/>
  <c r="O292" i="1"/>
  <c r="U292" i="1"/>
  <c r="Q292" i="1"/>
  <c r="N292" i="1"/>
  <c r="J292" i="1"/>
  <c r="M292" i="1"/>
  <c r="I152" i="1"/>
  <c r="Q152" i="1"/>
  <c r="L152" i="1"/>
  <c r="O152" i="1"/>
  <c r="P152" i="1"/>
  <c r="M152" i="1"/>
  <c r="N152" i="1"/>
  <c r="K152" i="1"/>
  <c r="S152" i="1"/>
  <c r="R152" i="1"/>
  <c r="T152" i="1"/>
  <c r="U152" i="1"/>
  <c r="J152" i="1"/>
  <c r="N305" i="1"/>
  <c r="U305" i="1"/>
  <c r="K305" i="1"/>
  <c r="O305" i="1"/>
  <c r="R305" i="1"/>
  <c r="P305" i="1"/>
  <c r="J305" i="1"/>
  <c r="T305" i="1"/>
  <c r="M305" i="1"/>
  <c r="L305" i="1"/>
  <c r="S305" i="1"/>
  <c r="Q305" i="1"/>
  <c r="I305" i="1"/>
  <c r="L242" i="1"/>
  <c r="T242" i="1"/>
  <c r="M242" i="1"/>
  <c r="Q242" i="1"/>
  <c r="O242" i="1"/>
  <c r="J242" i="1"/>
  <c r="R242" i="1"/>
  <c r="P242" i="1"/>
  <c r="U242" i="1"/>
  <c r="N242" i="1"/>
  <c r="I242" i="1"/>
  <c r="S242" i="1"/>
  <c r="K242" i="1"/>
  <c r="T143" i="1"/>
  <c r="M143" i="1"/>
  <c r="L143" i="1"/>
  <c r="P143" i="1"/>
  <c r="U143" i="1"/>
  <c r="O143" i="1"/>
  <c r="K143" i="1"/>
  <c r="J143" i="1"/>
  <c r="R143" i="1"/>
  <c r="Q143" i="1"/>
  <c r="S143" i="1"/>
  <c r="N143" i="1"/>
  <c r="I143" i="1"/>
  <c r="S24" i="1"/>
  <c r="I24" i="1"/>
  <c r="N24" i="1"/>
  <c r="U24" i="1"/>
  <c r="L24" i="1"/>
  <c r="T24" i="1"/>
  <c r="K24" i="1"/>
  <c r="J24" i="1"/>
  <c r="R24" i="1"/>
  <c r="Q24" i="1"/>
  <c r="O24" i="1"/>
  <c r="M24" i="1"/>
  <c r="P24" i="1"/>
  <c r="I27" i="1"/>
  <c r="T27" i="1"/>
  <c r="J27" i="1"/>
  <c r="R27" i="1"/>
  <c r="M27" i="1"/>
  <c r="N27" i="1"/>
  <c r="S27" i="1"/>
  <c r="Q27" i="1"/>
  <c r="U27" i="1"/>
  <c r="O27" i="1"/>
  <c r="P27" i="1"/>
  <c r="K27" i="1"/>
  <c r="L27" i="1"/>
  <c r="P270" i="1"/>
  <c r="T270" i="1"/>
  <c r="Q270" i="1"/>
  <c r="U270" i="1"/>
  <c r="N270" i="1"/>
  <c r="M270" i="1"/>
  <c r="O270" i="1"/>
  <c r="S270" i="1"/>
  <c r="I270" i="1"/>
  <c r="K270" i="1"/>
  <c r="J270" i="1"/>
  <c r="R270" i="1"/>
  <c r="L270" i="1"/>
  <c r="Q10" i="1"/>
  <c r="I10" i="1"/>
  <c r="T10" i="1"/>
  <c r="N10" i="1"/>
  <c r="U10" i="1"/>
  <c r="O10" i="1"/>
  <c r="M10" i="1"/>
  <c r="K10" i="1"/>
  <c r="S10" i="1"/>
  <c r="L10" i="1"/>
  <c r="J10" i="1"/>
  <c r="R10" i="1"/>
  <c r="P10" i="1"/>
  <c r="N205" i="1"/>
  <c r="Q205" i="1"/>
  <c r="U205" i="1"/>
  <c r="S205" i="1"/>
  <c r="P205" i="1"/>
  <c r="J205" i="1"/>
  <c r="R205" i="1"/>
  <c r="M205" i="1"/>
  <c r="I205" i="1"/>
  <c r="O205" i="1"/>
  <c r="K205" i="1"/>
  <c r="L205" i="1"/>
  <c r="T205" i="1"/>
  <c r="P239" i="1"/>
  <c r="N239" i="1"/>
  <c r="L239" i="1"/>
  <c r="Q239" i="1"/>
  <c r="K239" i="1"/>
  <c r="O239" i="1"/>
  <c r="I239" i="1"/>
  <c r="M239" i="1"/>
  <c r="S239" i="1"/>
  <c r="J239" i="1"/>
  <c r="T239" i="1"/>
  <c r="U239" i="1"/>
  <c r="R239" i="1"/>
  <c r="P226" i="1"/>
  <c r="T226" i="1"/>
  <c r="M226" i="1"/>
  <c r="N226" i="1"/>
  <c r="K226" i="1"/>
  <c r="O226" i="1"/>
  <c r="R226" i="1"/>
  <c r="J226" i="1"/>
  <c r="I226" i="1"/>
  <c r="S226" i="1"/>
  <c r="Q226" i="1"/>
  <c r="U226" i="1"/>
  <c r="L226" i="1"/>
  <c r="T108" i="1"/>
  <c r="U108" i="1"/>
  <c r="M108" i="1"/>
  <c r="R108" i="1"/>
  <c r="I108" i="1"/>
  <c r="K108" i="1"/>
  <c r="J108" i="1"/>
  <c r="N108" i="1"/>
  <c r="Q108" i="1"/>
  <c r="P108" i="1"/>
  <c r="O108" i="1"/>
  <c r="S108" i="1"/>
  <c r="L108" i="1"/>
  <c r="M210" i="1"/>
  <c r="N210" i="1"/>
  <c r="R210" i="1"/>
  <c r="O210" i="1"/>
  <c r="K210" i="1"/>
  <c r="L210" i="1"/>
  <c r="J210" i="1"/>
  <c r="U210" i="1"/>
  <c r="T210" i="1"/>
  <c r="Q210" i="1"/>
  <c r="P210" i="1"/>
  <c r="I210" i="1"/>
  <c r="S210" i="1"/>
  <c r="L277" i="1"/>
  <c r="Q277" i="1"/>
  <c r="K277" i="1"/>
  <c r="O277" i="1"/>
  <c r="T277" i="1"/>
  <c r="I277" i="1"/>
  <c r="J277" i="1"/>
  <c r="M277" i="1"/>
  <c r="R277" i="1"/>
  <c r="U277" i="1"/>
  <c r="S277" i="1"/>
  <c r="N277" i="1"/>
  <c r="P277" i="1"/>
  <c r="R306" i="1"/>
  <c r="L306" i="1"/>
  <c r="N306" i="1"/>
  <c r="U306" i="1"/>
  <c r="Q306" i="1"/>
  <c r="K306" i="1"/>
  <c r="T306" i="1"/>
  <c r="P306" i="1"/>
  <c r="O306" i="1"/>
  <c r="J306" i="1"/>
  <c r="I306" i="1"/>
  <c r="M306" i="1"/>
  <c r="S306" i="1"/>
  <c r="S12" i="1"/>
  <c r="P12" i="1"/>
  <c r="T12" i="1"/>
  <c r="Q12" i="1"/>
  <c r="M12" i="1"/>
  <c r="N12" i="1"/>
  <c r="R12" i="1"/>
  <c r="U12" i="1"/>
  <c r="J12" i="1"/>
  <c r="O12" i="1"/>
  <c r="K12" i="1"/>
  <c r="L12" i="1"/>
  <c r="I12" i="1"/>
  <c r="P241" i="1"/>
  <c r="M241" i="1"/>
  <c r="I241" i="1"/>
  <c r="N241" i="1"/>
  <c r="J241" i="1"/>
  <c r="T241" i="1"/>
  <c r="K241" i="1"/>
  <c r="O241" i="1"/>
  <c r="R241" i="1"/>
  <c r="L241" i="1"/>
  <c r="U241" i="1"/>
  <c r="Q241" i="1"/>
  <c r="S241" i="1"/>
  <c r="J304" i="1"/>
  <c r="U304" i="1"/>
  <c r="O304" i="1"/>
  <c r="R304" i="1"/>
  <c r="P304" i="1"/>
  <c r="S304" i="1"/>
  <c r="M304" i="1"/>
  <c r="K304" i="1"/>
  <c r="I304" i="1"/>
  <c r="Q304" i="1"/>
  <c r="N304" i="1"/>
  <c r="T304" i="1"/>
  <c r="L304" i="1"/>
  <c r="Q219" i="1"/>
  <c r="U219" i="1"/>
  <c r="N219" i="1"/>
  <c r="S219" i="1"/>
  <c r="T219" i="1"/>
  <c r="L219" i="1"/>
  <c r="R219" i="1"/>
  <c r="J219" i="1"/>
  <c r="M219" i="1"/>
  <c r="I219" i="1"/>
  <c r="K219" i="1"/>
  <c r="P219" i="1"/>
  <c r="O219" i="1"/>
  <c r="S104" i="1"/>
  <c r="N104" i="1"/>
  <c r="T104" i="1"/>
  <c r="I104" i="1"/>
  <c r="L104" i="1"/>
  <c r="K104" i="1"/>
  <c r="U104" i="1"/>
  <c r="P104" i="1"/>
  <c r="R104" i="1"/>
  <c r="O104" i="1"/>
  <c r="Q104" i="1"/>
  <c r="M104" i="1"/>
  <c r="J104" i="1"/>
  <c r="M206" i="1"/>
  <c r="O206" i="1"/>
  <c r="L206" i="1"/>
  <c r="S206" i="1"/>
  <c r="U206" i="1"/>
  <c r="J206" i="1"/>
  <c r="P206" i="1"/>
  <c r="T206" i="1"/>
  <c r="Q206" i="1"/>
  <c r="I206" i="1"/>
  <c r="R206" i="1"/>
  <c r="K206" i="1"/>
  <c r="N206" i="1"/>
  <c r="Q272" i="1"/>
  <c r="S272" i="1"/>
  <c r="M272" i="1"/>
  <c r="O272" i="1"/>
  <c r="T272" i="1"/>
  <c r="I272" i="1"/>
  <c r="K272" i="1"/>
  <c r="P272" i="1"/>
  <c r="U272" i="1"/>
  <c r="N272" i="1"/>
  <c r="J272" i="1"/>
  <c r="L272" i="1"/>
  <c r="R272" i="1"/>
  <c r="K302" i="1"/>
  <c r="J302" i="1"/>
  <c r="I302" i="1"/>
  <c r="R302" i="1"/>
  <c r="L302" i="1"/>
  <c r="P302" i="1"/>
  <c r="Q302" i="1"/>
  <c r="M302" i="1"/>
  <c r="T302" i="1"/>
  <c r="S302" i="1"/>
  <c r="U302" i="1"/>
  <c r="N302" i="1"/>
  <c r="O302" i="1"/>
  <c r="T111" i="1"/>
  <c r="R111" i="1"/>
  <c r="U111" i="1"/>
  <c r="M111" i="1"/>
  <c r="Q111" i="1"/>
  <c r="N111" i="1"/>
  <c r="L111" i="1"/>
  <c r="J111" i="1"/>
  <c r="I111" i="1"/>
  <c r="O111" i="1"/>
  <c r="K111" i="1"/>
  <c r="S111" i="1"/>
  <c r="P111" i="1"/>
  <c r="J203" i="1"/>
  <c r="L203" i="1"/>
  <c r="U203" i="1"/>
  <c r="M203" i="1"/>
  <c r="S203" i="1"/>
  <c r="K203" i="1"/>
  <c r="P203" i="1"/>
  <c r="R203" i="1"/>
  <c r="I203" i="1"/>
  <c r="Q203" i="1"/>
  <c r="O203" i="1"/>
  <c r="N203" i="1"/>
  <c r="T203" i="1"/>
  <c r="S264" i="1"/>
  <c r="K264" i="1"/>
  <c r="T264" i="1"/>
  <c r="O264" i="1"/>
  <c r="N264" i="1"/>
  <c r="U264" i="1"/>
  <c r="M264" i="1"/>
  <c r="J264" i="1"/>
  <c r="Q264" i="1"/>
  <c r="L264" i="1"/>
  <c r="I264" i="1"/>
  <c r="R264" i="1"/>
  <c r="P264" i="1"/>
  <c r="J299" i="1"/>
  <c r="Q299" i="1"/>
  <c r="S299" i="1"/>
  <c r="M299" i="1"/>
  <c r="K299" i="1"/>
  <c r="I299" i="1"/>
  <c r="P299" i="1"/>
  <c r="U299" i="1"/>
  <c r="T299" i="1"/>
  <c r="L299" i="1"/>
  <c r="R299" i="1"/>
  <c r="O299" i="1"/>
  <c r="N299" i="1"/>
  <c r="L348" i="1"/>
  <c r="S348" i="1"/>
  <c r="R348" i="1"/>
  <c r="T348" i="1"/>
  <c r="K348" i="1"/>
  <c r="I348" i="1"/>
  <c r="M348" i="1"/>
  <c r="Q348" i="1"/>
  <c r="O348" i="1"/>
  <c r="U348" i="1"/>
  <c r="N348" i="1"/>
  <c r="J348" i="1"/>
  <c r="P348" i="1"/>
  <c r="O330" i="1"/>
  <c r="Q330" i="1"/>
  <c r="L330" i="1"/>
  <c r="I330" i="1"/>
  <c r="S330" i="1"/>
  <c r="M330" i="1"/>
  <c r="T330" i="1"/>
  <c r="P330" i="1"/>
  <c r="K330" i="1"/>
  <c r="N330" i="1"/>
  <c r="U330" i="1"/>
  <c r="R330" i="1"/>
  <c r="J330" i="1"/>
  <c r="T345" i="1"/>
  <c r="O345" i="1"/>
  <c r="S345" i="1"/>
  <c r="U345" i="1"/>
  <c r="Q345" i="1"/>
  <c r="N345" i="1"/>
  <c r="I345" i="1"/>
  <c r="K345" i="1"/>
  <c r="R345" i="1"/>
  <c r="L345" i="1"/>
  <c r="J345" i="1"/>
  <c r="M345" i="1"/>
  <c r="P345" i="1"/>
  <c r="M323" i="1"/>
  <c r="U323" i="1"/>
  <c r="R323" i="1"/>
  <c r="N323" i="1"/>
  <c r="K323" i="1"/>
  <c r="T323" i="1"/>
  <c r="I323" i="1"/>
  <c r="L323" i="1"/>
  <c r="J323" i="1"/>
  <c r="Q323" i="1"/>
  <c r="P323" i="1"/>
  <c r="S323" i="1"/>
  <c r="O323" i="1"/>
  <c r="P325" i="1"/>
  <c r="S325" i="1"/>
  <c r="N325" i="1"/>
  <c r="U325" i="1"/>
  <c r="Q325" i="1"/>
  <c r="R325" i="1"/>
  <c r="O325" i="1"/>
  <c r="K325" i="1"/>
  <c r="J325" i="1"/>
  <c r="I325" i="1"/>
  <c r="T325" i="1"/>
  <c r="L325" i="1"/>
  <c r="M325" i="1"/>
  <c r="I201" i="1"/>
  <c r="O201" i="1"/>
  <c r="R201" i="1"/>
  <c r="M201" i="1"/>
  <c r="L201" i="1"/>
  <c r="S201" i="1"/>
  <c r="K201" i="1"/>
  <c r="J201" i="1"/>
  <c r="T201" i="1"/>
  <c r="P201" i="1"/>
  <c r="U201" i="1"/>
  <c r="N201" i="1"/>
  <c r="Q201" i="1"/>
  <c r="Q232" i="1"/>
  <c r="J232" i="1"/>
  <c r="P232" i="1"/>
  <c r="S232" i="1"/>
  <c r="U232" i="1"/>
  <c r="R232" i="1"/>
  <c r="I232" i="1"/>
  <c r="O232" i="1"/>
  <c r="N232" i="1"/>
  <c r="L232" i="1"/>
  <c r="K232" i="1"/>
  <c r="M232" i="1"/>
  <c r="T232" i="1"/>
  <c r="K298" i="1"/>
  <c r="R298" i="1"/>
  <c r="M298" i="1"/>
  <c r="P298" i="1"/>
  <c r="L298" i="1"/>
  <c r="S298" i="1"/>
  <c r="J298" i="1"/>
  <c r="I298" i="1"/>
  <c r="Q298" i="1"/>
  <c r="U298" i="1"/>
  <c r="T298" i="1"/>
  <c r="O298" i="1"/>
  <c r="N298" i="1"/>
  <c r="J200" i="1"/>
  <c r="R200" i="1"/>
  <c r="Q200" i="1"/>
  <c r="O200" i="1"/>
  <c r="L200" i="1"/>
  <c r="K200" i="1"/>
  <c r="M200" i="1"/>
  <c r="N200" i="1"/>
  <c r="U200" i="1"/>
  <c r="S200" i="1"/>
  <c r="T200" i="1"/>
  <c r="P200" i="1"/>
  <c r="I200" i="1"/>
  <c r="N295" i="1"/>
  <c r="I295" i="1"/>
  <c r="J295" i="1"/>
  <c r="O295" i="1"/>
  <c r="S295" i="1"/>
  <c r="M295" i="1"/>
  <c r="L295" i="1"/>
  <c r="U295" i="1"/>
  <c r="P295" i="1"/>
  <c r="Q295" i="1"/>
  <c r="K295" i="1"/>
  <c r="T295" i="1"/>
  <c r="R295" i="1"/>
  <c r="T208" i="1"/>
  <c r="P208" i="1"/>
  <c r="I208" i="1"/>
  <c r="J208" i="1"/>
  <c r="R208" i="1"/>
  <c r="Q208" i="1"/>
  <c r="L208" i="1"/>
  <c r="S208" i="1"/>
  <c r="U208" i="1"/>
  <c r="N208" i="1"/>
  <c r="K208" i="1"/>
  <c r="M208" i="1"/>
  <c r="O208" i="1"/>
  <c r="M263" i="1"/>
  <c r="U263" i="1"/>
  <c r="L263" i="1"/>
  <c r="K263" i="1"/>
  <c r="J263" i="1"/>
  <c r="O263" i="1"/>
  <c r="T263" i="1"/>
  <c r="R263" i="1"/>
  <c r="Q263" i="1"/>
  <c r="I263" i="1"/>
  <c r="N263" i="1"/>
  <c r="S263" i="1"/>
  <c r="P263" i="1"/>
  <c r="T127" i="1"/>
  <c r="Q127" i="1"/>
  <c r="K127" i="1"/>
  <c r="S127" i="1"/>
  <c r="J127" i="1"/>
  <c r="I127" i="1"/>
  <c r="U127" i="1"/>
  <c r="P127" i="1"/>
  <c r="R127" i="1"/>
  <c r="L127" i="1"/>
  <c r="M127" i="1"/>
  <c r="N127" i="1"/>
  <c r="O127" i="1"/>
  <c r="K158" i="1"/>
  <c r="L158" i="1"/>
  <c r="R158" i="1"/>
  <c r="I158" i="1"/>
  <c r="N158" i="1"/>
  <c r="S158" i="1"/>
  <c r="Q158" i="1"/>
  <c r="U158" i="1"/>
  <c r="J158" i="1"/>
  <c r="M158" i="1"/>
  <c r="T158" i="1"/>
  <c r="P158" i="1"/>
  <c r="O158" i="1"/>
  <c r="T197" i="1"/>
  <c r="K197" i="1"/>
  <c r="J197" i="1"/>
  <c r="U197" i="1"/>
  <c r="I197" i="1"/>
  <c r="P197" i="1"/>
  <c r="R197" i="1"/>
  <c r="L197" i="1"/>
  <c r="O197" i="1"/>
  <c r="Q197" i="1"/>
  <c r="M197" i="1"/>
  <c r="N197" i="1"/>
  <c r="S197" i="1"/>
  <c r="U228" i="1"/>
  <c r="O228" i="1"/>
  <c r="P228" i="1"/>
  <c r="R228" i="1"/>
  <c r="N228" i="1"/>
  <c r="K228" i="1"/>
  <c r="I228" i="1"/>
  <c r="T228" i="1"/>
  <c r="J228" i="1"/>
  <c r="S228" i="1"/>
  <c r="Q228" i="1"/>
  <c r="L228" i="1"/>
  <c r="M228" i="1"/>
  <c r="O294" i="1"/>
  <c r="R294" i="1"/>
  <c r="M294" i="1"/>
  <c r="T294" i="1"/>
  <c r="L294" i="1"/>
  <c r="Q294" i="1"/>
  <c r="K294" i="1"/>
  <c r="J294" i="1"/>
  <c r="U294" i="1"/>
  <c r="S294" i="1"/>
  <c r="I294" i="1"/>
  <c r="P294" i="1"/>
  <c r="N294" i="1"/>
  <c r="S229" i="1"/>
  <c r="Q229" i="1"/>
  <c r="U229" i="1"/>
  <c r="L229" i="1"/>
  <c r="I229" i="1"/>
  <c r="P229" i="1"/>
  <c r="N229" i="1"/>
  <c r="M229" i="1"/>
  <c r="J229" i="1"/>
  <c r="K229" i="1"/>
  <c r="T229" i="1"/>
  <c r="O229" i="1"/>
  <c r="R229" i="1"/>
  <c r="J324" i="1"/>
  <c r="U324" i="1"/>
  <c r="S324" i="1"/>
  <c r="N324" i="1"/>
  <c r="Q324" i="1"/>
  <c r="K324" i="1"/>
  <c r="T324" i="1"/>
  <c r="R324" i="1"/>
  <c r="P324" i="1"/>
  <c r="L324" i="1"/>
  <c r="M324" i="1"/>
  <c r="I324" i="1"/>
  <c r="O324" i="1"/>
  <c r="T480" i="1"/>
  <c r="S480" i="1"/>
  <c r="K480" i="1"/>
  <c r="J480" i="1"/>
  <c r="P480" i="1"/>
  <c r="O480" i="1"/>
  <c r="N480" i="1"/>
  <c r="R480" i="1"/>
  <c r="U480" i="1"/>
  <c r="Q480" i="1"/>
  <c r="M480" i="1"/>
  <c r="I480" i="1"/>
  <c r="L480" i="1"/>
  <c r="P341" i="1"/>
  <c r="Q341" i="1"/>
  <c r="S341" i="1"/>
  <c r="N341" i="1"/>
  <c r="O341" i="1"/>
  <c r="R341" i="1"/>
  <c r="T341" i="1"/>
  <c r="M341" i="1"/>
  <c r="L341" i="1"/>
  <c r="J341" i="1"/>
  <c r="K341" i="1"/>
  <c r="U341" i="1"/>
  <c r="I341" i="1"/>
  <c r="M346" i="1"/>
  <c r="O346" i="1"/>
  <c r="I346" i="1"/>
  <c r="S346" i="1"/>
  <c r="T346" i="1"/>
  <c r="K346" i="1"/>
  <c r="N346" i="1"/>
  <c r="J346" i="1"/>
  <c r="R346" i="1"/>
  <c r="P346" i="1"/>
  <c r="U346" i="1"/>
  <c r="L346" i="1"/>
  <c r="Q346" i="1"/>
  <c r="P482" i="1"/>
  <c r="O482" i="1"/>
  <c r="N482" i="1"/>
  <c r="R482" i="1"/>
  <c r="U482" i="1"/>
  <c r="Q482" i="1"/>
  <c r="M482" i="1"/>
  <c r="I482" i="1"/>
  <c r="L482" i="1"/>
  <c r="T482" i="1"/>
  <c r="S482" i="1"/>
  <c r="K482" i="1"/>
  <c r="J482" i="1"/>
  <c r="K343" i="1"/>
  <c r="R343" i="1"/>
  <c r="M343" i="1"/>
  <c r="N343" i="1"/>
  <c r="Q343" i="1"/>
  <c r="L343" i="1"/>
  <c r="P343" i="1"/>
  <c r="O343" i="1"/>
  <c r="S343" i="1"/>
  <c r="I343" i="1"/>
  <c r="T343" i="1"/>
  <c r="U343" i="1"/>
  <c r="J343" i="1"/>
  <c r="U470" i="1"/>
  <c r="Q470" i="1"/>
  <c r="M470" i="1"/>
  <c r="I470" i="1"/>
  <c r="T470" i="1"/>
  <c r="R470" i="1"/>
  <c r="P470" i="1"/>
  <c r="N470" i="1"/>
  <c r="L470" i="1"/>
  <c r="J470" i="1"/>
  <c r="S470" i="1"/>
  <c r="O470" i="1"/>
  <c r="K470" i="1"/>
  <c r="R14" i="1"/>
  <c r="U14" i="1"/>
  <c r="N14" i="1"/>
  <c r="M14" i="1"/>
  <c r="O14" i="1"/>
  <c r="L14" i="1"/>
  <c r="T14" i="1"/>
  <c r="Q14" i="1"/>
  <c r="K14" i="1"/>
  <c r="I14" i="1"/>
  <c r="J14" i="1"/>
  <c r="P14" i="1"/>
  <c r="S14" i="1"/>
  <c r="Q195" i="1"/>
  <c r="P195" i="1"/>
  <c r="I195" i="1"/>
  <c r="S195" i="1"/>
  <c r="M195" i="1"/>
  <c r="O195" i="1"/>
  <c r="T195" i="1"/>
  <c r="N195" i="1"/>
  <c r="U195" i="1"/>
  <c r="K195" i="1"/>
  <c r="R195" i="1"/>
  <c r="J195" i="1"/>
  <c r="L195" i="1"/>
  <c r="P72" i="1"/>
  <c r="I72" i="1"/>
  <c r="Q72" i="1"/>
  <c r="U72" i="1"/>
  <c r="K72" i="1"/>
  <c r="M72" i="1"/>
  <c r="T72" i="1"/>
  <c r="L72" i="1"/>
  <c r="N72" i="1"/>
  <c r="O72" i="1"/>
  <c r="R72" i="1"/>
  <c r="S72" i="1"/>
  <c r="J72" i="1"/>
  <c r="P303" i="1"/>
  <c r="L303" i="1"/>
  <c r="M303" i="1"/>
  <c r="S303" i="1"/>
  <c r="J303" i="1"/>
  <c r="T303" i="1"/>
  <c r="I303" i="1"/>
  <c r="O303" i="1"/>
  <c r="R303" i="1"/>
  <c r="U303" i="1"/>
  <c r="K303" i="1"/>
  <c r="Q303" i="1"/>
  <c r="N303" i="1"/>
  <c r="O234" i="1"/>
  <c r="N234" i="1"/>
  <c r="M234" i="1"/>
  <c r="S234" i="1"/>
  <c r="P234" i="1"/>
  <c r="J234" i="1"/>
  <c r="L234" i="1"/>
  <c r="U234" i="1"/>
  <c r="R234" i="1"/>
  <c r="I234" i="1"/>
  <c r="K234" i="1"/>
  <c r="Q234" i="1"/>
  <c r="T234" i="1"/>
  <c r="O117" i="1"/>
  <c r="T117" i="1"/>
  <c r="R117" i="1"/>
  <c r="U117" i="1"/>
  <c r="L117" i="1"/>
  <c r="Q117" i="1"/>
  <c r="N117" i="1"/>
  <c r="J117" i="1"/>
  <c r="K117" i="1"/>
  <c r="S117" i="1"/>
  <c r="I117" i="1"/>
  <c r="P117" i="1"/>
  <c r="M117" i="1"/>
  <c r="S271" i="1"/>
  <c r="O271" i="1"/>
  <c r="I271" i="1"/>
  <c r="U271" i="1"/>
  <c r="N271" i="1"/>
  <c r="J271" i="1"/>
  <c r="Q271" i="1"/>
  <c r="T271" i="1"/>
  <c r="R271" i="1"/>
  <c r="L271" i="1"/>
  <c r="M271" i="1"/>
  <c r="K271" i="1"/>
  <c r="P271" i="1"/>
  <c r="I150" i="1"/>
  <c r="P150" i="1"/>
  <c r="L150" i="1"/>
  <c r="Q150" i="1"/>
  <c r="K150" i="1"/>
  <c r="O150" i="1"/>
  <c r="S150" i="1"/>
  <c r="T150" i="1"/>
  <c r="J150" i="1"/>
  <c r="M150" i="1"/>
  <c r="N150" i="1"/>
  <c r="R150" i="1"/>
  <c r="U150" i="1"/>
  <c r="U296" i="1"/>
  <c r="S296" i="1"/>
  <c r="K296" i="1"/>
  <c r="J296" i="1"/>
  <c r="P296" i="1"/>
  <c r="I296" i="1"/>
  <c r="N296" i="1"/>
  <c r="O296" i="1"/>
  <c r="L296" i="1"/>
  <c r="T296" i="1"/>
  <c r="R296" i="1"/>
  <c r="Q296" i="1"/>
  <c r="M296" i="1"/>
  <c r="U157" i="1"/>
  <c r="Q157" i="1"/>
  <c r="J157" i="1"/>
  <c r="N157" i="1"/>
  <c r="I157" i="1"/>
  <c r="P157" i="1"/>
  <c r="S157" i="1"/>
  <c r="K157" i="1"/>
  <c r="L157" i="1"/>
  <c r="M157" i="1"/>
  <c r="T157" i="1"/>
  <c r="O157" i="1"/>
  <c r="R157" i="1"/>
  <c r="R71" i="1"/>
  <c r="N71" i="1"/>
  <c r="P71" i="1"/>
  <c r="J71" i="1"/>
  <c r="I71" i="1"/>
  <c r="Q71" i="1"/>
  <c r="O71" i="1"/>
  <c r="K71" i="1"/>
  <c r="L71" i="1"/>
  <c r="M71" i="1"/>
  <c r="U71" i="1"/>
  <c r="T71" i="1"/>
  <c r="S71" i="1"/>
  <c r="J313" i="1"/>
  <c r="R313" i="1"/>
  <c r="U313" i="1"/>
  <c r="P313" i="1"/>
  <c r="O313" i="1"/>
  <c r="L313" i="1"/>
  <c r="M313" i="1"/>
  <c r="K313" i="1"/>
  <c r="T313" i="1"/>
  <c r="S313" i="1"/>
  <c r="N313" i="1"/>
  <c r="Q313" i="1"/>
  <c r="I313" i="1"/>
  <c r="Q318" i="1"/>
  <c r="S318" i="1"/>
  <c r="N318" i="1"/>
  <c r="R318" i="1"/>
  <c r="U318" i="1"/>
  <c r="O318" i="1"/>
  <c r="M318" i="1"/>
  <c r="J318" i="1"/>
  <c r="L318" i="1"/>
  <c r="P318" i="1"/>
  <c r="I318" i="1"/>
  <c r="K318" i="1"/>
  <c r="T318" i="1"/>
  <c r="J224" i="1"/>
  <c r="U224" i="1"/>
  <c r="P224" i="1"/>
  <c r="I224" i="1"/>
  <c r="O224" i="1"/>
  <c r="T224" i="1"/>
  <c r="R224" i="1"/>
  <c r="L224" i="1"/>
  <c r="Q224" i="1"/>
  <c r="N224" i="1"/>
  <c r="M224" i="1"/>
  <c r="K224" i="1"/>
  <c r="S224" i="1"/>
  <c r="O225" i="1"/>
  <c r="T225" i="1"/>
  <c r="J225" i="1"/>
  <c r="S225" i="1"/>
  <c r="K225" i="1"/>
  <c r="P225" i="1"/>
  <c r="I225" i="1"/>
  <c r="N225" i="1"/>
  <c r="M225" i="1"/>
  <c r="U225" i="1"/>
  <c r="R225" i="1"/>
  <c r="Q225" i="1"/>
  <c r="L225" i="1"/>
  <c r="K319" i="1"/>
  <c r="P319" i="1"/>
  <c r="T319" i="1"/>
  <c r="M319" i="1"/>
  <c r="L319" i="1"/>
  <c r="U319" i="1"/>
  <c r="Q319" i="1"/>
  <c r="R319" i="1"/>
  <c r="I319" i="1"/>
  <c r="N319" i="1"/>
  <c r="J319" i="1"/>
  <c r="S319" i="1"/>
  <c r="O319" i="1"/>
  <c r="U252" i="1"/>
  <c r="K252" i="1"/>
  <c r="P252" i="1"/>
  <c r="Q252" i="1"/>
  <c r="R252" i="1"/>
  <c r="T252" i="1"/>
  <c r="O252" i="1"/>
  <c r="I252" i="1"/>
  <c r="N252" i="1"/>
  <c r="S252" i="1"/>
  <c r="L252" i="1"/>
  <c r="M252" i="1"/>
  <c r="J252" i="1"/>
  <c r="R478" i="1"/>
  <c r="U478" i="1"/>
  <c r="Q478" i="1"/>
  <c r="M478" i="1"/>
  <c r="I478" i="1"/>
  <c r="L478" i="1"/>
  <c r="T478" i="1"/>
  <c r="P478" i="1"/>
  <c r="S478" i="1"/>
  <c r="O478" i="1"/>
  <c r="K478" i="1"/>
  <c r="N478" i="1"/>
  <c r="J478" i="1"/>
  <c r="O95" i="1"/>
  <c r="P95" i="1"/>
  <c r="I95" i="1"/>
  <c r="M95" i="1"/>
  <c r="N95" i="1"/>
  <c r="L95" i="1"/>
  <c r="Q95" i="1"/>
  <c r="J95" i="1"/>
  <c r="T95" i="1"/>
  <c r="K95" i="1"/>
  <c r="S95" i="1"/>
  <c r="U95" i="1"/>
  <c r="R95" i="1"/>
  <c r="S275" i="1"/>
  <c r="I275" i="1"/>
  <c r="J275" i="1"/>
  <c r="Q275" i="1"/>
  <c r="L275" i="1"/>
  <c r="O275" i="1"/>
  <c r="M275" i="1"/>
  <c r="T275" i="1"/>
  <c r="P275" i="1"/>
  <c r="R275" i="1"/>
  <c r="N275" i="1"/>
  <c r="K275" i="1"/>
  <c r="U275" i="1"/>
  <c r="P199" i="1"/>
  <c r="T199" i="1"/>
  <c r="I199" i="1"/>
  <c r="M199" i="1"/>
  <c r="K199" i="1"/>
  <c r="Q199" i="1"/>
  <c r="N199" i="1"/>
  <c r="R199" i="1"/>
  <c r="O199" i="1"/>
  <c r="L199" i="1"/>
  <c r="S199" i="1"/>
  <c r="J199" i="1"/>
  <c r="U199" i="1"/>
  <c r="R274" i="1"/>
  <c r="T274" i="1"/>
  <c r="K274" i="1"/>
  <c r="U274" i="1"/>
  <c r="L274" i="1"/>
  <c r="M274" i="1"/>
  <c r="N274" i="1"/>
  <c r="Q274" i="1"/>
  <c r="I274" i="1"/>
  <c r="S274" i="1"/>
  <c r="J274" i="1"/>
  <c r="O274" i="1"/>
  <c r="P274" i="1"/>
  <c r="U129" i="1"/>
  <c r="N129" i="1"/>
  <c r="Q129" i="1"/>
  <c r="M129" i="1"/>
  <c r="T129" i="1"/>
  <c r="S129" i="1"/>
  <c r="L129" i="1"/>
  <c r="R129" i="1"/>
  <c r="I129" i="1"/>
  <c r="J129" i="1"/>
  <c r="K129" i="1"/>
  <c r="O129" i="1"/>
  <c r="P129" i="1"/>
  <c r="N11" i="1"/>
  <c r="L11" i="1"/>
  <c r="I11" i="1"/>
  <c r="S11" i="1"/>
  <c r="Q11" i="1"/>
  <c r="K11" i="1"/>
  <c r="T11" i="1"/>
  <c r="O11" i="1"/>
  <c r="J11" i="1"/>
  <c r="U11" i="1"/>
  <c r="R11" i="1"/>
  <c r="P11" i="1"/>
  <c r="M11" i="1"/>
  <c r="R245" i="1"/>
  <c r="I245" i="1"/>
  <c r="Q245" i="1"/>
  <c r="T245" i="1"/>
  <c r="K245" i="1"/>
  <c r="J245" i="1"/>
  <c r="S245" i="1"/>
  <c r="O245" i="1"/>
  <c r="U245" i="1"/>
  <c r="M245" i="1"/>
  <c r="P245" i="1"/>
  <c r="L245" i="1"/>
  <c r="N245" i="1"/>
  <c r="T483" i="1"/>
  <c r="L483" i="1"/>
  <c r="K483" i="1"/>
  <c r="S483" i="1"/>
  <c r="P483" i="1"/>
  <c r="O483" i="1"/>
  <c r="U483" i="1"/>
  <c r="Q483" i="1"/>
  <c r="R483" i="1"/>
  <c r="N483" i="1"/>
  <c r="J483" i="1"/>
  <c r="M483" i="1"/>
  <c r="I483" i="1"/>
  <c r="O340" i="1"/>
  <c r="M340" i="1"/>
  <c r="Q340" i="1"/>
  <c r="K340" i="1"/>
  <c r="S340" i="1"/>
  <c r="N340" i="1"/>
  <c r="U340" i="1"/>
  <c r="I340" i="1"/>
  <c r="J340" i="1"/>
  <c r="P340" i="1"/>
  <c r="R340" i="1"/>
  <c r="T340" i="1"/>
  <c r="L340" i="1"/>
  <c r="U479" i="1"/>
  <c r="R479" i="1"/>
  <c r="J479" i="1"/>
  <c r="I479" i="1"/>
  <c r="Q479" i="1"/>
  <c r="N479" i="1"/>
  <c r="M479" i="1"/>
  <c r="S479" i="1"/>
  <c r="T479" i="1"/>
  <c r="P479" i="1"/>
  <c r="L479" i="1"/>
  <c r="O479" i="1"/>
  <c r="K479" i="1"/>
  <c r="I240" i="1"/>
  <c r="L240" i="1"/>
  <c r="J240" i="1"/>
  <c r="N240" i="1"/>
  <c r="K240" i="1"/>
  <c r="R240" i="1"/>
  <c r="Q240" i="1"/>
  <c r="S240" i="1"/>
  <c r="O240" i="1"/>
  <c r="P240" i="1"/>
  <c r="T240" i="1"/>
  <c r="M240" i="1"/>
  <c r="U240" i="1"/>
  <c r="U149" i="1"/>
  <c r="S149" i="1"/>
  <c r="O149" i="1"/>
  <c r="I149" i="1"/>
  <c r="N149" i="1"/>
  <c r="L149" i="1"/>
  <c r="P149" i="1"/>
  <c r="Q149" i="1"/>
  <c r="R149" i="1"/>
  <c r="J149" i="1"/>
  <c r="M149" i="1"/>
  <c r="K149" i="1"/>
  <c r="T149" i="1"/>
  <c r="S207" i="1"/>
  <c r="L207" i="1"/>
  <c r="J207" i="1"/>
  <c r="O207" i="1"/>
  <c r="K207" i="1"/>
  <c r="T207" i="1"/>
  <c r="P207" i="1"/>
  <c r="R207" i="1"/>
  <c r="U207" i="1"/>
  <c r="Q207" i="1"/>
  <c r="N207" i="1"/>
  <c r="M207" i="1"/>
  <c r="I207" i="1"/>
  <c r="M269" i="1"/>
  <c r="S269" i="1"/>
  <c r="R269" i="1"/>
  <c r="U269" i="1"/>
  <c r="Q269" i="1"/>
  <c r="I269" i="1"/>
  <c r="J269" i="1"/>
  <c r="K269" i="1"/>
  <c r="T269" i="1"/>
  <c r="L269" i="1"/>
  <c r="N269" i="1"/>
  <c r="P269" i="1"/>
  <c r="O269" i="1"/>
  <c r="S342" i="1"/>
  <c r="T342" i="1"/>
  <c r="J342" i="1"/>
  <c r="M342" i="1"/>
  <c r="K342" i="1"/>
  <c r="P342" i="1"/>
  <c r="N342" i="1"/>
  <c r="U342" i="1"/>
  <c r="I342" i="1"/>
  <c r="Q342" i="1"/>
  <c r="R342" i="1"/>
  <c r="O342" i="1"/>
  <c r="L342" i="1"/>
  <c r="P175" i="1"/>
  <c r="Q175" i="1"/>
  <c r="T175" i="1"/>
  <c r="S175" i="1"/>
  <c r="N175" i="1"/>
  <c r="I175" i="1"/>
  <c r="R175" i="1"/>
  <c r="U175" i="1"/>
  <c r="L175" i="1"/>
  <c r="O175" i="1"/>
  <c r="K175" i="1"/>
  <c r="M175" i="1"/>
  <c r="J175" i="1"/>
  <c r="S481" i="1"/>
  <c r="T481" i="1"/>
  <c r="P481" i="1"/>
  <c r="L481" i="1"/>
  <c r="O481" i="1"/>
  <c r="K481" i="1"/>
  <c r="U481" i="1"/>
  <c r="Q481" i="1"/>
  <c r="R481" i="1"/>
  <c r="N481" i="1"/>
  <c r="J481" i="1"/>
  <c r="M481" i="1"/>
  <c r="I481" i="1"/>
  <c r="K350" i="1"/>
  <c r="L350" i="1"/>
  <c r="S350" i="1"/>
  <c r="J350" i="1"/>
  <c r="T350" i="1"/>
  <c r="P350" i="1"/>
  <c r="U350" i="1"/>
  <c r="M350" i="1"/>
  <c r="R350" i="1"/>
  <c r="N350" i="1"/>
  <c r="O350" i="1"/>
  <c r="I350" i="1"/>
  <c r="Q350" i="1"/>
  <c r="S477" i="1"/>
  <c r="P477" i="1"/>
  <c r="O477" i="1"/>
  <c r="U477" i="1"/>
  <c r="Q477" i="1"/>
  <c r="R477" i="1"/>
  <c r="N477" i="1"/>
  <c r="J477" i="1"/>
  <c r="M477" i="1"/>
  <c r="I477" i="1"/>
  <c r="T477" i="1"/>
  <c r="L477" i="1"/>
  <c r="K477" i="1"/>
  <c r="T187" i="1"/>
  <c r="M187" i="1"/>
  <c r="Q187" i="1"/>
  <c r="P187" i="1"/>
  <c r="U187" i="1"/>
  <c r="L187" i="1"/>
  <c r="J187" i="1"/>
  <c r="K187" i="1"/>
  <c r="R187" i="1"/>
  <c r="I187" i="1"/>
  <c r="S187" i="1"/>
  <c r="O187" i="1"/>
  <c r="N187" i="1"/>
  <c r="T105" i="1"/>
  <c r="Q105" i="1"/>
  <c r="K105" i="1"/>
  <c r="S105" i="1"/>
  <c r="L105" i="1"/>
  <c r="J105" i="1"/>
  <c r="R105" i="1"/>
  <c r="U105" i="1"/>
  <c r="M105" i="1"/>
  <c r="I105" i="1"/>
  <c r="N105" i="1"/>
  <c r="P105" i="1"/>
  <c r="O105" i="1"/>
  <c r="L293" i="1"/>
  <c r="O293" i="1"/>
  <c r="P293" i="1"/>
  <c r="U293" i="1"/>
  <c r="N293" i="1"/>
  <c r="M293" i="1"/>
  <c r="R293" i="1"/>
  <c r="I293" i="1"/>
  <c r="S293" i="1"/>
  <c r="Q293" i="1"/>
  <c r="T293" i="1"/>
  <c r="J293" i="1"/>
  <c r="K293" i="1"/>
  <c r="R496" i="1"/>
  <c r="Q496" i="1"/>
  <c r="I496" i="1"/>
  <c r="U496" i="1"/>
  <c r="M496" i="1"/>
  <c r="L496" i="1"/>
  <c r="T496" i="1"/>
  <c r="P496" i="1"/>
  <c r="S496" i="1"/>
  <c r="O496" i="1"/>
  <c r="K496" i="1"/>
  <c r="N496" i="1"/>
  <c r="J496" i="1"/>
  <c r="P73" i="1"/>
  <c r="Q73" i="1"/>
  <c r="J73" i="1"/>
  <c r="I73" i="1"/>
  <c r="O73" i="1"/>
  <c r="R73" i="1"/>
  <c r="K73" i="1"/>
  <c r="N73" i="1"/>
  <c r="U73" i="1"/>
  <c r="M73" i="1"/>
  <c r="L73" i="1"/>
  <c r="S73" i="1"/>
  <c r="T73" i="1"/>
  <c r="Q156" i="1"/>
  <c r="P156" i="1"/>
  <c r="J156" i="1"/>
  <c r="O156" i="1"/>
  <c r="K156" i="1"/>
  <c r="N156" i="1"/>
  <c r="U156" i="1"/>
  <c r="M156" i="1"/>
  <c r="R156" i="1"/>
  <c r="L156" i="1"/>
  <c r="I156" i="1"/>
  <c r="S156" i="1"/>
  <c r="T156" i="1"/>
  <c r="N109" i="1"/>
  <c r="U109" i="1"/>
  <c r="R109" i="1"/>
  <c r="S109" i="1"/>
  <c r="M109" i="1"/>
  <c r="O109" i="1"/>
  <c r="J109" i="1"/>
  <c r="L109" i="1"/>
  <c r="P109" i="1"/>
  <c r="T109" i="1"/>
  <c r="I109" i="1"/>
  <c r="Q109" i="1"/>
  <c r="K109" i="1"/>
  <c r="U297" i="1"/>
  <c r="K297" i="1"/>
  <c r="S297" i="1"/>
  <c r="M297" i="1"/>
  <c r="T297" i="1"/>
  <c r="Q297" i="1"/>
  <c r="R297" i="1"/>
  <c r="N297" i="1"/>
  <c r="J297" i="1"/>
  <c r="I297" i="1"/>
  <c r="O297" i="1"/>
  <c r="L297" i="1"/>
  <c r="P297" i="1"/>
  <c r="N13" i="1"/>
  <c r="S13" i="1"/>
  <c r="P13" i="1"/>
  <c r="Q13" i="1"/>
  <c r="O13" i="1"/>
  <c r="U13" i="1"/>
  <c r="I13" i="1"/>
  <c r="L13" i="1"/>
  <c r="J13" i="1"/>
  <c r="R13" i="1"/>
  <c r="M13" i="1"/>
  <c r="T13" i="1"/>
  <c r="K13" i="1"/>
  <c r="O227" i="1"/>
  <c r="T227" i="1"/>
  <c r="M227" i="1"/>
  <c r="S227" i="1"/>
  <c r="N227" i="1"/>
  <c r="J227" i="1"/>
  <c r="L227" i="1"/>
  <c r="P227" i="1"/>
  <c r="U227" i="1"/>
  <c r="K227" i="1"/>
  <c r="Q227" i="1"/>
  <c r="R227" i="1"/>
  <c r="I227" i="1"/>
  <c r="T113" i="1"/>
  <c r="N113" i="1"/>
  <c r="O113" i="1"/>
  <c r="P113" i="1"/>
  <c r="K113" i="1"/>
  <c r="I113" i="1"/>
  <c r="M113" i="1"/>
  <c r="L113" i="1"/>
  <c r="S113" i="1"/>
  <c r="J113" i="1"/>
  <c r="R113" i="1"/>
  <c r="U113" i="1"/>
  <c r="Q113" i="1"/>
  <c r="R218" i="1"/>
  <c r="O218" i="1"/>
  <c r="I218" i="1"/>
  <c r="N218" i="1"/>
  <c r="P218" i="1"/>
  <c r="U218" i="1"/>
  <c r="J218" i="1"/>
  <c r="M218" i="1"/>
  <c r="Q218" i="1"/>
  <c r="S218" i="1"/>
  <c r="K218" i="1"/>
  <c r="L218" i="1"/>
  <c r="T218" i="1"/>
  <c r="M250" i="1"/>
  <c r="O250" i="1"/>
  <c r="P250" i="1"/>
  <c r="N250" i="1"/>
  <c r="T250" i="1"/>
  <c r="S250" i="1"/>
  <c r="L250" i="1"/>
  <c r="I250" i="1"/>
  <c r="J250" i="1"/>
  <c r="Q250" i="1"/>
  <c r="R250" i="1"/>
  <c r="U250" i="1"/>
  <c r="K250" i="1"/>
  <c r="R278" i="1"/>
  <c r="U278" i="1"/>
  <c r="O278" i="1"/>
  <c r="I278" i="1"/>
  <c r="M278" i="1"/>
  <c r="L278" i="1"/>
  <c r="Q278" i="1"/>
  <c r="J278" i="1"/>
  <c r="P278" i="1"/>
  <c r="S278" i="1"/>
  <c r="N278" i="1"/>
  <c r="K278" i="1"/>
  <c r="T278" i="1"/>
  <c r="K223" i="1"/>
  <c r="T223" i="1"/>
  <c r="I223" i="1"/>
  <c r="L223" i="1"/>
  <c r="P223" i="1"/>
  <c r="J223" i="1"/>
  <c r="O223" i="1"/>
  <c r="M223" i="1"/>
  <c r="R223" i="1"/>
  <c r="N223" i="1"/>
  <c r="U223" i="1"/>
  <c r="Q223" i="1"/>
  <c r="S223" i="1"/>
  <c r="L164" i="1"/>
  <c r="J164" i="1"/>
  <c r="O164" i="1"/>
  <c r="S164" i="1"/>
  <c r="P164" i="1"/>
  <c r="Q164" i="1"/>
  <c r="T164" i="1"/>
  <c r="N164" i="1"/>
  <c r="R164" i="1"/>
  <c r="U164" i="1"/>
  <c r="K164" i="1"/>
  <c r="M164" i="1"/>
  <c r="I164" i="1"/>
  <c r="J222" i="1"/>
  <c r="L222" i="1"/>
  <c r="T222" i="1"/>
  <c r="U222" i="1"/>
  <c r="S222" i="1"/>
  <c r="K222" i="1"/>
  <c r="R222" i="1"/>
  <c r="N222" i="1"/>
  <c r="Q222" i="1"/>
  <c r="P222" i="1"/>
  <c r="O222" i="1"/>
  <c r="M222" i="1"/>
  <c r="I222" i="1"/>
  <c r="I204" i="1"/>
  <c r="M204" i="1"/>
  <c r="Q204" i="1"/>
  <c r="K204" i="1"/>
  <c r="U204" i="1"/>
  <c r="O204" i="1"/>
  <c r="L204" i="1"/>
  <c r="S204" i="1"/>
  <c r="T204" i="1"/>
  <c r="N204" i="1"/>
  <c r="P204" i="1"/>
  <c r="J204" i="1"/>
  <c r="R204" i="1"/>
  <c r="T261" i="1"/>
  <c r="J261" i="1"/>
  <c r="U261" i="1"/>
  <c r="K261" i="1"/>
  <c r="R261" i="1"/>
  <c r="P261" i="1"/>
  <c r="M261" i="1"/>
  <c r="S261" i="1"/>
  <c r="L261" i="1"/>
  <c r="I261" i="1"/>
  <c r="N261" i="1"/>
  <c r="Q261" i="1"/>
  <c r="O261" i="1"/>
  <c r="L286" i="1"/>
  <c r="T286" i="1"/>
  <c r="O286" i="1"/>
  <c r="R286" i="1"/>
  <c r="I286" i="1"/>
  <c r="N286" i="1"/>
  <c r="P286" i="1"/>
  <c r="S286" i="1"/>
  <c r="K286" i="1"/>
  <c r="J286" i="1"/>
  <c r="M286" i="1"/>
  <c r="Q286" i="1"/>
  <c r="U286" i="1"/>
  <c r="O151" i="1"/>
  <c r="S151" i="1"/>
  <c r="U151" i="1"/>
  <c r="L151" i="1"/>
  <c r="P151" i="1"/>
  <c r="K151" i="1"/>
  <c r="R151" i="1"/>
  <c r="T151" i="1"/>
  <c r="J151" i="1"/>
  <c r="M151" i="1"/>
  <c r="Q151" i="1"/>
  <c r="N151" i="1"/>
  <c r="I151" i="1"/>
  <c r="Q189" i="1"/>
  <c r="U189" i="1"/>
  <c r="S189" i="1"/>
  <c r="T189" i="1"/>
  <c r="L189" i="1"/>
  <c r="N189" i="1"/>
  <c r="R189" i="1"/>
  <c r="K189" i="1"/>
  <c r="O189" i="1"/>
  <c r="J189" i="1"/>
  <c r="M189" i="1"/>
  <c r="P189" i="1"/>
  <c r="I189" i="1"/>
  <c r="P221" i="1"/>
  <c r="K221" i="1"/>
  <c r="M221" i="1"/>
  <c r="I221" i="1"/>
  <c r="T221" i="1"/>
  <c r="S221" i="1"/>
  <c r="Q221" i="1"/>
  <c r="L221" i="1"/>
  <c r="R221" i="1"/>
  <c r="O221" i="1"/>
  <c r="U221" i="1"/>
  <c r="J221" i="1"/>
  <c r="N221" i="1"/>
  <c r="O317" i="1"/>
  <c r="R317" i="1"/>
  <c r="Q317" i="1"/>
  <c r="N317" i="1"/>
  <c r="M317" i="1"/>
  <c r="P317" i="1"/>
  <c r="K317" i="1"/>
  <c r="I317" i="1"/>
  <c r="S317" i="1"/>
  <c r="T317" i="1"/>
  <c r="L317" i="1"/>
  <c r="J317" i="1"/>
  <c r="U317" i="1"/>
  <c r="Q128" i="1"/>
  <c r="R128" i="1"/>
  <c r="K128" i="1"/>
  <c r="L128" i="1"/>
  <c r="P128" i="1"/>
  <c r="S128" i="1"/>
  <c r="N128" i="1"/>
  <c r="O128" i="1"/>
  <c r="U128" i="1"/>
  <c r="I128" i="1"/>
  <c r="T128" i="1"/>
  <c r="J128" i="1"/>
  <c r="M128" i="1"/>
  <c r="K220" i="1"/>
  <c r="O220" i="1"/>
  <c r="Q220" i="1"/>
  <c r="P220" i="1"/>
  <c r="N220" i="1"/>
  <c r="S220" i="1"/>
  <c r="L220" i="1"/>
  <c r="M220" i="1"/>
  <c r="T220" i="1"/>
  <c r="I220" i="1"/>
  <c r="U220" i="1"/>
  <c r="J220" i="1"/>
  <c r="R220" i="1"/>
  <c r="M347" i="1"/>
  <c r="N347" i="1"/>
  <c r="O347" i="1"/>
  <c r="U347" i="1"/>
  <c r="I347" i="1"/>
  <c r="S347" i="1"/>
  <c r="K347" i="1"/>
  <c r="R347" i="1"/>
  <c r="P347" i="1"/>
  <c r="L347" i="1"/>
  <c r="J347" i="1"/>
  <c r="T347" i="1"/>
  <c r="Q347" i="1"/>
  <c r="K329" i="1"/>
  <c r="O329" i="1"/>
  <c r="M329" i="1"/>
  <c r="P329" i="1"/>
  <c r="R329" i="1"/>
  <c r="L329" i="1"/>
  <c r="U329" i="1"/>
  <c r="J329" i="1"/>
  <c r="N329" i="1"/>
  <c r="Q329" i="1"/>
  <c r="T329" i="1"/>
  <c r="I329" i="1"/>
  <c r="S329" i="1"/>
  <c r="K344" i="1"/>
  <c r="O344" i="1"/>
  <c r="P344" i="1"/>
  <c r="J344" i="1"/>
  <c r="T344" i="1"/>
  <c r="S344" i="1"/>
  <c r="R344" i="1"/>
  <c r="U344" i="1"/>
  <c r="N344" i="1"/>
  <c r="M344" i="1"/>
  <c r="Q344" i="1"/>
  <c r="L344" i="1"/>
  <c r="I344" i="1"/>
  <c r="L243" i="1"/>
  <c r="M243" i="1"/>
  <c r="R243" i="1"/>
  <c r="S243" i="1"/>
  <c r="J243" i="1"/>
  <c r="Q243" i="1"/>
  <c r="I243" i="1"/>
  <c r="P243" i="1"/>
  <c r="T243" i="1"/>
  <c r="O243" i="1"/>
  <c r="K243" i="1"/>
  <c r="N243" i="1"/>
  <c r="U243" i="1"/>
  <c r="Q328" i="1"/>
  <c r="T328" i="1"/>
  <c r="I328" i="1"/>
  <c r="L328" i="1"/>
  <c r="S328" i="1"/>
  <c r="O328" i="1"/>
  <c r="J328" i="1"/>
  <c r="R328" i="1"/>
  <c r="U328" i="1"/>
  <c r="K328" i="1"/>
  <c r="P328" i="1"/>
  <c r="N328" i="1"/>
  <c r="M328" i="1"/>
  <c r="P133" i="1"/>
  <c r="U133" i="1"/>
  <c r="Q133" i="1"/>
  <c r="N133" i="1"/>
  <c r="O133" i="1"/>
  <c r="L133" i="1"/>
  <c r="M133" i="1"/>
  <c r="T133" i="1"/>
  <c r="J133" i="1"/>
  <c r="I133" i="1"/>
  <c r="K133" i="1"/>
  <c r="R133" i="1"/>
  <c r="S133" i="1"/>
  <c r="M314" i="1"/>
  <c r="Q314" i="1"/>
  <c r="L314" i="1"/>
  <c r="S314" i="1"/>
  <c r="J314" i="1"/>
  <c r="N314" i="1"/>
  <c r="O314" i="1"/>
  <c r="U314" i="1"/>
  <c r="T314" i="1"/>
  <c r="K314" i="1"/>
  <c r="R314" i="1"/>
  <c r="P314" i="1"/>
  <c r="I314" i="1"/>
  <c r="O230" i="1"/>
  <c r="M230" i="1"/>
  <c r="J230" i="1"/>
  <c r="S230" i="1"/>
  <c r="T230" i="1"/>
  <c r="K230" i="1"/>
  <c r="U230" i="1"/>
  <c r="R230" i="1"/>
  <c r="P230" i="1"/>
  <c r="L230" i="1"/>
  <c r="Q230" i="1"/>
  <c r="I230" i="1"/>
  <c r="N230" i="1"/>
  <c r="N112" i="1"/>
  <c r="M112" i="1"/>
  <c r="O112" i="1"/>
  <c r="T112" i="1"/>
  <c r="Q112" i="1"/>
  <c r="I112" i="1"/>
  <c r="U112" i="1"/>
  <c r="R112" i="1"/>
  <c r="J112" i="1"/>
  <c r="S112" i="1"/>
  <c r="K112" i="1"/>
  <c r="L112" i="1"/>
  <c r="P112" i="1"/>
  <c r="R244" i="1"/>
  <c r="J244" i="1"/>
  <c r="P244" i="1"/>
  <c r="T244" i="1"/>
  <c r="M244" i="1"/>
  <c r="N244" i="1"/>
  <c r="I244" i="1"/>
  <c r="O244" i="1"/>
  <c r="U244" i="1"/>
  <c r="K244" i="1"/>
  <c r="L244" i="1"/>
  <c r="S244" i="1"/>
  <c r="Q244" i="1"/>
  <c r="I280" i="1"/>
  <c r="R280" i="1"/>
  <c r="P280" i="1"/>
  <c r="Q280" i="1"/>
  <c r="S280" i="1"/>
  <c r="K280" i="1"/>
  <c r="T280" i="1"/>
  <c r="J280" i="1"/>
  <c r="M280" i="1"/>
  <c r="L280" i="1"/>
  <c r="O280" i="1"/>
  <c r="N280" i="1"/>
  <c r="U280" i="1"/>
  <c r="K211" i="1"/>
  <c r="J211" i="1"/>
  <c r="M211" i="1"/>
  <c r="S211" i="1"/>
  <c r="U211" i="1"/>
  <c r="T211" i="1"/>
  <c r="P211" i="1"/>
  <c r="R211" i="1"/>
  <c r="I211" i="1"/>
  <c r="Q211" i="1"/>
  <c r="O211" i="1"/>
  <c r="N211" i="1"/>
  <c r="L211" i="1"/>
  <c r="O273" i="1"/>
  <c r="J273" i="1"/>
  <c r="T273" i="1"/>
  <c r="U273" i="1"/>
  <c r="M273" i="1"/>
  <c r="P273" i="1"/>
  <c r="Q273" i="1"/>
  <c r="S273" i="1"/>
  <c r="K273" i="1"/>
  <c r="I273" i="1"/>
  <c r="L273" i="1"/>
  <c r="N273" i="1"/>
  <c r="R273" i="1"/>
  <c r="M307" i="1"/>
  <c r="J307" i="1"/>
  <c r="I307" i="1"/>
  <c r="Q307" i="1"/>
  <c r="P307" i="1"/>
  <c r="U307" i="1"/>
  <c r="N307" i="1"/>
  <c r="T307" i="1"/>
  <c r="O307" i="1"/>
  <c r="S307" i="1"/>
  <c r="K307" i="1"/>
  <c r="L307" i="1"/>
  <c r="R307" i="1"/>
  <c r="U495" i="1"/>
  <c r="Q495" i="1"/>
  <c r="T495" i="1"/>
  <c r="P495" i="1"/>
  <c r="L495" i="1"/>
  <c r="M495" i="1"/>
  <c r="I495" i="1"/>
  <c r="S495" i="1"/>
  <c r="O495" i="1"/>
  <c r="R495" i="1"/>
  <c r="N495" i="1"/>
  <c r="J495" i="1"/>
  <c r="K495" i="1"/>
  <c r="U469" i="1"/>
  <c r="S469" i="1"/>
  <c r="Q469" i="1"/>
  <c r="O469" i="1"/>
  <c r="M469" i="1"/>
  <c r="K469" i="1"/>
  <c r="I469" i="1"/>
  <c r="T469" i="1"/>
  <c r="R469" i="1"/>
  <c r="P469" i="1"/>
  <c r="N469" i="1"/>
  <c r="L469" i="1"/>
  <c r="J469" i="1"/>
  <c r="G552" i="1" l="1"/>
  <c r="AB552" i="1"/>
  <c r="X552" i="1" s="1"/>
  <c r="D553" i="1"/>
  <c r="H553" i="1" s="1"/>
  <c r="E553" i="1"/>
  <c r="G469" i="1"/>
  <c r="G495" i="1"/>
  <c r="G307" i="1"/>
  <c r="G273" i="1"/>
  <c r="G211" i="1"/>
  <c r="G280" i="1"/>
  <c r="G244" i="1"/>
  <c r="G112" i="1"/>
  <c r="G230" i="1"/>
  <c r="G314" i="1"/>
  <c r="G133" i="1"/>
  <c r="G328" i="1"/>
  <c r="G243" i="1"/>
  <c r="G344" i="1"/>
  <c r="G329" i="1"/>
  <c r="G347" i="1"/>
  <c r="G220" i="1"/>
  <c r="G128" i="1"/>
  <c r="G317" i="1"/>
  <c r="G221" i="1"/>
  <c r="G189" i="1"/>
  <c r="G151" i="1"/>
  <c r="G286" i="1"/>
  <c r="G261" i="1"/>
  <c r="G204" i="1"/>
  <c r="G222" i="1"/>
  <c r="G164" i="1"/>
  <c r="G223" i="1"/>
  <c r="G278" i="1"/>
  <c r="G250" i="1"/>
  <c r="G218" i="1"/>
  <c r="G113" i="1"/>
  <c r="G227" i="1"/>
  <c r="G13" i="1"/>
  <c r="G297" i="1"/>
  <c r="G109" i="1"/>
  <c r="G156" i="1"/>
  <c r="G73" i="1"/>
  <c r="G496" i="1"/>
  <c r="G293" i="1"/>
  <c r="G105" i="1"/>
  <c r="G187" i="1"/>
  <c r="G477" i="1"/>
  <c r="G350" i="1"/>
  <c r="G481" i="1"/>
  <c r="G175" i="1"/>
  <c r="G342" i="1"/>
  <c r="G269" i="1"/>
  <c r="G207" i="1"/>
  <c r="G149" i="1"/>
  <c r="G240" i="1"/>
  <c r="G479" i="1"/>
  <c r="G340" i="1"/>
  <c r="G483" i="1"/>
  <c r="G245" i="1"/>
  <c r="G11" i="1"/>
  <c r="G129" i="1"/>
  <c r="G274" i="1"/>
  <c r="G199" i="1"/>
  <c r="G275" i="1"/>
  <c r="G95" i="1"/>
  <c r="G478" i="1"/>
  <c r="G252" i="1"/>
  <c r="G319" i="1"/>
  <c r="G225" i="1"/>
  <c r="G224" i="1"/>
  <c r="G318" i="1"/>
  <c r="G313" i="1"/>
  <c r="G71" i="1"/>
  <c r="G157" i="1"/>
  <c r="G296" i="1"/>
  <c r="G150" i="1"/>
  <c r="G271" i="1"/>
  <c r="G117" i="1"/>
  <c r="G234" i="1"/>
  <c r="G303" i="1"/>
  <c r="G72" i="1"/>
  <c r="G195" i="1"/>
  <c r="G14" i="1"/>
  <c r="G470" i="1"/>
  <c r="G343" i="1"/>
  <c r="G482" i="1"/>
  <c r="G346" i="1"/>
  <c r="G341" i="1"/>
  <c r="G480" i="1"/>
  <c r="G324" i="1"/>
  <c r="G229" i="1"/>
  <c r="G294" i="1"/>
  <c r="G228" i="1"/>
  <c r="G197" i="1"/>
  <c r="G158" i="1"/>
  <c r="G127" i="1"/>
  <c r="G263" i="1"/>
  <c r="G208" i="1"/>
  <c r="G295" i="1"/>
  <c r="G200" i="1"/>
  <c r="G298" i="1"/>
  <c r="G232" i="1"/>
  <c r="G201" i="1"/>
  <c r="G325" i="1"/>
  <c r="G323" i="1"/>
  <c r="G345" i="1"/>
  <c r="G330" i="1"/>
  <c r="G348" i="1"/>
  <c r="G299" i="1"/>
  <c r="G264" i="1"/>
  <c r="G203" i="1"/>
  <c r="G111" i="1"/>
  <c r="G302" i="1"/>
  <c r="G272" i="1"/>
  <c r="G206" i="1"/>
  <c r="G104" i="1"/>
  <c r="G219" i="1"/>
  <c r="G304" i="1"/>
  <c r="G241" i="1"/>
  <c r="G12" i="1"/>
  <c r="G306" i="1"/>
  <c r="G277" i="1"/>
  <c r="G210" i="1"/>
  <c r="G108" i="1"/>
  <c r="G226" i="1"/>
  <c r="G239" i="1"/>
  <c r="G205" i="1"/>
  <c r="G10" i="1"/>
  <c r="G270" i="1"/>
  <c r="G27" i="1"/>
  <c r="G24" i="1"/>
  <c r="G143" i="1"/>
  <c r="G242" i="1"/>
  <c r="G305" i="1"/>
  <c r="G152" i="1"/>
  <c r="G292" i="1"/>
  <c r="G497" i="1"/>
  <c r="H108" i="3"/>
  <c r="F108" i="2"/>
  <c r="J108" i="3"/>
  <c r="I108" i="3"/>
  <c r="E108" i="2"/>
  <c r="G108" i="3"/>
  <c r="D108" i="2"/>
  <c r="F129" i="2"/>
  <c r="J129" i="3"/>
  <c r="D129" i="2"/>
  <c r="G129" i="3"/>
  <c r="E129" i="2"/>
  <c r="I129" i="3"/>
  <c r="H129" i="3"/>
  <c r="I124" i="3"/>
  <c r="G124" i="3"/>
  <c r="H124" i="3"/>
  <c r="J124" i="3"/>
  <c r="D147" i="2"/>
  <c r="D147" i="5"/>
  <c r="E147" i="2"/>
  <c r="E147" i="5"/>
  <c r="F147" i="2"/>
  <c r="F147" i="5"/>
  <c r="D160" i="2"/>
  <c r="F160" i="2"/>
  <c r="E160" i="2"/>
  <c r="I109" i="3"/>
  <c r="H109" i="3"/>
  <c r="G109" i="3"/>
  <c r="J109" i="3"/>
  <c r="F9" i="2"/>
  <c r="F9" i="5"/>
  <c r="E9" i="5"/>
  <c r="E9" i="2"/>
  <c r="D9" i="5"/>
  <c r="D9" i="2"/>
  <c r="J105" i="3"/>
  <c r="G105" i="3"/>
  <c r="H105" i="3"/>
  <c r="I105" i="3"/>
  <c r="H69" i="3"/>
  <c r="J69" i="3"/>
  <c r="F69" i="2"/>
  <c r="D69" i="2"/>
  <c r="G69" i="3"/>
  <c r="Q69" i="3" s="1"/>
  <c r="C69" i="3" s="1"/>
  <c r="E69" i="2"/>
  <c r="I69" i="3"/>
  <c r="G101" i="3"/>
  <c r="I101" i="3"/>
  <c r="H101" i="3"/>
  <c r="J101" i="3"/>
  <c r="J145" i="3"/>
  <c r="I145" i="3"/>
  <c r="H145" i="3"/>
  <c r="G145" i="3"/>
  <c r="E7" i="2"/>
  <c r="E7" i="5"/>
  <c r="F7" i="2"/>
  <c r="F7" i="5"/>
  <c r="D7" i="2"/>
  <c r="D7" i="5"/>
  <c r="J125" i="3"/>
  <c r="I125" i="3"/>
  <c r="G125" i="3"/>
  <c r="H125" i="3"/>
  <c r="J91" i="3"/>
  <c r="I91" i="3"/>
  <c r="H91" i="3"/>
  <c r="G91" i="3"/>
  <c r="H67" i="3"/>
  <c r="F67" i="2"/>
  <c r="J67" i="3"/>
  <c r="D67" i="2"/>
  <c r="G67" i="3"/>
  <c r="Q67" i="3" s="1"/>
  <c r="C67" i="3" s="1"/>
  <c r="E67" i="2"/>
  <c r="I67" i="3"/>
  <c r="E146" i="2"/>
  <c r="F146" i="2"/>
  <c r="D146" i="2"/>
  <c r="G113" i="3"/>
  <c r="D113" i="2"/>
  <c r="J113" i="3"/>
  <c r="F113" i="2"/>
  <c r="I113" i="3"/>
  <c r="E113" i="2"/>
  <c r="H113" i="3"/>
  <c r="E68" i="2"/>
  <c r="I68" i="3"/>
  <c r="H68" i="3"/>
  <c r="F68" i="2"/>
  <c r="J68" i="3"/>
  <c r="D68" i="2"/>
  <c r="G68" i="3"/>
  <c r="Q68" i="3" s="1"/>
  <c r="C68" i="3" s="1"/>
  <c r="E10" i="2"/>
  <c r="E10" i="5"/>
  <c r="D10" i="2"/>
  <c r="D10" i="5"/>
  <c r="F10" i="2"/>
  <c r="F10" i="5"/>
  <c r="H123" i="3"/>
  <c r="G123" i="3"/>
  <c r="I123" i="3"/>
  <c r="J123" i="3"/>
  <c r="J107" i="3"/>
  <c r="F107" i="2"/>
  <c r="G107" i="3"/>
  <c r="D107" i="2"/>
  <c r="I107" i="3"/>
  <c r="E107" i="2"/>
  <c r="H107" i="3"/>
  <c r="I100" i="3"/>
  <c r="J100" i="3"/>
  <c r="H100" i="3"/>
  <c r="G100" i="3"/>
  <c r="D8" i="5"/>
  <c r="D8" i="2"/>
  <c r="F8" i="5"/>
  <c r="F8" i="2"/>
  <c r="E8" i="5"/>
  <c r="E8" i="2"/>
  <c r="H104" i="3"/>
  <c r="I104" i="3"/>
  <c r="J104" i="3"/>
  <c r="G104" i="3"/>
  <c r="E6" i="2"/>
  <c r="E6" i="5"/>
  <c r="F6" i="2"/>
  <c r="F6" i="5"/>
  <c r="D6" i="2"/>
  <c r="D6" i="5"/>
  <c r="F23" i="5"/>
  <c r="E23" i="5"/>
  <c r="D23" i="5"/>
  <c r="E20" i="2"/>
  <c r="F20" i="2"/>
  <c r="D20" i="2"/>
  <c r="G139" i="3"/>
  <c r="I139" i="3"/>
  <c r="J139" i="3"/>
  <c r="H139" i="3"/>
  <c r="E148" i="5"/>
  <c r="F148" i="5"/>
  <c r="D148" i="5"/>
  <c r="D476" i="1"/>
  <c r="H476" i="1" s="1"/>
  <c r="D468" i="1"/>
  <c r="H468" i="1" s="1"/>
  <c r="AB497" i="1"/>
  <c r="X497" i="1" s="1"/>
  <c r="AF497" i="1"/>
  <c r="AU497" i="1" s="1"/>
  <c r="D485" i="1"/>
  <c r="H485" i="1" s="1"/>
  <c r="E485" i="1"/>
  <c r="D385" i="1"/>
  <c r="H385" i="1" s="1"/>
  <c r="E385" i="1"/>
  <c r="AB469" i="1"/>
  <c r="X469" i="1" s="1"/>
  <c r="AB495" i="1"/>
  <c r="X495" i="1" s="1"/>
  <c r="AF495" i="1"/>
  <c r="AU495" i="1" s="1"/>
  <c r="AB307" i="1"/>
  <c r="X307" i="1" s="1"/>
  <c r="D100" i="5"/>
  <c r="F100" i="5"/>
  <c r="E100" i="5"/>
  <c r="AB273" i="1"/>
  <c r="X273" i="1" s="1"/>
  <c r="AB211" i="1"/>
  <c r="X211" i="1" s="1"/>
  <c r="AB280" i="1"/>
  <c r="X280" i="1" s="1"/>
  <c r="E107" i="5"/>
  <c r="F107" i="5"/>
  <c r="D107" i="5"/>
  <c r="F71" i="5"/>
  <c r="AB244" i="1"/>
  <c r="X244" i="1" s="1"/>
  <c r="D71" i="5"/>
  <c r="E71" i="5"/>
  <c r="AF112" i="1"/>
  <c r="AB112" i="1"/>
  <c r="X112" i="1" s="1"/>
  <c r="D57" i="5"/>
  <c r="F57" i="5"/>
  <c r="E57" i="5"/>
  <c r="AB230" i="1"/>
  <c r="X230" i="1" s="1"/>
  <c r="AB314" i="1"/>
  <c r="X314" i="1" s="1"/>
  <c r="AB133" i="1"/>
  <c r="X133" i="1" s="1"/>
  <c r="J7" i="3"/>
  <c r="I7" i="3"/>
  <c r="AB328" i="1"/>
  <c r="X328" i="1" s="1"/>
  <c r="H7" i="3"/>
  <c r="G7" i="3"/>
  <c r="F70" i="5"/>
  <c r="AB243" i="1"/>
  <c r="X243" i="1" s="1"/>
  <c r="D70" i="5"/>
  <c r="E70" i="5"/>
  <c r="G23" i="3"/>
  <c r="H23" i="3"/>
  <c r="AF344" i="1"/>
  <c r="I23" i="3"/>
  <c r="AB344" i="1"/>
  <c r="X344" i="1" s="1"/>
  <c r="J23" i="3"/>
  <c r="G8" i="3"/>
  <c r="I8" i="3"/>
  <c r="H8" i="3"/>
  <c r="AB329" i="1"/>
  <c r="X329" i="1" s="1"/>
  <c r="J8" i="3"/>
  <c r="I26" i="3"/>
  <c r="H26" i="3"/>
  <c r="J26" i="3"/>
  <c r="G26" i="3"/>
  <c r="AB347" i="1"/>
  <c r="X347" i="1" s="1"/>
  <c r="AB220" i="1"/>
  <c r="X220" i="1" s="1"/>
  <c r="E115" i="2"/>
  <c r="D115" i="2"/>
  <c r="AB128" i="1"/>
  <c r="X128" i="1" s="1"/>
  <c r="F115" i="2"/>
  <c r="AB317" i="1"/>
  <c r="X317" i="1" s="1"/>
  <c r="AB221" i="1"/>
  <c r="X221" i="1" s="1"/>
  <c r="D16" i="5"/>
  <c r="E16" i="5"/>
  <c r="AB189" i="1"/>
  <c r="X189" i="1" s="1"/>
  <c r="F16" i="5"/>
  <c r="D138" i="2"/>
  <c r="E138" i="2"/>
  <c r="F138" i="2"/>
  <c r="AB151" i="1"/>
  <c r="X151" i="1" s="1"/>
  <c r="E113" i="5"/>
  <c r="F113" i="5"/>
  <c r="D113" i="5"/>
  <c r="AB286" i="1"/>
  <c r="X286" i="1" s="1"/>
  <c r="AB261" i="1"/>
  <c r="X261" i="1" s="1"/>
  <c r="D88" i="5"/>
  <c r="F88" i="5"/>
  <c r="E88" i="5"/>
  <c r="AB204" i="1"/>
  <c r="X204" i="1" s="1"/>
  <c r="AB222" i="1"/>
  <c r="X222" i="1" s="1"/>
  <c r="AB164" i="1"/>
  <c r="X164" i="1" s="1"/>
  <c r="AB223" i="1"/>
  <c r="X223" i="1" s="1"/>
  <c r="F105" i="5"/>
  <c r="E105" i="5"/>
  <c r="D105" i="5"/>
  <c r="AB278" i="1"/>
  <c r="X278" i="1" s="1"/>
  <c r="F77" i="5"/>
  <c r="E77" i="5"/>
  <c r="D77" i="5"/>
  <c r="AB250" i="1"/>
  <c r="X250" i="1" s="1"/>
  <c r="AB218" i="1"/>
  <c r="X218" i="1" s="1"/>
  <c r="E100" i="2"/>
  <c r="D100" i="2"/>
  <c r="F100" i="2"/>
  <c r="AB113" i="1"/>
  <c r="X113" i="1" s="1"/>
  <c r="D54" i="5"/>
  <c r="F54" i="5"/>
  <c r="E54" i="5"/>
  <c r="AB227" i="1"/>
  <c r="X227" i="1" s="1"/>
  <c r="AB13" i="1"/>
  <c r="X13" i="1" s="1"/>
  <c r="AB297" i="1"/>
  <c r="X297" i="1" s="1"/>
  <c r="D124" i="5"/>
  <c r="E124" i="5"/>
  <c r="F124" i="5"/>
  <c r="X109" i="1"/>
  <c r="AB156" i="1"/>
  <c r="X156" i="1" s="1"/>
  <c r="AF73" i="1"/>
  <c r="F60" i="2"/>
  <c r="AB73" i="1"/>
  <c r="X73" i="1" s="1"/>
  <c r="D60" i="2"/>
  <c r="E60" i="2"/>
  <c r="AB496" i="1"/>
  <c r="X496" i="1" s="1"/>
  <c r="AF496" i="1"/>
  <c r="AU496" i="1" s="1"/>
  <c r="X293" i="1"/>
  <c r="AB105" i="1"/>
  <c r="X105" i="1" s="1"/>
  <c r="D92" i="2"/>
  <c r="E92" i="2"/>
  <c r="F92" i="2"/>
  <c r="AB187" i="1"/>
  <c r="X187" i="1" s="1"/>
  <c r="D14" i="5"/>
  <c r="F14" i="5"/>
  <c r="E14" i="5"/>
  <c r="AB477" i="1"/>
  <c r="X477" i="1" s="1"/>
  <c r="G29" i="3"/>
  <c r="AB350" i="1"/>
  <c r="X350" i="1" s="1"/>
  <c r="I29" i="3"/>
  <c r="H29" i="3"/>
  <c r="J29" i="3"/>
  <c r="AB481" i="1"/>
  <c r="X481" i="1" s="1"/>
  <c r="X175" i="1"/>
  <c r="H21" i="3"/>
  <c r="AB342" i="1"/>
  <c r="X342" i="1" s="1"/>
  <c r="G21" i="3"/>
  <c r="Q21" i="3" s="1"/>
  <c r="C21" i="3" s="1"/>
  <c r="AF342" i="1"/>
  <c r="J21" i="3"/>
  <c r="I21" i="3"/>
  <c r="AB269" i="1"/>
  <c r="X269" i="1" s="1"/>
  <c r="AB207" i="1"/>
  <c r="X207" i="1" s="1"/>
  <c r="X149" i="1"/>
  <c r="AB240" i="1"/>
  <c r="X240" i="1" s="1"/>
  <c r="F67" i="5"/>
  <c r="E67" i="5"/>
  <c r="D67" i="5"/>
  <c r="AB479" i="1"/>
  <c r="X479" i="1" s="1"/>
  <c r="H19" i="3"/>
  <c r="I19" i="3"/>
  <c r="G19" i="3"/>
  <c r="Q19" i="3" s="1"/>
  <c r="C19" i="3" s="1"/>
  <c r="AF340" i="1"/>
  <c r="J19" i="3"/>
  <c r="AB340" i="1"/>
  <c r="X340" i="1" s="1"/>
  <c r="AB483" i="1"/>
  <c r="X483" i="1" s="1"/>
  <c r="AB245" i="1"/>
  <c r="X245" i="1" s="1"/>
  <c r="E72" i="5"/>
  <c r="F72" i="5"/>
  <c r="D72" i="5"/>
  <c r="AB11" i="1"/>
  <c r="X11" i="1" s="1"/>
  <c r="AB129" i="1"/>
  <c r="X129" i="1" s="1"/>
  <c r="F116" i="2"/>
  <c r="E116" i="2"/>
  <c r="D116" i="2"/>
  <c r="AB274" i="1"/>
  <c r="X274" i="1" s="1"/>
  <c r="E101" i="5"/>
  <c r="D101" i="5"/>
  <c r="F101" i="5"/>
  <c r="E26" i="5"/>
  <c r="AB199" i="1"/>
  <c r="X199" i="1" s="1"/>
  <c r="F26" i="5"/>
  <c r="D26" i="5"/>
  <c r="AB275" i="1"/>
  <c r="X275" i="1" s="1"/>
  <c r="F82" i="2"/>
  <c r="X95" i="1"/>
  <c r="E82" i="2"/>
  <c r="D82" i="2"/>
  <c r="AB478" i="1"/>
  <c r="X478" i="1" s="1"/>
  <c r="E79" i="5"/>
  <c r="D79" i="5"/>
  <c r="AB252" i="1"/>
  <c r="X252" i="1" s="1"/>
  <c r="F79" i="5"/>
  <c r="E146" i="5"/>
  <c r="D146" i="5"/>
  <c r="X319" i="1"/>
  <c r="F146" i="5"/>
  <c r="AB225" i="1"/>
  <c r="X225" i="1" s="1"/>
  <c r="AB224" i="1"/>
  <c r="X224" i="1" s="1"/>
  <c r="F145" i="5"/>
  <c r="D145" i="5"/>
  <c r="E145" i="5"/>
  <c r="AB318" i="1"/>
  <c r="X318" i="1" s="1"/>
  <c r="AB313" i="1"/>
  <c r="X313" i="1" s="1"/>
  <c r="AF71" i="1"/>
  <c r="F58" i="2"/>
  <c r="AB71" i="1"/>
  <c r="X71" i="1" s="1"/>
  <c r="D58" i="2"/>
  <c r="E58" i="2"/>
  <c r="AB157" i="1"/>
  <c r="X157" i="1" s="1"/>
  <c r="AB296" i="1"/>
  <c r="X296" i="1" s="1"/>
  <c r="D123" i="5"/>
  <c r="E123" i="5"/>
  <c r="F123" i="5"/>
  <c r="AF150" i="1"/>
  <c r="AB150" i="1"/>
  <c r="X150" i="1" s="1"/>
  <c r="AB271" i="1"/>
  <c r="X271" i="1" s="1"/>
  <c r="D104" i="2"/>
  <c r="F104" i="2"/>
  <c r="E104" i="2"/>
  <c r="AB117" i="1"/>
  <c r="X117" i="1" s="1"/>
  <c r="F61" i="5"/>
  <c r="D61" i="5"/>
  <c r="E61" i="5"/>
  <c r="AB234" i="1"/>
  <c r="X234" i="1" s="1"/>
  <c r="F130" i="5"/>
  <c r="AB303" i="1"/>
  <c r="X303" i="1" s="1"/>
  <c r="D130" i="5"/>
  <c r="E130" i="5"/>
  <c r="E59" i="2"/>
  <c r="AB72" i="1"/>
  <c r="X72" i="1" s="1"/>
  <c r="F59" i="2"/>
  <c r="AF72" i="1"/>
  <c r="D59" i="2"/>
  <c r="E22" i="5"/>
  <c r="F22" i="5"/>
  <c r="AB195" i="1"/>
  <c r="X195" i="1" s="1"/>
  <c r="D22" i="5"/>
  <c r="AB14" i="1"/>
  <c r="X14" i="1" s="1"/>
  <c r="AB470" i="1"/>
  <c r="X470" i="1" s="1"/>
  <c r="I22" i="3"/>
  <c r="AF343" i="1"/>
  <c r="G22" i="3"/>
  <c r="AB343" i="1"/>
  <c r="X343" i="1" s="1"/>
  <c r="H22" i="3"/>
  <c r="J22" i="3"/>
  <c r="AB482" i="1"/>
  <c r="X482" i="1" s="1"/>
  <c r="H25" i="3"/>
  <c r="I25" i="3"/>
  <c r="J25" i="3"/>
  <c r="G25" i="3"/>
  <c r="AB346" i="1"/>
  <c r="X346" i="1" s="1"/>
  <c r="G20" i="3"/>
  <c r="AF341" i="1"/>
  <c r="J20" i="3"/>
  <c r="I20" i="3"/>
  <c r="H20" i="3"/>
  <c r="AB341" i="1"/>
  <c r="X341" i="1" s="1"/>
  <c r="AB480" i="1"/>
  <c r="X480" i="1" s="1"/>
  <c r="AB324" i="1"/>
  <c r="X324" i="1" s="1"/>
  <c r="G3" i="3"/>
  <c r="H3" i="3"/>
  <c r="J3" i="3"/>
  <c r="I3" i="3"/>
  <c r="AB229" i="1"/>
  <c r="X229" i="1" s="1"/>
  <c r="F56" i="5"/>
  <c r="E56" i="5"/>
  <c r="D56" i="5"/>
  <c r="D121" i="5"/>
  <c r="E121" i="5"/>
  <c r="F121" i="5"/>
  <c r="AB294" i="1"/>
  <c r="X294" i="1" s="1"/>
  <c r="E55" i="5"/>
  <c r="D55" i="5"/>
  <c r="F55" i="5"/>
  <c r="AB228" i="1"/>
  <c r="X228" i="1" s="1"/>
  <c r="AB197" i="1"/>
  <c r="X197" i="1" s="1"/>
  <c r="D24" i="5"/>
  <c r="E24" i="5"/>
  <c r="F24" i="5"/>
  <c r="AB158" i="1"/>
  <c r="X158" i="1" s="1"/>
  <c r="E145" i="2"/>
  <c r="D145" i="2"/>
  <c r="F145" i="2"/>
  <c r="AB127" i="1"/>
  <c r="X127" i="1" s="1"/>
  <c r="D90" i="5"/>
  <c r="AB263" i="1"/>
  <c r="X263" i="1" s="1"/>
  <c r="E90" i="5"/>
  <c r="F90" i="5"/>
  <c r="AB208" i="1"/>
  <c r="X208" i="1" s="1"/>
  <c r="F122" i="5"/>
  <c r="AB295" i="1"/>
  <c r="X295" i="1" s="1"/>
  <c r="E122" i="5"/>
  <c r="D122" i="5"/>
  <c r="D27" i="5"/>
  <c r="F27" i="5"/>
  <c r="AB200" i="1"/>
  <c r="X200" i="1" s="1"/>
  <c r="E27" i="5"/>
  <c r="AB298" i="1"/>
  <c r="X298" i="1" s="1"/>
  <c r="D125" i="5"/>
  <c r="E125" i="5"/>
  <c r="F125" i="5"/>
  <c r="F59" i="5"/>
  <c r="AB232" i="1"/>
  <c r="X232" i="1" s="1"/>
  <c r="D59" i="5"/>
  <c r="E59" i="5"/>
  <c r="E28" i="5"/>
  <c r="F28" i="5"/>
  <c r="AB201" i="1"/>
  <c r="X201" i="1" s="1"/>
  <c r="D28" i="5"/>
  <c r="H4" i="3"/>
  <c r="G4" i="3"/>
  <c r="I4" i="3"/>
  <c r="J4" i="3"/>
  <c r="AB325" i="1"/>
  <c r="X325" i="1" s="1"/>
  <c r="AB323" i="1"/>
  <c r="X323" i="1" s="1"/>
  <c r="I2" i="3"/>
  <c r="H2" i="3"/>
  <c r="G2" i="3"/>
  <c r="J2" i="3"/>
  <c r="I24" i="3"/>
  <c r="H24" i="3"/>
  <c r="J24" i="3"/>
  <c r="G24" i="3"/>
  <c r="Q24" i="3" s="1"/>
  <c r="C24" i="3" s="1"/>
  <c r="AF345" i="1"/>
  <c r="AB345" i="1"/>
  <c r="X345" i="1" s="1"/>
  <c r="I9" i="3"/>
  <c r="J9" i="3"/>
  <c r="G9" i="3"/>
  <c r="H9" i="3"/>
  <c r="AB330" i="1"/>
  <c r="X330" i="1" s="1"/>
  <c r="I27" i="3"/>
  <c r="AB348" i="1"/>
  <c r="X348" i="1" s="1"/>
  <c r="G27" i="3"/>
  <c r="J27" i="3"/>
  <c r="H27" i="3"/>
  <c r="AB299" i="1"/>
  <c r="X299" i="1" s="1"/>
  <c r="D91" i="5"/>
  <c r="E91" i="5"/>
  <c r="AB264" i="1"/>
  <c r="X264" i="1" s="1"/>
  <c r="F91" i="5"/>
  <c r="AB203" i="1"/>
  <c r="X203" i="1" s="1"/>
  <c r="D30" i="5"/>
  <c r="F30" i="5"/>
  <c r="E30" i="5"/>
  <c r="X111" i="1"/>
  <c r="AB302" i="1"/>
  <c r="X302" i="1" s="1"/>
  <c r="D129" i="5"/>
  <c r="E129" i="5"/>
  <c r="F129" i="5"/>
  <c r="AB272" i="1"/>
  <c r="X272" i="1" s="1"/>
  <c r="F33" i="5"/>
  <c r="D33" i="5"/>
  <c r="E33" i="5"/>
  <c r="AB206" i="1"/>
  <c r="X206" i="1" s="1"/>
  <c r="E91" i="2"/>
  <c r="AB104" i="1"/>
  <c r="X104" i="1" s="1"/>
  <c r="F91" i="2"/>
  <c r="D91" i="2"/>
  <c r="AB219" i="1"/>
  <c r="X219" i="1" s="1"/>
  <c r="D131" i="5"/>
  <c r="F131" i="5"/>
  <c r="AB304" i="1"/>
  <c r="X304" i="1" s="1"/>
  <c r="E131" i="5"/>
  <c r="AB241" i="1"/>
  <c r="X241" i="1" s="1"/>
  <c r="F68" i="5"/>
  <c r="E68" i="5"/>
  <c r="D68" i="5"/>
  <c r="AB12" i="1"/>
  <c r="X12" i="1" s="1"/>
  <c r="AB306" i="1"/>
  <c r="X306" i="1" s="1"/>
  <c r="E104" i="5"/>
  <c r="D104" i="5"/>
  <c r="AB277" i="1"/>
  <c r="X277" i="1" s="1"/>
  <c r="F104" i="5"/>
  <c r="AB210" i="1"/>
  <c r="X210" i="1" s="1"/>
  <c r="X108" i="1"/>
  <c r="AB226" i="1"/>
  <c r="X226" i="1" s="1"/>
  <c r="E66" i="5"/>
  <c r="D66" i="5"/>
  <c r="AB239" i="1"/>
  <c r="X239" i="1" s="1"/>
  <c r="F66" i="5"/>
  <c r="AB205" i="1"/>
  <c r="X205" i="1" s="1"/>
  <c r="AB10" i="1"/>
  <c r="X10" i="1" s="1"/>
  <c r="AB270" i="1"/>
  <c r="X270" i="1" s="1"/>
  <c r="F14" i="2"/>
  <c r="E14" i="2"/>
  <c r="X27" i="1"/>
  <c r="D14" i="2"/>
  <c r="AB24" i="1"/>
  <c r="X24" i="1" s="1"/>
  <c r="E11" i="2"/>
  <c r="F11" i="2"/>
  <c r="D11" i="2"/>
  <c r="D130" i="2"/>
  <c r="E130" i="2"/>
  <c r="F130" i="2"/>
  <c r="AB143" i="1"/>
  <c r="X143" i="1" s="1"/>
  <c r="F69" i="5"/>
  <c r="D69" i="5"/>
  <c r="E69" i="5"/>
  <c r="AB242" i="1"/>
  <c r="X242" i="1" s="1"/>
  <c r="AB305" i="1"/>
  <c r="X305" i="1" s="1"/>
  <c r="E139" i="2"/>
  <c r="F139" i="2"/>
  <c r="AB152" i="1"/>
  <c r="X152" i="1" s="1"/>
  <c r="D139" i="2"/>
  <c r="AB292" i="1"/>
  <c r="X292" i="1" s="1"/>
  <c r="D474" i="1"/>
  <c r="H474" i="1" s="1"/>
  <c r="E474" i="1"/>
  <c r="D326" i="1"/>
  <c r="H326" i="1" s="1"/>
  <c r="E326" i="1"/>
  <c r="D268" i="1"/>
  <c r="H268" i="1" s="1"/>
  <c r="E268" i="1"/>
  <c r="D118" i="1"/>
  <c r="H118" i="1" s="1"/>
  <c r="D114" i="3" s="1"/>
  <c r="E118" i="1"/>
  <c r="D106" i="1"/>
  <c r="H106" i="1" s="1"/>
  <c r="D102" i="3" s="1"/>
  <c r="E106" i="1"/>
  <c r="D209" i="1"/>
  <c r="H209" i="1" s="1"/>
  <c r="E209" i="1"/>
  <c r="D332" i="1"/>
  <c r="H332" i="1" s="1"/>
  <c r="E332" i="1"/>
  <c r="D282" i="1"/>
  <c r="H282" i="1" s="1"/>
  <c r="E282" i="1"/>
  <c r="D139" i="1"/>
  <c r="H139" i="1" s="1"/>
  <c r="D135" i="3" s="1"/>
  <c r="E139" i="1"/>
  <c r="D147" i="1"/>
  <c r="H147" i="1" s="1"/>
  <c r="D143" i="3" s="1"/>
  <c r="E147" i="1"/>
  <c r="D43" i="1"/>
  <c r="H43" i="1" s="1"/>
  <c r="D39" i="3" s="1"/>
  <c r="E43" i="1"/>
  <c r="D300" i="1"/>
  <c r="H300" i="1" s="1"/>
  <c r="E300" i="1"/>
  <c r="D42" i="1"/>
  <c r="H42" i="1" s="1"/>
  <c r="D38" i="3" s="1"/>
  <c r="E42" i="1"/>
  <c r="D310" i="1"/>
  <c r="H310" i="1" s="1"/>
  <c r="E310" i="1"/>
  <c r="D123" i="1"/>
  <c r="H123" i="1" s="1"/>
  <c r="D119" i="3" s="1"/>
  <c r="E123" i="1"/>
  <c r="D249" i="1"/>
  <c r="H249" i="1" s="1"/>
  <c r="E249" i="1"/>
  <c r="D191" i="1"/>
  <c r="H191" i="1" s="1"/>
  <c r="E191" i="1"/>
  <c r="D140" i="1"/>
  <c r="H140" i="1" s="1"/>
  <c r="D136" i="3" s="1"/>
  <c r="E140" i="1"/>
  <c r="D473" i="1"/>
  <c r="H473" i="1" s="1"/>
  <c r="E473" i="1"/>
  <c r="D316" i="1"/>
  <c r="H316" i="1" s="1"/>
  <c r="E316" i="1"/>
  <c r="D194" i="1"/>
  <c r="H194" i="1" s="1"/>
  <c r="E194" i="1"/>
  <c r="D98" i="1"/>
  <c r="H98" i="1" s="1"/>
  <c r="D94" i="3" s="1"/>
  <c r="E98" i="1"/>
  <c r="D124" i="1"/>
  <c r="H124" i="1" s="1"/>
  <c r="D120" i="3" s="1"/>
  <c r="E124" i="1"/>
  <c r="D283" i="1"/>
  <c r="H283" i="1" s="1"/>
  <c r="E283" i="1"/>
  <c r="D39" i="1"/>
  <c r="H39" i="1" s="1"/>
  <c r="D35" i="3" s="1"/>
  <c r="E39" i="1"/>
  <c r="D55" i="1"/>
  <c r="H55" i="1" s="1"/>
  <c r="D51" i="3" s="1"/>
  <c r="E55" i="1"/>
  <c r="D161" i="1"/>
  <c r="H161" i="1" s="1"/>
  <c r="E161" i="1"/>
  <c r="D40" i="1"/>
  <c r="H40" i="1" s="1"/>
  <c r="D36" i="3" s="1"/>
  <c r="E40" i="1"/>
  <c r="D54" i="1"/>
  <c r="H54" i="1" s="1"/>
  <c r="D50" i="3" s="1"/>
  <c r="E54" i="1"/>
  <c r="D309" i="1"/>
  <c r="H309" i="1" s="1"/>
  <c r="E309" i="1"/>
  <c r="D7" i="3"/>
  <c r="D23" i="3"/>
  <c r="D8" i="3"/>
  <c r="D26" i="3"/>
  <c r="D29" i="3"/>
  <c r="D21" i="3"/>
  <c r="D137" i="1"/>
  <c r="H137" i="1" s="1"/>
  <c r="D133" i="3" s="1"/>
  <c r="E137" i="1"/>
  <c r="D475" i="1"/>
  <c r="H475" i="1" s="1"/>
  <c r="E475" i="1"/>
  <c r="D358" i="1"/>
  <c r="H358" i="1" s="1"/>
  <c r="E358" i="1"/>
  <c r="D170" i="1"/>
  <c r="H170" i="1" s="1"/>
  <c r="E170" i="1"/>
  <c r="D102" i="1"/>
  <c r="H102" i="1" s="1"/>
  <c r="D98" i="3" s="1"/>
  <c r="E102" i="1"/>
  <c r="D265" i="1"/>
  <c r="H265" i="1" s="1"/>
  <c r="E265" i="1"/>
  <c r="D107" i="1"/>
  <c r="H107" i="1" s="1"/>
  <c r="D103" i="3" s="1"/>
  <c r="E107" i="1"/>
  <c r="D162" i="1"/>
  <c r="H162" i="1" s="1"/>
  <c r="E162" i="1"/>
  <c r="D267" i="1"/>
  <c r="H267" i="1" s="1"/>
  <c r="E267" i="1"/>
  <c r="D198" i="1"/>
  <c r="H198" i="1" s="1"/>
  <c r="E198" i="1"/>
  <c r="D279" i="1"/>
  <c r="H279" i="1" s="1"/>
  <c r="E279" i="1"/>
  <c r="D45" i="1"/>
  <c r="H45" i="1" s="1"/>
  <c r="D41" i="3" s="1"/>
  <c r="E45" i="1"/>
  <c r="D288" i="1"/>
  <c r="H288" i="1" s="1"/>
  <c r="E288" i="1"/>
  <c r="D38" i="1"/>
  <c r="H38" i="1" s="1"/>
  <c r="D34" i="3" s="1"/>
  <c r="E38" i="1"/>
  <c r="D484" i="1"/>
  <c r="H484" i="1" s="1"/>
  <c r="E484" i="1"/>
  <c r="D237" i="1"/>
  <c r="H237" i="1" s="1"/>
  <c r="E237" i="1"/>
  <c r="D167" i="1"/>
  <c r="H167" i="1" s="1"/>
  <c r="E167" i="1"/>
  <c r="D165" i="1"/>
  <c r="H165" i="1" s="1"/>
  <c r="E165" i="1"/>
  <c r="D171" i="1"/>
  <c r="H171" i="1" s="1"/>
  <c r="E171" i="1"/>
  <c r="D122" i="1"/>
  <c r="H122" i="1" s="1"/>
  <c r="D118" i="3" s="1"/>
  <c r="E122" i="1"/>
  <c r="D266" i="1"/>
  <c r="H266" i="1" s="1"/>
  <c r="E266" i="1"/>
  <c r="D114" i="1"/>
  <c r="H114" i="1" s="1"/>
  <c r="D110" i="3" s="1"/>
  <c r="E114" i="1"/>
  <c r="D35" i="1"/>
  <c r="H35" i="1" s="1"/>
  <c r="D31" i="3" s="1"/>
  <c r="E35" i="1"/>
  <c r="D51" i="1"/>
  <c r="H51" i="1" s="1"/>
  <c r="D47" i="3" s="1"/>
  <c r="E51" i="1"/>
  <c r="D202" i="1"/>
  <c r="H202" i="1" s="1"/>
  <c r="E202" i="1"/>
  <c r="D36" i="1"/>
  <c r="H36" i="1" s="1"/>
  <c r="D32" i="3" s="1"/>
  <c r="E36" i="1"/>
  <c r="D312" i="1"/>
  <c r="H312" i="1" s="1"/>
  <c r="E312" i="1"/>
  <c r="D136" i="1"/>
  <c r="H136" i="1" s="1"/>
  <c r="D132" i="3" s="1"/>
  <c r="E136" i="1"/>
  <c r="D214" i="1"/>
  <c r="H214" i="1" s="1"/>
  <c r="E214" i="1"/>
  <c r="D311" i="1"/>
  <c r="H311" i="1" s="1"/>
  <c r="E311" i="1"/>
  <c r="D248" i="1"/>
  <c r="H248" i="1" s="1"/>
  <c r="E248" i="1"/>
  <c r="D284" i="1"/>
  <c r="H284" i="1" s="1"/>
  <c r="E284" i="1"/>
  <c r="D148" i="1"/>
  <c r="H148" i="1" s="1"/>
  <c r="D144" i="3" s="1"/>
  <c r="E148" i="1"/>
  <c r="D238" i="1"/>
  <c r="H238" i="1" s="1"/>
  <c r="E238" i="1"/>
  <c r="D308" i="1"/>
  <c r="H308" i="1" s="1"/>
  <c r="E308" i="1"/>
  <c r="D213" i="1"/>
  <c r="H213" i="1" s="1"/>
  <c r="E213" i="1"/>
  <c r="D50" i="1"/>
  <c r="H50" i="1" s="1"/>
  <c r="D46" i="3" s="1"/>
  <c r="E50" i="1"/>
  <c r="D46" i="1"/>
  <c r="H46" i="1" s="1"/>
  <c r="D42" i="3" s="1"/>
  <c r="E46" i="1"/>
  <c r="D467" i="1"/>
  <c r="H467" i="1" s="1"/>
  <c r="E467" i="1"/>
  <c r="D471" i="1"/>
  <c r="H471" i="1" s="1"/>
  <c r="E471" i="1"/>
  <c r="D281" i="1"/>
  <c r="H281" i="1" s="1"/>
  <c r="E281" i="1"/>
  <c r="D163" i="1"/>
  <c r="H163" i="1" s="1"/>
  <c r="E163" i="1"/>
  <c r="D246" i="1"/>
  <c r="H246" i="1" s="1"/>
  <c r="E246" i="1"/>
  <c r="D141" i="1"/>
  <c r="H141" i="1" s="1"/>
  <c r="D137" i="3" s="1"/>
  <c r="E141" i="1"/>
  <c r="D166" i="1"/>
  <c r="H166" i="1" s="1"/>
  <c r="E166" i="1"/>
  <c r="D291" i="1"/>
  <c r="H291" i="1" s="1"/>
  <c r="E291" i="1"/>
  <c r="D155" i="1"/>
  <c r="H155" i="1" s="1"/>
  <c r="E155" i="1"/>
  <c r="D251" i="1"/>
  <c r="H251" i="1" s="1"/>
  <c r="E251" i="1"/>
  <c r="D103" i="1"/>
  <c r="H103" i="1" s="1"/>
  <c r="D99" i="3" s="1"/>
  <c r="E103" i="1"/>
  <c r="D190" i="1"/>
  <c r="H190" i="1" s="1"/>
  <c r="E190" i="1"/>
  <c r="D289" i="1"/>
  <c r="H289" i="1" s="1"/>
  <c r="E289" i="1"/>
  <c r="D47" i="1"/>
  <c r="H47" i="1" s="1"/>
  <c r="D43" i="3" s="1"/>
  <c r="E47" i="1"/>
  <c r="D56" i="1"/>
  <c r="H56" i="1" s="1"/>
  <c r="D52" i="3" s="1"/>
  <c r="E56" i="1"/>
  <c r="D99" i="1"/>
  <c r="H99" i="1" s="1"/>
  <c r="D95" i="3" s="1"/>
  <c r="E99" i="1"/>
  <c r="D315" i="1"/>
  <c r="H315" i="1" s="1"/>
  <c r="E315" i="1"/>
  <c r="D212" i="1"/>
  <c r="H212" i="1" s="1"/>
  <c r="E212" i="1"/>
  <c r="D48" i="1"/>
  <c r="H48" i="1" s="1"/>
  <c r="D44" i="3" s="1"/>
  <c r="E48" i="1"/>
  <c r="D53" i="1"/>
  <c r="H53" i="1" s="1"/>
  <c r="D49" i="3" s="1"/>
  <c r="E53" i="1"/>
  <c r="D49" i="1"/>
  <c r="H49" i="1" s="1"/>
  <c r="D45" i="3" s="1"/>
  <c r="E49" i="1"/>
  <c r="D41" i="1"/>
  <c r="H41" i="1" s="1"/>
  <c r="E41" i="1"/>
  <c r="D331" i="1"/>
  <c r="H331" i="1" s="1"/>
  <c r="E331" i="1"/>
  <c r="D290" i="1"/>
  <c r="H290" i="1" s="1"/>
  <c r="E290" i="1"/>
  <c r="D138" i="1"/>
  <c r="H138" i="1" s="1"/>
  <c r="D134" i="3" s="1"/>
  <c r="E138" i="1"/>
  <c r="D327" i="1"/>
  <c r="H327" i="1" s="1"/>
  <c r="E327" i="1"/>
  <c r="D101" i="1"/>
  <c r="H101" i="1" s="1"/>
  <c r="D97" i="3" s="1"/>
  <c r="E101" i="1"/>
  <c r="D172" i="1"/>
  <c r="H172" i="1" s="1"/>
  <c r="E172" i="1"/>
  <c r="D110" i="1"/>
  <c r="H110" i="1" s="1"/>
  <c r="D106" i="3" s="1"/>
  <c r="E110" i="1"/>
  <c r="D472" i="1"/>
  <c r="H472" i="1" s="1"/>
  <c r="E472" i="1"/>
  <c r="D145" i="1"/>
  <c r="H145" i="1" s="1"/>
  <c r="D141" i="3" s="1"/>
  <c r="E145" i="1"/>
  <c r="D116" i="1"/>
  <c r="H116" i="1" s="1"/>
  <c r="D112" i="3" s="1"/>
  <c r="E116" i="1"/>
  <c r="D301" i="1"/>
  <c r="H301" i="1" s="1"/>
  <c r="E301" i="1"/>
  <c r="D169" i="1"/>
  <c r="H169" i="1" s="1"/>
  <c r="E169" i="1"/>
  <c r="D262" i="1"/>
  <c r="H262" i="1" s="1"/>
  <c r="E262" i="1"/>
  <c r="D44" i="1"/>
  <c r="H44" i="1" s="1"/>
  <c r="D40" i="3" s="1"/>
  <c r="E44" i="1"/>
  <c r="D168" i="1"/>
  <c r="H168" i="1" s="1"/>
  <c r="E168" i="1"/>
  <c r="D144" i="1"/>
  <c r="H144" i="1" s="1"/>
  <c r="D140" i="3" s="1"/>
  <c r="E144" i="1"/>
  <c r="D276" i="1"/>
  <c r="H276" i="1" s="1"/>
  <c r="E276" i="1"/>
  <c r="D115" i="1"/>
  <c r="H115" i="1" s="1"/>
  <c r="D111" i="3" s="1"/>
  <c r="E115" i="1"/>
  <c r="D247" i="1"/>
  <c r="H247" i="1" s="1"/>
  <c r="E247" i="1"/>
  <c r="D100" i="1"/>
  <c r="H100" i="1" s="1"/>
  <c r="D96" i="3" s="1"/>
  <c r="E100" i="1"/>
  <c r="D349" i="1"/>
  <c r="H349" i="1" s="1"/>
  <c r="E349" i="1"/>
  <c r="D188" i="1"/>
  <c r="H188" i="1" s="1"/>
  <c r="E188" i="1"/>
  <c r="D287" i="1"/>
  <c r="H287" i="1" s="1"/>
  <c r="E287" i="1"/>
  <c r="D192" i="1"/>
  <c r="H192" i="1" s="1"/>
  <c r="E192" i="1"/>
  <c r="D193" i="1"/>
  <c r="H193" i="1" s="1"/>
  <c r="E193" i="1"/>
  <c r="D146" i="1"/>
  <c r="H146" i="1" s="1"/>
  <c r="D142" i="3" s="1"/>
  <c r="E146" i="1"/>
  <c r="D130" i="1"/>
  <c r="H130" i="1" s="1"/>
  <c r="D126" i="3" s="1"/>
  <c r="E130" i="1"/>
  <c r="D57" i="1"/>
  <c r="H57" i="1" s="1"/>
  <c r="D53" i="3" s="1"/>
  <c r="E57" i="1"/>
  <c r="D285" i="1"/>
  <c r="H285" i="1" s="1"/>
  <c r="E285" i="1"/>
  <c r="D52" i="1"/>
  <c r="H52" i="1" s="1"/>
  <c r="D48" i="3" s="1"/>
  <c r="E52" i="1"/>
  <c r="D19" i="3"/>
  <c r="D22" i="3"/>
  <c r="D25" i="3"/>
  <c r="D20" i="3"/>
  <c r="D3" i="3"/>
  <c r="D4" i="3"/>
  <c r="D2" i="3"/>
  <c r="D24" i="3"/>
  <c r="D9" i="3"/>
  <c r="D27" i="3"/>
  <c r="T553" i="1"/>
  <c r="R553" i="1"/>
  <c r="U553" i="1"/>
  <c r="S553" i="1"/>
  <c r="P553" i="1"/>
  <c r="N553" i="1"/>
  <c r="L553" i="1"/>
  <c r="Q553" i="1"/>
  <c r="O553" i="1"/>
  <c r="M553" i="1"/>
  <c r="J553" i="1"/>
  <c r="K553" i="1"/>
  <c r="I553" i="1"/>
  <c r="L476" i="1"/>
  <c r="I476" i="1"/>
  <c r="M476" i="1"/>
  <c r="Q476" i="1"/>
  <c r="U476" i="1"/>
  <c r="R476" i="1"/>
  <c r="J476" i="1"/>
  <c r="N476" i="1"/>
  <c r="K476" i="1"/>
  <c r="O476" i="1"/>
  <c r="S476" i="1"/>
  <c r="P476" i="1"/>
  <c r="T476" i="1"/>
  <c r="I468" i="1"/>
  <c r="K468" i="1"/>
  <c r="M468" i="1"/>
  <c r="O468" i="1"/>
  <c r="Q468" i="1"/>
  <c r="S468" i="1"/>
  <c r="U468" i="1"/>
  <c r="J468" i="1"/>
  <c r="L468" i="1"/>
  <c r="N468" i="1"/>
  <c r="P468" i="1"/>
  <c r="R468" i="1"/>
  <c r="T468" i="1"/>
  <c r="I485" i="1"/>
  <c r="M485" i="1"/>
  <c r="J485" i="1"/>
  <c r="N485" i="1"/>
  <c r="R485" i="1"/>
  <c r="Q485" i="1"/>
  <c r="U485" i="1"/>
  <c r="K485" i="1"/>
  <c r="O485" i="1"/>
  <c r="L485" i="1"/>
  <c r="P485" i="1"/>
  <c r="T485" i="1"/>
  <c r="S485" i="1"/>
  <c r="U385" i="1"/>
  <c r="Q385" i="1"/>
  <c r="L385" i="1"/>
  <c r="T385" i="1"/>
  <c r="P385" i="1"/>
  <c r="I385" i="1"/>
  <c r="J385" i="1"/>
  <c r="S385" i="1"/>
  <c r="O385" i="1"/>
  <c r="M385" i="1"/>
  <c r="R385" i="1"/>
  <c r="N385" i="1"/>
  <c r="K385" i="1"/>
  <c r="S98" i="1"/>
  <c r="N98" i="1"/>
  <c r="U98" i="1"/>
  <c r="L98" i="1"/>
  <c r="R98" i="1"/>
  <c r="P98" i="1"/>
  <c r="M98" i="1"/>
  <c r="J98" i="1"/>
  <c r="T98" i="1"/>
  <c r="I98" i="1"/>
  <c r="O98" i="1"/>
  <c r="Q98" i="1"/>
  <c r="K98" i="1"/>
  <c r="O161" i="1"/>
  <c r="M161" i="1"/>
  <c r="K161" i="1"/>
  <c r="P161" i="1"/>
  <c r="T161" i="1"/>
  <c r="J161" i="1"/>
  <c r="R161" i="1"/>
  <c r="N161" i="1"/>
  <c r="U161" i="1"/>
  <c r="Q161" i="1"/>
  <c r="I161" i="1"/>
  <c r="S161" i="1"/>
  <c r="L161" i="1"/>
  <c r="L40" i="1"/>
  <c r="P40" i="1"/>
  <c r="I40" i="1"/>
  <c r="N40" i="1"/>
  <c r="M40" i="1"/>
  <c r="U40" i="1"/>
  <c r="Q40" i="1"/>
  <c r="J40" i="1"/>
  <c r="T40" i="1"/>
  <c r="S40" i="1"/>
  <c r="K40" i="1"/>
  <c r="O40" i="1"/>
  <c r="R40" i="1"/>
  <c r="J54" i="1"/>
  <c r="K54" i="1"/>
  <c r="N54" i="1"/>
  <c r="O54" i="1"/>
  <c r="M54" i="1"/>
  <c r="S54" i="1"/>
  <c r="Q54" i="1"/>
  <c r="U54" i="1"/>
  <c r="T54" i="1"/>
  <c r="R54" i="1"/>
  <c r="P54" i="1"/>
  <c r="I54" i="1"/>
  <c r="L54" i="1"/>
  <c r="N309" i="1"/>
  <c r="U309" i="1"/>
  <c r="I309" i="1"/>
  <c r="S309" i="1"/>
  <c r="O309" i="1"/>
  <c r="K309" i="1"/>
  <c r="M309" i="1"/>
  <c r="L309" i="1"/>
  <c r="J309" i="1"/>
  <c r="P309" i="1"/>
  <c r="Q309" i="1"/>
  <c r="R309" i="1"/>
  <c r="T309" i="1"/>
  <c r="M137" i="1"/>
  <c r="T137" i="1"/>
  <c r="S137" i="1"/>
  <c r="K137" i="1"/>
  <c r="U137" i="1"/>
  <c r="O137" i="1"/>
  <c r="R137" i="1"/>
  <c r="L137" i="1"/>
  <c r="I137" i="1"/>
  <c r="P137" i="1"/>
  <c r="J137" i="1"/>
  <c r="N137" i="1"/>
  <c r="Q137" i="1"/>
  <c r="S475" i="1"/>
  <c r="L475" i="1"/>
  <c r="O475" i="1"/>
  <c r="U475" i="1"/>
  <c r="Q475" i="1"/>
  <c r="R475" i="1"/>
  <c r="N475" i="1"/>
  <c r="J475" i="1"/>
  <c r="M475" i="1"/>
  <c r="I475" i="1"/>
  <c r="T475" i="1"/>
  <c r="P475" i="1"/>
  <c r="K475" i="1"/>
  <c r="P358" i="1"/>
  <c r="I358" i="1"/>
  <c r="S358" i="1"/>
  <c r="U358" i="1"/>
  <c r="N358" i="1"/>
  <c r="O358" i="1"/>
  <c r="Q358" i="1"/>
  <c r="K358" i="1"/>
  <c r="M358" i="1"/>
  <c r="L358" i="1"/>
  <c r="T358" i="1"/>
  <c r="J358" i="1"/>
  <c r="R358" i="1"/>
  <c r="R170" i="1"/>
  <c r="T170" i="1"/>
  <c r="I170" i="1"/>
  <c r="K170" i="1"/>
  <c r="O170" i="1"/>
  <c r="P170" i="1"/>
  <c r="S170" i="1"/>
  <c r="M170" i="1"/>
  <c r="N170" i="1"/>
  <c r="U170" i="1"/>
  <c r="J170" i="1"/>
  <c r="Q170" i="1"/>
  <c r="L170" i="1"/>
  <c r="T102" i="1"/>
  <c r="P102" i="1"/>
  <c r="M102" i="1"/>
  <c r="N102" i="1"/>
  <c r="I102" i="1"/>
  <c r="K102" i="1"/>
  <c r="R102" i="1"/>
  <c r="U102" i="1"/>
  <c r="O102" i="1"/>
  <c r="Q102" i="1"/>
  <c r="J102" i="1"/>
  <c r="L102" i="1"/>
  <c r="S102" i="1"/>
  <c r="U265" i="1"/>
  <c r="Q265" i="1"/>
  <c r="L265" i="1"/>
  <c r="P265" i="1"/>
  <c r="R265" i="1"/>
  <c r="T265" i="1"/>
  <c r="N265" i="1"/>
  <c r="K265" i="1"/>
  <c r="M265" i="1"/>
  <c r="S265" i="1"/>
  <c r="I265" i="1"/>
  <c r="J265" i="1"/>
  <c r="O265" i="1"/>
  <c r="M107" i="1"/>
  <c r="I107" i="1"/>
  <c r="P107" i="1"/>
  <c r="T107" i="1"/>
  <c r="S107" i="1"/>
  <c r="O107" i="1"/>
  <c r="L107" i="1"/>
  <c r="N107" i="1"/>
  <c r="R107" i="1"/>
  <c r="J107" i="1"/>
  <c r="U107" i="1"/>
  <c r="Q107" i="1"/>
  <c r="K107" i="1"/>
  <c r="T162" i="1"/>
  <c r="N162" i="1"/>
  <c r="P162" i="1"/>
  <c r="K162" i="1"/>
  <c r="M162" i="1"/>
  <c r="L162" i="1"/>
  <c r="U162" i="1"/>
  <c r="I162" i="1"/>
  <c r="J162" i="1"/>
  <c r="Q162" i="1"/>
  <c r="O162" i="1"/>
  <c r="S162" i="1"/>
  <c r="R162" i="1"/>
  <c r="U267" i="1"/>
  <c r="P267" i="1"/>
  <c r="L267" i="1"/>
  <c r="T267" i="1"/>
  <c r="S267" i="1"/>
  <c r="Q267" i="1"/>
  <c r="J267" i="1"/>
  <c r="I267" i="1"/>
  <c r="R267" i="1"/>
  <c r="N267" i="1"/>
  <c r="O267" i="1"/>
  <c r="M267" i="1"/>
  <c r="K267" i="1"/>
  <c r="T198" i="1"/>
  <c r="S198" i="1"/>
  <c r="Q198" i="1"/>
  <c r="K198" i="1"/>
  <c r="O198" i="1"/>
  <c r="I198" i="1"/>
  <c r="P198" i="1"/>
  <c r="M198" i="1"/>
  <c r="U198" i="1"/>
  <c r="R198" i="1"/>
  <c r="L198" i="1"/>
  <c r="N198" i="1"/>
  <c r="J198" i="1"/>
  <c r="N279" i="1"/>
  <c r="Q279" i="1"/>
  <c r="T279" i="1"/>
  <c r="I279" i="1"/>
  <c r="J279" i="1"/>
  <c r="R279" i="1"/>
  <c r="P279" i="1"/>
  <c r="L279" i="1"/>
  <c r="K279" i="1"/>
  <c r="M279" i="1"/>
  <c r="O279" i="1"/>
  <c r="U279" i="1"/>
  <c r="S279" i="1"/>
  <c r="Q45" i="1"/>
  <c r="I45" i="1"/>
  <c r="P45" i="1"/>
  <c r="R45" i="1"/>
  <c r="N45" i="1"/>
  <c r="L45" i="1"/>
  <c r="S45" i="1"/>
  <c r="K45" i="1"/>
  <c r="M45" i="1"/>
  <c r="O45" i="1"/>
  <c r="J45" i="1"/>
  <c r="U45" i="1"/>
  <c r="T45" i="1"/>
  <c r="K288" i="1"/>
  <c r="J288" i="1"/>
  <c r="Q288" i="1"/>
  <c r="S288" i="1"/>
  <c r="R288" i="1"/>
  <c r="N288" i="1"/>
  <c r="P288" i="1"/>
  <c r="L288" i="1"/>
  <c r="O288" i="1"/>
  <c r="T288" i="1"/>
  <c r="I288" i="1"/>
  <c r="U288" i="1"/>
  <c r="M288" i="1"/>
  <c r="K38" i="1"/>
  <c r="I38" i="1"/>
  <c r="N38" i="1"/>
  <c r="O38" i="1"/>
  <c r="U38" i="1"/>
  <c r="P38" i="1"/>
  <c r="S38" i="1"/>
  <c r="T38" i="1"/>
  <c r="L38" i="1"/>
  <c r="Q38" i="1"/>
  <c r="M38" i="1"/>
  <c r="R38" i="1"/>
  <c r="J38" i="1"/>
  <c r="P484" i="1"/>
  <c r="O484" i="1"/>
  <c r="N484" i="1"/>
  <c r="T484" i="1"/>
  <c r="S484" i="1"/>
  <c r="K484" i="1"/>
  <c r="J484" i="1"/>
  <c r="R484" i="1"/>
  <c r="U484" i="1"/>
  <c r="Q484" i="1"/>
  <c r="M484" i="1"/>
  <c r="I484" i="1"/>
  <c r="L484" i="1"/>
  <c r="R237" i="1"/>
  <c r="S237" i="1"/>
  <c r="N237" i="1"/>
  <c r="J237" i="1"/>
  <c r="L237" i="1"/>
  <c r="U237" i="1"/>
  <c r="T237" i="1"/>
  <c r="Q237" i="1"/>
  <c r="I237" i="1"/>
  <c r="O237" i="1"/>
  <c r="K237" i="1"/>
  <c r="P237" i="1"/>
  <c r="M237" i="1"/>
  <c r="U167" i="1"/>
  <c r="T167" i="1"/>
  <c r="S167" i="1"/>
  <c r="R167" i="1"/>
  <c r="K167" i="1"/>
  <c r="O167" i="1"/>
  <c r="J167" i="1"/>
  <c r="P167" i="1"/>
  <c r="N167" i="1"/>
  <c r="I167" i="1"/>
  <c r="Q167" i="1"/>
  <c r="M167" i="1"/>
  <c r="L167" i="1"/>
  <c r="M165" i="1"/>
  <c r="L165" i="1"/>
  <c r="R165" i="1"/>
  <c r="U165" i="1"/>
  <c r="O165" i="1"/>
  <c r="N165" i="1"/>
  <c r="T165" i="1"/>
  <c r="Q165" i="1"/>
  <c r="J165" i="1"/>
  <c r="S165" i="1"/>
  <c r="P165" i="1"/>
  <c r="I165" i="1"/>
  <c r="K165" i="1"/>
  <c r="U171" i="1"/>
  <c r="P171" i="1"/>
  <c r="O171" i="1"/>
  <c r="M171" i="1"/>
  <c r="J171" i="1"/>
  <c r="R171" i="1"/>
  <c r="Q171" i="1"/>
  <c r="I171" i="1"/>
  <c r="L171" i="1"/>
  <c r="N171" i="1"/>
  <c r="T171" i="1"/>
  <c r="K171" i="1"/>
  <c r="S171" i="1"/>
  <c r="T122" i="1"/>
  <c r="K122" i="1"/>
  <c r="N122" i="1"/>
  <c r="M122" i="1"/>
  <c r="R122" i="1"/>
  <c r="I122" i="1"/>
  <c r="O122" i="1"/>
  <c r="P122" i="1"/>
  <c r="U122" i="1"/>
  <c r="S122" i="1"/>
  <c r="J122" i="1"/>
  <c r="L122" i="1"/>
  <c r="Q122" i="1"/>
  <c r="M266" i="1"/>
  <c r="T266" i="1"/>
  <c r="N266" i="1"/>
  <c r="P266" i="1"/>
  <c r="O266" i="1"/>
  <c r="S266" i="1"/>
  <c r="L266" i="1"/>
  <c r="K266" i="1"/>
  <c r="R266" i="1"/>
  <c r="U266" i="1"/>
  <c r="Q266" i="1"/>
  <c r="I266" i="1"/>
  <c r="J266" i="1"/>
  <c r="Q114" i="1"/>
  <c r="R114" i="1"/>
  <c r="T114" i="1"/>
  <c r="I114" i="1"/>
  <c r="S114" i="1"/>
  <c r="P114" i="1"/>
  <c r="L114" i="1"/>
  <c r="K114" i="1"/>
  <c r="M114" i="1"/>
  <c r="O114" i="1"/>
  <c r="N114" i="1"/>
  <c r="U114" i="1"/>
  <c r="J114" i="1"/>
  <c r="S35" i="1"/>
  <c r="J35" i="1"/>
  <c r="N35" i="1"/>
  <c r="L35" i="1"/>
  <c r="T35" i="1"/>
  <c r="P35" i="1"/>
  <c r="I35" i="1"/>
  <c r="O35" i="1"/>
  <c r="K35" i="1"/>
  <c r="M35" i="1"/>
  <c r="U35" i="1"/>
  <c r="R35" i="1"/>
  <c r="Q35" i="1"/>
  <c r="N51" i="1"/>
  <c r="Q51" i="1"/>
  <c r="J51" i="1"/>
  <c r="L51" i="1"/>
  <c r="R51" i="1"/>
  <c r="K51" i="1"/>
  <c r="S51" i="1"/>
  <c r="P51" i="1"/>
  <c r="M51" i="1"/>
  <c r="T51" i="1"/>
  <c r="O51" i="1"/>
  <c r="U51" i="1"/>
  <c r="I51" i="1"/>
  <c r="R202" i="1"/>
  <c r="M202" i="1"/>
  <c r="N202" i="1"/>
  <c r="J202" i="1"/>
  <c r="L202" i="1"/>
  <c r="U202" i="1"/>
  <c r="I202" i="1"/>
  <c r="K202" i="1"/>
  <c r="T202" i="1"/>
  <c r="Q202" i="1"/>
  <c r="S202" i="1"/>
  <c r="O202" i="1"/>
  <c r="P202" i="1"/>
  <c r="S36" i="1"/>
  <c r="J36" i="1"/>
  <c r="N36" i="1"/>
  <c r="L36" i="1"/>
  <c r="I36" i="1"/>
  <c r="P36" i="1"/>
  <c r="T36" i="1"/>
  <c r="O36" i="1"/>
  <c r="R36" i="1"/>
  <c r="M36" i="1"/>
  <c r="U36" i="1"/>
  <c r="K36" i="1"/>
  <c r="Q36" i="1"/>
  <c r="R312" i="1"/>
  <c r="Q312" i="1"/>
  <c r="P312" i="1"/>
  <c r="J312" i="1"/>
  <c r="L312" i="1"/>
  <c r="O312" i="1"/>
  <c r="N312" i="1"/>
  <c r="S312" i="1"/>
  <c r="T312" i="1"/>
  <c r="M312" i="1"/>
  <c r="I312" i="1"/>
  <c r="U312" i="1"/>
  <c r="K312" i="1"/>
  <c r="J136" i="1"/>
  <c r="N136" i="1"/>
  <c r="L136" i="1"/>
  <c r="S136" i="1"/>
  <c r="R136" i="1"/>
  <c r="M136" i="1"/>
  <c r="O136" i="1"/>
  <c r="K136" i="1"/>
  <c r="I136" i="1"/>
  <c r="T136" i="1"/>
  <c r="P136" i="1"/>
  <c r="Q136" i="1"/>
  <c r="U136" i="1"/>
  <c r="O214" i="1"/>
  <c r="P214" i="1"/>
  <c r="I214" i="1"/>
  <c r="L214" i="1"/>
  <c r="M214" i="1"/>
  <c r="U214" i="1"/>
  <c r="J214" i="1"/>
  <c r="K214" i="1"/>
  <c r="T214" i="1"/>
  <c r="R214" i="1"/>
  <c r="S214" i="1"/>
  <c r="N214" i="1"/>
  <c r="Q214" i="1"/>
  <c r="J311" i="1"/>
  <c r="O311" i="1"/>
  <c r="N311" i="1"/>
  <c r="L311" i="1"/>
  <c r="T311" i="1"/>
  <c r="R311" i="1"/>
  <c r="P311" i="1"/>
  <c r="M311" i="1"/>
  <c r="U311" i="1"/>
  <c r="I311" i="1"/>
  <c r="Q311" i="1"/>
  <c r="S311" i="1"/>
  <c r="K311" i="1"/>
  <c r="L248" i="1"/>
  <c r="O248" i="1"/>
  <c r="T248" i="1"/>
  <c r="N248" i="1"/>
  <c r="M248" i="1"/>
  <c r="P248" i="1"/>
  <c r="J248" i="1"/>
  <c r="S248" i="1"/>
  <c r="K248" i="1"/>
  <c r="R248" i="1"/>
  <c r="U248" i="1"/>
  <c r="I248" i="1"/>
  <c r="Q248" i="1"/>
  <c r="K284" i="1"/>
  <c r="I284" i="1"/>
  <c r="R284" i="1"/>
  <c r="Q284" i="1"/>
  <c r="J284" i="1"/>
  <c r="M284" i="1"/>
  <c r="T284" i="1"/>
  <c r="O284" i="1"/>
  <c r="S284" i="1"/>
  <c r="U284" i="1"/>
  <c r="P284" i="1"/>
  <c r="N284" i="1"/>
  <c r="L284" i="1"/>
  <c r="R148" i="1"/>
  <c r="N148" i="1"/>
  <c r="I148" i="1"/>
  <c r="L148" i="1"/>
  <c r="P148" i="1"/>
  <c r="J148" i="1"/>
  <c r="U148" i="1"/>
  <c r="T148" i="1"/>
  <c r="O148" i="1"/>
  <c r="K148" i="1"/>
  <c r="M148" i="1"/>
  <c r="S148" i="1"/>
  <c r="Q148" i="1"/>
  <c r="P238" i="1"/>
  <c r="Q238" i="1"/>
  <c r="N238" i="1"/>
  <c r="U238" i="1"/>
  <c r="S238" i="1"/>
  <c r="T238" i="1"/>
  <c r="K238" i="1"/>
  <c r="I238" i="1"/>
  <c r="M238" i="1"/>
  <c r="R238" i="1"/>
  <c r="J238" i="1"/>
  <c r="L238" i="1"/>
  <c r="O238" i="1"/>
  <c r="P308" i="1"/>
  <c r="M308" i="1"/>
  <c r="R308" i="1"/>
  <c r="O308" i="1"/>
  <c r="L308" i="1"/>
  <c r="I308" i="1"/>
  <c r="K308" i="1"/>
  <c r="U308" i="1"/>
  <c r="S308" i="1"/>
  <c r="J308" i="1"/>
  <c r="T308" i="1"/>
  <c r="N308" i="1"/>
  <c r="Q308" i="1"/>
  <c r="S213" i="1"/>
  <c r="Q213" i="1"/>
  <c r="T213" i="1"/>
  <c r="M213" i="1"/>
  <c r="R213" i="1"/>
  <c r="K213" i="1"/>
  <c r="J213" i="1"/>
  <c r="N213" i="1"/>
  <c r="P213" i="1"/>
  <c r="I213" i="1"/>
  <c r="O213" i="1"/>
  <c r="U213" i="1"/>
  <c r="L213" i="1"/>
  <c r="K50" i="1"/>
  <c r="L50" i="1"/>
  <c r="S50" i="1"/>
  <c r="I50" i="1"/>
  <c r="P50" i="1"/>
  <c r="U50" i="1"/>
  <c r="M50" i="1"/>
  <c r="N50" i="1"/>
  <c r="O50" i="1"/>
  <c r="Q50" i="1"/>
  <c r="J50" i="1"/>
  <c r="T50" i="1"/>
  <c r="R50" i="1"/>
  <c r="N46" i="1"/>
  <c r="L46" i="1"/>
  <c r="J46" i="1"/>
  <c r="T46" i="1"/>
  <c r="R46" i="1"/>
  <c r="P46" i="1"/>
  <c r="K46" i="1"/>
  <c r="M46" i="1"/>
  <c r="I46" i="1"/>
  <c r="O46" i="1"/>
  <c r="U46" i="1"/>
  <c r="S46" i="1"/>
  <c r="Q46" i="1"/>
  <c r="T467" i="1"/>
  <c r="P467" i="1"/>
  <c r="L467" i="1"/>
  <c r="R467" i="1"/>
  <c r="N467" i="1"/>
  <c r="J467" i="1"/>
  <c r="U467" i="1"/>
  <c r="S467" i="1"/>
  <c r="Q467" i="1"/>
  <c r="O467" i="1"/>
  <c r="M467" i="1"/>
  <c r="K467" i="1"/>
  <c r="I467" i="1"/>
  <c r="S471" i="1"/>
  <c r="T471" i="1"/>
  <c r="P471" i="1"/>
  <c r="L471" i="1"/>
  <c r="O471" i="1"/>
  <c r="K471" i="1"/>
  <c r="U471" i="1"/>
  <c r="Q471" i="1"/>
  <c r="R471" i="1"/>
  <c r="N471" i="1"/>
  <c r="J471" i="1"/>
  <c r="M471" i="1"/>
  <c r="I471" i="1"/>
  <c r="I281" i="1"/>
  <c r="P281" i="1"/>
  <c r="K281" i="1"/>
  <c r="N281" i="1"/>
  <c r="J281" i="1"/>
  <c r="U281" i="1"/>
  <c r="S281" i="1"/>
  <c r="O281" i="1"/>
  <c r="R281" i="1"/>
  <c r="M281" i="1"/>
  <c r="L281" i="1"/>
  <c r="T281" i="1"/>
  <c r="Q281" i="1"/>
  <c r="U163" i="1"/>
  <c r="L163" i="1"/>
  <c r="P163" i="1"/>
  <c r="T163" i="1"/>
  <c r="Q163" i="1"/>
  <c r="N163" i="1"/>
  <c r="R163" i="1"/>
  <c r="S163" i="1"/>
  <c r="O163" i="1"/>
  <c r="I163" i="1"/>
  <c r="J163" i="1"/>
  <c r="M163" i="1"/>
  <c r="K163" i="1"/>
  <c r="L246" i="1"/>
  <c r="K246" i="1"/>
  <c r="J246" i="1"/>
  <c r="P246" i="1"/>
  <c r="R246" i="1"/>
  <c r="M246" i="1"/>
  <c r="N246" i="1"/>
  <c r="U246" i="1"/>
  <c r="T246" i="1"/>
  <c r="I246" i="1"/>
  <c r="S246" i="1"/>
  <c r="Q246" i="1"/>
  <c r="O246" i="1"/>
  <c r="Q141" i="1"/>
  <c r="M141" i="1"/>
  <c r="S141" i="1"/>
  <c r="K141" i="1"/>
  <c r="R141" i="1"/>
  <c r="U141" i="1"/>
  <c r="T141" i="1"/>
  <c r="I141" i="1"/>
  <c r="N141" i="1"/>
  <c r="O141" i="1"/>
  <c r="P141" i="1"/>
  <c r="J141" i="1"/>
  <c r="L141" i="1"/>
  <c r="J166" i="1"/>
  <c r="N166" i="1"/>
  <c r="L166" i="1"/>
  <c r="S166" i="1"/>
  <c r="M166" i="1"/>
  <c r="O166" i="1"/>
  <c r="I166" i="1"/>
  <c r="T166" i="1"/>
  <c r="U166" i="1"/>
  <c r="K166" i="1"/>
  <c r="Q166" i="1"/>
  <c r="P166" i="1"/>
  <c r="R166" i="1"/>
  <c r="L291" i="1"/>
  <c r="K291" i="1"/>
  <c r="N291" i="1"/>
  <c r="U291" i="1"/>
  <c r="T291" i="1"/>
  <c r="P291" i="1"/>
  <c r="S291" i="1"/>
  <c r="J291" i="1"/>
  <c r="Q291" i="1"/>
  <c r="R291" i="1"/>
  <c r="O291" i="1"/>
  <c r="M291" i="1"/>
  <c r="I291" i="1"/>
  <c r="U155" i="1"/>
  <c r="K155" i="1"/>
  <c r="P155" i="1"/>
  <c r="S155" i="1"/>
  <c r="O155" i="1"/>
  <c r="R155" i="1"/>
  <c r="L155" i="1"/>
  <c r="Q155" i="1"/>
  <c r="J155" i="1"/>
  <c r="N155" i="1"/>
  <c r="I155" i="1"/>
  <c r="M155" i="1"/>
  <c r="T155" i="1"/>
  <c r="M251" i="1"/>
  <c r="K251" i="1"/>
  <c r="I251" i="1"/>
  <c r="S251" i="1"/>
  <c r="Q251" i="1"/>
  <c r="O251" i="1"/>
  <c r="T251" i="1"/>
  <c r="P251" i="1"/>
  <c r="J251" i="1"/>
  <c r="U251" i="1"/>
  <c r="R251" i="1"/>
  <c r="N251" i="1"/>
  <c r="L251" i="1"/>
  <c r="P103" i="1"/>
  <c r="I103" i="1"/>
  <c r="N103" i="1"/>
  <c r="S103" i="1"/>
  <c r="K103" i="1"/>
  <c r="Q103" i="1"/>
  <c r="R103" i="1"/>
  <c r="U103" i="1"/>
  <c r="L103" i="1"/>
  <c r="T103" i="1"/>
  <c r="O103" i="1"/>
  <c r="M103" i="1"/>
  <c r="J103" i="1"/>
  <c r="U190" i="1"/>
  <c r="S190" i="1"/>
  <c r="I190" i="1"/>
  <c r="O190" i="1"/>
  <c r="P190" i="1"/>
  <c r="Q190" i="1"/>
  <c r="L190" i="1"/>
  <c r="K190" i="1"/>
  <c r="T190" i="1"/>
  <c r="J190" i="1"/>
  <c r="M190" i="1"/>
  <c r="N190" i="1"/>
  <c r="R190" i="1"/>
  <c r="R289" i="1"/>
  <c r="N289" i="1"/>
  <c r="U289" i="1"/>
  <c r="J289" i="1"/>
  <c r="T289" i="1"/>
  <c r="O289" i="1"/>
  <c r="K289" i="1"/>
  <c r="L289" i="1"/>
  <c r="Q289" i="1"/>
  <c r="M289" i="1"/>
  <c r="P289" i="1"/>
  <c r="S289" i="1"/>
  <c r="I289" i="1"/>
  <c r="T47" i="1"/>
  <c r="L47" i="1"/>
  <c r="M47" i="1"/>
  <c r="P47" i="1"/>
  <c r="R47" i="1"/>
  <c r="J47" i="1"/>
  <c r="N47" i="1"/>
  <c r="U47" i="1"/>
  <c r="I47" i="1"/>
  <c r="O47" i="1"/>
  <c r="S47" i="1"/>
  <c r="K47" i="1"/>
  <c r="Q47" i="1"/>
  <c r="P56" i="1"/>
  <c r="R56" i="1"/>
  <c r="K56" i="1"/>
  <c r="M56" i="1"/>
  <c r="I56" i="1"/>
  <c r="J56" i="1"/>
  <c r="L56" i="1"/>
  <c r="N56" i="1"/>
  <c r="S56" i="1"/>
  <c r="Q56" i="1"/>
  <c r="T56" i="1"/>
  <c r="U56" i="1"/>
  <c r="O56" i="1"/>
  <c r="J99" i="1"/>
  <c r="L99" i="1"/>
  <c r="R99" i="1"/>
  <c r="T99" i="1"/>
  <c r="O99" i="1"/>
  <c r="P99" i="1"/>
  <c r="N99" i="1"/>
  <c r="I99" i="1"/>
  <c r="S99" i="1"/>
  <c r="M99" i="1"/>
  <c r="Q99" i="1"/>
  <c r="K99" i="1"/>
  <c r="U99" i="1"/>
  <c r="P315" i="1"/>
  <c r="L315" i="1"/>
  <c r="U315" i="1"/>
  <c r="O315" i="1"/>
  <c r="K315" i="1"/>
  <c r="R315" i="1"/>
  <c r="N315" i="1"/>
  <c r="J315" i="1"/>
  <c r="T315" i="1"/>
  <c r="S315" i="1"/>
  <c r="Q315" i="1"/>
  <c r="M315" i="1"/>
  <c r="I315" i="1"/>
  <c r="T212" i="1"/>
  <c r="R212" i="1"/>
  <c r="J212" i="1"/>
  <c r="K212" i="1"/>
  <c r="L212" i="1"/>
  <c r="O212" i="1"/>
  <c r="P212" i="1"/>
  <c r="N212" i="1"/>
  <c r="Q212" i="1"/>
  <c r="M212" i="1"/>
  <c r="S212" i="1"/>
  <c r="I212" i="1"/>
  <c r="U212" i="1"/>
  <c r="N48" i="1"/>
  <c r="L48" i="1"/>
  <c r="Q48" i="1"/>
  <c r="P48" i="1"/>
  <c r="R48" i="1"/>
  <c r="J48" i="1"/>
  <c r="K48" i="1"/>
  <c r="T48" i="1"/>
  <c r="I48" i="1"/>
  <c r="M48" i="1"/>
  <c r="U48" i="1"/>
  <c r="S48" i="1"/>
  <c r="O48" i="1"/>
  <c r="I53" i="1"/>
  <c r="T53" i="1"/>
  <c r="U53" i="1"/>
  <c r="R53" i="1"/>
  <c r="J53" i="1"/>
  <c r="K53" i="1"/>
  <c r="L53" i="1"/>
  <c r="Q53" i="1"/>
  <c r="M53" i="1"/>
  <c r="N53" i="1"/>
  <c r="S53" i="1"/>
  <c r="O53" i="1"/>
  <c r="P53" i="1"/>
  <c r="R49" i="1"/>
  <c r="Q49" i="1"/>
  <c r="M49" i="1"/>
  <c r="I49" i="1"/>
  <c r="J49" i="1"/>
  <c r="U49" i="1"/>
  <c r="S49" i="1"/>
  <c r="P49" i="1"/>
  <c r="N49" i="1"/>
  <c r="L49" i="1"/>
  <c r="K49" i="1"/>
  <c r="T49" i="1"/>
  <c r="O49" i="1"/>
  <c r="P41" i="1"/>
  <c r="T41" i="1"/>
  <c r="U41" i="1"/>
  <c r="O41" i="1"/>
  <c r="M41" i="1"/>
  <c r="S41" i="1"/>
  <c r="I41" i="1"/>
  <c r="L41" i="1"/>
  <c r="Q41" i="1"/>
  <c r="N41" i="1"/>
  <c r="R41" i="1"/>
  <c r="J41" i="1"/>
  <c r="K41" i="1"/>
  <c r="I331" i="1"/>
  <c r="P331" i="1"/>
  <c r="S331" i="1"/>
  <c r="Q331" i="1"/>
  <c r="J331" i="1"/>
  <c r="M331" i="1"/>
  <c r="U331" i="1"/>
  <c r="T331" i="1"/>
  <c r="L331" i="1"/>
  <c r="K331" i="1"/>
  <c r="O331" i="1"/>
  <c r="N331" i="1"/>
  <c r="R331" i="1"/>
  <c r="M138" i="1"/>
  <c r="N138" i="1"/>
  <c r="S138" i="1"/>
  <c r="J138" i="1"/>
  <c r="O138" i="1"/>
  <c r="R138" i="1"/>
  <c r="Q138" i="1"/>
  <c r="I138" i="1"/>
  <c r="P138" i="1"/>
  <c r="L138" i="1"/>
  <c r="U138" i="1"/>
  <c r="K138" i="1"/>
  <c r="T138" i="1"/>
  <c r="N327" i="1"/>
  <c r="R327" i="1"/>
  <c r="L327" i="1"/>
  <c r="I327" i="1"/>
  <c r="O327" i="1"/>
  <c r="T327" i="1"/>
  <c r="M327" i="1"/>
  <c r="J327" i="1"/>
  <c r="U327" i="1"/>
  <c r="K327" i="1"/>
  <c r="P327" i="1"/>
  <c r="S327" i="1"/>
  <c r="Q327" i="1"/>
  <c r="P101" i="1"/>
  <c r="Q101" i="1"/>
  <c r="J101" i="1"/>
  <c r="S101" i="1"/>
  <c r="K101" i="1"/>
  <c r="N101" i="1"/>
  <c r="L101" i="1"/>
  <c r="M101" i="1"/>
  <c r="T101" i="1"/>
  <c r="R101" i="1"/>
  <c r="U101" i="1"/>
  <c r="I101" i="1"/>
  <c r="O101" i="1"/>
  <c r="S110" i="1"/>
  <c r="R110" i="1"/>
  <c r="P110" i="1"/>
  <c r="U110" i="1"/>
  <c r="Q110" i="1"/>
  <c r="L110" i="1"/>
  <c r="J110" i="1"/>
  <c r="K110" i="1"/>
  <c r="N110" i="1"/>
  <c r="O110" i="1"/>
  <c r="M110" i="1"/>
  <c r="I110" i="1"/>
  <c r="T110" i="1"/>
  <c r="R472" i="1"/>
  <c r="Q472" i="1"/>
  <c r="I472" i="1"/>
  <c r="L472" i="1"/>
  <c r="T472" i="1"/>
  <c r="P472" i="1"/>
  <c r="S472" i="1"/>
  <c r="O472" i="1"/>
  <c r="K472" i="1"/>
  <c r="N472" i="1"/>
  <c r="J472" i="1"/>
  <c r="U472" i="1"/>
  <c r="M472" i="1"/>
  <c r="I116" i="1"/>
  <c r="L116" i="1"/>
  <c r="S116" i="1"/>
  <c r="P116" i="1"/>
  <c r="R116" i="1"/>
  <c r="M116" i="1"/>
  <c r="T116" i="1"/>
  <c r="N116" i="1"/>
  <c r="K116" i="1"/>
  <c r="Q116" i="1"/>
  <c r="O116" i="1"/>
  <c r="J116" i="1"/>
  <c r="U116" i="1"/>
  <c r="M169" i="1"/>
  <c r="S169" i="1"/>
  <c r="R169" i="1"/>
  <c r="N169" i="1"/>
  <c r="Q169" i="1"/>
  <c r="K169" i="1"/>
  <c r="I169" i="1"/>
  <c r="T169" i="1"/>
  <c r="O169" i="1"/>
  <c r="P169" i="1"/>
  <c r="L169" i="1"/>
  <c r="U169" i="1"/>
  <c r="J169" i="1"/>
  <c r="Q44" i="1"/>
  <c r="J44" i="1"/>
  <c r="O44" i="1"/>
  <c r="N44" i="1"/>
  <c r="R44" i="1"/>
  <c r="S44" i="1"/>
  <c r="L44" i="1"/>
  <c r="M44" i="1"/>
  <c r="T44" i="1"/>
  <c r="K44" i="1"/>
  <c r="I44" i="1"/>
  <c r="P44" i="1"/>
  <c r="U44" i="1"/>
  <c r="P144" i="1"/>
  <c r="L144" i="1"/>
  <c r="S144" i="1"/>
  <c r="R144" i="1"/>
  <c r="T144" i="1"/>
  <c r="M144" i="1"/>
  <c r="I144" i="1"/>
  <c r="U144" i="1"/>
  <c r="J144" i="1"/>
  <c r="N144" i="1"/>
  <c r="O144" i="1"/>
  <c r="K144" i="1"/>
  <c r="Q144" i="1"/>
  <c r="S247" i="1"/>
  <c r="J247" i="1"/>
  <c r="M247" i="1"/>
  <c r="O247" i="1"/>
  <c r="U247" i="1"/>
  <c r="Q247" i="1"/>
  <c r="L247" i="1"/>
  <c r="K247" i="1"/>
  <c r="N247" i="1"/>
  <c r="I247" i="1"/>
  <c r="R247" i="1"/>
  <c r="P247" i="1"/>
  <c r="T247" i="1"/>
  <c r="T188" i="1"/>
  <c r="M188" i="1"/>
  <c r="R188" i="1"/>
  <c r="Q188" i="1"/>
  <c r="K188" i="1"/>
  <c r="J188" i="1"/>
  <c r="O188" i="1"/>
  <c r="N188" i="1"/>
  <c r="P188" i="1"/>
  <c r="S188" i="1"/>
  <c r="L188" i="1"/>
  <c r="I188" i="1"/>
  <c r="U188" i="1"/>
  <c r="U287" i="1"/>
  <c r="Q287" i="1"/>
  <c r="S287" i="1"/>
  <c r="R287" i="1"/>
  <c r="L287" i="1"/>
  <c r="K287" i="1"/>
  <c r="P287" i="1"/>
  <c r="I287" i="1"/>
  <c r="N287" i="1"/>
  <c r="M287" i="1"/>
  <c r="O287" i="1"/>
  <c r="T287" i="1"/>
  <c r="J287" i="1"/>
  <c r="S193" i="1"/>
  <c r="K193" i="1"/>
  <c r="I193" i="1"/>
  <c r="R193" i="1"/>
  <c r="L193" i="1"/>
  <c r="M193" i="1"/>
  <c r="U193" i="1"/>
  <c r="N193" i="1"/>
  <c r="P193" i="1"/>
  <c r="O193" i="1"/>
  <c r="J193" i="1"/>
  <c r="T193" i="1"/>
  <c r="Q193" i="1"/>
  <c r="S130" i="1"/>
  <c r="P130" i="1"/>
  <c r="Q130" i="1"/>
  <c r="N130" i="1"/>
  <c r="T130" i="1"/>
  <c r="L130" i="1"/>
  <c r="M130" i="1"/>
  <c r="U130" i="1"/>
  <c r="J130" i="1"/>
  <c r="K130" i="1"/>
  <c r="R130" i="1"/>
  <c r="I130" i="1"/>
  <c r="O130" i="1"/>
  <c r="O57" i="1"/>
  <c r="P57" i="1"/>
  <c r="U57" i="1"/>
  <c r="M57" i="1"/>
  <c r="J57" i="1"/>
  <c r="N57" i="1"/>
  <c r="T57" i="1"/>
  <c r="R57" i="1"/>
  <c r="I57" i="1"/>
  <c r="L57" i="1"/>
  <c r="S57" i="1"/>
  <c r="Q57" i="1"/>
  <c r="K57" i="1"/>
  <c r="L52" i="1"/>
  <c r="I52" i="1"/>
  <c r="J52" i="1"/>
  <c r="N52" i="1"/>
  <c r="R52" i="1"/>
  <c r="Q52" i="1"/>
  <c r="P52" i="1"/>
  <c r="U52" i="1"/>
  <c r="T52" i="1"/>
  <c r="O52" i="1"/>
  <c r="M52" i="1"/>
  <c r="S52" i="1"/>
  <c r="K52" i="1"/>
  <c r="P474" i="1"/>
  <c r="O474" i="1"/>
  <c r="N474" i="1"/>
  <c r="T474" i="1"/>
  <c r="S474" i="1"/>
  <c r="K474" i="1"/>
  <c r="J474" i="1"/>
  <c r="R474" i="1"/>
  <c r="U474" i="1"/>
  <c r="Q474" i="1"/>
  <c r="M474" i="1"/>
  <c r="I474" i="1"/>
  <c r="L474" i="1"/>
  <c r="R326" i="1"/>
  <c r="M326" i="1"/>
  <c r="N326" i="1"/>
  <c r="L326" i="1"/>
  <c r="P326" i="1"/>
  <c r="T326" i="1"/>
  <c r="Q326" i="1"/>
  <c r="S326" i="1"/>
  <c r="K326" i="1"/>
  <c r="O326" i="1"/>
  <c r="J326" i="1"/>
  <c r="I326" i="1"/>
  <c r="U326" i="1"/>
  <c r="R268" i="1"/>
  <c r="T268" i="1"/>
  <c r="Q268" i="1"/>
  <c r="N268" i="1"/>
  <c r="P268" i="1"/>
  <c r="J268" i="1"/>
  <c r="I268" i="1"/>
  <c r="U268" i="1"/>
  <c r="M268" i="1"/>
  <c r="O268" i="1"/>
  <c r="L268" i="1"/>
  <c r="S268" i="1"/>
  <c r="K268" i="1"/>
  <c r="O118" i="1"/>
  <c r="S118" i="1"/>
  <c r="P118" i="1"/>
  <c r="Q118" i="1"/>
  <c r="J118" i="1"/>
  <c r="M118" i="1"/>
  <c r="T118" i="1"/>
  <c r="R118" i="1"/>
  <c r="N118" i="1"/>
  <c r="U118" i="1"/>
  <c r="I118" i="1"/>
  <c r="L118" i="1"/>
  <c r="K118" i="1"/>
  <c r="Q106" i="1"/>
  <c r="P106" i="1"/>
  <c r="O106" i="1"/>
  <c r="N106" i="1"/>
  <c r="R106" i="1"/>
  <c r="L106" i="1"/>
  <c r="M106" i="1"/>
  <c r="J106" i="1"/>
  <c r="I106" i="1"/>
  <c r="S106" i="1"/>
  <c r="K106" i="1"/>
  <c r="T106" i="1"/>
  <c r="U106" i="1"/>
  <c r="U209" i="1"/>
  <c r="J209" i="1"/>
  <c r="S209" i="1"/>
  <c r="L209" i="1"/>
  <c r="I209" i="1"/>
  <c r="M209" i="1"/>
  <c r="K209" i="1"/>
  <c r="T209" i="1"/>
  <c r="N209" i="1"/>
  <c r="P209" i="1"/>
  <c r="R209" i="1"/>
  <c r="O209" i="1"/>
  <c r="Q209" i="1"/>
  <c r="S332" i="1"/>
  <c r="J332" i="1"/>
  <c r="N332" i="1"/>
  <c r="P332" i="1"/>
  <c r="U332" i="1"/>
  <c r="T332" i="1"/>
  <c r="I332" i="1"/>
  <c r="O332" i="1"/>
  <c r="M332" i="1"/>
  <c r="L332" i="1"/>
  <c r="Q332" i="1"/>
  <c r="R332" i="1"/>
  <c r="K332" i="1"/>
  <c r="T282" i="1"/>
  <c r="S282" i="1"/>
  <c r="L282" i="1"/>
  <c r="I282" i="1"/>
  <c r="P282" i="1"/>
  <c r="M282" i="1"/>
  <c r="Q282" i="1"/>
  <c r="K282" i="1"/>
  <c r="N282" i="1"/>
  <c r="O282" i="1"/>
  <c r="U282" i="1"/>
  <c r="J282" i="1"/>
  <c r="R282" i="1"/>
  <c r="Q139" i="1"/>
  <c r="M139" i="1"/>
  <c r="P139" i="1"/>
  <c r="I139" i="1"/>
  <c r="S139" i="1"/>
  <c r="K139" i="1"/>
  <c r="L139" i="1"/>
  <c r="J139" i="1"/>
  <c r="T139" i="1"/>
  <c r="U139" i="1"/>
  <c r="R139" i="1"/>
  <c r="O139" i="1"/>
  <c r="N139" i="1"/>
  <c r="N147" i="1"/>
  <c r="K147" i="1"/>
  <c r="O147" i="1"/>
  <c r="T147" i="1"/>
  <c r="M147" i="1"/>
  <c r="J147" i="1"/>
  <c r="R147" i="1"/>
  <c r="P147" i="1"/>
  <c r="S147" i="1"/>
  <c r="Q147" i="1"/>
  <c r="I147" i="1"/>
  <c r="U147" i="1"/>
  <c r="L147" i="1"/>
  <c r="R43" i="1"/>
  <c r="L43" i="1"/>
  <c r="K43" i="1"/>
  <c r="Q43" i="1"/>
  <c r="J43" i="1"/>
  <c r="M43" i="1"/>
  <c r="P43" i="1"/>
  <c r="S43" i="1"/>
  <c r="O43" i="1"/>
  <c r="N43" i="1"/>
  <c r="I43" i="1"/>
  <c r="T43" i="1"/>
  <c r="U43" i="1"/>
  <c r="N300" i="1"/>
  <c r="K300" i="1"/>
  <c r="L300" i="1"/>
  <c r="M300" i="1"/>
  <c r="P300" i="1"/>
  <c r="R300" i="1"/>
  <c r="T300" i="1"/>
  <c r="J300" i="1"/>
  <c r="Q300" i="1"/>
  <c r="I300" i="1"/>
  <c r="U300" i="1"/>
  <c r="S300" i="1"/>
  <c r="O300" i="1"/>
  <c r="P42" i="1"/>
  <c r="M42" i="1"/>
  <c r="Q42" i="1"/>
  <c r="N42" i="1"/>
  <c r="K42" i="1"/>
  <c r="O42" i="1"/>
  <c r="T42" i="1"/>
  <c r="U42" i="1"/>
  <c r="R42" i="1"/>
  <c r="S42" i="1"/>
  <c r="I42" i="1"/>
  <c r="L42" i="1"/>
  <c r="J42" i="1"/>
  <c r="O310" i="1"/>
  <c r="P310" i="1"/>
  <c r="T310" i="1"/>
  <c r="Q310" i="1"/>
  <c r="L310" i="1"/>
  <c r="K310" i="1"/>
  <c r="I310" i="1"/>
  <c r="N310" i="1"/>
  <c r="M310" i="1"/>
  <c r="J310" i="1"/>
  <c r="R310" i="1"/>
  <c r="U310" i="1"/>
  <c r="S310" i="1"/>
  <c r="R123" i="1"/>
  <c r="O123" i="1"/>
  <c r="J123" i="1"/>
  <c r="P123" i="1"/>
  <c r="T123" i="1"/>
  <c r="K123" i="1"/>
  <c r="M123" i="1"/>
  <c r="I123" i="1"/>
  <c r="S123" i="1"/>
  <c r="U123" i="1"/>
  <c r="N123" i="1"/>
  <c r="L123" i="1"/>
  <c r="Q123" i="1"/>
  <c r="U249" i="1"/>
  <c r="Q249" i="1"/>
  <c r="M249" i="1"/>
  <c r="O249" i="1"/>
  <c r="T249" i="1"/>
  <c r="J249" i="1"/>
  <c r="K249" i="1"/>
  <c r="L249" i="1"/>
  <c r="R249" i="1"/>
  <c r="P249" i="1"/>
  <c r="N249" i="1"/>
  <c r="S249" i="1"/>
  <c r="I249" i="1"/>
  <c r="U191" i="1"/>
  <c r="R191" i="1"/>
  <c r="P191" i="1"/>
  <c r="L191" i="1"/>
  <c r="I191" i="1"/>
  <c r="O191" i="1"/>
  <c r="T191" i="1"/>
  <c r="K191" i="1"/>
  <c r="N191" i="1"/>
  <c r="J191" i="1"/>
  <c r="S191" i="1"/>
  <c r="Q191" i="1"/>
  <c r="M191" i="1"/>
  <c r="T140" i="1"/>
  <c r="N140" i="1"/>
  <c r="O140" i="1"/>
  <c r="K140" i="1"/>
  <c r="P140" i="1"/>
  <c r="L140" i="1"/>
  <c r="M140" i="1"/>
  <c r="I140" i="1"/>
  <c r="U140" i="1"/>
  <c r="S140" i="1"/>
  <c r="Q140" i="1"/>
  <c r="J140" i="1"/>
  <c r="R140" i="1"/>
  <c r="T473" i="1"/>
  <c r="L473" i="1"/>
  <c r="K473" i="1"/>
  <c r="S473" i="1"/>
  <c r="P473" i="1"/>
  <c r="O473" i="1"/>
  <c r="U473" i="1"/>
  <c r="Q473" i="1"/>
  <c r="R473" i="1"/>
  <c r="N473" i="1"/>
  <c r="J473" i="1"/>
  <c r="M473" i="1"/>
  <c r="I473" i="1"/>
  <c r="K316" i="1"/>
  <c r="U316" i="1"/>
  <c r="T316" i="1"/>
  <c r="M316" i="1"/>
  <c r="R316" i="1"/>
  <c r="L316" i="1"/>
  <c r="S316" i="1"/>
  <c r="N316" i="1"/>
  <c r="J316" i="1"/>
  <c r="I316" i="1"/>
  <c r="P316" i="1"/>
  <c r="O316" i="1"/>
  <c r="Q316" i="1"/>
  <c r="U194" i="1"/>
  <c r="Q194" i="1"/>
  <c r="K194" i="1"/>
  <c r="S194" i="1"/>
  <c r="O194" i="1"/>
  <c r="J194" i="1"/>
  <c r="L194" i="1"/>
  <c r="N194" i="1"/>
  <c r="P194" i="1"/>
  <c r="I194" i="1"/>
  <c r="M194" i="1"/>
  <c r="R194" i="1"/>
  <c r="T194" i="1"/>
  <c r="S124" i="1"/>
  <c r="I124" i="1"/>
  <c r="T124" i="1"/>
  <c r="N124" i="1"/>
  <c r="U124" i="1"/>
  <c r="L124" i="1"/>
  <c r="K124" i="1"/>
  <c r="O124" i="1"/>
  <c r="Q124" i="1"/>
  <c r="P124" i="1"/>
  <c r="R124" i="1"/>
  <c r="J124" i="1"/>
  <c r="M124" i="1"/>
  <c r="N283" i="1"/>
  <c r="U283" i="1"/>
  <c r="I283" i="1"/>
  <c r="M283" i="1"/>
  <c r="L283" i="1"/>
  <c r="K283" i="1"/>
  <c r="J283" i="1"/>
  <c r="Q283" i="1"/>
  <c r="O283" i="1"/>
  <c r="R283" i="1"/>
  <c r="P283" i="1"/>
  <c r="S283" i="1"/>
  <c r="T283" i="1"/>
  <c r="U39" i="1"/>
  <c r="S39" i="1"/>
  <c r="R39" i="1"/>
  <c r="I39" i="1"/>
  <c r="O39" i="1"/>
  <c r="L39" i="1"/>
  <c r="N39" i="1"/>
  <c r="P39" i="1"/>
  <c r="K39" i="1"/>
  <c r="T39" i="1"/>
  <c r="J39" i="1"/>
  <c r="M39" i="1"/>
  <c r="Q39" i="1"/>
  <c r="J55" i="1"/>
  <c r="I55" i="1"/>
  <c r="Q55" i="1"/>
  <c r="U55" i="1"/>
  <c r="N55" i="1"/>
  <c r="O55" i="1"/>
  <c r="P55" i="1"/>
  <c r="K55" i="1"/>
  <c r="S55" i="1"/>
  <c r="L55" i="1"/>
  <c r="M55" i="1"/>
  <c r="T55" i="1"/>
  <c r="R55" i="1"/>
  <c r="K290" i="1"/>
  <c r="L290" i="1"/>
  <c r="N290" i="1"/>
  <c r="U290" i="1"/>
  <c r="Q290" i="1"/>
  <c r="J290" i="1"/>
  <c r="R290" i="1"/>
  <c r="O290" i="1"/>
  <c r="S290" i="1"/>
  <c r="M290" i="1"/>
  <c r="P290" i="1"/>
  <c r="T290" i="1"/>
  <c r="I290" i="1"/>
  <c r="R172" i="1"/>
  <c r="S172" i="1"/>
  <c r="K172" i="1"/>
  <c r="O172" i="1"/>
  <c r="J172" i="1"/>
  <c r="N172" i="1"/>
  <c r="M172" i="1"/>
  <c r="Q172" i="1"/>
  <c r="L172" i="1"/>
  <c r="U172" i="1"/>
  <c r="T172" i="1"/>
  <c r="I172" i="1"/>
  <c r="P172" i="1"/>
  <c r="R145" i="1"/>
  <c r="S145" i="1"/>
  <c r="P145" i="1"/>
  <c r="Q145" i="1"/>
  <c r="L145" i="1"/>
  <c r="N145" i="1"/>
  <c r="J145" i="1"/>
  <c r="I145" i="1"/>
  <c r="K145" i="1"/>
  <c r="M145" i="1"/>
  <c r="U145" i="1"/>
  <c r="T145" i="1"/>
  <c r="O145" i="1"/>
  <c r="R301" i="1"/>
  <c r="S301" i="1"/>
  <c r="L301" i="1"/>
  <c r="M301" i="1"/>
  <c r="I301" i="1"/>
  <c r="U301" i="1"/>
  <c r="P301" i="1"/>
  <c r="K301" i="1"/>
  <c r="J301" i="1"/>
  <c r="O301" i="1"/>
  <c r="T301" i="1"/>
  <c r="N301" i="1"/>
  <c r="Q301" i="1"/>
  <c r="O262" i="1"/>
  <c r="N262" i="1"/>
  <c r="U262" i="1"/>
  <c r="S262" i="1"/>
  <c r="P262" i="1"/>
  <c r="J262" i="1"/>
  <c r="R262" i="1"/>
  <c r="L262" i="1"/>
  <c r="K262" i="1"/>
  <c r="T262" i="1"/>
  <c r="M262" i="1"/>
  <c r="Q262" i="1"/>
  <c r="I262" i="1"/>
  <c r="M168" i="1"/>
  <c r="N168" i="1"/>
  <c r="K168" i="1"/>
  <c r="I168" i="1"/>
  <c r="J168" i="1"/>
  <c r="U168" i="1"/>
  <c r="L168" i="1"/>
  <c r="O168" i="1"/>
  <c r="T168" i="1"/>
  <c r="R168" i="1"/>
  <c r="P168" i="1"/>
  <c r="Q168" i="1"/>
  <c r="S168" i="1"/>
  <c r="U276" i="1"/>
  <c r="K276" i="1"/>
  <c r="M276" i="1"/>
  <c r="O276" i="1"/>
  <c r="J276" i="1"/>
  <c r="R276" i="1"/>
  <c r="S276" i="1"/>
  <c r="T276" i="1"/>
  <c r="L276" i="1"/>
  <c r="Q276" i="1"/>
  <c r="I276" i="1"/>
  <c r="N276" i="1"/>
  <c r="P276" i="1"/>
  <c r="I115" i="1"/>
  <c r="N115" i="1"/>
  <c r="R115" i="1"/>
  <c r="J115" i="1"/>
  <c r="M115" i="1"/>
  <c r="K115" i="1"/>
  <c r="Q115" i="1"/>
  <c r="S115" i="1"/>
  <c r="P115" i="1"/>
  <c r="O115" i="1"/>
  <c r="T115" i="1"/>
  <c r="U115" i="1"/>
  <c r="L115" i="1"/>
  <c r="K100" i="1"/>
  <c r="S100" i="1"/>
  <c r="N100" i="1"/>
  <c r="J100" i="1"/>
  <c r="U100" i="1"/>
  <c r="P100" i="1"/>
  <c r="O100" i="1"/>
  <c r="L100" i="1"/>
  <c r="R100" i="1"/>
  <c r="M100" i="1"/>
  <c r="Q100" i="1"/>
  <c r="T100" i="1"/>
  <c r="I100" i="1"/>
  <c r="O349" i="1"/>
  <c r="Q349" i="1"/>
  <c r="P349" i="1"/>
  <c r="K349" i="1"/>
  <c r="L349" i="1"/>
  <c r="U349" i="1"/>
  <c r="R349" i="1"/>
  <c r="N349" i="1"/>
  <c r="J349" i="1"/>
  <c r="T349" i="1"/>
  <c r="I349" i="1"/>
  <c r="S349" i="1"/>
  <c r="M349" i="1"/>
  <c r="L192" i="1"/>
  <c r="P192" i="1"/>
  <c r="I192" i="1"/>
  <c r="U192" i="1"/>
  <c r="T192" i="1"/>
  <c r="K192" i="1"/>
  <c r="O192" i="1"/>
  <c r="J192" i="1"/>
  <c r="R192" i="1"/>
  <c r="M192" i="1"/>
  <c r="N192" i="1"/>
  <c r="S192" i="1"/>
  <c r="Q192" i="1"/>
  <c r="P146" i="1"/>
  <c r="O146" i="1"/>
  <c r="U146" i="1"/>
  <c r="M146" i="1"/>
  <c r="Q146" i="1"/>
  <c r="K146" i="1"/>
  <c r="J146" i="1"/>
  <c r="I146" i="1"/>
  <c r="S146" i="1"/>
  <c r="L146" i="1"/>
  <c r="N146" i="1"/>
  <c r="R146" i="1"/>
  <c r="T146" i="1"/>
  <c r="T285" i="1"/>
  <c r="P285" i="1"/>
  <c r="M285" i="1"/>
  <c r="R285" i="1"/>
  <c r="U285" i="1"/>
  <c r="L285" i="1"/>
  <c r="K285" i="1"/>
  <c r="S285" i="1"/>
  <c r="Q285" i="1"/>
  <c r="I285" i="1"/>
  <c r="N285" i="1"/>
  <c r="J285" i="1"/>
  <c r="O285" i="1"/>
  <c r="D19" i="8" l="1"/>
  <c r="D70" i="8"/>
  <c r="D31" i="8"/>
  <c r="D63" i="8"/>
  <c r="D56" i="8"/>
  <c r="D49" i="8"/>
  <c r="D42" i="8"/>
  <c r="D35" i="8"/>
  <c r="D28" i="8"/>
  <c r="D21" i="8"/>
  <c r="D85" i="8"/>
  <c r="D78" i="8"/>
  <c r="D71" i="8"/>
  <c r="D64" i="8"/>
  <c r="D57" i="8"/>
  <c r="D50" i="8"/>
  <c r="D43" i="8"/>
  <c r="D36" i="8"/>
  <c r="D29" i="8"/>
  <c r="D22" i="8"/>
  <c r="D86" i="8"/>
  <c r="D79" i="8"/>
  <c r="D72" i="8"/>
  <c r="D65" i="8"/>
  <c r="D58" i="8"/>
  <c r="D51" i="8"/>
  <c r="D44" i="8"/>
  <c r="D37" i="8"/>
  <c r="D30" i="8"/>
  <c r="D23" i="8"/>
  <c r="D87" i="8"/>
  <c r="D80" i="8"/>
  <c r="D73" i="8"/>
  <c r="D66" i="8"/>
  <c r="D59" i="8"/>
  <c r="D52" i="8"/>
  <c r="D45" i="8"/>
  <c r="D38" i="8"/>
  <c r="D24" i="8"/>
  <c r="D88" i="8"/>
  <c r="D81" i="8"/>
  <c r="D74" i="8"/>
  <c r="D67" i="8"/>
  <c r="D60" i="8"/>
  <c r="D53" i="8"/>
  <c r="D46" i="8"/>
  <c r="D39" i="8"/>
  <c r="D32" i="8"/>
  <c r="D25" i="8"/>
  <c r="D89" i="8"/>
  <c r="D82" i="8"/>
  <c r="D75" i="8"/>
  <c r="D68" i="8"/>
  <c r="D61" i="8"/>
  <c r="D54" i="8"/>
  <c r="D47" i="8"/>
  <c r="D40" i="8"/>
  <c r="D33" i="8"/>
  <c r="D26" i="8"/>
  <c r="D90" i="8"/>
  <c r="D83" i="8"/>
  <c r="D76" i="8"/>
  <c r="D69" i="8"/>
  <c r="D62" i="8"/>
  <c r="D55" i="8"/>
  <c r="D48" i="8"/>
  <c r="D41" i="8"/>
  <c r="D34" i="8"/>
  <c r="D27" i="8"/>
  <c r="D20" i="8"/>
  <c r="D84" i="8"/>
  <c r="D77" i="8"/>
  <c r="G553" i="1"/>
  <c r="AB553" i="1"/>
  <c r="X553" i="1" s="1"/>
  <c r="Q26" i="3"/>
  <c r="C26" i="3" s="1"/>
  <c r="G285" i="1"/>
  <c r="G146" i="1"/>
  <c r="G192" i="1"/>
  <c r="G349" i="1"/>
  <c r="G100" i="1"/>
  <c r="G115" i="1"/>
  <c r="G276" i="1"/>
  <c r="G168" i="1"/>
  <c r="G262" i="1"/>
  <c r="G301" i="1"/>
  <c r="G145" i="1"/>
  <c r="G172" i="1"/>
  <c r="G290" i="1"/>
  <c r="G55" i="1"/>
  <c r="G39" i="1"/>
  <c r="G283" i="1"/>
  <c r="G124" i="1"/>
  <c r="G194" i="1"/>
  <c r="G316" i="1"/>
  <c r="G473" i="1"/>
  <c r="G140" i="1"/>
  <c r="G191" i="1"/>
  <c r="G249" i="1"/>
  <c r="G123" i="1"/>
  <c r="G310" i="1"/>
  <c r="G42" i="1"/>
  <c r="G300" i="1"/>
  <c r="G43" i="1"/>
  <c r="G147" i="1"/>
  <c r="G139" i="1"/>
  <c r="G282" i="1"/>
  <c r="G332" i="1"/>
  <c r="G209" i="1"/>
  <c r="G106" i="1"/>
  <c r="G118" i="1"/>
  <c r="G268" i="1"/>
  <c r="G326" i="1"/>
  <c r="G474" i="1"/>
  <c r="G52" i="1"/>
  <c r="G57" i="1"/>
  <c r="G130" i="1"/>
  <c r="G193" i="1"/>
  <c r="G287" i="1"/>
  <c r="G188" i="1"/>
  <c r="G247" i="1"/>
  <c r="G144" i="1"/>
  <c r="G44" i="1"/>
  <c r="G169" i="1"/>
  <c r="G116" i="1"/>
  <c r="G472" i="1"/>
  <c r="G110" i="1"/>
  <c r="G101" i="1"/>
  <c r="G327" i="1"/>
  <c r="G138" i="1"/>
  <c r="G331" i="1"/>
  <c r="G41" i="1"/>
  <c r="G49" i="1"/>
  <c r="G53" i="1"/>
  <c r="G48" i="1"/>
  <c r="G212" i="1"/>
  <c r="G315" i="1"/>
  <c r="G99" i="1"/>
  <c r="G56" i="1"/>
  <c r="G47" i="1"/>
  <c r="G289" i="1"/>
  <c r="G190" i="1"/>
  <c r="G103" i="1"/>
  <c r="G251" i="1"/>
  <c r="G155" i="1"/>
  <c r="G291" i="1"/>
  <c r="G166" i="1"/>
  <c r="G141" i="1"/>
  <c r="G246" i="1"/>
  <c r="G163" i="1"/>
  <c r="G281" i="1"/>
  <c r="G471" i="1"/>
  <c r="G467" i="1"/>
  <c r="G46" i="1"/>
  <c r="G50" i="1"/>
  <c r="G213" i="1"/>
  <c r="G308" i="1"/>
  <c r="G238" i="1"/>
  <c r="G148" i="1"/>
  <c r="G284" i="1"/>
  <c r="G248" i="1"/>
  <c r="G311" i="1"/>
  <c r="G214" i="1"/>
  <c r="G136" i="1"/>
  <c r="G312" i="1"/>
  <c r="G36" i="1"/>
  <c r="G202" i="1"/>
  <c r="G51" i="1"/>
  <c r="G35" i="1"/>
  <c r="G114" i="1"/>
  <c r="G266" i="1"/>
  <c r="G122" i="1"/>
  <c r="G171" i="1"/>
  <c r="G165" i="1"/>
  <c r="G167" i="1"/>
  <c r="G237" i="1"/>
  <c r="G484" i="1"/>
  <c r="G38" i="1"/>
  <c r="G288" i="1"/>
  <c r="G45" i="1"/>
  <c r="G279" i="1"/>
  <c r="G198" i="1"/>
  <c r="G267" i="1"/>
  <c r="G162" i="1"/>
  <c r="G107" i="1"/>
  <c r="G265" i="1"/>
  <c r="G102" i="1"/>
  <c r="G170" i="1"/>
  <c r="G358" i="1"/>
  <c r="G475" i="1"/>
  <c r="G137" i="1"/>
  <c r="G309" i="1"/>
  <c r="G54" i="1"/>
  <c r="G40" i="1"/>
  <c r="G161" i="1"/>
  <c r="G98" i="1"/>
  <c r="G385" i="1"/>
  <c r="G485" i="1"/>
  <c r="G468" i="1"/>
  <c r="G476" i="1"/>
  <c r="D14" i="8"/>
  <c r="D17" i="8"/>
  <c r="D12" i="8"/>
  <c r="D15" i="8"/>
  <c r="D16" i="8"/>
  <c r="D13" i="8"/>
  <c r="D18" i="8"/>
  <c r="Q139" i="3"/>
  <c r="C139" i="3" s="1"/>
  <c r="Q123" i="3"/>
  <c r="C123" i="3" s="1"/>
  <c r="Q91" i="3"/>
  <c r="C91" i="3" s="1"/>
  <c r="Q145" i="3"/>
  <c r="C145" i="3" s="1"/>
  <c r="Q109" i="3"/>
  <c r="C109" i="3" s="1"/>
  <c r="Q124" i="3"/>
  <c r="C124" i="3" s="1"/>
  <c r="Q108" i="3"/>
  <c r="C108" i="3" s="1"/>
  <c r="H142" i="3"/>
  <c r="G142" i="3"/>
  <c r="I142" i="3"/>
  <c r="J142" i="3"/>
  <c r="G96" i="3"/>
  <c r="D96" i="2"/>
  <c r="D96" i="5"/>
  <c r="H96" i="3"/>
  <c r="I96" i="3"/>
  <c r="E96" i="2"/>
  <c r="E96" i="5"/>
  <c r="J96" i="3"/>
  <c r="F96" i="5"/>
  <c r="F96" i="2"/>
  <c r="H111" i="3"/>
  <c r="J111" i="3"/>
  <c r="I111" i="3"/>
  <c r="G111" i="3"/>
  <c r="F141" i="2"/>
  <c r="J141" i="3"/>
  <c r="F141" i="5"/>
  <c r="D141" i="2"/>
  <c r="G141" i="3"/>
  <c r="D141" i="5"/>
  <c r="E141" i="2"/>
  <c r="I141" i="3"/>
  <c r="E141" i="5"/>
  <c r="H141" i="3"/>
  <c r="H51" i="3"/>
  <c r="J51" i="3"/>
  <c r="F51" i="2"/>
  <c r="F51" i="5"/>
  <c r="G51" i="3"/>
  <c r="Q51" i="3" s="1"/>
  <c r="C51" i="3" s="1"/>
  <c r="D51" i="2"/>
  <c r="D51" i="5"/>
  <c r="E51" i="2"/>
  <c r="I51" i="3"/>
  <c r="E51" i="5"/>
  <c r="I35" i="3"/>
  <c r="E35" i="5"/>
  <c r="J35" i="3"/>
  <c r="F35" i="5"/>
  <c r="H35" i="3"/>
  <c r="G35" i="3"/>
  <c r="D35" i="5"/>
  <c r="I120" i="3"/>
  <c r="E120" i="2"/>
  <c r="E120" i="5"/>
  <c r="J120" i="3"/>
  <c r="F120" i="5"/>
  <c r="F120" i="2"/>
  <c r="H120" i="3"/>
  <c r="G120" i="3"/>
  <c r="D120" i="2"/>
  <c r="D120" i="5"/>
  <c r="I136" i="3"/>
  <c r="E136" i="2"/>
  <c r="G136" i="3"/>
  <c r="D136" i="2"/>
  <c r="H136" i="3"/>
  <c r="J136" i="3"/>
  <c r="F136" i="2"/>
  <c r="H119" i="3"/>
  <c r="D119" i="2"/>
  <c r="G119" i="3"/>
  <c r="Q119" i="3" s="1"/>
  <c r="C119" i="3" s="1"/>
  <c r="D119" i="5"/>
  <c r="F119" i="2"/>
  <c r="J119" i="3"/>
  <c r="F119" i="5"/>
  <c r="E119" i="2"/>
  <c r="I119" i="3"/>
  <c r="E119" i="5"/>
  <c r="I38" i="3"/>
  <c r="E38" i="5"/>
  <c r="H38" i="3"/>
  <c r="G38" i="3"/>
  <c r="D38" i="5"/>
  <c r="J38" i="3"/>
  <c r="F38" i="5"/>
  <c r="G39" i="3"/>
  <c r="I39" i="3"/>
  <c r="J39" i="3"/>
  <c r="H39" i="3"/>
  <c r="H143" i="3"/>
  <c r="G143" i="3"/>
  <c r="D143" i="2"/>
  <c r="I143" i="3"/>
  <c r="E143" i="2"/>
  <c r="J143" i="3"/>
  <c r="F143" i="2"/>
  <c r="I135" i="3"/>
  <c r="H135" i="3"/>
  <c r="J135" i="3"/>
  <c r="G135" i="3"/>
  <c r="Q135" i="3" s="1"/>
  <c r="C135" i="3" s="1"/>
  <c r="J102" i="3"/>
  <c r="F102" i="5"/>
  <c r="G102" i="3"/>
  <c r="D102" i="5"/>
  <c r="I102" i="3"/>
  <c r="E102" i="5"/>
  <c r="H102" i="3"/>
  <c r="J114" i="3"/>
  <c r="F114" i="2"/>
  <c r="H114" i="3"/>
  <c r="G114" i="3"/>
  <c r="D114" i="2"/>
  <c r="I114" i="3"/>
  <c r="E114" i="2"/>
  <c r="F48" i="2"/>
  <c r="J48" i="3"/>
  <c r="F48" i="5"/>
  <c r="E48" i="2"/>
  <c r="I48" i="3"/>
  <c r="E48" i="5"/>
  <c r="D48" i="2"/>
  <c r="G48" i="3"/>
  <c r="D48" i="5"/>
  <c r="H48" i="3"/>
  <c r="F53" i="2"/>
  <c r="J53" i="3"/>
  <c r="F53" i="5"/>
  <c r="H53" i="3"/>
  <c r="D53" i="2"/>
  <c r="G53" i="3"/>
  <c r="Q53" i="3" s="1"/>
  <c r="C53" i="3" s="1"/>
  <c r="D53" i="5"/>
  <c r="I53" i="3"/>
  <c r="E53" i="2"/>
  <c r="E53" i="5"/>
  <c r="G126" i="3"/>
  <c r="D126" i="5"/>
  <c r="J126" i="3"/>
  <c r="F126" i="5"/>
  <c r="I126" i="3"/>
  <c r="E126" i="5"/>
  <c r="H126" i="3"/>
  <c r="J140" i="3"/>
  <c r="F140" i="2"/>
  <c r="F140" i="5"/>
  <c r="I140" i="3"/>
  <c r="E140" i="2"/>
  <c r="E140" i="5"/>
  <c r="D140" i="2"/>
  <c r="G140" i="3"/>
  <c r="D140" i="5"/>
  <c r="H140" i="3"/>
  <c r="G40" i="3"/>
  <c r="J40" i="3"/>
  <c r="H40" i="3"/>
  <c r="I40" i="3"/>
  <c r="I112" i="3"/>
  <c r="E112" i="2"/>
  <c r="J112" i="3"/>
  <c r="F112" i="2"/>
  <c r="H112" i="3"/>
  <c r="G112" i="3"/>
  <c r="D112" i="2"/>
  <c r="D106" i="2"/>
  <c r="G106" i="3"/>
  <c r="F106" i="2"/>
  <c r="J106" i="3"/>
  <c r="E106" i="2"/>
  <c r="I106" i="3"/>
  <c r="H106" i="3"/>
  <c r="G97" i="3"/>
  <c r="D97" i="5"/>
  <c r="H97" i="3"/>
  <c r="J97" i="3"/>
  <c r="F97" i="5"/>
  <c r="I97" i="3"/>
  <c r="E97" i="5"/>
  <c r="J134" i="3"/>
  <c r="F134" i="5"/>
  <c r="H134" i="3"/>
  <c r="G134" i="3"/>
  <c r="D134" i="5"/>
  <c r="I134" i="3"/>
  <c r="E134" i="5"/>
  <c r="F37" i="5"/>
  <c r="E37" i="5"/>
  <c r="D37" i="5"/>
  <c r="F45" i="2"/>
  <c r="J45" i="3"/>
  <c r="F45" i="5"/>
  <c r="H45" i="3"/>
  <c r="E45" i="2"/>
  <c r="I45" i="3"/>
  <c r="E45" i="5"/>
  <c r="D45" i="2"/>
  <c r="G45" i="3"/>
  <c r="D45" i="5"/>
  <c r="H49" i="3"/>
  <c r="F49" i="2"/>
  <c r="J49" i="3"/>
  <c r="F49" i="5"/>
  <c r="I49" i="3"/>
  <c r="E49" i="2"/>
  <c r="E49" i="5"/>
  <c r="D49" i="2"/>
  <c r="G49" i="3"/>
  <c r="Q49" i="3" s="1"/>
  <c r="C49" i="3" s="1"/>
  <c r="D49" i="5"/>
  <c r="D44" i="5"/>
  <c r="G44" i="3"/>
  <c r="F44" i="5"/>
  <c r="J44" i="3"/>
  <c r="E44" i="5"/>
  <c r="I44" i="3"/>
  <c r="H44" i="3"/>
  <c r="J95" i="3"/>
  <c r="F95" i="2"/>
  <c r="G95" i="3"/>
  <c r="D95" i="2"/>
  <c r="H95" i="3"/>
  <c r="I95" i="3"/>
  <c r="E95" i="2"/>
  <c r="H52" i="3"/>
  <c r="E52" i="2"/>
  <c r="I52" i="3"/>
  <c r="E52" i="5"/>
  <c r="D52" i="2"/>
  <c r="G52" i="3"/>
  <c r="D52" i="5"/>
  <c r="J52" i="3"/>
  <c r="F52" i="2"/>
  <c r="F52" i="5"/>
  <c r="J43" i="3"/>
  <c r="F43" i="5"/>
  <c r="G43" i="3"/>
  <c r="D43" i="5"/>
  <c r="I43" i="3"/>
  <c r="E43" i="5"/>
  <c r="H43" i="3"/>
  <c r="I99" i="3"/>
  <c r="E99" i="5"/>
  <c r="E99" i="2"/>
  <c r="H99" i="3"/>
  <c r="J99" i="3"/>
  <c r="F99" i="2"/>
  <c r="F99" i="5"/>
  <c r="G99" i="3"/>
  <c r="Q99" i="3" s="1"/>
  <c r="C99" i="3" s="1"/>
  <c r="D99" i="5"/>
  <c r="D99" i="2"/>
  <c r="D151" i="2"/>
  <c r="E151" i="2"/>
  <c r="F151" i="2"/>
  <c r="H137" i="3"/>
  <c r="I137" i="3"/>
  <c r="E137" i="2"/>
  <c r="G137" i="3"/>
  <c r="D137" i="2"/>
  <c r="J137" i="3"/>
  <c r="F137" i="2"/>
  <c r="G42" i="3"/>
  <c r="D42" i="5"/>
  <c r="F42" i="5"/>
  <c r="J42" i="3"/>
  <c r="I42" i="3"/>
  <c r="E42" i="5"/>
  <c r="H42" i="3"/>
  <c r="E46" i="2"/>
  <c r="I46" i="3"/>
  <c r="E46" i="5"/>
  <c r="D46" i="2"/>
  <c r="G46" i="3"/>
  <c r="D46" i="5"/>
  <c r="H46" i="3"/>
  <c r="F46" i="2"/>
  <c r="J46" i="3"/>
  <c r="F46" i="5"/>
  <c r="J144" i="3"/>
  <c r="F144" i="5"/>
  <c r="F144" i="2"/>
  <c r="I144" i="3"/>
  <c r="E144" i="5"/>
  <c r="E144" i="2"/>
  <c r="H144" i="3"/>
  <c r="G144" i="3"/>
  <c r="D144" i="2"/>
  <c r="D144" i="5"/>
  <c r="G132" i="3"/>
  <c r="D132" i="5"/>
  <c r="J132" i="3"/>
  <c r="F132" i="5"/>
  <c r="H132" i="3"/>
  <c r="I132" i="3"/>
  <c r="E132" i="5"/>
  <c r="J32" i="3"/>
  <c r="F32" i="5"/>
  <c r="G32" i="3"/>
  <c r="D32" i="5"/>
  <c r="H32" i="3"/>
  <c r="I32" i="3"/>
  <c r="E32" i="5"/>
  <c r="D47" i="2"/>
  <c r="G47" i="3"/>
  <c r="D47" i="5"/>
  <c r="F47" i="2"/>
  <c r="J47" i="3"/>
  <c r="F47" i="5"/>
  <c r="H47" i="3"/>
  <c r="E47" i="2"/>
  <c r="I47" i="3"/>
  <c r="E47" i="5"/>
  <c r="J31" i="3"/>
  <c r="F31" i="5"/>
  <c r="G31" i="3"/>
  <c r="D31" i="5"/>
  <c r="H31" i="3"/>
  <c r="I31" i="3"/>
  <c r="E31" i="5"/>
  <c r="I110" i="3"/>
  <c r="J110" i="3"/>
  <c r="H110" i="3"/>
  <c r="G110" i="3"/>
  <c r="H118" i="3"/>
  <c r="E118" i="2"/>
  <c r="I118" i="3"/>
  <c r="D118" i="2"/>
  <c r="G118" i="3"/>
  <c r="Q118" i="3" s="1"/>
  <c r="C118" i="3" s="1"/>
  <c r="F118" i="2"/>
  <c r="J118" i="3"/>
  <c r="F161" i="2"/>
  <c r="D161" i="2"/>
  <c r="E161" i="2"/>
  <c r="I34" i="3"/>
  <c r="E34" i="5"/>
  <c r="H34" i="3"/>
  <c r="G34" i="3"/>
  <c r="D34" i="5"/>
  <c r="J34" i="3"/>
  <c r="F34" i="5"/>
  <c r="I41" i="3"/>
  <c r="J41" i="3"/>
  <c r="H41" i="3"/>
  <c r="G41" i="3"/>
  <c r="J103" i="3"/>
  <c r="I103" i="3"/>
  <c r="H103" i="3"/>
  <c r="G103" i="3"/>
  <c r="H98" i="3"/>
  <c r="I98" i="3"/>
  <c r="E98" i="5"/>
  <c r="E98" i="2"/>
  <c r="J98" i="3"/>
  <c r="F98" i="2"/>
  <c r="F98" i="5"/>
  <c r="G98" i="3"/>
  <c r="D98" i="5"/>
  <c r="D98" i="2"/>
  <c r="I133" i="3"/>
  <c r="E133" i="5"/>
  <c r="G133" i="3"/>
  <c r="D133" i="5"/>
  <c r="H133" i="3"/>
  <c r="J133" i="3"/>
  <c r="F133" i="5"/>
  <c r="H50" i="3"/>
  <c r="G50" i="3"/>
  <c r="D50" i="2"/>
  <c r="D50" i="5"/>
  <c r="J50" i="3"/>
  <c r="F50" i="2"/>
  <c r="F50" i="5"/>
  <c r="E50" i="2"/>
  <c r="I50" i="3"/>
  <c r="E50" i="5"/>
  <c r="J36" i="3"/>
  <c r="I36" i="3"/>
  <c r="G36" i="3"/>
  <c r="H36" i="3"/>
  <c r="J94" i="3"/>
  <c r="G94" i="3"/>
  <c r="I94" i="3"/>
  <c r="H94" i="3"/>
  <c r="AQ341" i="1"/>
  <c r="L20" i="3" s="1"/>
  <c r="AU341" i="1"/>
  <c r="AQ343" i="1"/>
  <c r="L22" i="3" s="1"/>
  <c r="AU343" i="1"/>
  <c r="AI71" i="1"/>
  <c r="AU71" i="1"/>
  <c r="AQ71" i="1"/>
  <c r="L67" i="3" s="1"/>
  <c r="AM71" i="1"/>
  <c r="H67" i="5" s="1"/>
  <c r="AQ340" i="1"/>
  <c r="L19" i="3" s="1"/>
  <c r="AU340" i="1"/>
  <c r="AI73" i="1"/>
  <c r="AQ73" i="1"/>
  <c r="L69" i="3" s="1"/>
  <c r="AM73" i="1"/>
  <c r="H69" i="5" s="1"/>
  <c r="AU73" i="1"/>
  <c r="AQ345" i="1"/>
  <c r="L24" i="3" s="1"/>
  <c r="AU345" i="1"/>
  <c r="AI72" i="1"/>
  <c r="AQ72" i="1"/>
  <c r="L68" i="3" s="1"/>
  <c r="AU72" i="1"/>
  <c r="AM72" i="1"/>
  <c r="H68" i="5" s="1"/>
  <c r="AI150" i="1"/>
  <c r="AM150" i="1"/>
  <c r="H146" i="5" s="1"/>
  <c r="AU150" i="1"/>
  <c r="AQ150" i="1"/>
  <c r="AQ342" i="1"/>
  <c r="L21" i="3" s="1"/>
  <c r="AU342" i="1"/>
  <c r="AQ344" i="1"/>
  <c r="L23" i="3" s="1"/>
  <c r="AU344" i="1"/>
  <c r="AI112" i="1"/>
  <c r="AQ112" i="1"/>
  <c r="L108" i="3" s="1"/>
  <c r="AU112" i="1"/>
  <c r="AM112" i="1"/>
  <c r="H108" i="5" s="1"/>
  <c r="Q104" i="3"/>
  <c r="C104" i="3" s="1"/>
  <c r="Q100" i="3"/>
  <c r="C100" i="3" s="1"/>
  <c r="Q107" i="3"/>
  <c r="C107" i="3" s="1"/>
  <c r="Q113" i="3"/>
  <c r="C113" i="3" s="1"/>
  <c r="Q125" i="3"/>
  <c r="C125" i="3" s="1"/>
  <c r="Q101" i="3"/>
  <c r="C101" i="3" s="1"/>
  <c r="Q105" i="3"/>
  <c r="C105" i="3" s="1"/>
  <c r="Q129" i="3"/>
  <c r="C129" i="3" s="1"/>
  <c r="Q29" i="3"/>
  <c r="C29" i="3" s="1"/>
  <c r="Q7" i="3"/>
  <c r="C7" i="3" s="1"/>
  <c r="AB476" i="1"/>
  <c r="X476" i="1" s="1"/>
  <c r="Q9" i="3"/>
  <c r="C9" i="3" s="1"/>
  <c r="Q2" i="3"/>
  <c r="C2" i="3" s="1"/>
  <c r="Q3" i="3"/>
  <c r="C3" i="3" s="1"/>
  <c r="AB468" i="1"/>
  <c r="X468" i="1" s="1"/>
  <c r="D6" i="8"/>
  <c r="D4" i="8"/>
  <c r="J64" i="3"/>
  <c r="AB385" i="1"/>
  <c r="X385" i="1" s="1"/>
  <c r="I64" i="3"/>
  <c r="G64" i="3"/>
  <c r="H64" i="3"/>
  <c r="AB485" i="1"/>
  <c r="X485" i="1" s="1"/>
  <c r="D64" i="3"/>
  <c r="D8" i="8"/>
  <c r="D7" i="8"/>
  <c r="D5" i="8"/>
  <c r="AB285" i="1"/>
  <c r="X285" i="1" s="1"/>
  <c r="E112" i="5"/>
  <c r="D112" i="5"/>
  <c r="F112" i="5"/>
  <c r="D133" i="2"/>
  <c r="E133" i="2"/>
  <c r="F133" i="2"/>
  <c r="AB146" i="1"/>
  <c r="X146" i="1" s="1"/>
  <c r="E19" i="5"/>
  <c r="AB192" i="1"/>
  <c r="X192" i="1" s="1"/>
  <c r="F19" i="5"/>
  <c r="D19" i="5"/>
  <c r="G28" i="3"/>
  <c r="I28" i="3"/>
  <c r="H28" i="3"/>
  <c r="J28" i="3"/>
  <c r="AB349" i="1"/>
  <c r="X349" i="1" s="1"/>
  <c r="D87" i="2"/>
  <c r="AB100" i="1"/>
  <c r="X100" i="1" s="1"/>
  <c r="E87" i="2"/>
  <c r="F87" i="2"/>
  <c r="AB115" i="1"/>
  <c r="X115" i="1" s="1"/>
  <c r="F102" i="2"/>
  <c r="E102" i="2"/>
  <c r="D102" i="2"/>
  <c r="D103" i="5"/>
  <c r="E103" i="5"/>
  <c r="AB276" i="1"/>
  <c r="X276" i="1" s="1"/>
  <c r="F103" i="5"/>
  <c r="AB168" i="1"/>
  <c r="X168" i="1" s="1"/>
  <c r="E155" i="2"/>
  <c r="D155" i="2"/>
  <c r="F155" i="2"/>
  <c r="D89" i="5"/>
  <c r="F89" i="5"/>
  <c r="E89" i="5"/>
  <c r="AB262" i="1"/>
  <c r="X262" i="1" s="1"/>
  <c r="AB301" i="1"/>
  <c r="X301" i="1" s="1"/>
  <c r="E128" i="5"/>
  <c r="F128" i="5"/>
  <c r="D128" i="5"/>
  <c r="AB145" i="1"/>
  <c r="X145" i="1" s="1"/>
  <c r="F132" i="2"/>
  <c r="D132" i="2"/>
  <c r="E132" i="2"/>
  <c r="D159" i="2"/>
  <c r="E159" i="2"/>
  <c r="AB172" i="1"/>
  <c r="X172" i="1" s="1"/>
  <c r="F159" i="2"/>
  <c r="D117" i="5"/>
  <c r="AB290" i="1"/>
  <c r="X290" i="1" s="1"/>
  <c r="E117" i="5"/>
  <c r="AF290" i="1"/>
  <c r="F117" i="5"/>
  <c r="F42" i="2"/>
  <c r="AB55" i="1"/>
  <c r="X55" i="1" s="1"/>
  <c r="D42" i="2"/>
  <c r="E42" i="2"/>
  <c r="E26" i="2"/>
  <c r="X39" i="1"/>
  <c r="F26" i="2"/>
  <c r="D26" i="2"/>
  <c r="AB283" i="1"/>
  <c r="X283" i="1" s="1"/>
  <c r="E110" i="5"/>
  <c r="F110" i="5"/>
  <c r="D110" i="5"/>
  <c r="E111" i="2"/>
  <c r="AB124" i="1"/>
  <c r="X124" i="1" s="1"/>
  <c r="F111" i="2"/>
  <c r="D111" i="2"/>
  <c r="D21" i="5"/>
  <c r="E21" i="5"/>
  <c r="AB194" i="1"/>
  <c r="X194" i="1" s="1"/>
  <c r="F21" i="5"/>
  <c r="AB316" i="1"/>
  <c r="X316" i="1" s="1"/>
  <c r="D143" i="5"/>
  <c r="E143" i="5"/>
  <c r="F143" i="5"/>
  <c r="AB473" i="1"/>
  <c r="X473" i="1" s="1"/>
  <c r="E127" i="2"/>
  <c r="D127" i="2"/>
  <c r="F127" i="2"/>
  <c r="X140" i="1"/>
  <c r="E18" i="5"/>
  <c r="F18" i="5"/>
  <c r="AB191" i="1"/>
  <c r="X191" i="1" s="1"/>
  <c r="D18" i="5"/>
  <c r="D76" i="5"/>
  <c r="F76" i="5"/>
  <c r="E76" i="5"/>
  <c r="AB249" i="1"/>
  <c r="X249" i="1" s="1"/>
  <c r="D110" i="2"/>
  <c r="F110" i="2"/>
  <c r="E110" i="2"/>
  <c r="AB123" i="1"/>
  <c r="X123" i="1" s="1"/>
  <c r="E137" i="5"/>
  <c r="D137" i="5"/>
  <c r="F137" i="5"/>
  <c r="AB310" i="1"/>
  <c r="X310" i="1" s="1"/>
  <c r="E29" i="2"/>
  <c r="D29" i="2"/>
  <c r="AB42" i="1"/>
  <c r="X42" i="1" s="1"/>
  <c r="F29" i="2"/>
  <c r="AB300" i="1"/>
  <c r="X300" i="1" s="1"/>
  <c r="D127" i="5"/>
  <c r="E127" i="5"/>
  <c r="F127" i="5"/>
  <c r="D30" i="2"/>
  <c r="AB43" i="1"/>
  <c r="X43" i="1" s="1"/>
  <c r="E30" i="2"/>
  <c r="F30" i="2"/>
  <c r="D134" i="2"/>
  <c r="E134" i="2"/>
  <c r="AB147" i="1"/>
  <c r="X147" i="1" s="1"/>
  <c r="F134" i="2"/>
  <c r="X139" i="1"/>
  <c r="E126" i="2"/>
  <c r="F126" i="2"/>
  <c r="D126" i="2"/>
  <c r="E109" i="5"/>
  <c r="AB282" i="1"/>
  <c r="X282" i="1" s="1"/>
  <c r="F109" i="5"/>
  <c r="D109" i="5"/>
  <c r="J11" i="3"/>
  <c r="H11" i="3"/>
  <c r="AB332" i="1"/>
  <c r="X332" i="1" s="1"/>
  <c r="G11" i="3"/>
  <c r="Q11" i="3" s="1"/>
  <c r="C11" i="3" s="1"/>
  <c r="I11" i="3"/>
  <c r="AB209" i="1"/>
  <c r="X209" i="1" s="1"/>
  <c r="F36" i="5"/>
  <c r="D36" i="5"/>
  <c r="E36" i="5"/>
  <c r="F93" i="2"/>
  <c r="D93" i="2"/>
  <c r="E93" i="2"/>
  <c r="AB106" i="1"/>
  <c r="X106" i="1" s="1"/>
  <c r="F105" i="2"/>
  <c r="D105" i="2"/>
  <c r="E105" i="2"/>
  <c r="AB118" i="1"/>
  <c r="X118" i="1" s="1"/>
  <c r="F95" i="5"/>
  <c r="AB268" i="1"/>
  <c r="X268" i="1" s="1"/>
  <c r="D95" i="5"/>
  <c r="E95" i="5"/>
  <c r="G5" i="3"/>
  <c r="I5" i="3"/>
  <c r="AB326" i="1"/>
  <c r="X326" i="1" s="1"/>
  <c r="J5" i="3"/>
  <c r="H5" i="3"/>
  <c r="AB474" i="1"/>
  <c r="X474" i="1" s="1"/>
  <c r="F39" i="2"/>
  <c r="AB52" i="1"/>
  <c r="X52" i="1" s="1"/>
  <c r="E39" i="2"/>
  <c r="D39" i="2"/>
  <c r="F44" i="2"/>
  <c r="D44" i="2"/>
  <c r="E44" i="2"/>
  <c r="AB57" i="1"/>
  <c r="X57" i="1" s="1"/>
  <c r="AB130" i="1"/>
  <c r="X130" i="1" s="1"/>
  <c r="D117" i="2"/>
  <c r="F117" i="2"/>
  <c r="E117" i="2"/>
  <c r="E20" i="5"/>
  <c r="AB193" i="1"/>
  <c r="X193" i="1" s="1"/>
  <c r="D20" i="5"/>
  <c r="F20" i="5"/>
  <c r="E114" i="5"/>
  <c r="AB287" i="1"/>
  <c r="X287" i="1" s="1"/>
  <c r="D114" i="5"/>
  <c r="F114" i="5"/>
  <c r="D15" i="5"/>
  <c r="AB188" i="1"/>
  <c r="X188" i="1" s="1"/>
  <c r="E15" i="5"/>
  <c r="F15" i="5"/>
  <c r="D74" i="5"/>
  <c r="F74" i="5"/>
  <c r="AB247" i="1"/>
  <c r="X247" i="1" s="1"/>
  <c r="E74" i="5"/>
  <c r="F131" i="2"/>
  <c r="AB144" i="1"/>
  <c r="X144" i="1" s="1"/>
  <c r="E131" i="2"/>
  <c r="D131" i="2"/>
  <c r="D31" i="2"/>
  <c r="F31" i="2"/>
  <c r="AB44" i="1"/>
  <c r="X44" i="1" s="1"/>
  <c r="E31" i="2"/>
  <c r="E156" i="2"/>
  <c r="AB169" i="1"/>
  <c r="X169" i="1" s="1"/>
  <c r="D156" i="2"/>
  <c r="F156" i="2"/>
  <c r="E103" i="2"/>
  <c r="AB116" i="1"/>
  <c r="X116" i="1" s="1"/>
  <c r="F103" i="2"/>
  <c r="D103" i="2"/>
  <c r="AB472" i="1"/>
  <c r="X472" i="1" s="1"/>
  <c r="D97" i="2"/>
  <c r="AB110" i="1"/>
  <c r="X110" i="1" s="1"/>
  <c r="F97" i="2"/>
  <c r="E97" i="2"/>
  <c r="AB101" i="1"/>
  <c r="X101" i="1" s="1"/>
  <c r="D88" i="2"/>
  <c r="F88" i="2"/>
  <c r="E88" i="2"/>
  <c r="J6" i="3"/>
  <c r="I6" i="3"/>
  <c r="AB327" i="1"/>
  <c r="X327" i="1" s="1"/>
  <c r="G6" i="3"/>
  <c r="H6" i="3"/>
  <c r="X138" i="1"/>
  <c r="F125" i="2"/>
  <c r="D125" i="2"/>
  <c r="E125" i="2"/>
  <c r="AB331" i="1"/>
  <c r="X331" i="1" s="1"/>
  <c r="J10" i="3"/>
  <c r="H10" i="3"/>
  <c r="I10" i="3"/>
  <c r="G10" i="3"/>
  <c r="F28" i="2"/>
  <c r="E28" i="2"/>
  <c r="D28" i="2"/>
  <c r="AB41" i="1"/>
  <c r="X41" i="1" s="1"/>
  <c r="AF41" i="1"/>
  <c r="AB49" i="1"/>
  <c r="X49" i="1" s="1"/>
  <c r="F36" i="2"/>
  <c r="E36" i="2"/>
  <c r="D36" i="2"/>
  <c r="AB53" i="1"/>
  <c r="X53" i="1" s="1"/>
  <c r="F40" i="2"/>
  <c r="E40" i="2"/>
  <c r="D40" i="2"/>
  <c r="AB48" i="1"/>
  <c r="X48" i="1" s="1"/>
  <c r="D35" i="2"/>
  <c r="F35" i="2"/>
  <c r="E35" i="2"/>
  <c r="D39" i="5"/>
  <c r="AB212" i="1"/>
  <c r="X212" i="1" s="1"/>
  <c r="F39" i="5"/>
  <c r="E39" i="5"/>
  <c r="D142" i="5"/>
  <c r="E142" i="5"/>
  <c r="F142" i="5"/>
  <c r="AB315" i="1"/>
  <c r="X315" i="1" s="1"/>
  <c r="F86" i="2"/>
  <c r="D86" i="2"/>
  <c r="AB99" i="1"/>
  <c r="X99" i="1" s="1"/>
  <c r="E86" i="2"/>
  <c r="AB56" i="1"/>
  <c r="X56" i="1" s="1"/>
  <c r="E43" i="2"/>
  <c r="D43" i="2"/>
  <c r="F43" i="2"/>
  <c r="F34" i="2"/>
  <c r="AB47" i="1"/>
  <c r="X47" i="1" s="1"/>
  <c r="D34" i="2"/>
  <c r="E34" i="2"/>
  <c r="D116" i="5"/>
  <c r="F116" i="5"/>
  <c r="AB289" i="1"/>
  <c r="X289" i="1" s="1"/>
  <c r="E116" i="5"/>
  <c r="AF289" i="1"/>
  <c r="E17" i="5"/>
  <c r="F17" i="5"/>
  <c r="AB190" i="1"/>
  <c r="X190" i="1" s="1"/>
  <c r="D17" i="5"/>
  <c r="E90" i="2"/>
  <c r="AB103" i="1"/>
  <c r="X103" i="1" s="1"/>
  <c r="F90" i="2"/>
  <c r="D90" i="2"/>
  <c r="E78" i="5"/>
  <c r="AB251" i="1"/>
  <c r="X251" i="1" s="1"/>
  <c r="D78" i="5"/>
  <c r="F78" i="5"/>
  <c r="D142" i="2"/>
  <c r="E142" i="2"/>
  <c r="AB155" i="1"/>
  <c r="X155" i="1" s="1"/>
  <c r="F142" i="2"/>
  <c r="D118" i="5"/>
  <c r="AB291" i="1"/>
  <c r="X291" i="1" s="1"/>
  <c r="E118" i="5"/>
  <c r="AF291" i="1"/>
  <c r="F118" i="5"/>
  <c r="F153" i="2"/>
  <c r="D153" i="2"/>
  <c r="AB166" i="1"/>
  <c r="X166" i="1" s="1"/>
  <c r="E153" i="2"/>
  <c r="E128" i="2"/>
  <c r="AB141" i="1"/>
  <c r="X141" i="1" s="1"/>
  <c r="D128" i="2"/>
  <c r="F128" i="2"/>
  <c r="AB246" i="1"/>
  <c r="X246" i="1" s="1"/>
  <c r="D73" i="5"/>
  <c r="E73" i="5"/>
  <c r="F73" i="5"/>
  <c r="F150" i="2"/>
  <c r="E150" i="2"/>
  <c r="D150" i="2"/>
  <c r="AB163" i="1"/>
  <c r="X163" i="1" s="1"/>
  <c r="AB281" i="1"/>
  <c r="X281" i="1" s="1"/>
  <c r="E108" i="5"/>
  <c r="F108" i="5"/>
  <c r="D108" i="5"/>
  <c r="AB471" i="1"/>
  <c r="X471" i="1" s="1"/>
  <c r="AB467" i="1"/>
  <c r="X467" i="1" s="1"/>
  <c r="AB46" i="1"/>
  <c r="X46" i="1" s="1"/>
  <c r="D33" i="2"/>
  <c r="F33" i="2"/>
  <c r="E33" i="2"/>
  <c r="E37" i="2"/>
  <c r="AB50" i="1"/>
  <c r="X50" i="1" s="1"/>
  <c r="D37" i="2"/>
  <c r="F37" i="2"/>
  <c r="AB213" i="1"/>
  <c r="X213" i="1" s="1"/>
  <c r="D40" i="5"/>
  <c r="E40" i="5"/>
  <c r="F40" i="5"/>
  <c r="X308" i="1"/>
  <c r="E135" i="5"/>
  <c r="F135" i="5"/>
  <c r="D135" i="5"/>
  <c r="AB238" i="1"/>
  <c r="X238" i="1" s="1"/>
  <c r="E65" i="5"/>
  <c r="D65" i="5"/>
  <c r="F65" i="5"/>
  <c r="F135" i="2"/>
  <c r="AB148" i="1"/>
  <c r="X148" i="1" s="1"/>
  <c r="E135" i="2"/>
  <c r="D135" i="2"/>
  <c r="X284" i="1"/>
  <c r="E111" i="5"/>
  <c r="D111" i="5"/>
  <c r="F111" i="5"/>
  <c r="D75" i="5"/>
  <c r="F75" i="5"/>
  <c r="E75" i="5"/>
  <c r="AB248" i="1"/>
  <c r="X248" i="1" s="1"/>
  <c r="F138" i="5"/>
  <c r="D138" i="5"/>
  <c r="AB311" i="1"/>
  <c r="X311" i="1" s="1"/>
  <c r="E138" i="5"/>
  <c r="F41" i="5"/>
  <c r="E41" i="5"/>
  <c r="D41" i="5"/>
  <c r="AB214" i="1"/>
  <c r="X214" i="1" s="1"/>
  <c r="D123" i="2"/>
  <c r="F123" i="2"/>
  <c r="AB136" i="1"/>
  <c r="X136" i="1" s="1"/>
  <c r="E123" i="2"/>
  <c r="F139" i="5"/>
  <c r="D139" i="5"/>
  <c r="AB312" i="1"/>
  <c r="X312" i="1" s="1"/>
  <c r="E139" i="5"/>
  <c r="F23" i="2"/>
  <c r="X36" i="1"/>
  <c r="D23" i="2"/>
  <c r="E23" i="2"/>
  <c r="AB202" i="1"/>
  <c r="X202" i="1" s="1"/>
  <c r="F29" i="5"/>
  <c r="D29" i="5"/>
  <c r="E29" i="5"/>
  <c r="D38" i="2"/>
  <c r="AB51" i="1"/>
  <c r="X51" i="1" s="1"/>
  <c r="F38" i="2"/>
  <c r="E38" i="2"/>
  <c r="F22" i="2"/>
  <c r="AB35" i="1"/>
  <c r="X35" i="1" s="1"/>
  <c r="D22" i="2"/>
  <c r="E22" i="2"/>
  <c r="E101" i="2"/>
  <c r="AB114" i="1"/>
  <c r="X114" i="1" s="1"/>
  <c r="F101" i="2"/>
  <c r="D101" i="2"/>
  <c r="E93" i="5"/>
  <c r="D93" i="5"/>
  <c r="F93" i="5"/>
  <c r="AB266" i="1"/>
  <c r="X266" i="1" s="1"/>
  <c r="E109" i="2"/>
  <c r="AB122" i="1"/>
  <c r="X122" i="1" s="1"/>
  <c r="D109" i="2"/>
  <c r="F109" i="2"/>
  <c r="F158" i="2"/>
  <c r="D158" i="2"/>
  <c r="E158" i="2"/>
  <c r="AB171" i="1"/>
  <c r="X171" i="1" s="1"/>
  <c r="F152" i="2"/>
  <c r="D152" i="2"/>
  <c r="E152" i="2"/>
  <c r="AB165" i="1"/>
  <c r="X165" i="1" s="1"/>
  <c r="D154" i="2"/>
  <c r="E154" i="2"/>
  <c r="AB167" i="1"/>
  <c r="X167" i="1" s="1"/>
  <c r="F154" i="2"/>
  <c r="F64" i="5"/>
  <c r="AB237" i="1"/>
  <c r="X237" i="1" s="1"/>
  <c r="D64" i="5"/>
  <c r="E64" i="5"/>
  <c r="AB484" i="1"/>
  <c r="X484" i="1" s="1"/>
  <c r="E25" i="2"/>
  <c r="X38" i="1"/>
  <c r="D25" i="2"/>
  <c r="F25" i="2"/>
  <c r="AF288" i="1"/>
  <c r="D115" i="5"/>
  <c r="AB288" i="1"/>
  <c r="X288" i="1" s="1"/>
  <c r="E115" i="5"/>
  <c r="F115" i="5"/>
  <c r="E32" i="2"/>
  <c r="AB45" i="1"/>
  <c r="X45" i="1" s="1"/>
  <c r="F32" i="2"/>
  <c r="D32" i="2"/>
  <c r="AB279" i="1"/>
  <c r="X279" i="1" s="1"/>
  <c r="F106" i="5"/>
  <c r="E106" i="5"/>
  <c r="D106" i="5"/>
  <c r="E25" i="5"/>
  <c r="D25" i="5"/>
  <c r="AB198" i="1"/>
  <c r="X198" i="1" s="1"/>
  <c r="F25" i="5"/>
  <c r="F94" i="5"/>
  <c r="AB267" i="1"/>
  <c r="X267" i="1" s="1"/>
  <c r="D94" i="5"/>
  <c r="E94" i="5"/>
  <c r="AB162" i="1"/>
  <c r="X162" i="1" s="1"/>
  <c r="E149" i="2"/>
  <c r="D149" i="2"/>
  <c r="F149" i="2"/>
  <c r="F94" i="2"/>
  <c r="E94" i="2"/>
  <c r="AB107" i="1"/>
  <c r="X107" i="1" s="1"/>
  <c r="D94" i="2"/>
  <c r="AB265" i="1"/>
  <c r="X265" i="1" s="1"/>
  <c r="E92" i="5"/>
  <c r="D92" i="5"/>
  <c r="F92" i="5"/>
  <c r="E89" i="2"/>
  <c r="AB102" i="1"/>
  <c r="X102" i="1" s="1"/>
  <c r="F89" i="2"/>
  <c r="D89" i="2"/>
  <c r="E157" i="2"/>
  <c r="AB170" i="1"/>
  <c r="X170" i="1" s="1"/>
  <c r="F157" i="2"/>
  <c r="D157" i="2"/>
  <c r="I37" i="3"/>
  <c r="H37" i="3"/>
  <c r="J37" i="3"/>
  <c r="AB358" i="1"/>
  <c r="X358" i="1" s="1"/>
  <c r="AF358" i="1"/>
  <c r="G37" i="3"/>
  <c r="AB475" i="1"/>
  <c r="X475" i="1" s="1"/>
  <c r="E124" i="2"/>
  <c r="D124" i="2"/>
  <c r="AB137" i="1"/>
  <c r="X137" i="1" s="1"/>
  <c r="F124" i="2"/>
  <c r="X309" i="1"/>
  <c r="E136" i="5"/>
  <c r="F136" i="5"/>
  <c r="D136" i="5"/>
  <c r="D41" i="2"/>
  <c r="AB54" i="1"/>
  <c r="X54" i="1" s="1"/>
  <c r="F41" i="2"/>
  <c r="E41" i="2"/>
  <c r="F27" i="2"/>
  <c r="X40" i="1"/>
  <c r="E27" i="2"/>
  <c r="D27" i="2"/>
  <c r="D148" i="2"/>
  <c r="E148" i="2"/>
  <c r="F148" i="2"/>
  <c r="AB161" i="1"/>
  <c r="X161" i="1" s="1"/>
  <c r="F85" i="2"/>
  <c r="AB98" i="1"/>
  <c r="X98" i="1" s="1"/>
  <c r="D85" i="2"/>
  <c r="E85" i="2"/>
  <c r="D28" i="3"/>
  <c r="D11" i="3"/>
  <c r="D5" i="3"/>
  <c r="Q4" i="3"/>
  <c r="C4" i="3" s="1"/>
  <c r="Q25" i="3"/>
  <c r="C25" i="3" s="1"/>
  <c r="Q22" i="3"/>
  <c r="C22" i="3" s="1"/>
  <c r="Q8" i="3"/>
  <c r="C8" i="3" s="1"/>
  <c r="Q23" i="3"/>
  <c r="C23" i="3" s="1"/>
  <c r="D6" i="3"/>
  <c r="D10" i="3"/>
  <c r="D37" i="3"/>
  <c r="D11" i="8"/>
  <c r="D10" i="8"/>
  <c r="D9" i="8"/>
  <c r="Q27" i="3"/>
  <c r="C27" i="3" s="1"/>
  <c r="Q20" i="3"/>
  <c r="C20" i="3" s="1"/>
  <c r="E19" i="8"/>
  <c r="F19" i="8"/>
  <c r="E70" i="8"/>
  <c r="F70" i="8"/>
  <c r="K70" i="8"/>
  <c r="K19" i="8"/>
  <c r="F31" i="8"/>
  <c r="E31" i="8"/>
  <c r="F56" i="8"/>
  <c r="E56" i="8"/>
  <c r="F42" i="8"/>
  <c r="E42" i="8"/>
  <c r="F28" i="8"/>
  <c r="E28" i="8"/>
  <c r="F85" i="8"/>
  <c r="E85" i="8"/>
  <c r="F71" i="8"/>
  <c r="E71" i="8"/>
  <c r="F57" i="8"/>
  <c r="E57" i="8"/>
  <c r="F43" i="8"/>
  <c r="E43" i="8"/>
  <c r="F29" i="8"/>
  <c r="E29" i="8"/>
  <c r="F86" i="8"/>
  <c r="E86" i="8"/>
  <c r="F72" i="8"/>
  <c r="E72" i="8"/>
  <c r="F58" i="8"/>
  <c r="E58" i="8"/>
  <c r="F44" i="8"/>
  <c r="E44" i="8"/>
  <c r="F30" i="8"/>
  <c r="E30" i="8"/>
  <c r="F87" i="8"/>
  <c r="E87" i="8"/>
  <c r="F73" i="8"/>
  <c r="E73" i="8"/>
  <c r="F59" i="8"/>
  <c r="E59" i="8"/>
  <c r="F45" i="8"/>
  <c r="E45" i="8"/>
  <c r="F24" i="8"/>
  <c r="E24" i="8"/>
  <c r="F81" i="8"/>
  <c r="E81" i="8"/>
  <c r="F67" i="8"/>
  <c r="E67" i="8"/>
  <c r="F53" i="8"/>
  <c r="E53" i="8"/>
  <c r="F39" i="8"/>
  <c r="E39" i="8"/>
  <c r="F25" i="8"/>
  <c r="E25" i="8"/>
  <c r="F82" i="8"/>
  <c r="E82" i="8"/>
  <c r="F68" i="8"/>
  <c r="E68" i="8"/>
  <c r="F54" i="8"/>
  <c r="E54" i="8"/>
  <c r="F40" i="8"/>
  <c r="E40" i="8"/>
  <c r="F26" i="8"/>
  <c r="E26" i="8"/>
  <c r="F83" i="8"/>
  <c r="E83" i="8"/>
  <c r="F69" i="8"/>
  <c r="E69" i="8"/>
  <c r="F55" i="8"/>
  <c r="E55" i="8"/>
  <c r="F41" i="8"/>
  <c r="E41" i="8"/>
  <c r="F27" i="8"/>
  <c r="E27" i="8"/>
  <c r="F84" i="8"/>
  <c r="E84" i="8"/>
  <c r="L70" i="8"/>
  <c r="L19" i="8"/>
  <c r="F63" i="8"/>
  <c r="E63" i="8"/>
  <c r="F49" i="8"/>
  <c r="E49" i="8"/>
  <c r="F35" i="8"/>
  <c r="E35" i="8"/>
  <c r="F21" i="8"/>
  <c r="E21" i="8"/>
  <c r="F78" i="8"/>
  <c r="E78" i="8"/>
  <c r="F64" i="8"/>
  <c r="E64" i="8"/>
  <c r="F50" i="8"/>
  <c r="E50" i="8"/>
  <c r="F36" i="8"/>
  <c r="E36" i="8"/>
  <c r="F22" i="8"/>
  <c r="E22" i="8"/>
  <c r="F79" i="8"/>
  <c r="E79" i="8"/>
  <c r="F65" i="8"/>
  <c r="E65" i="8"/>
  <c r="F51" i="8"/>
  <c r="E51" i="8"/>
  <c r="F37" i="8"/>
  <c r="E37" i="8"/>
  <c r="F23" i="8"/>
  <c r="E23" i="8"/>
  <c r="F80" i="8"/>
  <c r="E80" i="8"/>
  <c r="F66" i="8"/>
  <c r="E66" i="8"/>
  <c r="F52" i="8"/>
  <c r="E52" i="8"/>
  <c r="F38" i="8"/>
  <c r="E38" i="8"/>
  <c r="F88" i="8"/>
  <c r="E88" i="8"/>
  <c r="F74" i="8"/>
  <c r="E74" i="8"/>
  <c r="F60" i="8"/>
  <c r="E60" i="8"/>
  <c r="F46" i="8"/>
  <c r="E46" i="8"/>
  <c r="F32" i="8"/>
  <c r="E32" i="8"/>
  <c r="F89" i="8"/>
  <c r="E89" i="8"/>
  <c r="F75" i="8"/>
  <c r="E75" i="8"/>
  <c r="F61" i="8"/>
  <c r="E61" i="8"/>
  <c r="F47" i="8"/>
  <c r="E47" i="8"/>
  <c r="F33" i="8"/>
  <c r="E33" i="8"/>
  <c r="F90" i="8"/>
  <c r="E90" i="8"/>
  <c r="F76" i="8"/>
  <c r="E76" i="8"/>
  <c r="F62" i="8"/>
  <c r="E62" i="8"/>
  <c r="F48" i="8"/>
  <c r="E48" i="8"/>
  <c r="F34" i="8"/>
  <c r="E34" i="8"/>
  <c r="F20" i="8"/>
  <c r="E20" i="8"/>
  <c r="F77" i="8"/>
  <c r="E77" i="8"/>
  <c r="F14" i="8"/>
  <c r="E14" i="8"/>
  <c r="E17" i="8"/>
  <c r="F17" i="8"/>
  <c r="K17" i="8"/>
  <c r="L14" i="8"/>
  <c r="E12" i="8"/>
  <c r="F12" i="8"/>
  <c r="E16" i="8"/>
  <c r="F16" i="8"/>
  <c r="E18" i="8"/>
  <c r="F18" i="8"/>
  <c r="L17" i="8"/>
  <c r="K14" i="8"/>
  <c r="F15" i="8"/>
  <c r="E15" i="8"/>
  <c r="F13" i="8"/>
  <c r="E13" i="8"/>
  <c r="F4" i="8"/>
  <c r="E4" i="8"/>
  <c r="F6" i="8"/>
  <c r="E6" i="8"/>
  <c r="F8" i="8"/>
  <c r="E8" i="8"/>
  <c r="F5" i="8"/>
  <c r="E5" i="8"/>
  <c r="F7" i="8"/>
  <c r="E7" i="8"/>
  <c r="L8" i="8"/>
  <c r="K7" i="8"/>
  <c r="K6" i="8"/>
  <c r="K5" i="8"/>
  <c r="K4" i="8"/>
  <c r="E11" i="8"/>
  <c r="F11" i="8"/>
  <c r="E9" i="8"/>
  <c r="F9" i="8"/>
  <c r="K8" i="8"/>
  <c r="L7" i="8"/>
  <c r="L6" i="8"/>
  <c r="L5" i="8"/>
  <c r="L4" i="8"/>
  <c r="F10" i="8"/>
  <c r="E10" i="8"/>
  <c r="I11" i="8"/>
  <c r="G11" i="8"/>
  <c r="J11" i="8"/>
  <c r="H11" i="8"/>
  <c r="J9" i="8"/>
  <c r="I9" i="8"/>
  <c r="G9" i="8"/>
  <c r="H9" i="8"/>
  <c r="I10" i="8"/>
  <c r="G10" i="8"/>
  <c r="J10" i="8"/>
  <c r="H10" i="8"/>
  <c r="H8" i="8"/>
  <c r="G8" i="8"/>
  <c r="I8" i="8"/>
  <c r="J8" i="8"/>
  <c r="H5" i="8"/>
  <c r="G5" i="8"/>
  <c r="I5" i="8"/>
  <c r="J5" i="8"/>
  <c r="H7" i="8"/>
  <c r="J7" i="8"/>
  <c r="G7" i="8"/>
  <c r="I7" i="8"/>
  <c r="H4" i="8"/>
  <c r="G4" i="8"/>
  <c r="I4" i="8"/>
  <c r="J4" i="8"/>
  <c r="H6" i="8"/>
  <c r="G6" i="8"/>
  <c r="I6" i="8"/>
  <c r="J6" i="8"/>
  <c r="I12" i="8"/>
  <c r="G12" i="8"/>
  <c r="J12" i="8"/>
  <c r="H12" i="8"/>
  <c r="I16" i="8"/>
  <c r="G16" i="8"/>
  <c r="J16" i="8"/>
  <c r="H16" i="8"/>
  <c r="I18" i="8"/>
  <c r="G18" i="8"/>
  <c r="J18" i="8"/>
  <c r="H18" i="8"/>
  <c r="J15" i="8"/>
  <c r="H15" i="8"/>
  <c r="I15" i="8"/>
  <c r="G15" i="8"/>
  <c r="J13" i="8"/>
  <c r="H13" i="8"/>
  <c r="I13" i="8"/>
  <c r="G13" i="8"/>
  <c r="H14" i="8"/>
  <c r="J14" i="8"/>
  <c r="G14" i="8"/>
  <c r="I14" i="8"/>
  <c r="G17" i="8"/>
  <c r="I17" i="8"/>
  <c r="H17" i="8"/>
  <c r="J17" i="8"/>
  <c r="J31" i="8"/>
  <c r="I31" i="8"/>
  <c r="H31" i="8"/>
  <c r="G31" i="8"/>
  <c r="J56" i="8"/>
  <c r="I56" i="8"/>
  <c r="H56" i="8"/>
  <c r="G56" i="8"/>
  <c r="J42" i="8"/>
  <c r="I42" i="8"/>
  <c r="H42" i="8"/>
  <c r="G42" i="8"/>
  <c r="J28" i="8"/>
  <c r="I28" i="8"/>
  <c r="H28" i="8"/>
  <c r="G28" i="8"/>
  <c r="J85" i="8"/>
  <c r="I85" i="8"/>
  <c r="H85" i="8"/>
  <c r="G85" i="8"/>
  <c r="J71" i="8"/>
  <c r="I71" i="8"/>
  <c r="H71" i="8"/>
  <c r="G71" i="8"/>
  <c r="J57" i="8"/>
  <c r="I57" i="8"/>
  <c r="H57" i="8"/>
  <c r="G57" i="8"/>
  <c r="J43" i="8"/>
  <c r="I43" i="8"/>
  <c r="H43" i="8"/>
  <c r="G43" i="8"/>
  <c r="J29" i="8"/>
  <c r="I29" i="8"/>
  <c r="H29" i="8"/>
  <c r="G29" i="8"/>
  <c r="J86" i="8"/>
  <c r="I86" i="8"/>
  <c r="H86" i="8"/>
  <c r="G86" i="8"/>
  <c r="J72" i="8"/>
  <c r="I72" i="8"/>
  <c r="H72" i="8"/>
  <c r="G72" i="8"/>
  <c r="J58" i="8"/>
  <c r="I58" i="8"/>
  <c r="H58" i="8"/>
  <c r="G58" i="8"/>
  <c r="J44" i="8"/>
  <c r="I44" i="8"/>
  <c r="H44" i="8"/>
  <c r="G44" i="8"/>
  <c r="J30" i="8"/>
  <c r="I30" i="8"/>
  <c r="H30" i="8"/>
  <c r="G30" i="8"/>
  <c r="J87" i="8"/>
  <c r="I87" i="8"/>
  <c r="H87" i="8"/>
  <c r="G87" i="8"/>
  <c r="J73" i="8"/>
  <c r="I73" i="8"/>
  <c r="H73" i="8"/>
  <c r="G73" i="8"/>
  <c r="J59" i="8"/>
  <c r="I59" i="8"/>
  <c r="H59" i="8"/>
  <c r="G59" i="8"/>
  <c r="J45" i="8"/>
  <c r="I45" i="8"/>
  <c r="H45" i="8"/>
  <c r="G45" i="8"/>
  <c r="J24" i="8"/>
  <c r="I24" i="8"/>
  <c r="H24" i="8"/>
  <c r="G24" i="8"/>
  <c r="J81" i="8"/>
  <c r="I81" i="8"/>
  <c r="H81" i="8"/>
  <c r="G81" i="8"/>
  <c r="J67" i="8"/>
  <c r="I67" i="8"/>
  <c r="H67" i="8"/>
  <c r="G67" i="8"/>
  <c r="J53" i="8"/>
  <c r="I53" i="8"/>
  <c r="H53" i="8"/>
  <c r="G53" i="8"/>
  <c r="J39" i="8"/>
  <c r="I39" i="8"/>
  <c r="H39" i="8"/>
  <c r="G39" i="8"/>
  <c r="J25" i="8"/>
  <c r="I25" i="8"/>
  <c r="H25" i="8"/>
  <c r="G25" i="8"/>
  <c r="J82" i="8"/>
  <c r="I82" i="8"/>
  <c r="H82" i="8"/>
  <c r="G82" i="8"/>
  <c r="J68" i="8"/>
  <c r="I68" i="8"/>
  <c r="H68" i="8"/>
  <c r="G68" i="8"/>
  <c r="J54" i="8"/>
  <c r="I54" i="8"/>
  <c r="H54" i="8"/>
  <c r="G54" i="8"/>
  <c r="J40" i="8"/>
  <c r="I40" i="8"/>
  <c r="H40" i="8"/>
  <c r="G40" i="8"/>
  <c r="J26" i="8"/>
  <c r="I26" i="8"/>
  <c r="H26" i="8"/>
  <c r="G26" i="8"/>
  <c r="J83" i="8"/>
  <c r="I83" i="8"/>
  <c r="H83" i="8"/>
  <c r="G83" i="8"/>
  <c r="J69" i="8"/>
  <c r="I69" i="8"/>
  <c r="H69" i="8"/>
  <c r="G69" i="8"/>
  <c r="J55" i="8"/>
  <c r="I55" i="8"/>
  <c r="H55" i="8"/>
  <c r="G55" i="8"/>
  <c r="J41" i="8"/>
  <c r="I41" i="8"/>
  <c r="H41" i="8"/>
  <c r="G41" i="8"/>
  <c r="J27" i="8"/>
  <c r="I27" i="8"/>
  <c r="H27" i="8"/>
  <c r="G27" i="8"/>
  <c r="J84" i="8"/>
  <c r="I84" i="8"/>
  <c r="H84" i="8"/>
  <c r="G84" i="8"/>
  <c r="J63" i="8"/>
  <c r="I63" i="8"/>
  <c r="H63" i="8"/>
  <c r="G63" i="8"/>
  <c r="J49" i="8"/>
  <c r="I49" i="8"/>
  <c r="H49" i="8"/>
  <c r="G49" i="8"/>
  <c r="J35" i="8"/>
  <c r="I35" i="8"/>
  <c r="H35" i="8"/>
  <c r="G35" i="8"/>
  <c r="J21" i="8"/>
  <c r="I21" i="8"/>
  <c r="H21" i="8"/>
  <c r="G21" i="8"/>
  <c r="J78" i="8"/>
  <c r="I78" i="8"/>
  <c r="H78" i="8"/>
  <c r="G78" i="8"/>
  <c r="J64" i="8"/>
  <c r="I64" i="8"/>
  <c r="H64" i="8"/>
  <c r="G64" i="8"/>
  <c r="J50" i="8"/>
  <c r="I50" i="8"/>
  <c r="H50" i="8"/>
  <c r="G50" i="8"/>
  <c r="J36" i="8"/>
  <c r="I36" i="8"/>
  <c r="H36" i="8"/>
  <c r="G36" i="8"/>
  <c r="J22" i="8"/>
  <c r="I22" i="8"/>
  <c r="H22" i="8"/>
  <c r="G22" i="8"/>
  <c r="J79" i="8"/>
  <c r="I79" i="8"/>
  <c r="H79" i="8"/>
  <c r="G79" i="8"/>
  <c r="J65" i="8"/>
  <c r="I65" i="8"/>
  <c r="H65" i="8"/>
  <c r="G65" i="8"/>
  <c r="J51" i="8"/>
  <c r="I51" i="8"/>
  <c r="H51" i="8"/>
  <c r="G51" i="8"/>
  <c r="J37" i="8"/>
  <c r="I37" i="8"/>
  <c r="H37" i="8"/>
  <c r="G37" i="8"/>
  <c r="J23" i="8"/>
  <c r="I23" i="8"/>
  <c r="H23" i="8"/>
  <c r="G23" i="8"/>
  <c r="J80" i="8"/>
  <c r="I80" i="8"/>
  <c r="H80" i="8"/>
  <c r="G80" i="8"/>
  <c r="J66" i="8"/>
  <c r="I66" i="8"/>
  <c r="H66" i="8"/>
  <c r="G66" i="8"/>
  <c r="J52" i="8"/>
  <c r="I52" i="8"/>
  <c r="H52" i="8"/>
  <c r="G52" i="8"/>
  <c r="J38" i="8"/>
  <c r="I38" i="8"/>
  <c r="H38" i="8"/>
  <c r="G38" i="8"/>
  <c r="J88" i="8"/>
  <c r="I88" i="8"/>
  <c r="H88" i="8"/>
  <c r="G88" i="8"/>
  <c r="J74" i="8"/>
  <c r="I74" i="8"/>
  <c r="H74" i="8"/>
  <c r="G74" i="8"/>
  <c r="J60" i="8"/>
  <c r="I60" i="8"/>
  <c r="H60" i="8"/>
  <c r="G60" i="8"/>
  <c r="J46" i="8"/>
  <c r="I46" i="8"/>
  <c r="H46" i="8"/>
  <c r="G46" i="8"/>
  <c r="J32" i="8"/>
  <c r="I32" i="8"/>
  <c r="H32" i="8"/>
  <c r="G32" i="8"/>
  <c r="J89" i="8"/>
  <c r="I89" i="8"/>
  <c r="H89" i="8"/>
  <c r="G89" i="8"/>
  <c r="J75" i="8"/>
  <c r="I75" i="8"/>
  <c r="H75" i="8"/>
  <c r="G75" i="8"/>
  <c r="J61" i="8"/>
  <c r="I61" i="8"/>
  <c r="H61" i="8"/>
  <c r="G61" i="8"/>
  <c r="J47" i="8"/>
  <c r="I47" i="8"/>
  <c r="H47" i="8"/>
  <c r="G47" i="8"/>
  <c r="J33" i="8"/>
  <c r="I33" i="8"/>
  <c r="H33" i="8"/>
  <c r="G33" i="8"/>
  <c r="J90" i="8"/>
  <c r="I90" i="8"/>
  <c r="H90" i="8"/>
  <c r="G90" i="8"/>
  <c r="J76" i="8"/>
  <c r="I76" i="8"/>
  <c r="H76" i="8"/>
  <c r="G76" i="8"/>
  <c r="J62" i="8"/>
  <c r="I62" i="8"/>
  <c r="H62" i="8"/>
  <c r="G62" i="8"/>
  <c r="J48" i="8"/>
  <c r="I48" i="8"/>
  <c r="H48" i="8"/>
  <c r="G48" i="8"/>
  <c r="J34" i="8"/>
  <c r="I34" i="8"/>
  <c r="H34" i="8"/>
  <c r="G34" i="8"/>
  <c r="J20" i="8"/>
  <c r="I20" i="8"/>
  <c r="H20" i="8"/>
  <c r="G20" i="8"/>
  <c r="J77" i="8"/>
  <c r="I77" i="8"/>
  <c r="H77" i="8"/>
  <c r="G77" i="8"/>
  <c r="G19" i="8"/>
  <c r="H19" i="8"/>
  <c r="I19" i="8"/>
  <c r="J19" i="8"/>
  <c r="G70" i="8"/>
  <c r="H70" i="8"/>
  <c r="I70" i="8"/>
  <c r="J70" i="8"/>
  <c r="M19" i="8" l="1"/>
  <c r="M70" i="8"/>
  <c r="Q10" i="3"/>
  <c r="C10" i="3" s="1"/>
  <c r="Q37" i="3"/>
  <c r="C37" i="3" s="1"/>
  <c r="M14" i="8"/>
  <c r="M17" i="8"/>
  <c r="Q114" i="3"/>
  <c r="C114" i="3" s="1"/>
  <c r="Q143" i="3"/>
  <c r="C143" i="3" s="1"/>
  <c r="Q120" i="3"/>
  <c r="C120" i="3" s="1"/>
  <c r="Q50" i="3"/>
  <c r="C50" i="3" s="1"/>
  <c r="Q34" i="3"/>
  <c r="C34" i="3" s="1"/>
  <c r="Q110" i="3"/>
  <c r="C110" i="3" s="1"/>
  <c r="Q45" i="3"/>
  <c r="C45" i="3" s="1"/>
  <c r="Q112" i="3"/>
  <c r="C112" i="3" s="1"/>
  <c r="Q141" i="3"/>
  <c r="C141" i="3" s="1"/>
  <c r="Q96" i="3"/>
  <c r="C96" i="3" s="1"/>
  <c r="AQ358" i="1"/>
  <c r="AU358" i="1"/>
  <c r="AM288" i="1"/>
  <c r="H115" i="5" s="1"/>
  <c r="AQ288" i="1"/>
  <c r="AU288" i="1"/>
  <c r="AI41" i="1"/>
  <c r="AQ41" i="1"/>
  <c r="AM41" i="1"/>
  <c r="H37" i="5" s="1"/>
  <c r="AU41" i="1"/>
  <c r="H99" i="2"/>
  <c r="H108" i="2"/>
  <c r="H137" i="2"/>
  <c r="H146" i="2"/>
  <c r="H59" i="2"/>
  <c r="H68" i="2"/>
  <c r="H60" i="2"/>
  <c r="H69" i="2"/>
  <c r="H58" i="2"/>
  <c r="H67" i="2"/>
  <c r="Q36" i="3"/>
  <c r="C36" i="3" s="1"/>
  <c r="Q98" i="3"/>
  <c r="C98" i="3" s="1"/>
  <c r="Q103" i="3"/>
  <c r="C103" i="3" s="1"/>
  <c r="Q41" i="3"/>
  <c r="C41" i="3" s="1"/>
  <c r="Q47" i="3"/>
  <c r="C47" i="3" s="1"/>
  <c r="Q32" i="3"/>
  <c r="C32" i="3" s="1"/>
  <c r="Q144" i="3"/>
  <c r="C144" i="3" s="1"/>
  <c r="Q42" i="3"/>
  <c r="C42" i="3" s="1"/>
  <c r="Q137" i="3"/>
  <c r="C137" i="3" s="1"/>
  <c r="Q52" i="3"/>
  <c r="C52" i="3" s="1"/>
  <c r="Q95" i="3"/>
  <c r="C95" i="3" s="1"/>
  <c r="Q44" i="3"/>
  <c r="C44" i="3" s="1"/>
  <c r="Q134" i="3"/>
  <c r="C134" i="3" s="1"/>
  <c r="Q97" i="3"/>
  <c r="C97" i="3" s="1"/>
  <c r="Q106" i="3"/>
  <c r="C106" i="3" s="1"/>
  <c r="Q40" i="3"/>
  <c r="C40" i="3" s="1"/>
  <c r="Q48" i="3"/>
  <c r="C48" i="3" s="1"/>
  <c r="Q39" i="3"/>
  <c r="C39" i="3" s="1"/>
  <c r="Q38" i="3"/>
  <c r="C38" i="3" s="1"/>
  <c r="Q136" i="3"/>
  <c r="C136" i="3" s="1"/>
  <c r="Q35" i="3"/>
  <c r="C35" i="3" s="1"/>
  <c r="Q111" i="3"/>
  <c r="C111" i="3" s="1"/>
  <c r="Q142" i="3"/>
  <c r="C142" i="3" s="1"/>
  <c r="AM291" i="1"/>
  <c r="H118" i="5" s="1"/>
  <c r="AQ291" i="1"/>
  <c r="AU291" i="1"/>
  <c r="AM289" i="1"/>
  <c r="H116" i="5" s="1"/>
  <c r="AQ289" i="1"/>
  <c r="AU289" i="1"/>
  <c r="AM290" i="1"/>
  <c r="H117" i="5" s="1"/>
  <c r="AU290" i="1"/>
  <c r="AQ290" i="1"/>
  <c r="Q94" i="3"/>
  <c r="C94" i="3" s="1"/>
  <c r="Q133" i="3"/>
  <c r="C133" i="3" s="1"/>
  <c r="Q31" i="3"/>
  <c r="C31" i="3" s="1"/>
  <c r="Q132" i="3"/>
  <c r="C132" i="3" s="1"/>
  <c r="Q46" i="3"/>
  <c r="C46" i="3" s="1"/>
  <c r="Q43" i="3"/>
  <c r="C43" i="3" s="1"/>
  <c r="Q140" i="3"/>
  <c r="C140" i="3" s="1"/>
  <c r="Q126" i="3"/>
  <c r="C126" i="3" s="1"/>
  <c r="Q102" i="3"/>
  <c r="C102" i="3" s="1"/>
  <c r="Q6" i="3"/>
  <c r="C6" i="3" s="1"/>
  <c r="Q64" i="3"/>
  <c r="C64" i="3" s="1"/>
  <c r="M8" i="8"/>
  <c r="M4" i="8"/>
  <c r="M5" i="8"/>
  <c r="M6" i="8"/>
  <c r="M7" i="8"/>
  <c r="Q5" i="3"/>
  <c r="C5" i="3" s="1"/>
  <c r="Q28" i="3"/>
  <c r="C28" i="3" s="1"/>
  <c r="K77" i="8"/>
  <c r="K20" i="8"/>
  <c r="K34" i="8"/>
  <c r="K48" i="8"/>
  <c r="K62" i="8"/>
  <c r="K76" i="8"/>
  <c r="K90" i="8"/>
  <c r="K33" i="8"/>
  <c r="K47" i="8"/>
  <c r="K61" i="8"/>
  <c r="K75" i="8"/>
  <c r="K89" i="8"/>
  <c r="K32" i="8"/>
  <c r="K46" i="8"/>
  <c r="K60" i="8"/>
  <c r="K74" i="8"/>
  <c r="K88" i="8"/>
  <c r="K38" i="8"/>
  <c r="K52" i="8"/>
  <c r="K66" i="8"/>
  <c r="K80" i="8"/>
  <c r="K23" i="8"/>
  <c r="K37" i="8"/>
  <c r="K51" i="8"/>
  <c r="K65" i="8"/>
  <c r="K79" i="8"/>
  <c r="K22" i="8"/>
  <c r="K36" i="8"/>
  <c r="K50" i="8"/>
  <c r="K64" i="8"/>
  <c r="K78" i="8"/>
  <c r="K21" i="8"/>
  <c r="K35" i="8"/>
  <c r="K49" i="8"/>
  <c r="K63" i="8"/>
  <c r="K84" i="8"/>
  <c r="K27" i="8"/>
  <c r="K41" i="8"/>
  <c r="K55" i="8"/>
  <c r="K69" i="8"/>
  <c r="K83" i="8"/>
  <c r="K26" i="8"/>
  <c r="K40" i="8"/>
  <c r="K54" i="8"/>
  <c r="K68" i="8"/>
  <c r="K82" i="8"/>
  <c r="K25" i="8"/>
  <c r="K39" i="8"/>
  <c r="K53" i="8"/>
  <c r="K67" i="8"/>
  <c r="K81" i="8"/>
  <c r="K24" i="8"/>
  <c r="K45" i="8"/>
  <c r="K59" i="8"/>
  <c r="K73" i="8"/>
  <c r="K87" i="8"/>
  <c r="K30" i="8"/>
  <c r="K44" i="8"/>
  <c r="K58" i="8"/>
  <c r="K72" i="8"/>
  <c r="K86" i="8"/>
  <c r="K29" i="8"/>
  <c r="K43" i="8"/>
  <c r="K57" i="8"/>
  <c r="K71" i="8"/>
  <c r="K85" i="8"/>
  <c r="K28" i="8"/>
  <c r="K42" i="8"/>
  <c r="K56" i="8"/>
  <c r="K31" i="8"/>
  <c r="L77" i="8"/>
  <c r="L20" i="8"/>
  <c r="L34" i="8"/>
  <c r="L48" i="8"/>
  <c r="L62" i="8"/>
  <c r="L76" i="8"/>
  <c r="L90" i="8"/>
  <c r="L33" i="8"/>
  <c r="L47" i="8"/>
  <c r="L61" i="8"/>
  <c r="L75" i="8"/>
  <c r="L89" i="8"/>
  <c r="L32" i="8"/>
  <c r="L46" i="8"/>
  <c r="L60" i="8"/>
  <c r="L74" i="8"/>
  <c r="L88" i="8"/>
  <c r="L38" i="8"/>
  <c r="L52" i="8"/>
  <c r="L66" i="8"/>
  <c r="L80" i="8"/>
  <c r="L23" i="8"/>
  <c r="L37" i="8"/>
  <c r="L51" i="8"/>
  <c r="L65" i="8"/>
  <c r="L79" i="8"/>
  <c r="L22" i="8"/>
  <c r="L36" i="8"/>
  <c r="L50" i="8"/>
  <c r="L64" i="8"/>
  <c r="L78" i="8"/>
  <c r="L21" i="8"/>
  <c r="L35" i="8"/>
  <c r="L49" i="8"/>
  <c r="L63" i="8"/>
  <c r="L84" i="8"/>
  <c r="L27" i="8"/>
  <c r="L41" i="8"/>
  <c r="L55" i="8"/>
  <c r="L69" i="8"/>
  <c r="L83" i="8"/>
  <c r="L26" i="8"/>
  <c r="L40" i="8"/>
  <c r="L54" i="8"/>
  <c r="L68" i="8"/>
  <c r="L82" i="8"/>
  <c r="L25" i="8"/>
  <c r="L39" i="8"/>
  <c r="L53" i="8"/>
  <c r="L67" i="8"/>
  <c r="L81" i="8"/>
  <c r="L24" i="8"/>
  <c r="L45" i="8"/>
  <c r="L59" i="8"/>
  <c r="L73" i="8"/>
  <c r="L87" i="8"/>
  <c r="L30" i="8"/>
  <c r="L44" i="8"/>
  <c r="L58" i="8"/>
  <c r="L72" i="8"/>
  <c r="L86" i="8"/>
  <c r="L29" i="8"/>
  <c r="L43" i="8"/>
  <c r="L57" i="8"/>
  <c r="L71" i="8"/>
  <c r="L85" i="8"/>
  <c r="L28" i="8"/>
  <c r="L42" i="8"/>
  <c r="L56" i="8"/>
  <c r="L31" i="8"/>
  <c r="K13" i="8"/>
  <c r="K15" i="8"/>
  <c r="K18" i="8"/>
  <c r="K16" i="8"/>
  <c r="K12" i="8"/>
  <c r="L13" i="8"/>
  <c r="L15" i="8"/>
  <c r="L18" i="8"/>
  <c r="L16" i="8"/>
  <c r="L12" i="8"/>
  <c r="L10" i="8"/>
  <c r="K9" i="8"/>
  <c r="K11" i="8"/>
  <c r="K10" i="8"/>
  <c r="L9" i="8"/>
  <c r="L11" i="8"/>
  <c r="M31" i="8" l="1"/>
  <c r="M56" i="8"/>
  <c r="M42" i="8"/>
  <c r="M28" i="8"/>
  <c r="M85" i="8"/>
  <c r="M71" i="8"/>
  <c r="M57" i="8"/>
  <c r="M43" i="8"/>
  <c r="M29" i="8"/>
  <c r="M86" i="8"/>
  <c r="M72" i="8"/>
  <c r="M58" i="8"/>
  <c r="M44" i="8"/>
  <c r="M30" i="8"/>
  <c r="M87" i="8"/>
  <c r="M73" i="8"/>
  <c r="M59" i="8"/>
  <c r="M45" i="8"/>
  <c r="M24" i="8"/>
  <c r="M81" i="8"/>
  <c r="M67" i="8"/>
  <c r="M53" i="8"/>
  <c r="M39" i="8"/>
  <c r="M25" i="8"/>
  <c r="M82" i="8"/>
  <c r="M68" i="8"/>
  <c r="M54" i="8"/>
  <c r="M40" i="8"/>
  <c r="M26" i="8"/>
  <c r="M83" i="8"/>
  <c r="M69" i="8"/>
  <c r="M55" i="8"/>
  <c r="M41" i="8"/>
  <c r="M27" i="8"/>
  <c r="M84" i="8"/>
  <c r="M63" i="8"/>
  <c r="M49" i="8"/>
  <c r="M35" i="8"/>
  <c r="M21" i="8"/>
  <c r="M78" i="8"/>
  <c r="M64" i="8"/>
  <c r="M50" i="8"/>
  <c r="M36" i="8"/>
  <c r="M22" i="8"/>
  <c r="M79" i="8"/>
  <c r="M65" i="8"/>
  <c r="M51" i="8"/>
  <c r="M37" i="8"/>
  <c r="M23" i="8"/>
  <c r="M80" i="8"/>
  <c r="M66" i="8"/>
  <c r="M52" i="8"/>
  <c r="M38" i="8"/>
  <c r="M88" i="8"/>
  <c r="M74" i="8"/>
  <c r="M60" i="8"/>
  <c r="M46" i="8"/>
  <c r="M32" i="8"/>
  <c r="M89" i="8"/>
  <c r="M75" i="8"/>
  <c r="M61" i="8"/>
  <c r="M47" i="8"/>
  <c r="M33" i="8"/>
  <c r="M90" i="8"/>
  <c r="M76" i="8"/>
  <c r="M62" i="8"/>
  <c r="M48" i="8"/>
  <c r="M34" i="8"/>
  <c r="M20" i="8"/>
  <c r="M77" i="8"/>
  <c r="M12" i="8"/>
  <c r="M16" i="8"/>
  <c r="M18" i="8"/>
  <c r="M15" i="8"/>
  <c r="M13" i="8"/>
  <c r="H28" i="2"/>
  <c r="H37" i="2"/>
  <c r="L37" i="3"/>
  <c r="M10" i="8"/>
  <c r="M11" i="8"/>
  <c r="M9" i="8"/>
</calcChain>
</file>

<file path=xl/sharedStrings.xml><?xml version="1.0" encoding="utf-8"?>
<sst xmlns="http://schemas.openxmlformats.org/spreadsheetml/2006/main" count="196" uniqueCount="153">
  <si>
    <t>Row Labels</t>
  </si>
  <si>
    <t>NB NOTA_C_QTY</t>
  </si>
  <si>
    <t>// LOG STOCK</t>
  </si>
  <si>
    <t>//NOTA</t>
  </si>
  <si>
    <t>//DB</t>
  </si>
  <si>
    <t>NB BM</t>
  </si>
  <si>
    <t>FAKTUR</t>
  </si>
  <si>
    <t>SUPPLIER</t>
  </si>
  <si>
    <t>QTY/ CTN</t>
  </si>
  <si>
    <t>JENIS</t>
  </si>
  <si>
    <t>QTY B</t>
  </si>
  <si>
    <t>STN B</t>
  </si>
  <si>
    <t>QTY TG</t>
  </si>
  <si>
    <t>STN TG</t>
  </si>
  <si>
    <t>QTY K</t>
  </si>
  <si>
    <t>STN K</t>
  </si>
  <si>
    <t>QTY X</t>
  </si>
  <si>
    <t>STN X</t>
  </si>
  <si>
    <t>adj</t>
  </si>
  <si>
    <t>CTN</t>
  </si>
  <si>
    <t>Column3</t>
  </si>
  <si>
    <t>Column4</t>
  </si>
  <si>
    <t>Column5</t>
  </si>
  <si>
    <t>SISA</t>
  </si>
  <si>
    <t>STN SISA</t>
  </si>
  <si>
    <t>SISA X</t>
  </si>
  <si>
    <t>STN SISA X</t>
  </si>
  <si>
    <t>CTN_MG_1</t>
  </si>
  <si>
    <t>QTY_ECER_MG_1</t>
  </si>
  <si>
    <t>STN_ECER_MG_1</t>
  </si>
  <si>
    <t>ID_1</t>
  </si>
  <si>
    <t>CTN_MG_2</t>
  </si>
  <si>
    <t>QTY_ECER_MG_2</t>
  </si>
  <si>
    <t>STN_ECER_MG_2</t>
  </si>
  <si>
    <t>ID_2</t>
  </si>
  <si>
    <t>CTN_MG_3</t>
  </si>
  <si>
    <t>QTY_ECER_MG_3</t>
  </si>
  <si>
    <t>ID_3</t>
  </si>
  <si>
    <t>TGL_H</t>
  </si>
  <si>
    <t>Grand Total</t>
  </si>
  <si>
    <t>TOTAL</t>
  </si>
  <si>
    <t>BONGKAR</t>
  </si>
  <si>
    <t>KELUAR</t>
  </si>
  <si>
    <t>ECER</t>
  </si>
  <si>
    <t>MASUK</t>
  </si>
  <si>
    <t>NAMA BARANG</t>
  </si>
  <si>
    <t>//</t>
  </si>
  <si>
    <t>Column1</t>
  </si>
  <si>
    <t>//LOG STOCK</t>
  </si>
  <si>
    <t>Column2</t>
  </si>
  <si>
    <t>KET</t>
  </si>
  <si>
    <t>TT</t>
  </si>
  <si>
    <t>NOTA</t>
  </si>
  <si>
    <t>#N/A</t>
  </si>
  <si>
    <t>STN_ECER_MG_3</t>
  </si>
  <si>
    <t>ID_4</t>
  </si>
  <si>
    <t>CTN_MG_4</t>
  </si>
  <si>
    <t>QTY_ECER_MG_4</t>
  </si>
  <si>
    <t>STN_ECER_MG_4</t>
  </si>
  <si>
    <t>Cek Ctn</t>
  </si>
  <si>
    <t>B</t>
  </si>
  <si>
    <t>MINGGU</t>
  </si>
  <si>
    <t/>
  </si>
  <si>
    <t>NB NOTA_C_QTY_M</t>
  </si>
  <si>
    <t>karetpentilrodamas500boxuntana4</t>
  </si>
  <si>
    <t>kartustockfolio10pakartomoro4</t>
  </si>
  <si>
    <t>kartustockkwarto20pakartomoro4</t>
  </si>
  <si>
    <t>lilinangkashintoeng100lsnuntana4</t>
  </si>
  <si>
    <t>mejakarakter10pcsuntana4</t>
  </si>
  <si>
    <t>ossgunindo60lsnuntana4</t>
  </si>
  <si>
    <t>paperbagcoklatbesartebal30lsnuntana4</t>
  </si>
  <si>
    <t>sketchbooka53555144pcsuntana4</t>
  </si>
  <si>
    <t>//Table</t>
  </si>
  <si>
    <t>//LOG</t>
  </si>
  <si>
    <t>correctiontapect522jk60lsnartomoro4</t>
  </si>
  <si>
    <t>labellb2rl1barisjk100pak10rolartomoro4</t>
  </si>
  <si>
    <t>oilpastelop12sppcaseseaworldjk12lsnartomoro4</t>
  </si>
  <si>
    <t>trigonalclipno1jk500boxartomoro4</t>
  </si>
  <si>
    <t>trigonalclipno3jk500boxartomoro4</t>
  </si>
  <si>
    <t>paperclipjumbono5jk200boxartomoro4</t>
  </si>
  <si>
    <t>ballpenbp338vocusblackjk144lsnartomoro4</t>
  </si>
  <si>
    <t>ballpenbp363vocustransptlblackjk144lsnartomoro4</t>
  </si>
  <si>
    <t>gluestickgs104animalkingdomjk36box24pcsartomoro4</t>
  </si>
  <si>
    <t>colorpencilcp12pbjk12lsnartomoro4</t>
  </si>
  <si>
    <t>colorpencilcps12jk12box24setartomoro4</t>
  </si>
  <si>
    <t>sharpenerb23jk60lsnartomoro4</t>
  </si>
  <si>
    <t>sharpenerb24jk60lsnartomoro4</t>
  </si>
  <si>
    <t>sharpenerb24ptljk60lsnartomoro4</t>
  </si>
  <si>
    <t>staplerhd10jk20lsnartomoro4</t>
  </si>
  <si>
    <t>pencilleadpl1120jk12box72pcsartomoro4</t>
  </si>
  <si>
    <t>pencilleadpl10202bjk12grsartomoro4</t>
  </si>
  <si>
    <t>pencilleadpl1620jk12grsartomoro4</t>
  </si>
  <si>
    <t>pencilleadpl052bjk12grsartomoro4</t>
  </si>
  <si>
    <t>colorpencilcp24pbjk12box6setartomoro4</t>
  </si>
  <si>
    <t>correctionfluidcfp231jk48lsnartomoro4</t>
  </si>
  <si>
    <t>cutterbladel150mmhjk40lsnartomoro4</t>
  </si>
  <si>
    <t>oilpastelop36sppcaseseaworldjk6box6setartomoro4</t>
  </si>
  <si>
    <t>crayonputartwcr12minijk12lsnartomoro4</t>
  </si>
  <si>
    <t>cutterl500jk24lsnartomoro4</t>
  </si>
  <si>
    <t>kenkopricelabellermx55008digits1line50pcsartomoro4</t>
  </si>
  <si>
    <t>kenkopricelabel60012r1line@10rol50tubartomoro4</t>
  </si>
  <si>
    <t>kenkopricelabel50022line@10rol50tubartomoro4</t>
  </si>
  <si>
    <t>kenkopencilcasepc0719ur24lsnartomoro4</t>
  </si>
  <si>
    <t>kenkogelpenke303tgeltriangularblack12grsartomoro4</t>
  </si>
  <si>
    <t>kenkocorrectionfluidke10836lsnartomoro4</t>
  </si>
  <si>
    <t>kenkocutterbladel15018mm60lsnartomoro4</t>
  </si>
  <si>
    <t>kenkostaplerhd1020lsnartomoro4</t>
  </si>
  <si>
    <t>kenkopencilleadpl052b05mmhipolymer18grsartomoro4</t>
  </si>
  <si>
    <t>kenkocorrectionfluidke0136lsnartomoro4</t>
  </si>
  <si>
    <t>kenkogelpeneasygelblack12grsartomoro4</t>
  </si>
  <si>
    <t>kenkoerasererw20sqwhite50boxartomoro4</t>
  </si>
  <si>
    <t>kenkolaminatingfilmlf1002234fc@100pcs10boxartomoro4</t>
  </si>
  <si>
    <t>kenkoheavydutystaplerhd12n136pcsartomoro4</t>
  </si>
  <si>
    <t>kenkoheavydutystaplerhd12n246pcsartomoro4</t>
  </si>
  <si>
    <t>kenkobinderclipno10750grsartomoro4</t>
  </si>
  <si>
    <t>kenkocolorpencilcp12halfclassic24box24setartomoro4</t>
  </si>
  <si>
    <t>kenko12colorpencilcp12fclassic24lsnartomoro4</t>
  </si>
  <si>
    <t>kenko24colorpencilcp24fclassic24box6setartomoro4</t>
  </si>
  <si>
    <t>kenkopencil2b303020grsartomoro4</t>
  </si>
  <si>
    <t>kenkopencil2b3181hitamcapmerah20grsartomoro4</t>
  </si>
  <si>
    <t>kenkopencil2b6373metallic20grsartomoro4</t>
  </si>
  <si>
    <t>kenkopencil2b6181birucaphitam20grsartomoro4</t>
  </si>
  <si>
    <t>kenkopencil2b6191hijaucaphitam20grsartomoro4</t>
  </si>
  <si>
    <t>kenkogelpenwinjellerke600black12grsartomoro4</t>
  </si>
  <si>
    <t>bsr180'10cmner80lsnuntana4</t>
  </si>
  <si>
    <t>bt30cm100lsnuntana4</t>
  </si>
  <si>
    <t>bt20cm100lsnuntana4</t>
  </si>
  <si>
    <t>dust25x4500roluntana4</t>
  </si>
  <si>
    <t>pckb90585x21mobil2ssn120pcsuntana4</t>
  </si>
  <si>
    <t>bindernotegastab5cl1909college96pcsuntana4</t>
  </si>
  <si>
    <t>bindernotegastab5cm1909campus96pcsuntana4</t>
  </si>
  <si>
    <t>bindernotegastab5un1909university96pcsuntana4</t>
  </si>
  <si>
    <t>bindernotemicrotopa5bt36batik120pcsuntana4</t>
  </si>
  <si>
    <t>bindernotemicrotopa5cm36campus120pcsuntana4</t>
  </si>
  <si>
    <t>bindernotemicrotopa5ut35university120pcsuntana4</t>
  </si>
  <si>
    <t>binderntegastaslipb5bt65batik96pcsuntana4</t>
  </si>
  <si>
    <t>bindernotegastaa5hp2005p72pcsuntana4</t>
  </si>
  <si>
    <t>bindernotegastappa5hp2006t72pcsuntana4</t>
  </si>
  <si>
    <t>bindernotegastappa5hp2007f72pcsuntana4</t>
  </si>
  <si>
    <t>bindernotea5hp2008pa5sr72pcsuntana4</t>
  </si>
  <si>
    <t>bindernotegastappa5hp2009t72pcsuntana4</t>
  </si>
  <si>
    <t>bindernotegastaa5p2001f72pcsuntana4</t>
  </si>
  <si>
    <t>bindernotegastaa5p2002p72pcsuntana4</t>
  </si>
  <si>
    <t>bindernotegastaa5p2002t72pcsuntana4</t>
  </si>
  <si>
    <t>bindernotegastab5hp2605p48pcsuntana4</t>
  </si>
  <si>
    <t>bindernotegastab5hp2606t48pcsuntana4</t>
  </si>
  <si>
    <t>bindernotegastab5hp2607f48pcsuntana4</t>
  </si>
  <si>
    <t>bindernotegastab5p2601f48pcsuntana4</t>
  </si>
  <si>
    <t>bindernotegastab5p2602p48pcsuntana4</t>
  </si>
  <si>
    <t>bindernotegastaa5p2602t72pcsuntana4</t>
  </si>
  <si>
    <t>bindernotegastab5p2602t72pcsuntana4</t>
  </si>
  <si>
    <t>bindernotegastab5uni1909university96pcsuntana4</t>
  </si>
  <si>
    <t>vtecstandbooks60setuntana4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</si>
</sst>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41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Fill="1"/>
    <xf numFmtId="0" fontId="0" fillId="0" borderId="0" xfId="0" pivotButton="1"/>
    <xf numFmtId="0" fontId="0" fillId="0" borderId="0" xfId="0" applyNumberFormat="1" applyFill="1"/>
  </cellXfs>
  <cellStyles count="1">
    <cellStyle name="Normal" xfId="0" builtinId="0"/>
  </cellStyles>
  <dxfs count="96"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07%20JULI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C/STOCK%20UTN/2023/07%20JULI/LOG_JULI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KENKO"/>
      <sheetName val="KALINDO"/>
      <sheetName val="ATALI"/>
      <sheetName val="99"/>
      <sheetName val="SDI"/>
      <sheetName val="SAJ"/>
      <sheetName val="MGN"/>
      <sheetName val="LIE"/>
      <sheetName val="LMA"/>
      <sheetName val="PARAMA"/>
      <sheetName val="V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GLOBAL"/>
      <sheetName val="IMPORT"/>
      <sheetName val="print1"/>
      <sheetName val="print2"/>
      <sheetName val="print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NOTA%2007%20JULI%202023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133.651634027781" createdVersion="5" refreshedVersion="5" minRefreshableVersion="3" recordCount="587">
  <cacheSource type="worksheet">
    <worksheetSource name="Table1"/>
  </cacheSource>
  <cacheFields count="47">
    <cacheField name="NB NOTA_C_QTY" numFmtId="0">
      <sharedItems/>
    </cacheField>
    <cacheField name="NB NOTA_C_QTY_M" numFmtId="0">
      <sharedItems count="495">
        <s v="ballpentf20376wrmulticolorpen60lsnuntana"/>
        <s v="garisantf36060lsnuntana"/>
        <s v="clearholderfoliosikaac105fmerah60lsnuntana"/>
        <s v="clearholderfoliosikaac105fkuning60lsnuntana"/>
        <s v="looseleafa5100lbrkoalamtk150pakuntana"/>
        <s v="looseleafa550lbrkoalamtk300pakuntana"/>
        <s v="looseleafa5100lbrdotedtitik160pakuntana"/>
        <s v="looseleafa550lbrdotedtitik200pakuntana"/>
        <s v="looseleafb5100lbrkoalamtk150pakuntana"/>
        <s v="bukumewarnaijumbofancyangka&amp;huruf1200pcsuntana1"/>
        <s v="mejaipadimportjumbokarakter10pcsuntana1"/>
        <s v="entercboardkayu12lsnuntana1"/>
        <s v="enter12x187000pcsuntana1"/>
        <s v="stabilotf1145livecolourpastel60lsnuntana1"/>
        <s v="ballpengeltf1191bodywr03mmhightech96lsnuntana1"/>
        <s v="ballpengeltf1190br03mmhightech96lsnuntana1"/>
        <s v="pcklpy99108x215x453sd120pcsuntana1"/>
        <s v="corrtapemt737a48lsnuntana1"/>
        <s v="bt123a50lsnuntana1"/>
        <s v="pgrsbt17206besar20lsnuntana1"/>
        <s v="bt30cm100lsnuntana1"/>
        <s v="balonsmilekuning20x5lks3200sk72lpguntana1"/>
        <s v="balonfshswarna20x5lkf3200hbw40lpguntana1"/>
        <s v="balonmacaron122820x5lkm280050lpguntana1"/>
        <s v="balonmacaron102220x5lkm220060lpguntana1"/>
        <s v="balonkilap102220x5lkp220060lpguntana1"/>
        <s v="balonkilap123220x5lkp320050lpguntana1"/>
        <s v="balonlove102220x5lkl220075lpguntana1"/>
        <s v="correctiontapect522ptljk60lsnartomoro1"/>
        <s v="cutterbladel150mmhjk40lsnartomoro1"/>
        <s v="labellermx5500m8digitsjk20pcsartomoro1"/>
        <s v="mathsetms55jk24lsnartomoro1"/>
        <s v="mathsetms75jk24lsnartomoro1"/>
        <s v="correctionfluidjk101ajk48lsnartomoro1"/>
        <s v="ballpenbp34912vokustransblackjkbonus12grsartomoro1"/>
        <s v="pencilcasepc0719pstl35greenjk288pcsartomoro1"/>
        <s v="pencilcasepc0719pstl35purplejk288pcsartomoro1"/>
        <s v="pencilcasepc0719pstl35pinkjk288pcsartomoro1"/>
        <s v="pencilcasepc0719pstl35bluejk288pcsartomoro1"/>
        <s v="kenkopencilcasepc0719ur24lsnartomoro1"/>
        <s v="kenkocuttera3009mmblade30lsnartomoro1"/>
        <s v="kenkocutterl50018mmblade20lsnartomoro1"/>
        <s v="kenkoliquidgluelg5050ml20lsnartomoro1"/>
        <s v="kenkogluestick8grsmall36box30pcsartomoro1"/>
        <s v="kenkogelpenke200black12grsartomoro1"/>
        <s v="kenkostainlesssteelruler100cm10lsnartomoro1"/>
        <s v="kenkostainlesssteelruler40cm10lsnartomoro1"/>
        <s v="kenkoscissorsc82825lsnartomoro1"/>
        <s v="kenkocutterbladel15018mm60lsnartomoro1"/>
        <s v="kenkopocketnotepn40312lsnartomoro1"/>
        <s v="kenkocorrectionfluidke0136lsnartomoro1"/>
        <s v="mektizo20tm030c96lsnuntana1"/>
        <s v="mekpensil20tizotm030f96lsnuntana1"/>
        <s v="mekpensil20tizotm030g96lsnuntana1"/>
        <s v="mekpensil20tizotm030h96lsnuntana1"/>
        <s v="mekpensil20tm0180096lsnuntana1"/>
        <s v="geldebozz05dbg05120lsnuntana1"/>
        <s v="gelpenzuizhuahy1020hitam192lsnuntana1"/>
        <s v="refillisipencilbensialantu11321600pakuntana1"/>
        <s v="pcmagfy682222*75192pcsartomoro1"/>
        <s v="pcmagc2755122*75192pcsartomoro1"/>
        <s v="pcmagjh220a23*85192pcsartomoro1"/>
        <s v="sampulsamsonboxybatik180pcsuntana1"/>
        <s v="malamshintoengtg612w210pcsuntana1"/>
        <s v="malamshintoengk612w480pcsuntana1"/>
        <s v="malamshintoengk1wpolos480pcsuntana1"/>
        <s v="ntagdmrh3014000pcsuntana1"/>
        <s v="sdistapler110230lsnartomoro1"/>
        <s v="zrmcuttera300alock48lsnartomoro1"/>
        <s v="zrmcutterl50024lsnartomoro1"/>
        <s v="btbatik7lsnuntana1"/>
        <s v="gelpentizo10tg34096lsnuntana1"/>
        <s v="gel10340birutg340bi96lsnuntana1"/>
        <s v="mekpensil20tizotm030a196lsnuntana1"/>
        <s v="isigelinktz501r96lsnuntana1"/>
        <s v="geltizoretrc05tg67096lsnuntana1"/>
        <s v="tdokumen2trayjs200112pcsuntana1"/>
        <s v="docritinfinity8lsnuntana1"/>
        <s v="docritprestige8lsnuntana1"/>
        <s v="docritconception8lsnuntana1"/>
        <s v="docritstatement7lsnuntana1"/>
        <s v="docritelegance7lsnuntana1"/>
        <s v="docritbrilliant8lsnuntana1"/>
        <s v="sampulsamsonkwartobatik240pcsuntana1"/>
        <s v="oilpastelop12sppcaseseaworldjk12lsnartomoro1"/>
        <s v="oilpastelop18sppcaseseaworldjk6lsnartomoro1"/>
        <s v="oilpastelop24sppcaseseaworldjk8box6setartomoro1"/>
        <s v="oilpastelop36sppcaseseaworldjk6box6setartomoro1"/>
        <s v="oilpastelop48sppcaseseaworldjk4box6setartomoro1"/>
        <s v="oilpastelop55sppcaseseaworldjk4box6setartomoro1"/>
        <s v="oilpastelop72sppcaseseaworldjk4box6setartomoro1"/>
        <s v="oilpastelop12chccompactjk12lsnartomoro1"/>
        <s v="scissorssc838jk12lsnartomoro1"/>
        <s v="kenkocolorpencilcp12fnwenonwooderasable16lsnartomoro1"/>
        <s v="kenko12bicolorpencilcp12fbcclassic24lsnartomoro1"/>
        <s v="kenko24colorpencilcp24ftincaseclassic10box6setartomoro1"/>
        <s v="kenkoliquidgluelg3535ml20lsnartomoro1"/>
        <s v="kenkotapedispensertd2011core24pcsartomoro1"/>
        <s v="kenkotapedispensertd3211&amp;3core24pcsartomoro1"/>
        <s v="kenkolooseleafb5ll100267080pcsartomoro1"/>
        <s v="kenkostainlesssteelruler15cm50lsnartomoro1"/>
        <s v="kenkostainlesssteelruler20cm25lsnartomoro1"/>
        <s v="kenkostainlesssteelruler30cm25lsnartomoro1"/>
        <s v="kenkobinderclipno15520grsartomoro1"/>
        <s v="kenkobinderclipno20010grsartomoro1"/>
        <s v="titi24colortwistcrayonticp24t6lsnartomoro1"/>
        <s v="kenkobinderclipno2605grsartomoro1"/>
        <s v="pencilp912bjk30grsartomoro1"/>
        <s v="pencilp882bjk30grsartomoro1"/>
        <s v="labellbp2ln2barisjk50pak10rolartomoro1"/>
        <s v="colorpencilcps24jk12box12setartomoro1"/>
        <s v="ballpenbp336mypastelblackjk144lsnartomoro1"/>
        <s v="gelpengp243whizgelblackjk144lsnartomoro1"/>
        <s v="gelpengp266itech2blackjk144lsnartomoro1"/>
        <s v="pencilcasepc0719ac36afanimalcalenderjk288pcsartomoro1"/>
        <s v="pencilcasepc0719tv33aftraveljk288pcsartomoro1"/>
        <s v="colorpencilcp12pbjk12lsnartomoro1"/>
        <s v="eraser526b40pjk50box40pcsartomoro1"/>
        <s v="erasereb30jk50box30pcsartomoro1"/>
        <s v="eraserer30wjk50box30pcsartomoro1"/>
        <s v="eraser526b20jk50box20pcsartomoro1"/>
        <s v="pencilcasepc0719gz34afgozzyjk288pcsartomoro1"/>
        <s v="crayonputartwcr12sjk12lsnartomoro1"/>
        <s v="kenkobinderclipno2806pcsbox72box6pcsartomoro1"/>
        <s v="kenkobinderclipno3006pcsbox48box6pcsartomoro1"/>
        <s v="kenkobinderclipno10550grsartomoro1"/>
        <s v="kenkobinderclipno10750grsartomoro1"/>
        <s v="kenkobinderclipno11130grsartomoro1"/>
        <s v="kenkogelpenk1black12grsartomoro1"/>
        <s v="kenkogelpenhitechh028mmblack12grsartomoro1"/>
        <s v="kenkogelpenhitechh028mmblue12grsartomoro1"/>
        <s v="kenkogelpenke303tgeltriangularblue12grsartomoro1"/>
        <s v="kenkogelpenke100black12grsartomoro1"/>
        <s v="kenkotrigonalclipno350pak10boxartomoro1"/>
        <s v="kenkojumboclipno520pak10boxartomoro1"/>
        <s v="kenkopunchno3010lsnartomoro1"/>
        <s v="mejaipadimportjumbokarakter10pcsuntana2"/>
        <s v="pianikabluelovelyk2799b10setuntana1"/>
        <s v="docritboxbatik8lsnuntana1"/>
        <s v="malamshintoengk612w480pcsuntana2"/>
        <s v="pencilcasekalengwbiscc100872pcsuntana2"/>
        <s v="bnltaliaa032106a680bear240pcsuntana2"/>
        <s v="bnltaliaa032109a680universe240pcsuntana2"/>
        <s v="bnltaliaa032110a680sr240pcsuntana2"/>
        <s v="bnltaliaa032111a780fruit384pcsuntana2"/>
        <s v="bnltaliaa032112a780glowing384pcsuntana2"/>
        <s v="bnltaliaa032113a780balloon384pcsuntana2"/>
        <s v="bnltaliaa032118a780lucu384pcsuntana2"/>
        <s v="bnltaliaa032119a780universe384pcsuntana2"/>
        <s v="bnltaliaa032120a780sr384pcsuntana2"/>
        <s v="kenkocorrectionfluidke0136lsnartomoro2"/>
        <s v="kenkohandytapedispensertdb2besi8lsnartomoro2"/>
        <s v="kenkopencilcasepc0719ur24lsnartomoro2"/>
        <s v="kenkocorrectiontapect902cl12mx5mm48lsnartomoro2"/>
        <s v="kenkocorrectionfluidke107m36lsnartomoro2"/>
        <s v="kenkostaplerhd10dpastelcolor20lsnartomoro2"/>
        <s v="kenkostaplerhd50pastelcolor10lsnartomoro2"/>
        <s v="kenkocutterbladea1009mm120lsnartomoro2"/>
        <s v="kenkocutterbladel15018mm60lsnartomoro2"/>
        <s v="pencilp882bjk30grsartomoro2"/>
        <s v="eraser526b40pjk50box40pcsartomoro2"/>
        <s v="eraser526b40bljk50box40pcsartomoro2"/>
        <s v="erasereb30jk50box30pcsartomoro2"/>
        <s v="eraserer30wjk50box30pcsartomoro2"/>
        <s v="eraser526b20jk50box20pcsartomoro2"/>
        <s v="erasererb20bljk50box20pcsartomoro2"/>
        <s v="oilpastelop12sppcaseseaworldjk12lsnartomoro2"/>
        <s v="oilpastelop18sppcaseseaworldjk6lsnartomoro2"/>
        <s v="oilpastelop24sppcaseseaworldjk8box6setartomoro2"/>
        <s v="oilpastelop36sppcaseseaworldjk6box6setartomoro2"/>
        <s v="oilpastelop55sppcaseseaworldjk4box6setartomoro2"/>
        <s v="crayonputartwcr12sjk12lsnartomoro2"/>
        <s v="crayonputartwcr12minijk12lsnartomoro2"/>
        <s v="glueglr50jk24lsnartomoro2"/>
        <s v="labellb2rl1barisjk100pak10rolartomoro2"/>
        <s v="mathsetms402jk24lsnartomoro2"/>
        <s v="tapecuttertd102jk24pcsartomoro2"/>
        <s v="pencilp912bjk30grsartomoro2"/>
        <s v="pencilcasepc0719tv33aftraveljk288pcsartomoro2"/>
        <s v="pencilcasepc0719ac36afanimalcalenderjk288pcsartomoro2"/>
        <s v="punchno85jk24pcsartomoro2"/>
        <s v="pelnalaptoptable10pcsuntana2"/>
        <s v="kenkostaplerhd10smini25lsnartomoro2"/>
        <s v="kenkostaplesno1210231020pak10boxartomoro2"/>
        <s v="kenkojumboclipno520pak10boxartomoro2"/>
        <s v="kenkobinderclipno10750grsartomoro2"/>
        <s v="kenkobinderclipno11130grsartomoro2"/>
        <s v="kenkocorrectionfluidke10836lsnartomoro2"/>
        <s v="kenkotapedispensertd3231&amp;3core24pcsartomoro2"/>
        <s v="kenkomechanicalpencilmp0105mm12grsartomoro2"/>
        <s v="kenkostaplerhd5010lsnartomoro2"/>
        <s v="kenkopocketnotepn40420lsnartomoro2"/>
        <s v="kenkoliquidgluelg3535ml20lsnartomoro2"/>
        <s v="pcmagac176222*75144pcsartomoro2"/>
        <s v="pcmagfc175722*75144pcsartomoro2"/>
        <s v="pcmagfx221022*10metaliklebar120pcsartomoro2"/>
        <s v="ballpentf1190htm03mmhightech96lsnuntana2"/>
        <s v="ballpengeltf311503mmhightechknock96lsnuntana2"/>
        <s v="ntagdmrh3014000pcsuntana2"/>
        <s v="stickernamafancyholo2520pcsuntana2"/>
        <s v="stickernamafancyholo3780pcsuntana2"/>
        <s v="kenkoscissorsc82825lsnartomoro2"/>
        <s v="kenkoscissorsc848n10lsnartomoro2"/>
        <s v="kenkocuttera3009mmblade30lsnartomoro2"/>
        <s v="kenkomechanicalpencilmp07005mm12grsartomoro2"/>
        <s v="kenkoglupenglp0112grsartomoro2"/>
        <s v="kenkogelpenke16dotndotblack12grsartomoro2"/>
        <s v="kenkogluestick8grsmall36box30pcsartomoro2"/>
        <s v="kenkoballpenbp39nblack144lsnartomoro2"/>
        <s v="kenkogluestick15grmedium36box20pcsartomoro2"/>
        <s v="adhesivehookadhk3010jk4box40cadartomoro2"/>
        <s v="adhesivehookadhk3020jk4box40cadartomoro2"/>
        <s v="stamppadno0jk18lsnartomoro2"/>
        <s v="ballpenbp342vokusptlblackjk144lsnartomoro2"/>
        <s v="colorpencilcps12jk12box24setartomoro2"/>
        <s v="colorpencilcp12pbjk12lsnartomoro2"/>
        <s v="trigonalclipno1jk500boxartomoro2"/>
        <s v="highlighterhl1yellowjk72box10pcsartomoro2"/>
        <s v="highlighterhl2greenjk72box10pcsartomoro2"/>
        <s v="highlighterhl4pinkjk72box10pcsartomoro2"/>
        <s v="highlighterhl5orangejk72box10pcsartomoro2"/>
        <s v="correctiontapect522ptljk60lsnartomoro2"/>
        <s v="scissorssc848jk12lsnartomoro2"/>
        <s v="looseleafa57020100sjk96pakartomoro2"/>
        <s v="correctionfluidcfs209jk36lsnartomoro2"/>
        <s v="correctionfluidcfs210jk36lsnartomoro2"/>
        <s v="gluestickgs10215gramjk24box24pcsartomoro2"/>
        <s v="gluestickgs103batikjk36box24pcsartomoro2"/>
        <s v="scissorssc828jk12lsnartomoro2"/>
        <s v="scissorssc838jk12lsnartomoro2"/>
        <s v="glueglr35jk48lsnartomoro2"/>
        <s v="colorpencilcp36pbjk8box6setartomoro2"/>
        <s v="bt30cm100lsnuntana2"/>
        <s v="sampulsamsonkwartobatik240pcsartomoro2"/>
        <s v="sampulsamsonboxybatik180pcsartomoro2"/>
        <s v="sampuloppalexanderboxy300pakuntana2"/>
        <s v="kenkocuttera3009mmblade30lsnartomoro3"/>
        <s v="kenkocutterl50018mmblade20lsnartomoro3"/>
        <s v="kenkocorrectionfluidke10836lsnartomoro3"/>
        <s v="kenkopaperfastenerpf508mixcolor100boxartomoro3"/>
        <s v="kenkocutterk2009mmblade30lsnartomoro3"/>
        <s v="kenkoscissorsc848n10lsnartomoro3"/>
        <s v="kenkoliquidgluelg3535ml20lsnartomoro3"/>
        <s v="kenkostaplerhd10smini25lsnartomoro3"/>
        <s v="kenkocorrectiontapect8198mx5mm36lsnartomoro3"/>
        <s v="kenkocorrectiontapect91912mx5mm36lsnartomoro3"/>
        <s v="garisanbesi30cmtf50lsnuntana3"/>
        <s v="garisanbesi40cmtf25lsnuntana3"/>
        <s v="garisabbesi50cmtf25lsnuntana3"/>
        <s v="garisanbesi60cmtf25lsnuntana3"/>
        <s v="ballpengeltf311503mmhightechknock96lsnuntana3"/>
        <s v="entercboardkayu12lsnuntana3"/>
        <s v="malamshintoengb612w150pcsuntana3"/>
        <s v="malamshintoengb1wpolos180pcsuntana3"/>
        <s v="malamshintoengtg612w210pcsuntana3"/>
        <s v="malamshintoengtg1wpolos210pcsuntana3"/>
        <s v="malamshintoengk1wpolos480pcsuntana3"/>
        <s v="malamshintoengk612w480pcsuntana3"/>
        <s v="kenkoglupenglp0112grsartomoro3"/>
        <s v="kenkostaplerhd10d20lsnartomoro3"/>
        <s v="isigelinktz501r96lsnuntana3"/>
        <s v="ollgunindo30lsnuntana3"/>
        <s v="cuttersc9ctrans60lsnuntana3"/>
        <s v="cuttera18trans60lsnuntana3"/>
        <s v="pl8gunindo20lsnuntana3"/>
        <s v="gunindosplcoklat30lsnuntana3"/>
        <s v="sdistapler112320lsnartomoro3"/>
        <s v="sdipmarkerp500vpbiru1pak12setartomoro3"/>
        <s v="sdistapler110230lsnartomoro3"/>
        <s v="gelinktianjiaotz501144lsnuntana3"/>
        <s v="acrylicsisipankertasa4t30x21cm40pcsuntana3"/>
        <s v="acrylicsisipankertasa5t15x21cm60pcsuntana3"/>
        <s v="agenda123poloshijau60pcsuntana3"/>
        <s v="agendaprodeluxebsrpc122wk60pcsuntana3"/>
        <s v="bukumewarnaibtsmix2201800pcsuntana3"/>
        <s v="clipboardtransfoliofancytr2335144pcsuntana3"/>
        <s v="notebookexclusive080196pcsuntana3"/>
        <s v="paperbagcoklattgtebal40lsnuntana3"/>
        <s v="sketchbooka4355772pcsuntana3"/>
        <s v="agendaprodeluxekclpc121wk120pcsuntana3"/>
        <s v="notes15680addtelp60lsnuntana3"/>
        <s v="shoppingbagbrandedkecil50lsnuntana3"/>
        <s v="isigwno10100pakartomoro3"/>
        <s v="sampulsamsonboxybatik180pcsartomoro3"/>
        <s v="sampulsamsonkwartobatik240pcsartomoro3"/>
        <s v="shoppingbagsb116sdgbranded40lsnuntana3"/>
        <s v="bindernoteb5abstrak60pcsuntana3"/>
        <s v="baloncacing1022pompacpk222520pakuntana3"/>
        <s v="pensilkayagi2bcoklatkyof122b2360lsnartomoro3"/>
        <s v="pensil2bfancykypf3051360lsnartomoro3"/>
        <s v="pensil2bfancykypf3065360lsnartomoro3"/>
        <s v="pensil2bkayagifancykypf3063360lsnartomoro3"/>
        <s v="pensil2bkayagikypf3060360lsnartomoro3"/>
        <s v="pensilkayagiskinkypf2025360lsnartomoro3"/>
        <s v="tascabinelpidabonus1ctn1pcsartomoro3"/>
        <s v="gelzhixinrefillg3109120lsnuntana3"/>
        <s v="gelzhixinrefillg3116120lsnuntana3"/>
        <s v="gelzhixinrefillg3118120lsnuntana3"/>
        <s v="gelzhixinrefillg3119120lsnuntana3"/>
        <s v="gelzhixinrefillg3120120lsnuntana3"/>
        <s v="gelzhixinrefillg3128120lsnuntana3"/>
        <s v="gelzhixinrefillg3129120lsnuntana3"/>
        <s v="gelzhixinrefillg3153120lsnuntana3"/>
        <s v="gelzhixinrefillg3138120lsnuntana3"/>
        <s v="gelzhixinrefillg5008120lsnuntana3"/>
        <s v="gelzhixinrefillg5013120lsnuntana3"/>
        <s v="gelzhixinrefillg5016120lsnuntana3"/>
        <s v="gelzhixinrefillg5034l60lsnuntana3"/>
        <s v="geltizofancytg31810e144lsnuntana3"/>
        <s v="geltizofancytg31780e144lsnuntana3"/>
        <s v="geltizofancytg31975e144lsnuntana3"/>
        <s v="geltizofancytg31831e144lsnuntana3"/>
        <s v="geltizofancytg31830e144lsnuntana3"/>
        <s v="geltizofancytg31037e144lsnuntana3"/>
        <s v="geltizofancytg30734e144lsnuntana3"/>
        <s v="geltizofancytg30600e144lsnuntana3"/>
        <s v="geltizofancytg30541e144lsnuntana3"/>
        <s v="geltizofancytg31035e144lsnuntana3"/>
        <s v="geltizofancytg31762e144lsnuntana3"/>
        <s v="geltizofancytg31763e144lsnuntana3"/>
        <s v="geltizofancytg31590e144lsnuntana3"/>
        <s v="geltizofancytg30802e144lsnuntana3"/>
        <s v="geltizofancytg30900e144lsnuntana3"/>
        <s v="mejakarakter10pcsuntana3"/>
        <s v="gunindospmcoklat60lsnuntana3"/>
        <s v="taskarung45*50120pcsuntana3"/>
        <s v="taskarung55*65*25120pcsuntana3"/>
        <s v="pencilp882bjk30grsartomoro3"/>
        <s v="scissorssc828jk12lsnartomoro3"/>
        <s v="scissorssc848jk12lsnartomoro3"/>
        <s v="cutterbladel150mmhjk40lsnartomoro3"/>
        <s v="correctiontapect522ptljk60lsnartomoro3"/>
        <s v="tapecuttertd103jk24pcsartomoro3"/>
        <s v="crayonputartwcr12sjk12lsnartomoro3"/>
        <s v="correctionfluidcfs209jk36lsnartomoro3"/>
        <s v="correctionfluidcfs205ptjk48lsnartomoro3"/>
        <s v="eraser526b40bljk50box40pcsartomoro3"/>
        <s v="eraser526b40pjk50box40pcsartomoro3"/>
        <s v="correctiontapect520jk360pcsartomoro3"/>
        <s v="correctiontapect533jk40lsnartomoro3"/>
        <s v="pencilp932bjk30grsartomoro3"/>
        <s v="gelpengp212idiamondblackjk144lsnartomoro3"/>
        <s v="ballpenbp273zetoblackjk144lsnartomoro3"/>
        <s v="ballpenbp248sumablackjk144lsnartomoro3"/>
        <s v="penstandblackpsgp147blackjk48lsnartomoro3"/>
        <s v="tapecuttertd102jk24pcsartomoro3"/>
        <s v="tapecuttertd09njk24pcsartomoro3"/>
        <s v="tapecuttertd2hjk24pcsartomoro3"/>
        <s v="cuttercu10bcjk24lsnartomoro3"/>
        <s v="gluestickgs104animalkingdomjk36box24pcsartomoro3"/>
        <s v="gluestickgs1008gramjk36box24pcsartomoro3"/>
        <s v="stamppadno00jk24pak24pcsartomoro3"/>
        <s v="pencilcasepc0618pl11bluejk12box24pcsartomoro3"/>
        <s v="pencilcasepc0618pl11greenjk12box24pcsartomoro3"/>
        <s v="pencilcasepc0618pl11redjk12box24pcsartomoro3"/>
        <s v="pencilcasepc0618pl11yellowjk12box24pcsartomoro3"/>
        <s v="highlighterhl1yellowjk72box10pcsartomoro3"/>
        <s v="highlighterhl5orangejk73box10pcsartomoro3"/>
        <s v="highlighterhl14greyjk74box10pcsartomoro3"/>
        <s v="oilpastelop36sppcaseseaworldjk6box6setartomoro3"/>
        <s v="oilpastelop12crroundjk6box24setartomoro3"/>
        <s v="staplerhd10cljk20lsnartomoro3"/>
        <s v="staplerhd10mjk25lsnartomoro3"/>
        <s v="sharpenera63robotjk72pcsartomoro3"/>
        <s v="ballpenbp338vocusblackjk144lsnartomoro3"/>
        <s v="mathsetms25jk24lsnartomoro3"/>
        <s v="scissorssc838jk12lsnartomoro3"/>
        <s v="sharpenerb24jk60lsnartomoro3"/>
        <s v="sharpenerb24ptljk60lsnartomoro3"/>
        <s v="kenkocorrectionfluidke30136lsnartomoro3"/>
        <s v="kenkobinderclipno15520grsartomoro3"/>
        <s v="kenkobinderclipno20010grsartomoro3"/>
        <s v="kenkobinderclipno2605grsartomoro3"/>
        <s v="kenkopricelabellermx5500eos8digits1line50pcsartomoro3"/>
        <s v="kenkocorrectionfluidcb0136lsnartomoro3"/>
        <s v="kenkocorrectionfluidgp0136lsnartomoro3"/>
        <s v="kenkocorrectionfluidkr0136lsnartomoro3"/>
        <s v="kenkocorrectionfluidur0136lsnartomoro3"/>
        <s v="kenkocorrectionfluidke0136lsnartomoro3"/>
        <s v="kenkocutterbladel15018mm60lsnartomoro3"/>
        <s v="kenkobinderclipno10550grsartomoro3"/>
        <s v="kenkobinderclipno10750grsartomoro3"/>
        <s v="kenkobinderclipno11130grsartomoro3"/>
        <s v="kenkogelpenhitechh028mmblack12grsartomoro3"/>
        <s v="kenkogelpenhitechh028mmblue12grsartomoro3"/>
        <s v="kenkogelpenk1black12grsartomoro3"/>
        <s v="kenkogelpenke303tgeltriangularblack12grsartomoro3"/>
        <s v="oilpastelop12sppcaseseaworldjk12lsnartomoro3"/>
        <s v="oilpastelop18sppcaseseaworldjk6lsnartomoro3"/>
        <s v="ommgunindo60lsnuntana3"/>
        <s v="gunindofmcoklat30lsnuntana3"/>
        <s v="gunindoflcoklat20lsnuntana3"/>
        <s v="wberaser80330lsnuntana3"/>
        <s v="sticknotetf6548c200lbr300pcsuntana3"/>
        <s v="sticknotetf02458c400lbr108pcsuntana3"/>
        <s v="kartustockkwarto20pakartomoro4"/>
        <s v="kartustockfolio10pakartomoro4"/>
        <s v="lilinangkashintoeng100lsnuntana4"/>
        <s v="mejakarakter10pcsuntana4"/>
        <s v="ossgunindo60lsnuntana4"/>
        <s v="karetpentilrodamas500boxuntana4"/>
        <s v="paperbagcoklatbesartebal30lsnuntana4"/>
        <s v="sketchbooka53555144pcsuntana4"/>
        <s v="correctiontapect522jk60lsnartomoro4"/>
        <s v="labellb2rl1barisjk100pak10rolartomoro4"/>
        <s v="oilpastelop12sppcaseseaworldjk12lsnartomoro4"/>
        <s v="trigonalclipno1jk500boxartomoro4"/>
        <s v="trigonalclipno3jk500boxartomoro4"/>
        <s v="paperclipjumbono5jk200boxartomoro4"/>
        <s v="ballpenbp338vocusblackjk144lsnartomoro4"/>
        <s v="ballpenbp363vocustransptlblackjk144lsnartomoro4"/>
        <s v="gluestickgs104animalkingdomjk36box24pcsartomoro4"/>
        <s v="colorpencilcp12pbjk12lsnartomoro4"/>
        <s v="colorpencilcps12jk12box24setartomoro4"/>
        <s v="sharpenerb23jk60lsnartomoro4"/>
        <s v="sharpenerb24jk60lsnartomoro4"/>
        <s v="sharpenerb24ptljk60lsnartomoro4"/>
        <s v="staplerhd10jk20lsnartomoro4"/>
        <s v="pencilleadpl1120jk12box72pcsartomoro4"/>
        <s v="pencilleadpl10202bjk12grsartomoro4"/>
        <s v="pencilleadpl1620jk12grsartomoro4"/>
        <s v="pencilleadpl052bjk12grsartomoro4"/>
        <s v="colorpencilcp24pbjk12box6setartomoro4"/>
        <s v="correctionfluidcfp231jk48lsnartomoro4"/>
        <s v="cutterbladel150mmhjk40lsnartomoro4"/>
        <s v="oilpastelop36sppcaseseaworldjk6box6setartomoro4"/>
        <s v="crayonputartwcr12minijk12lsnartomoro4"/>
        <s v="cutterl500jk24lsnartomoro4"/>
        <s v="kenkopricelabellermx55008digits1line50pcsartomoro4"/>
        <s v="kenkopricelabel60012r1line@10rol50tubartomoro4"/>
        <s v="kenkopricelabel50022line@10rol50tubartomoro4"/>
        <s v="kenkopencilcasepc0719ur24lsnartomoro4"/>
        <s v="kenkogelpenke303tgeltriangularblack12grsartomoro4"/>
        <s v="kenkocorrectionfluidke10836lsnartomoro4"/>
        <s v="kenkocutterbladel15018mm60lsnartomoro4"/>
        <s v="kenkostaplerhd1020lsnartomoro4"/>
        <s v="kenkopencilleadpl052b05mmhipolymer18grsartomoro4"/>
        <s v="kenkocorrectionfluidke0136lsnartomoro4"/>
        <s v="kenkogelpeneasygelblack12grsartomoro4"/>
        <s v="kenkoerasererw20sqwhite50boxartomoro4"/>
        <s v="kenkolaminatingfilmlf1002234fc@100pcs10boxartomoro4"/>
        <s v="kenkoheavydutystaplerhd12n136pcsartomoro4"/>
        <s v="kenkoheavydutystaplerhd12n246pcsartomoro4"/>
        <s v="kenkobinderclipno10750grsartomoro4"/>
        <s v="kenkocolorpencilcp12halfclassic24box24setartomoro4"/>
        <s v="kenko12colorpencilcp12fclassic24lsnartomoro4"/>
        <s v="kenko24colorpencilcp24fclassic24box6setartomoro4"/>
        <s v="kenkopencil2b303020grsartomoro4"/>
        <s v="kenkopencil2b3181hitamcapmerah20grsartomoro4"/>
        <s v="kenkopencil2b6373metallic20grsartomoro4"/>
        <s v="kenkopencil2b6181birucaphitam20grsartomoro4"/>
        <s v="kenkopencil2b6191hijaucaphitam20grsartomoro4"/>
        <s v="kenkogelpenwinjellerke600black12grsartomoro4"/>
        <s v="bsr180'10cmner80lsnuntana4"/>
        <s v="bt30cm100lsnuntana4"/>
        <s v="bt20cm100lsnuntana4"/>
        <s v="dust25x4500roluntana4"/>
        <s v="pckb90585x21mobil2ssn120pcsuntana4"/>
        <s v="bindernotegastab5cl1909college96pcsuntana4"/>
        <s v="bindernotegastab5cm1909campus96pcsuntana4"/>
        <s v="bindernotegastab5un1909university96pcsuntana4"/>
        <s v="bindernotemicrotopa5bt36batik120pcsuntana4"/>
        <s v="bindernotemicrotopa5cm36campus120pcsuntana4"/>
        <s v="bindernotemicrotopa5ut35university120pcsuntana4"/>
        <s v="binderntegastaslipb5bt65batik96pcsuntana4"/>
        <s v="bindernotegastaa5hp2005p72pcsuntana4"/>
        <s v="bindernotegastappa5hp2006t72pcsuntana4"/>
        <s v="bindernotegastappa5hp2007f72pcsuntana4"/>
        <s v="bindernotea5hp2008pa5sr72pcsuntana4"/>
        <s v="bindernotegastappa5hp2009t72pcsuntana4"/>
        <s v="bindernotegastaa5p2001f72pcsuntana4"/>
        <s v="bindernotegastaa5p2002p72pcsuntana4"/>
        <s v="bindernotegastaa5p2002t72pcsuntana4"/>
        <s v="bindernotegastab5hp2605p48pcsuntana4"/>
        <s v="bindernotegastab5hp2606t48pcsuntana4"/>
        <s v="bindernotegastab5hp2607f48pcsuntana4"/>
        <s v="bindernotegastab5p2601f48pcsuntana4"/>
        <s v="bindernotegastab5p2602p48pcsuntana4"/>
        <s v="bindernotegastaa5p2602t72pcsuntana4"/>
        <s v="bindernotegastab5p2602t72pcsuntana4"/>
        <s v="bindernotegastab5uni1909university96pcsuntana4"/>
        <s v="vtecstandbooks60setuntana4"/>
        <s v="mathsetms55jk288setartomoro1" u="1"/>
        <s v="mathsetms75jk288setartomoro1" u="1"/>
        <s v="kenkostaplerhd5020box6pcsartomoro2" u="1"/>
        <s v="mathsetms402jk288setartomoro2" u="1"/>
        <s v="kenkomechanicalpencilmp0705mm12grsartomoro2" u="1"/>
        <s v="crayonputartwcr12minijk144pcsartomoro2" u="1"/>
        <s v="oilpastelop12sppcaseseaworldjk12box12setartomoro3" u="1"/>
        <s v="kenkostaplerhd50pastelcolor20box6pcsartomoro2" u="1"/>
        <s v="oilpastelop18sppcaseseaworldjk6box12setartomoro3" u="1"/>
        <s v="sampulsamsonkwartobatik240pcsuntana2" u="1"/>
        <s v="wberraser80330lsnuntana3" u="1"/>
        <s v="sampulsamsonboxybatik180pcsuntana2" u="1"/>
        <s v="sticknotetf0245sc400108pcsuntana3" u="1"/>
      </sharedItems>
    </cacheField>
    <cacheField name="//NOTA" numFmtId="0">
      <sharedItems containsSemiMixedTypes="0" containsString="0" containsNumber="1" containsInteger="1" minValue="1" maxValue="731"/>
    </cacheField>
    <cacheField name="//LOG" numFmtId="0">
      <sharedItems containsMixedTypes="1" containsNumber="1" containsInteger="1" minValue="43" maxValue="3289"/>
    </cacheField>
    <cacheField name="//DB" numFmtId="0">
      <sharedItems containsMixedTypes="1" containsNumber="1" containsInteger="1" minValue="1" maxValue="2664"/>
    </cacheField>
    <cacheField name="NB BM" numFmtId="0">
      <sharedItems/>
    </cacheField>
    <cacheField name="FAKTUR" numFmtId="0">
      <sharedItems/>
    </cacheField>
    <cacheField name="SUPPLIER" numFmtId="0">
      <sharedItems containsMixedTypes="1" containsNumber="1" containsInteger="1" minValue="99" maxValue="99"/>
    </cacheField>
    <cacheField name="QTY/ CTN" numFmtId="0">
      <sharedItems/>
    </cacheField>
    <cacheField name="JENIS" numFmtId="0">
      <sharedItems containsMixedTypes="1" containsNumber="1" containsInteger="1" minValue="0" maxValue="0"/>
    </cacheField>
    <cacheField name="QTY B" numFmtId="0">
      <sharedItems/>
    </cacheField>
    <cacheField name="STN B" numFmtId="0">
      <sharedItems/>
    </cacheField>
    <cacheField name="QTY TG" numFmtId="0">
      <sharedItems containsMixedTypes="1" containsNumber="1" containsInteger="1" minValue="12" maxValue="12"/>
    </cacheField>
    <cacheField name="STN TG" numFmtId="0">
      <sharedItems/>
    </cacheField>
    <cacheField name="QTY K" numFmtId="0">
      <sharedItems containsMixedTypes="1" containsNumber="1" containsInteger="1" minValue="12" maxValue="12"/>
    </cacheField>
    <cacheField name="STN K" numFmtId="0">
      <sharedItems/>
    </cacheField>
    <cacheField name="QTY X" numFmtId="0">
      <sharedItems containsMixedTypes="1" containsNumber="1" containsInteger="1" minValue="1" maxValue="7200"/>
    </cacheField>
    <cacheField name="STN X" numFmtId="0">
      <sharedItems/>
    </cacheField>
    <cacheField name="adj" numFmtId="0">
      <sharedItems containsNonDate="0" containsString="0" containsBlank="1"/>
    </cacheField>
    <cacheField name="CTN" numFmtId="41">
      <sharedItems containsSemiMixedTypes="0" containsString="0" containsNumber="1" containsInteger="1" minValue="0" maxValue="90"/>
    </cacheField>
    <cacheField name="Cek Ctn" numFmtId="41">
      <sharedItems containsMixedTypes="1" containsNumber="1" containsInteger="1" minValue="0" maxValue="90"/>
    </cacheField>
    <cacheField name="B" numFmtId="41">
      <sharedItems containsSemiMixedTypes="0" containsString="0" containsNumber="1" containsInteger="1" minValue="0" maxValue="10"/>
    </cacheField>
    <cacheField name="Column3" numFmtId="41">
      <sharedItems containsMixedTypes="1" containsNumber="1" containsInteger="1" minValue="0" maxValue="24000"/>
    </cacheField>
    <cacheField name="Column4" numFmtId="41">
      <sharedItems containsMixedTypes="1" containsNumber="1" containsInteger="1" minValue="0" maxValue="0"/>
    </cacheField>
    <cacheField name="Column5" numFmtId="41">
      <sharedItems containsMixedTypes="1" containsNumber="1" containsInteger="1" minValue="0" maxValue="115200"/>
    </cacheField>
    <cacheField name="SISA" numFmtId="0">
      <sharedItems containsMixedTypes="1" containsNumber="1" containsInteger="1" minValue="4" maxValue="360"/>
    </cacheField>
    <cacheField name="STN SISA" numFmtId="0">
      <sharedItems/>
    </cacheField>
    <cacheField name="SISA X" numFmtId="41">
      <sharedItems containsMixedTypes="1" containsNumber="1" containsInteger="1" minValue="12" maxValue="720"/>
    </cacheField>
    <cacheField name="STN SISA X" numFmtId="41">
      <sharedItems/>
    </cacheField>
    <cacheField name="CTN_MG_1" numFmtId="41">
      <sharedItems containsMixedTypes="1" containsNumber="1" containsInteger="1" minValue="0" maxValue="90"/>
    </cacheField>
    <cacheField name="QTY_ECER_MG_1" numFmtId="41">
      <sharedItems containsMixedTypes="1" containsNumber="1" containsInteger="1" minValue="12" maxValue="288"/>
    </cacheField>
    <cacheField name="STN_ECER_MG_1" numFmtId="41">
      <sharedItems/>
    </cacheField>
    <cacheField name="ID_1" numFmtId="41">
      <sharedItems containsMixedTypes="1" containsNumber="1" containsInteger="1" minValue="1" maxValue="160"/>
    </cacheField>
    <cacheField name="CTN_MG_2" numFmtId="41">
      <sharedItems containsMixedTypes="1" containsNumber="1" containsInteger="1" minValue="0" maxValue="60"/>
    </cacheField>
    <cacheField name="QTY_ECER_MG_2" numFmtId="41">
      <sharedItems containsMixedTypes="1" containsNumber="1" containsInteger="1" minValue="180" maxValue="180"/>
    </cacheField>
    <cacheField name="STN_ECER_MG_2" numFmtId="41">
      <sharedItems/>
    </cacheField>
    <cacheField name="ID_2" numFmtId="41">
      <sharedItems containsMixedTypes="1" containsNumber="1" containsInteger="1" minValue="1" maxValue="148"/>
    </cacheField>
    <cacheField name="CTN_MG_3" numFmtId="41">
      <sharedItems containsMixedTypes="1" containsNumber="1" containsInteger="1" minValue="0" maxValue="44"/>
    </cacheField>
    <cacheField name="QTY_ECER_MG_3" numFmtId="41">
      <sharedItems containsMixedTypes="1" containsNumber="1" containsInteger="1" minValue="12" maxValue="720"/>
    </cacheField>
    <cacheField name="STN_ECER_MG_3" numFmtId="41">
      <sharedItems/>
    </cacheField>
    <cacheField name="ID_3" numFmtId="0">
      <sharedItems containsMixedTypes="1" containsNumber="1" containsInteger="1" minValue="1" maxValue="171"/>
    </cacheField>
    <cacheField name="CTN_MG_4" numFmtId="0">
      <sharedItems containsMixedTypes="1" containsNumber="1" containsInteger="1" minValue="0" maxValue="51"/>
    </cacheField>
    <cacheField name="QTY_ECER_MG_4" numFmtId="0">
      <sharedItems containsMixedTypes="1" containsNumber="1" containsInteger="1" minValue="48" maxValue="288"/>
    </cacheField>
    <cacheField name="STN_ECER_MG_4" numFmtId="0">
      <sharedItems/>
    </cacheField>
    <cacheField name="ID_4" numFmtId="0">
      <sharedItems containsMixedTypes="1" containsNumber="1" containsInteger="1" minValue="1" maxValue="99"/>
    </cacheField>
    <cacheField name="MINGGU" numFmtId="0">
      <sharedItems containsMixedTypes="1" containsNumber="1" containsInteger="1" minValue="1" maxValue="4" count="5">
        <s v=""/>
        <n v="1"/>
        <n v="2"/>
        <n v="3"/>
        <n v="4"/>
      </sharedItems>
    </cacheField>
    <cacheField name="TGL_H" numFmtId="14">
      <sharedItems containsSemiMixedTypes="0" containsNonDate="0" containsDate="1" containsString="0" minDate="2023-07-01T00:00:00" maxDate="2023-07-2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p" refreshedDate="45133.653661342592" createdVersion="5" refreshedVersion="5" minRefreshableVersion="3" recordCount="936">
  <cacheSource type="worksheet">
    <worksheetSource name="NOTA" r:id="rId2"/>
  </cacheSource>
  <cacheFields count="48">
    <cacheField name="ID" numFmtId="3">
      <sharedItems containsMixedTypes="1" containsNumber="1" containsInteger="1" minValue="1" maxValue="142"/>
    </cacheField>
    <cacheField name="ID_P" numFmtId="0">
      <sharedItems/>
    </cacheField>
    <cacheField name="CEK_EXP" numFmtId="0">
      <sharedItems count="2">
        <e v="#REF!"/>
        <s v=""/>
      </sharedItems>
    </cacheField>
    <cacheField name="ID_H" numFmtId="0">
      <sharedItems containsMixedTypes="1" containsNumber="1" containsInteger="1" minValue="1" maxValue="142"/>
    </cacheField>
    <cacheField name="TANGGAL" numFmtId="14">
      <sharedItems containsDate="1" containsBlank="1" containsMixedTypes="1" minDate="2023-07-01T00:00:00" maxDate="2023-07-27T00:00:00" count="23">
        <d v="2023-07-01T00:00:00"/>
        <m/>
        <d v="2023-07-03T00:00:00"/>
        <d v="2023-07-04T00:00:00"/>
        <d v="2023-07-05T00:00:00"/>
        <d v="2023-07-06T00:00:00"/>
        <d v="2023-07-07T00:00:00"/>
        <s v=" "/>
        <d v="2023-07-08T00:00:00"/>
        <d v="2023-07-11T00:00:00"/>
        <d v="2023-07-10T00:00:00"/>
        <d v="2023-07-13T00:00:00"/>
        <d v="2023-07-12T00:00:00"/>
        <d v="2023-07-15T00:00:00"/>
        <d v="2023-07-14T00:00:00"/>
        <d v="2023-07-18T00:00:00"/>
        <d v="2023-07-20T00:00:00"/>
        <d v="2023-07-17T00:00:00"/>
        <d v="2023-07-21T00:00:00"/>
        <d v="2023-07-22T00:00:00"/>
        <d v="2023-07-24T00:00:00"/>
        <d v="2023-07-25T00:00:00"/>
        <d v="2023-07-26T00:00:00"/>
      </sharedItems>
    </cacheField>
    <cacheField name="SUPPLIER" numFmtId="0">
      <sharedItems containsBlank="1"/>
    </cacheField>
    <cacheField name="FAKTUR" numFmtId="0">
      <sharedItems containsBlank="1" count="3">
        <s v="UNTANA"/>
        <m/>
        <s v="ARTO MORO"/>
      </sharedItems>
    </cacheField>
    <cacheField name="NO.NOTA" numFmtId="0">
      <sharedItems containsBlank="1"/>
    </cacheField>
    <cacheField name="NO.SJ" numFmtId="0">
      <sharedItems containsBlank="1" count="15">
        <m/>
        <s v="TH024/6/2023"/>
        <s v="023/JSW/VII/23"/>
        <s v="0046/HW/VII/23"/>
        <s v="SA 42805"/>
        <s v="SA 42807"/>
        <s v="SA 42789"/>
        <s v="SA 42791"/>
        <s v="SA 42803"/>
        <s v="SA 42834"/>
        <s v="SA 42814"/>
        <s v="SA 42908"/>
        <s v="SA 42927"/>
        <s v="SA 42939"/>
        <s v="SA 42959"/>
      </sharedItems>
    </cacheField>
    <cacheField name="TGL.NOTA" numFmtId="14">
      <sharedItems containsDate="1" containsBlank="1" containsMixedTypes="1" minDate="2023-05-28T00:00:00" maxDate="2023-07-26T00:00:00" count="26">
        <d v="2023-05-28T00:00:00"/>
        <m/>
        <d v="2023-06-30T00:00:00"/>
        <d v="2023-06-27T00:00:00"/>
        <d v="2023-06-26T00:00:00"/>
        <d v="2023-07-03T00:00:00"/>
        <d v="2023-07-01T00:00:00"/>
        <d v="2023-07-04T00:00:00"/>
        <d v="2023-07-06T00:00:00"/>
        <d v="2023-07-05T00:00:00"/>
        <d v="2023-07-07T00:00:00"/>
        <d v="2023-07-08T00:00:00"/>
        <d v="2023-07-10T00:00:00"/>
        <d v="2023-07-11T00:00:00"/>
        <d v="2023-07-12T00:00:00"/>
        <d v="2023-07-13T00:00:00"/>
        <d v="2023-07-15T00:00:00"/>
        <d v="2023-07-17T00:00:00"/>
        <d v="2023-07-20T00:00:00"/>
        <d v="2023-07-14T00:00:00"/>
        <d v="2023-07-18T00:00:00"/>
        <d v="2023-07-21T00:00:00"/>
        <d v="2023-07-24T00:00:00"/>
        <d v="2023-07-22T00:00:00"/>
        <s v="22/077/2023"/>
        <d v="2023-07-25T00:00:00"/>
      </sharedItems>
    </cacheField>
    <cacheField name="B" numFmtId="0">
      <sharedItems containsString="0" containsBlank="1" containsNumber="1" containsInteger="1" minValue="1" maxValue="10" count="11">
        <m/>
        <n v="1"/>
        <n v="2"/>
        <n v="7"/>
        <n v="5"/>
        <n v="3"/>
        <n v="10"/>
        <n v="9"/>
        <n v="8"/>
        <n v="6"/>
        <n v="4"/>
      </sharedItems>
    </cacheField>
    <cacheField name="NAMA BARANG" numFmtId="0">
      <sharedItems containsBlank="1"/>
    </cacheField>
    <cacheField name="C" numFmtId="0">
      <sharedItems containsString="0" containsBlank="1" containsNumber="1" containsInteger="1" minValue="1" maxValue="90" count="29">
        <n v="10"/>
        <n v="1"/>
        <m/>
        <n v="11"/>
        <n v="23"/>
        <n v="2"/>
        <n v="4"/>
        <n v="30"/>
        <n v="5"/>
        <n v="3"/>
        <n v="7"/>
        <n v="6"/>
        <n v="15"/>
        <n v="26"/>
        <n v="50"/>
        <n v="21"/>
        <n v="20"/>
        <n v="12"/>
        <n v="13"/>
        <n v="8"/>
        <n v="90"/>
        <n v="18"/>
        <n v="14"/>
        <n v="60"/>
        <n v="9"/>
        <n v="28"/>
        <n v="44"/>
        <n v="38"/>
        <n v="51"/>
      </sharedItems>
    </cacheField>
    <cacheField name="QTY" numFmtId="0">
      <sharedItems containsString="0" containsBlank="1" containsNumber="1" containsInteger="1" minValue="1" maxValue="24000"/>
    </cacheField>
    <cacheField name="STN" numFmtId="0">
      <sharedItems containsBlank="1" count="10">
        <s v="LSN"/>
        <m/>
        <s v="PAK"/>
        <s v="PCS"/>
        <s v="LPG"/>
        <s v="SET"/>
        <s v="GRS"/>
        <s v="ROL"/>
        <s v="BOX"/>
        <s v="CAD"/>
      </sharedItems>
    </cacheField>
    <cacheField name="HARGA SATUAN" numFmtId="0">
      <sharedItems containsString="0" containsBlank="1" containsNumber="1" minValue="650" maxValue="273000"/>
    </cacheField>
    <cacheField name="HARGA/ CTN" numFmtId="0">
      <sharedItems containsString="0" containsBlank="1" containsNumber="1" containsInteger="1" minValue="372000" maxValue="7430400"/>
    </cacheField>
    <cacheField name="QTY/ CTN" numFmtId="0">
      <sharedItems containsBlank="1"/>
    </cacheField>
    <cacheField name="DISC 1" numFmtId="0">
      <sharedItems containsString="0" containsBlank="1" containsNumber="1" minValue="0.03" maxValue="0.2" count="10">
        <n v="0.03"/>
        <m/>
        <n v="0.2"/>
        <n v="0.125"/>
        <n v="0.1"/>
        <n v="0.17"/>
        <n v="7.0000000000000007E-2"/>
        <n v="0.17499999999999999"/>
        <n v="0.15"/>
        <n v="0.05"/>
      </sharedItems>
    </cacheField>
    <cacheField name="DISC 2" numFmtId="0">
      <sharedItems containsString="0" containsBlank="1" containsNumber="1" minValue="2.5000000000000001E-2" maxValue="0.1" count="5">
        <m/>
        <n v="0.04"/>
        <n v="0.05"/>
        <n v="0.1"/>
        <n v="2.5000000000000001E-2"/>
      </sharedItems>
    </cacheField>
    <cacheField name="DISC DLL" numFmtId="0">
      <sharedItems containsString="0" containsBlank="1" containsNumber="1" minValue="38351.35" maxValue="553612" count="9">
        <m/>
        <n v="135432"/>
        <n v="238529.18052000002"/>
        <n v="56500"/>
        <n v="270864"/>
        <n v="38351.35"/>
        <n v="91310.81"/>
        <n v="553612"/>
        <n v="210200"/>
      </sharedItems>
    </cacheField>
    <cacheField name="KETERANGAN" numFmtId="0">
      <sharedItems containsBlank="1" count="10">
        <m/>
        <s v="90 C =&gt; 23 C"/>
        <s v="BONUS"/>
        <s v="REVISI HARGA"/>
        <s v="1 PAK ISI 12 SET"/>
        <s v="BARANG DATANG = &gt; 44 C DARI 50 C"/>
        <s v="BELUM PPN 11%"/>
        <s v="NO.1/2"/>
        <s v="NO.0/3/5/6"/>
        <s v="DATANG 44 C DARI 50 C"/>
      </sharedItems>
    </cacheField>
    <cacheField name="JUMLAH" numFmtId="0">
      <sharedItems containsMixedTypes="1" containsNumber="1" minValue="19200" maxValue="105600000"/>
    </cacheField>
    <cacheField name="DISC 1-" numFmtId="0">
      <sharedItems containsMixedTypes="1" containsNumber="1" minValue="0" maxValue="9547200"/>
    </cacheField>
    <cacheField name="DISC 2-" numFmtId="0">
      <sharedItems containsMixedTypes="1" containsNumber="1" minValue="0" maxValue="1835865"/>
    </cacheField>
    <cacheField name="DISC" numFmtId="0">
      <sharedItems containsMixedTypes="1" containsNumber="1" minValue="0" maxValue="9547200"/>
    </cacheField>
    <cacheField name="TOTAL" numFmtId="0">
      <sharedItems containsMixedTypes="1" containsNumber="1" minValue="19200" maxValue="105600000"/>
    </cacheField>
    <cacheField name="Column2" numFmtId="0">
      <sharedItems containsString="0" containsBlank="1" containsNumber="1" minValue="848417.79038280016" maxValue="848417.79038280016" count="2">
        <m/>
        <n v="848417.79038280016"/>
      </sharedItems>
    </cacheField>
    <cacheField name="DISC TOTAL" numFmtId="0">
      <sharedItems containsMixedTypes="1" containsNumber="1" minValue="0" maxValue="21893076"/>
    </cacheField>
    <cacheField name="TOTAL INVOICE" numFmtId="0">
      <sharedItems containsMixedTypes="1" containsNumber="1" minValue="0" maxValue="106889724"/>
    </cacheField>
    <cacheField name="HARGA/ CTN_H" numFmtId="3">
      <sharedItems containsMixedTypes="1" containsNumber="1" minValue="0" maxValue="7920000"/>
    </cacheField>
    <cacheField name="JUMLAH_H" numFmtId="0">
      <sharedItems containsMixedTypes="1" containsNumber="1" minValue="19200" maxValue="105600000"/>
    </cacheField>
    <cacheField name="TGL_H" numFmtId="14">
      <sharedItems containsDate="1" containsMixedTypes="1" minDate="2023-07-01T00:00:00" maxDate="2023-07-27T00:00:00" count="22">
        <d v="2023-07-01T00:00:00"/>
        <s v=""/>
        <d v="2023-07-03T00:00:00"/>
        <d v="2023-07-04T00:00:00"/>
        <d v="2023-07-05T00:00:00"/>
        <d v="2023-07-06T00:00:00"/>
        <d v="2023-07-07T00:00:00"/>
        <d v="2023-07-08T00:00:00"/>
        <d v="2023-07-11T00:00:00"/>
        <d v="2023-07-10T00:00:00"/>
        <d v="2023-07-13T00:00:00"/>
        <d v="2023-07-12T00:00:00"/>
        <d v="2023-07-15T00:00:00"/>
        <d v="2023-07-14T00:00:00"/>
        <d v="2023-07-18T00:00:00"/>
        <d v="2023-07-20T00:00:00"/>
        <d v="2023-07-17T00:00:00"/>
        <d v="2023-07-21T00:00:00"/>
        <d v="2023-07-22T00:00:00"/>
        <d v="2023-07-24T00:00:00"/>
        <d v="2023-07-25T00:00:00"/>
        <d v="2023-07-26T00:00:00"/>
      </sharedItems>
    </cacheField>
    <cacheField name="SUPPLIER_H" numFmtId="3">
      <sharedItems/>
    </cacheField>
    <cacheField name="FAKTUR_H" numFmtId="3">
      <sharedItems count="3">
        <s v="UNTANA"/>
        <s v=""/>
        <s v="ARTO MORO"/>
      </sharedItems>
    </cacheField>
    <cacheField name="qb" numFmtId="0">
      <sharedItems containsMixedTypes="1" containsNumber="1" containsInteger="1" minValue="1" maxValue="15" count="15">
        <n v="2"/>
        <s v=""/>
        <n v="5"/>
        <n v="1"/>
        <n v="7"/>
        <n v="4"/>
        <n v="6"/>
        <n v="3"/>
        <n v="9"/>
        <n v="10"/>
        <n v="8"/>
        <n v="12"/>
        <n v="11"/>
        <n v="14"/>
        <n v="15"/>
      </sharedItems>
    </cacheField>
    <cacheField name="Column1" numFmtId="0">
      <sharedItems containsMixedTypes="1" containsNumber="1" containsInteger="1" minValue="5" maxValue="7" count="6">
        <n v="5"/>
        <s v=""/>
        <n v="6"/>
        <n v="7"/>
        <e v="#REF!"/>
        <e v="#VALUE!"/>
      </sharedItems>
    </cacheField>
    <cacheField name="CONCAT1" numFmtId="0">
      <sharedItems/>
    </cacheField>
    <cacheField name="CONCAT2" numFmtId="0">
      <sharedItems/>
    </cacheField>
    <cacheField name="CONCAT3" numFmtId="0">
      <sharedItems/>
    </cacheField>
    <cacheField name="CONCAT4" numFmtId="0">
      <sharedItems/>
    </cacheField>
    <cacheField name="CEK ARSIP" numFmtId="0">
      <sharedItems count="2">
        <e v="#REF!"/>
        <s v=""/>
      </sharedItems>
    </cacheField>
    <cacheField name="//DB" numFmtId="0">
      <sharedItems containsMixedTypes="1" containsNumber="1" containsInteger="1" minValue="1" maxValue="2664"/>
    </cacheField>
    <cacheField name="Column3" numFmtId="0">
      <sharedItems count="2">
        <b v="1"/>
        <s v=""/>
      </sharedItems>
    </cacheField>
    <cacheField name="QTY/ CTN_H" numFmtId="0">
      <sharedItems/>
    </cacheField>
    <cacheField name="NB NOTA_C_QTY" numFmtId="0">
      <sharedItems/>
    </cacheField>
    <cacheField name="//DB2" numFmtId="0">
      <sharedItems count="3">
        <e v="#REF!"/>
        <s v=""/>
        <e v="#N/A"/>
      </sharedItems>
    </cacheField>
    <cacheField name="ID BARANG" numFmtId="1">
      <sharedItems containsMixedTypes="1" containsNumber="1" containsInteger="1" minValue="1" maxValue="731" count="589">
        <n v="1"/>
        <n v="2"/>
        <s v=""/>
        <n v="4"/>
        <n v="5"/>
        <n v="7"/>
        <n v="8"/>
        <n v="9"/>
        <n v="10"/>
        <n v="11"/>
        <n v="13"/>
        <n v="15"/>
        <n v="17"/>
        <n v="18"/>
        <n v="20"/>
        <n v="22"/>
        <n v="24"/>
        <n v="25"/>
        <n v="27"/>
        <n v="29"/>
        <n v="31"/>
        <n v="32"/>
        <n v="34"/>
        <n v="36"/>
        <n v="37"/>
        <n v="38"/>
        <n v="39"/>
        <n v="40"/>
        <n v="41"/>
        <n v="42"/>
        <n v="44"/>
        <n v="45"/>
        <n v="46"/>
        <n v="47"/>
        <n v="48"/>
        <n v="49"/>
        <n v="50"/>
        <n v="52"/>
        <n v="53"/>
        <n v="54"/>
        <n v="55"/>
        <n v="57"/>
        <n v="58"/>
        <n v="59"/>
        <n v="60"/>
        <n v="61"/>
        <n v="62"/>
        <n v="64"/>
        <n v="65"/>
        <n v="66"/>
        <n v="67"/>
        <n v="68"/>
        <n v="69"/>
        <n v="71"/>
        <n v="72"/>
        <n v="73"/>
        <n v="74"/>
        <n v="75"/>
        <n v="76"/>
        <n v="78"/>
        <n v="80"/>
        <n v="82"/>
        <n v="84"/>
        <n v="85"/>
        <n v="86"/>
        <n v="88"/>
        <n v="90"/>
        <n v="91"/>
        <n v="92"/>
        <n v="94"/>
        <n v="96"/>
        <n v="98"/>
        <n v="99"/>
        <n v="100"/>
        <n v="102"/>
        <n v="104"/>
        <n v="106"/>
        <n v="107"/>
        <n v="108"/>
        <n v="109"/>
        <n v="110"/>
        <n v="111"/>
        <n v="112"/>
        <n v="114"/>
        <n v="115"/>
        <n v="117"/>
        <n v="118"/>
        <n v="119"/>
        <n v="120"/>
        <n v="121"/>
        <n v="122"/>
        <n v="124"/>
        <n v="125"/>
        <n v="127"/>
        <n v="128"/>
        <n v="129"/>
        <n v="130"/>
        <n v="131"/>
        <n v="132"/>
        <n v="134"/>
        <n v="135"/>
        <n v="136"/>
        <n v="137"/>
        <n v="138"/>
        <n v="139"/>
        <n v="140"/>
        <n v="141"/>
        <n v="142"/>
        <n v="144"/>
        <n v="145"/>
        <n v="146"/>
        <n v="147"/>
        <n v="149"/>
        <n v="150"/>
        <n v="151"/>
        <n v="152"/>
        <n v="153"/>
        <n v="154"/>
        <n v="155"/>
        <n v="156"/>
        <n v="157"/>
        <n v="158"/>
        <n v="160"/>
        <n v="161"/>
        <n v="162"/>
        <n v="163"/>
        <n v="164"/>
        <n v="165"/>
        <n v="166"/>
        <n v="168"/>
        <n v="169"/>
        <n v="170"/>
        <n v="171"/>
        <n v="172"/>
        <n v="173"/>
        <n v="174"/>
        <n v="175"/>
        <n v="176"/>
        <n v="178"/>
        <n v="179"/>
        <n v="180"/>
        <n v="181"/>
        <n v="182"/>
        <n v="183"/>
        <n v="184"/>
        <n v="185"/>
        <n v="187"/>
        <n v="188"/>
        <n v="189"/>
        <n v="190"/>
        <n v="191"/>
        <n v="193"/>
        <n v="194"/>
        <n v="195"/>
        <n v="196"/>
        <n v="197"/>
        <n v="198"/>
        <n v="199"/>
        <n v="200"/>
        <n v="202"/>
        <n v="203"/>
        <n v="204"/>
        <n v="205"/>
        <n v="206"/>
        <n v="207"/>
        <n v="208"/>
        <n v="209"/>
        <n v="210"/>
        <n v="212"/>
        <n v="214"/>
        <n v="217"/>
        <n v="219"/>
        <n v="221"/>
        <n v="223"/>
        <n v="224"/>
        <n v="225"/>
        <n v="227"/>
        <n v="228"/>
        <n v="229"/>
        <n v="230"/>
        <n v="231"/>
        <n v="232"/>
        <n v="234"/>
        <n v="235"/>
        <n v="236"/>
        <n v="237"/>
        <n v="238"/>
        <n v="239"/>
        <n v="240"/>
        <n v="242"/>
        <n v="243"/>
        <n v="245"/>
        <n v="246"/>
        <n v="247"/>
        <n v="248"/>
        <n v="249"/>
        <n v="250"/>
        <n v="251"/>
        <n v="253"/>
        <n v="254"/>
        <n v="255"/>
        <n v="256"/>
        <n v="257"/>
        <n v="258"/>
        <n v="259"/>
        <n v="260"/>
        <n v="261"/>
        <n v="262"/>
        <n v="263"/>
        <n v="264"/>
        <n v="266"/>
        <n v="267"/>
        <n v="268"/>
        <n v="269"/>
        <n v="270"/>
        <n v="271"/>
        <n v="272"/>
        <n v="273"/>
        <n v="274"/>
        <n v="276"/>
        <n v="277"/>
        <n v="278"/>
        <n v="279"/>
        <n v="280"/>
        <n v="281"/>
        <n v="282"/>
        <n v="283"/>
        <n v="284"/>
        <n v="285"/>
        <n v="286"/>
        <n v="288"/>
        <n v="289"/>
        <n v="291"/>
        <n v="292"/>
        <n v="293"/>
        <n v="294"/>
        <n v="295"/>
        <n v="296"/>
        <n v="297"/>
        <n v="298"/>
        <n v="299"/>
        <n v="300"/>
        <n v="301"/>
        <n v="303"/>
        <n v="304"/>
        <n v="305"/>
        <n v="306"/>
        <n v="307"/>
        <n v="309"/>
        <n v="310"/>
        <n v="311"/>
        <n v="313"/>
        <n v="315"/>
        <n v="317"/>
        <n v="319"/>
        <n v="320"/>
        <n v="322"/>
        <n v="323"/>
        <n v="324"/>
        <n v="325"/>
        <n v="326"/>
        <n v="327"/>
        <n v="328"/>
        <n v="330"/>
        <n v="331"/>
        <n v="332"/>
        <n v="333"/>
        <n v="334"/>
        <n v="335"/>
        <n v="337"/>
        <n v="338"/>
        <n v="339"/>
        <n v="340"/>
        <n v="341"/>
        <n v="342"/>
        <n v="344"/>
        <n v="345"/>
        <n v="346"/>
        <n v="347"/>
        <n v="348"/>
        <n v="350"/>
        <n v="351"/>
        <n v="352"/>
        <n v="353"/>
        <n v="354"/>
        <n v="355"/>
        <n v="356"/>
        <n v="358"/>
        <n v="359"/>
        <n v="361"/>
        <n v="362"/>
        <n v="363"/>
        <n v="364"/>
        <n v="365"/>
        <n v="366"/>
        <n v="367"/>
        <n v="368"/>
        <n v="369"/>
        <n v="371"/>
        <n v="372"/>
        <n v="374"/>
        <n v="375"/>
        <n v="376"/>
        <n v="378"/>
        <n v="379"/>
        <n v="381"/>
        <n v="382"/>
        <n v="383"/>
        <n v="384"/>
        <n v="385"/>
        <n v="387"/>
        <n v="388"/>
        <n v="389"/>
        <n v="390"/>
        <n v="392"/>
        <n v="394"/>
        <n v="395"/>
        <n v="397"/>
        <n v="399"/>
        <n v="400"/>
        <n v="402"/>
        <n v="403"/>
        <n v="404"/>
        <n v="405"/>
        <n v="406"/>
        <n v="407"/>
        <n v="408"/>
        <n v="409"/>
        <n v="411"/>
        <n v="412"/>
        <n v="413"/>
        <n v="414"/>
        <n v="416"/>
        <n v="418"/>
        <n v="420"/>
        <n v="421"/>
        <n v="422"/>
        <n v="423"/>
        <n v="424"/>
        <n v="425"/>
        <n v="426"/>
        <n v="428"/>
        <n v="429"/>
        <n v="430"/>
        <n v="431"/>
        <n v="432"/>
        <n v="434"/>
        <n v="436"/>
        <n v="438"/>
        <n v="439"/>
        <n v="440"/>
        <n v="441"/>
        <n v="443"/>
        <n v="444"/>
        <n v="446"/>
        <n v="448"/>
        <n v="450"/>
        <n v="451"/>
        <n v="452"/>
        <n v="453"/>
        <n v="454"/>
        <n v="455"/>
        <n v="456"/>
        <n v="457"/>
        <n v="458"/>
        <n v="460"/>
        <n v="461"/>
        <n v="462"/>
        <n v="464"/>
        <n v="466"/>
        <n v="467"/>
        <n v="469"/>
        <n v="471"/>
        <n v="473"/>
        <n v="475"/>
        <n v="476"/>
        <n v="477"/>
        <n v="478"/>
        <n v="479"/>
        <n v="480"/>
        <n v="481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4"/>
        <n v="516"/>
        <n v="517"/>
        <n v="519"/>
        <n v="520"/>
        <n v="522"/>
        <n v="524"/>
        <n v="525"/>
        <n v="526"/>
        <n v="527"/>
        <n v="528"/>
        <n v="529"/>
        <n v="530"/>
        <n v="531"/>
        <n v="532"/>
        <n v="533"/>
        <n v="534"/>
        <n v="536"/>
        <n v="537"/>
        <n v="538"/>
        <n v="539"/>
        <n v="540"/>
        <n v="541"/>
        <n v="542"/>
        <n v="543"/>
        <n v="544"/>
        <n v="545"/>
        <n v="546"/>
        <n v="548"/>
        <n v="549"/>
        <n v="550"/>
        <n v="551"/>
        <n v="552"/>
        <n v="553"/>
        <n v="555"/>
        <n v="556"/>
        <n v="557"/>
        <n v="558"/>
        <n v="559"/>
        <n v="560"/>
        <n v="561"/>
        <n v="563"/>
        <n v="564"/>
        <n v="565"/>
        <n v="566"/>
        <n v="567"/>
        <n v="568"/>
        <n v="569"/>
        <n v="570"/>
        <n v="571"/>
        <n v="572"/>
        <n v="574"/>
        <n v="575"/>
        <n v="577"/>
        <n v="578"/>
        <n v="579"/>
        <n v="580"/>
        <n v="581"/>
        <n v="582"/>
        <n v="583"/>
        <n v="584"/>
        <n v="585"/>
        <n v="586"/>
        <n v="588"/>
        <n v="589"/>
        <n v="590"/>
        <n v="591"/>
        <n v="592"/>
        <n v="593"/>
        <n v="594"/>
        <n v="595"/>
        <n v="597"/>
        <n v="598"/>
        <n v="600"/>
        <n v="601"/>
        <n v="602"/>
        <n v="603"/>
        <n v="605"/>
        <n v="606"/>
        <n v="608"/>
        <n v="609"/>
        <n v="611"/>
        <n v="612"/>
        <n v="614"/>
        <n v="616"/>
        <n v="618"/>
        <n v="620"/>
        <n v="621"/>
        <n v="623"/>
        <n v="624"/>
        <n v="625"/>
        <n v="626"/>
        <n v="627"/>
        <n v="628"/>
        <n v="629"/>
        <n v="630"/>
        <n v="632"/>
        <n v="633"/>
        <n v="634"/>
        <n v="635"/>
        <n v="636"/>
        <n v="637"/>
        <n v="638"/>
        <n v="640"/>
        <n v="641"/>
        <n v="642"/>
        <n v="643"/>
        <n v="644"/>
        <n v="646"/>
        <n v="648"/>
        <n v="649"/>
        <n v="650"/>
        <n v="651"/>
        <n v="652"/>
        <n v="653"/>
        <n v="654"/>
        <n v="655"/>
        <n v="656"/>
        <n v="658"/>
        <n v="659"/>
        <n v="660"/>
        <n v="661"/>
        <n v="662"/>
        <n v="663"/>
        <n v="664"/>
        <n v="665"/>
        <n v="666"/>
        <n v="667"/>
        <n v="668"/>
        <n v="670"/>
        <n v="671"/>
        <n v="672"/>
        <n v="673"/>
        <n v="674"/>
        <n v="675"/>
        <n v="676"/>
        <n v="677"/>
        <n v="678"/>
        <n v="679"/>
        <n v="681"/>
        <n v="682"/>
        <n v="683"/>
        <n v="684"/>
        <n v="685"/>
        <n v="686"/>
        <n v="687"/>
        <n v="688"/>
        <n v="690"/>
        <n v="691"/>
        <n v="693"/>
        <n v="694"/>
        <n v="696"/>
        <e v="#N/A"/>
        <n v="701"/>
        <n v="703"/>
        <n v="704"/>
        <n v="705"/>
        <n v="706"/>
        <n v="707"/>
        <n v="708"/>
        <n v="709"/>
        <n v="711"/>
        <n v="712"/>
        <n v="713"/>
        <n v="714"/>
        <n v="715"/>
        <n v="716"/>
        <n v="717"/>
        <n v="718"/>
        <n v="720"/>
        <n v="721"/>
        <n v="722"/>
        <n v="723"/>
        <n v="724"/>
        <n v="726"/>
        <n v="727"/>
        <n v="728"/>
        <n v="729"/>
        <n v="73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7">
  <r>
    <s v="ballpentf20376wrmulticolorpen60lsnuntana"/>
    <x v="0"/>
    <n v="1"/>
    <e v="#N/A"/>
    <n v="1421"/>
    <s v="Bp TF-2037 6W"/>
    <s v="UNTANA"/>
    <s v="DUTA BUANA"/>
    <s v="60 LSN"/>
    <s v="pen"/>
    <s v="60"/>
    <s v="LSN"/>
    <n v="12"/>
    <s v="PCS"/>
    <s v=""/>
    <s v=""/>
    <n v="720"/>
    <s v="PCS"/>
    <m/>
    <n v="10"/>
    <n v="10"/>
    <n v="0"/>
    <n v="600"/>
    <s v="LSN"/>
    <n v="720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d v="2023-07-01T00:00:00"/>
  </r>
  <r>
    <s v="garisantf36060lsnuntana"/>
    <x v="1"/>
    <n v="2"/>
    <n v="2730"/>
    <n v="1698"/>
    <s v="Garisan TF-360"/>
    <s v="UNTANA"/>
    <s v="DUTA BUANA"/>
    <s v="60 LSN"/>
    <s v="garisan"/>
    <s v="60"/>
    <s v="LSN"/>
    <n v="12"/>
    <s v="PCS"/>
    <s v=""/>
    <s v=""/>
    <n v="720"/>
    <s v="PCS"/>
    <m/>
    <n v="1"/>
    <n v="1"/>
    <n v="0"/>
    <n v="60"/>
    <s v="LSN"/>
    <n v="72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d v="2023-07-01T00:00:00"/>
  </r>
  <r>
    <s v="clearholderfoliosikaac105fmerah60lsnuntana"/>
    <x v="2"/>
    <n v="4"/>
    <e v="#N/A"/>
    <n v="2002"/>
    <s v="Map L Sika A-105 F Merah"/>
    <s v="UNTANA"/>
    <s v="GRAFINDO"/>
    <s v="60 LSN"/>
    <s v="map"/>
    <s v="60"/>
    <s v="LSN"/>
    <n v="12"/>
    <s v="PCS"/>
    <s v=""/>
    <s v=""/>
    <n v="720"/>
    <s v="PCS"/>
    <m/>
    <n v="11"/>
    <n v="11"/>
    <n v="0"/>
    <n v="660"/>
    <s v="LSN"/>
    <n v="792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d v="2023-07-01T00:00:00"/>
  </r>
  <r>
    <s v="clearholderfoliosikaac105fkuning60lsnuntana"/>
    <x v="3"/>
    <n v="5"/>
    <e v="#N/A"/>
    <n v="2001"/>
    <s v="Map L Sika A-105 F Kuning"/>
    <s v="UNTANA"/>
    <s v="GRAFINDO"/>
    <s v="60 LSN"/>
    <s v="map"/>
    <s v="60"/>
    <s v="LSN"/>
    <n v="12"/>
    <s v="PCS"/>
    <s v=""/>
    <s v=""/>
    <n v="720"/>
    <s v="PCS"/>
    <m/>
    <n v="23"/>
    <n v="23"/>
    <n v="0"/>
    <n v="1380"/>
    <s v="LSN"/>
    <n v="1656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d v="2023-07-01T00:00:00"/>
  </r>
  <r>
    <s v="looseleafa5100lbrkoalamtk150pakuntana"/>
    <x v="4"/>
    <n v="7"/>
    <e v="#N/A"/>
    <n v="1874"/>
    <s v="L Leaf A5-100 lbr Koala MTK"/>
    <s v="UNTANA"/>
    <s v="BINTANG SAUDARA"/>
    <s v="150 PAK"/>
    <s v="ll"/>
    <s v="150"/>
    <s v="PAK"/>
    <s v=""/>
    <s v=""/>
    <s v=""/>
    <s v=""/>
    <n v="150"/>
    <s v="PAK"/>
    <m/>
    <n v="2"/>
    <n v="2"/>
    <n v="0"/>
    <n v="300"/>
    <s v="PAK"/>
    <n v="30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d v="2023-07-01T00:00:00"/>
  </r>
  <r>
    <s v="looseleafa550lbrkoalamtk300pakuntana"/>
    <x v="5"/>
    <n v="8"/>
    <e v="#N/A"/>
    <n v="1877"/>
    <s v="L Leaf A5-50 lbr Koala MTK"/>
    <s v="UNTANA"/>
    <s v="BINTANG JAYA"/>
    <s v="300 PAK"/>
    <s v="ll"/>
    <s v="300"/>
    <s v="PAK"/>
    <s v=""/>
    <s v=""/>
    <s v=""/>
    <s v=""/>
    <n v="300"/>
    <s v="PAK"/>
    <m/>
    <n v="2"/>
    <n v="2"/>
    <n v="0"/>
    <n v="600"/>
    <s v="PAK"/>
    <n v="60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d v="2023-07-01T00:00:00"/>
  </r>
  <r>
    <s v="looseleafa5100lbrdotedtitik160pakuntana"/>
    <x v="6"/>
    <n v="9"/>
    <e v="#N/A"/>
    <n v="1875"/>
    <s v="L Leaf A5-100lbr Doted Titik"/>
    <s v="UNTANA"/>
    <s v="BINTANG SAUDARA"/>
    <s v="160 PAK"/>
    <s v="ll"/>
    <s v="160"/>
    <s v="PAK"/>
    <s v=""/>
    <s v=""/>
    <s v=""/>
    <s v=""/>
    <n v="160"/>
    <s v="PAK"/>
    <m/>
    <n v="2"/>
    <n v="2"/>
    <n v="0"/>
    <n v="320"/>
    <s v="PAK"/>
    <n v="32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d v="2023-07-01T00:00:00"/>
  </r>
  <r>
    <s v="looseleafa550lbrdotedtitik200pakuntana"/>
    <x v="7"/>
    <n v="10"/>
    <e v="#N/A"/>
    <n v="1878"/>
    <s v="L Leaf A5-50lbr Doted Titik"/>
    <s v="UNTANA"/>
    <s v="BINTANG SAUDARA"/>
    <s v="200 PAK"/>
    <s v="ll"/>
    <s v="200"/>
    <s v="PAK"/>
    <s v=""/>
    <s v=""/>
    <s v=""/>
    <s v=""/>
    <n v="200"/>
    <s v="PAK"/>
    <m/>
    <n v="1"/>
    <n v="1"/>
    <n v="0"/>
    <n v="200"/>
    <s v="PAK"/>
    <n v="20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d v="2023-07-01T00:00:00"/>
  </r>
  <r>
    <s v="looseleafb5100lbrkoalamtk150pakuntana"/>
    <x v="8"/>
    <n v="11"/>
    <e v="#N/A"/>
    <n v="1879"/>
    <s v="L Leaf B5-100 lbr koala MTK"/>
    <s v="UNTANA"/>
    <s v="BINTANG JAYA"/>
    <s v="150 PAK"/>
    <s v="ll"/>
    <s v="150"/>
    <s v="PAK"/>
    <s v=""/>
    <s v=""/>
    <s v=""/>
    <s v=""/>
    <n v="150"/>
    <s v="PAK"/>
    <m/>
    <n v="2"/>
    <n v="2"/>
    <n v="0"/>
    <n v="300"/>
    <s v="PAK"/>
    <n v="30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d v="2023-07-01T00:00:00"/>
  </r>
  <r>
    <s v="bukumewarnaijumbofancyangka&amp;huruf1200pcsuntana"/>
    <x v="9"/>
    <n v="13"/>
    <e v="#N/A"/>
    <n v="1469"/>
    <s v="Buku Mewarnai Jumbo Fancy Angka &amp; Huruf"/>
    <s v="UNTANA"/>
    <s v="SURYA PRATAMA"/>
    <s v="1200 PCS"/>
    <s v="buku"/>
    <s v="1200"/>
    <s v="PCS"/>
    <s v=""/>
    <s v=""/>
    <s v=""/>
    <s v=""/>
    <n v="1200"/>
    <s v="PCS"/>
    <m/>
    <n v="4"/>
    <n v="4"/>
    <n v="0"/>
    <n v="4800"/>
    <s v="PCS"/>
    <n v="4800"/>
    <s v=""/>
    <s v=""/>
    <s v=""/>
    <s v=""/>
    <n v="4"/>
    <s v=""/>
    <s v=""/>
    <n v="1"/>
    <s v=""/>
    <s v=""/>
    <s v=""/>
    <s v=""/>
    <s v=""/>
    <s v=""/>
    <s v=""/>
    <s v=""/>
    <s v=""/>
    <s v=""/>
    <s v=""/>
    <s v=""/>
    <x v="1"/>
    <d v="2023-07-03T00:00:00"/>
  </r>
  <r>
    <s v="mejaipadimportjumbokarakter10pcsuntana"/>
    <x v="10"/>
    <n v="15"/>
    <e v="#N/A"/>
    <n v="2087"/>
    <s v="Meja Ipad Import Jumbo Karakter"/>
    <s v="UNTANA"/>
    <s v="SAPUTRO OFFICE"/>
    <s v="10 PCS"/>
    <s v="meja"/>
    <s v="10"/>
    <s v="PCS"/>
    <s v=""/>
    <s v=""/>
    <s v=""/>
    <s v=""/>
    <n v="10"/>
    <s v="PCS"/>
    <m/>
    <n v="30"/>
    <n v="30"/>
    <n v="0"/>
    <n v="300"/>
    <s v="PCS"/>
    <n v="300"/>
    <s v=""/>
    <s v=""/>
    <s v=""/>
    <s v=""/>
    <n v="30"/>
    <s v=""/>
    <s v=""/>
    <n v="2"/>
    <s v=""/>
    <s v=""/>
    <s v=""/>
    <s v=""/>
    <s v=""/>
    <s v=""/>
    <s v=""/>
    <s v=""/>
    <s v=""/>
    <s v=""/>
    <s v=""/>
    <s v=""/>
    <x v="1"/>
    <d v="2023-07-04T00:00:00"/>
  </r>
  <r>
    <s v="entercboardkayu12lsnuntana"/>
    <x v="11"/>
    <n v="17"/>
    <e v="#N/A"/>
    <n v="1509"/>
    <s v="Clip Board Kayu Enter"/>
    <s v="UNTANA"/>
    <s v="ETJ"/>
    <s v="12 LSN"/>
    <s v="clip"/>
    <s v="12"/>
    <s v="LSN"/>
    <n v="12"/>
    <s v="PCS"/>
    <s v=""/>
    <s v=""/>
    <n v="144"/>
    <s v="PCS"/>
    <m/>
    <n v="5"/>
    <n v="5"/>
    <n v="0"/>
    <n v="60"/>
    <s v="LSN"/>
    <n v="720"/>
    <s v=""/>
    <s v=""/>
    <s v=""/>
    <s v=""/>
    <n v="5"/>
    <s v=""/>
    <s v=""/>
    <n v="3"/>
    <s v=""/>
    <s v=""/>
    <s v=""/>
    <s v=""/>
    <s v=""/>
    <s v=""/>
    <s v=""/>
    <s v=""/>
    <s v=""/>
    <s v=""/>
    <s v=""/>
    <s v=""/>
    <x v="1"/>
    <d v="2023-07-04T00:00:00"/>
  </r>
  <r>
    <s v="enter12x187000pcsuntana"/>
    <x v="12"/>
    <n v="18"/>
    <e v="#N/A"/>
    <n v="2093"/>
    <s v="Mika Enter 12 x 18"/>
    <s v="UNTANA"/>
    <s v="ETJ"/>
    <s v="7000 PCS"/>
    <s v="dll"/>
    <s v="7000"/>
    <s v="PCS"/>
    <s v=""/>
    <s v=""/>
    <s v=""/>
    <s v=""/>
    <n v="7000"/>
    <s v="PCS"/>
    <m/>
    <n v="1"/>
    <n v="1"/>
    <n v="0"/>
    <n v="7000"/>
    <s v="PCS"/>
    <n v="7000"/>
    <s v=""/>
    <s v=""/>
    <s v=""/>
    <s v=""/>
    <n v="1"/>
    <s v=""/>
    <s v=""/>
    <n v="4"/>
    <s v=""/>
    <s v=""/>
    <s v=""/>
    <s v=""/>
    <s v=""/>
    <s v=""/>
    <s v=""/>
    <s v=""/>
    <s v=""/>
    <s v=""/>
    <s v=""/>
    <s v=""/>
    <x v="1"/>
    <d v="2023-07-04T00:00:00"/>
  </r>
  <r>
    <s v="stabilotf1145livecolourpastel60lsnuntana"/>
    <x v="13"/>
    <n v="20"/>
    <e v="#N/A"/>
    <n v="2513"/>
    <s v="Stabillo TF-1145 Live Colour Pastel"/>
    <s v="UNTANA"/>
    <s v="DUTA BUANA"/>
    <s v="60 LSN"/>
    <s v="stabilo"/>
    <s v="60"/>
    <s v="LSN"/>
    <n v="12"/>
    <s v="PCS"/>
    <s v=""/>
    <s v=""/>
    <n v="720"/>
    <s v="PCS"/>
    <m/>
    <n v="3"/>
    <n v="3"/>
    <n v="0"/>
    <n v="180"/>
    <s v="LSN"/>
    <n v="2160"/>
    <s v=""/>
    <s v=""/>
    <s v=""/>
    <s v=""/>
    <n v="3"/>
    <s v=""/>
    <s v=""/>
    <n v="5"/>
    <s v=""/>
    <s v=""/>
    <s v=""/>
    <s v=""/>
    <s v=""/>
    <s v=""/>
    <s v=""/>
    <s v=""/>
    <s v=""/>
    <s v=""/>
    <s v=""/>
    <s v=""/>
    <x v="1"/>
    <d v="2023-07-04T00:00:00"/>
  </r>
  <r>
    <s v="ballpengeltf1191bodywr03mmhightech96lsnuntana"/>
    <x v="14"/>
    <n v="22"/>
    <e v="#N/A"/>
    <n v="1288"/>
    <s v="Bp gel TF-1191 hitek 0.3mm Hitam"/>
    <s v="UNTANA"/>
    <s v="DUTA BUANA"/>
    <s v="96 LSN"/>
    <s v="pen"/>
    <s v="96"/>
    <s v="LSN"/>
    <n v="12"/>
    <s v="PCS"/>
    <s v=""/>
    <s v=""/>
    <n v="1152"/>
    <s v="PCS"/>
    <m/>
    <n v="3"/>
    <n v="3"/>
    <n v="0"/>
    <n v="288"/>
    <s v="LSN"/>
    <n v="3456"/>
    <s v=""/>
    <s v=""/>
    <s v=""/>
    <s v=""/>
    <n v="3"/>
    <s v=""/>
    <s v=""/>
    <n v="6"/>
    <s v=""/>
    <s v=""/>
    <s v=""/>
    <s v=""/>
    <s v=""/>
    <s v=""/>
    <s v=""/>
    <s v=""/>
    <s v=""/>
    <s v=""/>
    <s v=""/>
    <s v=""/>
    <x v="1"/>
    <d v="2023-07-04T00:00:00"/>
  </r>
  <r>
    <s v="ballpengeltf1191bodywr03mmhightech96lsnuntana"/>
    <x v="14"/>
    <n v="24"/>
    <e v="#N/A"/>
    <n v="1288"/>
    <s v="Bp gel TF-1191 hitek 0.3mm Hitam"/>
    <s v="UNTANA"/>
    <s v="DUTA BUANA"/>
    <s v="96 LSN"/>
    <s v="pen"/>
    <s v="96"/>
    <s v="LSN"/>
    <n v="12"/>
    <s v="PCS"/>
    <s v=""/>
    <s v=""/>
    <n v="1152"/>
    <s v="PCS"/>
    <m/>
    <n v="3"/>
    <n v="3"/>
    <n v="0"/>
    <n v="288"/>
    <s v="LSN"/>
    <n v="3456"/>
    <s v=""/>
    <s v=""/>
    <s v=""/>
    <s v=""/>
    <n v="3"/>
    <s v=""/>
    <s v=""/>
    <n v="7"/>
    <s v=""/>
    <s v=""/>
    <s v=""/>
    <s v=""/>
    <s v=""/>
    <s v=""/>
    <s v=""/>
    <s v=""/>
    <s v=""/>
    <s v=""/>
    <s v=""/>
    <s v=""/>
    <x v="1"/>
    <d v="2023-07-04T00:00:00"/>
  </r>
  <r>
    <s v="ballpengeltf1190br03mmhightech96lsnuntana"/>
    <x v="15"/>
    <n v="25"/>
    <e v="#N/A"/>
    <n v="1286"/>
    <s v="Bp gel TF-1190 hitek 0.3mm biru"/>
    <s v="UNTANA"/>
    <s v="DUTA BUANA"/>
    <s v="96 LSN"/>
    <s v="pen"/>
    <s v="96"/>
    <s v="LSN"/>
    <n v="12"/>
    <s v="PCS"/>
    <s v=""/>
    <s v=""/>
    <n v="1152"/>
    <s v="PCS"/>
    <m/>
    <n v="3"/>
    <n v="3"/>
    <n v="0"/>
    <n v="288"/>
    <s v="LSN"/>
    <n v="3456"/>
    <s v=""/>
    <s v=""/>
    <s v=""/>
    <s v=""/>
    <n v="3"/>
    <s v=""/>
    <s v=""/>
    <n v="8"/>
    <s v=""/>
    <s v=""/>
    <s v=""/>
    <s v=""/>
    <s v=""/>
    <s v=""/>
    <s v=""/>
    <s v=""/>
    <s v=""/>
    <s v=""/>
    <s v=""/>
    <s v=""/>
    <x v="1"/>
    <d v="2023-07-04T00:00:00"/>
  </r>
  <r>
    <s v="pcklpy99108x215x453sd120pcsuntana"/>
    <x v="16"/>
    <n v="27"/>
    <e v="#N/A"/>
    <n v="2238"/>
    <s v="Pc klg LPY 99-10/ 8x21.5x4.5/ 3S/ D"/>
    <s v="UNTANA"/>
    <s v="SBS"/>
    <s v="120 PCS"/>
    <s v="pcase"/>
    <s v="120"/>
    <s v="PCS"/>
    <s v=""/>
    <s v=""/>
    <s v=""/>
    <s v=""/>
    <n v="120"/>
    <s v="PCS"/>
    <m/>
    <n v="5"/>
    <n v="5"/>
    <n v="0"/>
    <n v="600"/>
    <s v="PCS"/>
    <n v="600"/>
    <s v=""/>
    <s v=""/>
    <s v=""/>
    <s v=""/>
    <n v="5"/>
    <s v=""/>
    <s v=""/>
    <n v="9"/>
    <s v=""/>
    <s v=""/>
    <s v=""/>
    <s v=""/>
    <s v=""/>
    <s v=""/>
    <s v=""/>
    <s v=""/>
    <s v=""/>
    <s v=""/>
    <s v=""/>
    <s v=""/>
    <x v="1"/>
    <d v="2023-07-04T00:00:00"/>
  </r>
  <r>
    <s v="corrtapemt737a48lsnuntana"/>
    <x v="17"/>
    <n v="29"/>
    <e v="#N/A"/>
    <n v="2616"/>
    <s v="Tipe-ex MT 737 A"/>
    <s v="UNTANA"/>
    <s v="SBS"/>
    <s v="48 LSN"/>
    <s v="tipex"/>
    <s v="48"/>
    <s v="LSN"/>
    <n v="12"/>
    <s v="PCS"/>
    <s v=""/>
    <s v=""/>
    <n v="576"/>
    <s v="PCS"/>
    <m/>
    <n v="7"/>
    <n v="7"/>
    <n v="0"/>
    <n v="0"/>
    <n v="0"/>
    <n v="4032"/>
    <s v=""/>
    <s v=""/>
    <s v=""/>
    <s v=""/>
    <n v="7"/>
    <s v=""/>
    <s v=""/>
    <n v="10"/>
    <s v=""/>
    <s v=""/>
    <s v=""/>
    <s v=""/>
    <s v=""/>
    <s v=""/>
    <s v=""/>
    <s v=""/>
    <s v=""/>
    <s v=""/>
    <s v=""/>
    <s v=""/>
    <x v="1"/>
    <d v="2023-07-04T00:00:00"/>
  </r>
  <r>
    <s v="bt123a50lsnuntana"/>
    <x v="18"/>
    <n v="31"/>
    <e v="#N/A"/>
    <n v="1650"/>
    <s v="Garisan BT-123 A"/>
    <s v="UNTANA"/>
    <s v="PPW"/>
    <s v="50 LSN"/>
    <s v="garisan"/>
    <s v="50"/>
    <s v="LSN"/>
    <n v="12"/>
    <s v="PCS"/>
    <s v=""/>
    <s v=""/>
    <n v="600"/>
    <s v="PCS"/>
    <m/>
    <n v="1"/>
    <n v="1"/>
    <n v="0"/>
    <n v="50"/>
    <s v="LSN"/>
    <n v="600"/>
    <s v=""/>
    <s v=""/>
    <s v=""/>
    <s v=""/>
    <n v="1"/>
    <s v=""/>
    <s v=""/>
    <n v="11"/>
    <s v=""/>
    <s v=""/>
    <s v=""/>
    <s v=""/>
    <s v=""/>
    <s v=""/>
    <s v=""/>
    <s v=""/>
    <s v=""/>
    <s v=""/>
    <s v=""/>
    <s v=""/>
    <x v="1"/>
    <d v="2023-07-04T00:00:00"/>
  </r>
  <r>
    <s v="pgrsbt17206besar20lsnuntana"/>
    <x v="19"/>
    <n v="32"/>
    <e v="#N/A"/>
    <n v="1643"/>
    <s v="Garisan BT 172-06 Besar"/>
    <s v="UNTANA"/>
    <s v="PPW"/>
    <s v="20 LSN"/>
    <s v="garisan"/>
    <s v="20"/>
    <s v="LSN"/>
    <n v="12"/>
    <s v="PCS"/>
    <s v=""/>
    <s v=""/>
    <n v="240"/>
    <s v="PCS"/>
    <m/>
    <n v="1"/>
    <n v="1"/>
    <n v="0"/>
    <n v="20"/>
    <s v="LSN"/>
    <n v="240"/>
    <s v=""/>
    <s v=""/>
    <s v=""/>
    <s v=""/>
    <n v="1"/>
    <s v=""/>
    <s v=""/>
    <n v="12"/>
    <s v=""/>
    <s v=""/>
    <s v=""/>
    <s v=""/>
    <s v=""/>
    <s v=""/>
    <s v=""/>
    <s v=""/>
    <s v=""/>
    <s v=""/>
    <s v=""/>
    <s v=""/>
    <x v="1"/>
    <d v="2023-07-04T00:00:00"/>
  </r>
  <r>
    <s v="bt30cm100lsnuntana"/>
    <x v="20"/>
    <n v="34"/>
    <e v="#N/A"/>
    <n v="1645"/>
    <s v="Garisan BT 30cm"/>
    <s v="UNTANA"/>
    <s v="PPW"/>
    <s v="100 LSN"/>
    <s v="garisan"/>
    <s v="100"/>
    <s v="LSN"/>
    <n v="12"/>
    <s v="PCS"/>
    <s v=""/>
    <s v=""/>
    <n v="1200"/>
    <s v="PCS"/>
    <m/>
    <n v="5"/>
    <n v="5"/>
    <n v="0"/>
    <n v="500"/>
    <s v="LSN"/>
    <n v="6000"/>
    <s v=""/>
    <s v=""/>
    <s v=""/>
    <s v=""/>
    <n v="5"/>
    <s v=""/>
    <s v=""/>
    <n v="13"/>
    <s v=""/>
    <s v=""/>
    <s v=""/>
    <s v=""/>
    <s v=""/>
    <s v=""/>
    <s v=""/>
    <s v=""/>
    <s v=""/>
    <s v=""/>
    <s v=""/>
    <s v=""/>
    <x v="1"/>
    <d v="2023-07-04T00:00:00"/>
  </r>
  <r>
    <s v="balonsmilekuning20x5lks3200sk72lpguntana"/>
    <x v="21"/>
    <n v="36"/>
    <n v="236"/>
    <n v="1189"/>
    <s v="Balon Smile Kuning 20X5 LKS 3200SK"/>
    <s v="UNTANA"/>
    <s v="PSM"/>
    <s v="72 LPG"/>
    <s v="dll"/>
    <s v="72"/>
    <s v="LPG"/>
    <s v=""/>
    <s v=""/>
    <s v=""/>
    <s v=""/>
    <n v="72"/>
    <s v="LPG"/>
    <m/>
    <n v="2"/>
    <n v="2"/>
    <n v="0"/>
    <n v="144"/>
    <s v="LPG"/>
    <n v="144"/>
    <s v=""/>
    <s v=""/>
    <s v=""/>
    <s v=""/>
    <n v="2"/>
    <s v=""/>
    <s v=""/>
    <n v="14"/>
    <s v=""/>
    <s v=""/>
    <s v=""/>
    <s v=""/>
    <s v=""/>
    <s v=""/>
    <s v=""/>
    <s v=""/>
    <s v=""/>
    <s v=""/>
    <s v=""/>
    <s v=""/>
    <x v="1"/>
    <d v="2023-07-04T00:00:00"/>
  </r>
  <r>
    <s v="balonfshswarna20x5lkf3200hbw40lpguntana"/>
    <x v="22"/>
    <n v="37"/>
    <n v="225"/>
    <n v="1173"/>
    <s v="Balon FS HS Warna 20X5 LKF 3200HBW"/>
    <s v="UNTANA"/>
    <s v="PSM"/>
    <s v="40 LPG"/>
    <s v="dll"/>
    <s v="40"/>
    <s v="LPG"/>
    <s v=""/>
    <s v=""/>
    <s v=""/>
    <s v=""/>
    <n v="40"/>
    <s v="LPG"/>
    <m/>
    <n v="2"/>
    <n v="2"/>
    <n v="0"/>
    <n v="80"/>
    <s v="LPG"/>
    <n v="80"/>
    <s v=""/>
    <s v=""/>
    <s v=""/>
    <s v=""/>
    <n v="2"/>
    <s v=""/>
    <s v=""/>
    <n v="15"/>
    <s v=""/>
    <s v=""/>
    <s v=""/>
    <s v=""/>
    <s v=""/>
    <s v=""/>
    <s v=""/>
    <s v=""/>
    <s v=""/>
    <s v=""/>
    <s v=""/>
    <s v=""/>
    <x v="1"/>
    <d v="2023-07-04T00:00:00"/>
  </r>
  <r>
    <s v="balonmacaron122820x5lkm280050lpguntana"/>
    <x v="23"/>
    <n v="38"/>
    <n v="2331"/>
    <n v="1184"/>
    <s v="Balon macaron 1228 20x5 LKM 2800"/>
    <s v="UNTANA"/>
    <s v="PSM"/>
    <s v="50 LPG"/>
    <s v="balon"/>
    <s v="50"/>
    <s v="LPG"/>
    <s v=""/>
    <s v=""/>
    <s v=""/>
    <s v=""/>
    <n v="50"/>
    <s v="LPG"/>
    <m/>
    <n v="1"/>
    <n v="1"/>
    <n v="0"/>
    <n v="50"/>
    <s v="LPG"/>
    <n v="50"/>
    <s v=""/>
    <s v=""/>
    <s v=""/>
    <s v=""/>
    <n v="1"/>
    <s v=""/>
    <s v=""/>
    <n v="16"/>
    <s v=""/>
    <s v=""/>
    <s v=""/>
    <s v=""/>
    <s v=""/>
    <s v=""/>
    <s v=""/>
    <s v=""/>
    <s v=""/>
    <s v=""/>
    <s v=""/>
    <s v=""/>
    <x v="1"/>
    <d v="2023-07-04T00:00:00"/>
  </r>
  <r>
    <s v="balonmacaron102220x5lkm220060lpguntana"/>
    <x v="24"/>
    <n v="39"/>
    <e v="#N/A"/>
    <n v="1183"/>
    <s v="Balon Macaron 1022 LKM 2200"/>
    <s v="UNTANA"/>
    <s v="PSM"/>
    <s v="60 LPG"/>
    <s v="balon"/>
    <s v="60"/>
    <s v="LPG"/>
    <s v=""/>
    <s v=""/>
    <s v=""/>
    <s v=""/>
    <n v="60"/>
    <s v="LPG"/>
    <m/>
    <n v="1"/>
    <n v="1"/>
    <n v="0"/>
    <n v="60"/>
    <s v="LPG"/>
    <n v="60"/>
    <s v=""/>
    <s v=""/>
    <s v=""/>
    <s v=""/>
    <n v="1"/>
    <s v=""/>
    <s v=""/>
    <n v="17"/>
    <s v=""/>
    <s v=""/>
    <s v=""/>
    <s v=""/>
    <s v=""/>
    <s v=""/>
    <s v=""/>
    <s v=""/>
    <s v=""/>
    <s v=""/>
    <s v=""/>
    <s v=""/>
    <x v="1"/>
    <d v="2023-07-04T00:00:00"/>
  </r>
  <r>
    <s v="balonkilap102220x5lkp220060lpguntana"/>
    <x v="25"/>
    <n v="40"/>
    <n v="2329"/>
    <n v="1180"/>
    <s v="Balon Kilap 1022 20X5 LKP 2200"/>
    <s v="UNTANA"/>
    <s v="PSM"/>
    <s v="60 LPG"/>
    <s v="dll"/>
    <s v="60"/>
    <s v="LPG"/>
    <s v=""/>
    <s v=""/>
    <s v=""/>
    <s v=""/>
    <n v="60"/>
    <s v="LPG"/>
    <m/>
    <n v="1"/>
    <n v="1"/>
    <n v="0"/>
    <n v="60"/>
    <s v="LPG"/>
    <n v="60"/>
    <s v=""/>
    <s v=""/>
    <s v=""/>
    <s v=""/>
    <n v="1"/>
    <s v=""/>
    <s v=""/>
    <n v="18"/>
    <s v=""/>
    <s v=""/>
    <s v=""/>
    <s v=""/>
    <s v=""/>
    <s v=""/>
    <s v=""/>
    <s v=""/>
    <s v=""/>
    <s v=""/>
    <s v=""/>
    <s v=""/>
    <x v="1"/>
    <d v="2023-07-04T00:00:00"/>
  </r>
  <r>
    <s v="balonkilap123220x5lkp320050lpguntana"/>
    <x v="26"/>
    <n v="41"/>
    <n v="228"/>
    <n v="1181"/>
    <s v="Balon Kilap 1232 20X5 LKP 3200"/>
    <s v="UNTANA"/>
    <s v="PSM"/>
    <s v="50 LPG"/>
    <s v="dll"/>
    <s v="50"/>
    <s v="LPG"/>
    <s v=""/>
    <s v=""/>
    <s v=""/>
    <s v=""/>
    <n v="50"/>
    <s v="LPG"/>
    <m/>
    <n v="2"/>
    <n v="2"/>
    <n v="0"/>
    <n v="100"/>
    <s v="LPG"/>
    <n v="100"/>
    <s v=""/>
    <s v=""/>
    <s v=""/>
    <s v=""/>
    <n v="2"/>
    <s v=""/>
    <s v=""/>
    <n v="19"/>
    <s v=""/>
    <s v=""/>
    <s v=""/>
    <s v=""/>
    <s v=""/>
    <s v=""/>
    <s v=""/>
    <s v=""/>
    <s v=""/>
    <s v=""/>
    <s v=""/>
    <s v=""/>
    <x v="1"/>
    <d v="2023-07-04T00:00:00"/>
  </r>
  <r>
    <s v="balonlove102220x5lkl220075lpguntana"/>
    <x v="27"/>
    <n v="42"/>
    <n v="232"/>
    <n v="1182"/>
    <s v="Balon Love 1022 20x5 LKL 2200"/>
    <s v="UNTANA"/>
    <s v="PSM"/>
    <s v="75 LPG"/>
    <s v="balon"/>
    <s v="75"/>
    <s v="LPG"/>
    <s v=""/>
    <s v=""/>
    <s v=""/>
    <s v=""/>
    <n v="75"/>
    <s v="LPG"/>
    <m/>
    <n v="2"/>
    <n v="2"/>
    <n v="0"/>
    <n v="150"/>
    <s v="LPG"/>
    <n v="150"/>
    <s v=""/>
    <s v=""/>
    <s v=""/>
    <s v=""/>
    <n v="2"/>
    <s v=""/>
    <s v=""/>
    <n v="20"/>
    <s v=""/>
    <s v=""/>
    <s v=""/>
    <s v=""/>
    <s v=""/>
    <s v=""/>
    <s v=""/>
    <s v=""/>
    <s v=""/>
    <s v=""/>
    <s v=""/>
    <s v=""/>
    <x v="1"/>
    <d v="2023-07-04T00:00:00"/>
  </r>
  <r>
    <s v="correctiontapect522ptljk60lsnartomoro"/>
    <x v="28"/>
    <n v="44"/>
    <e v="#N/A"/>
    <n v="947"/>
    <s v="Tipe-ex JK CT-522 PTL"/>
    <s v="ARTO MORO"/>
    <s v="ATALI"/>
    <s v="60 LSN"/>
    <s v="tipex"/>
    <s v="60"/>
    <s v="LSN"/>
    <n v="12"/>
    <s v="PCS"/>
    <s v=""/>
    <s v=""/>
    <n v="720"/>
    <s v="PCS"/>
    <m/>
    <n v="2"/>
    <n v="2"/>
    <n v="0"/>
    <n v="1440"/>
    <s v="PCS"/>
    <n v="1440"/>
    <s v=""/>
    <s v=""/>
    <s v=""/>
    <s v=""/>
    <n v="2"/>
    <s v=""/>
    <s v=""/>
    <n v="21"/>
    <s v=""/>
    <s v=""/>
    <s v=""/>
    <s v=""/>
    <s v=""/>
    <s v=""/>
    <s v=""/>
    <s v=""/>
    <s v=""/>
    <s v=""/>
    <s v=""/>
    <s v=""/>
    <x v="1"/>
    <d v="2023-07-05T00:00:00"/>
  </r>
  <r>
    <s v="cutterbladel150mmhjk40lsnartomoro"/>
    <x v="29"/>
    <n v="45"/>
    <e v="#N/A"/>
    <n v="453"/>
    <s v="Isi cutter JK L-150M MH"/>
    <s v="ARTO MORO"/>
    <s v="ATALI"/>
    <s v="40 LSN"/>
    <s v="isi"/>
    <s v="40"/>
    <s v="LSN"/>
    <n v="12"/>
    <s v="PCS"/>
    <s v=""/>
    <s v=""/>
    <n v="480"/>
    <s v="PCS"/>
    <m/>
    <n v="1"/>
    <n v="1"/>
    <n v="0"/>
    <n v="40"/>
    <s v="LSN"/>
    <n v="480"/>
    <s v=""/>
    <s v=""/>
    <s v=""/>
    <s v=""/>
    <n v="1"/>
    <s v=""/>
    <s v=""/>
    <n v="22"/>
    <s v=""/>
    <s v=""/>
    <s v=""/>
    <s v=""/>
    <s v=""/>
    <s v=""/>
    <s v=""/>
    <s v=""/>
    <s v=""/>
    <s v=""/>
    <s v=""/>
    <s v=""/>
    <x v="1"/>
    <d v="2023-07-05T00:00:00"/>
  </r>
  <r>
    <s v="labellermx5500m8digitsjk20pcsartomoro"/>
    <x v="30"/>
    <n v="46"/>
    <e v="#N/A"/>
    <n v="583"/>
    <s v="Mesin label harga JK MX-5500 M"/>
    <s v="ARTO MORO"/>
    <s v="ATALI"/>
    <s v="20 PCS"/>
    <s v="label"/>
    <s v="20"/>
    <s v="PCS"/>
    <s v=""/>
    <s v=""/>
    <s v=""/>
    <s v=""/>
    <n v="20"/>
    <s v="PCS"/>
    <m/>
    <n v="1"/>
    <n v="1"/>
    <n v="0"/>
    <n v="20"/>
    <s v="PCS"/>
    <n v="20"/>
    <s v=""/>
    <s v=""/>
    <s v=""/>
    <s v=""/>
    <n v="1"/>
    <s v=""/>
    <s v=""/>
    <n v="23"/>
    <s v=""/>
    <s v=""/>
    <s v=""/>
    <s v=""/>
    <s v=""/>
    <s v=""/>
    <s v=""/>
    <s v=""/>
    <s v=""/>
    <s v=""/>
    <s v=""/>
    <s v=""/>
    <x v="1"/>
    <d v="2023-07-05T00:00:00"/>
  </r>
  <r>
    <s v="mathsetms55jk24lsnartomoro"/>
    <x v="31"/>
    <n v="47"/>
    <e v="#N/A"/>
    <n v="481"/>
    <s v="Jangka set JK MS-55"/>
    <s v="ARTO MORO"/>
    <s v="ATALI"/>
    <s v="24 LSN"/>
    <s v="jangka"/>
    <s v="24"/>
    <s v="LSN"/>
    <n v="12"/>
    <s v="PCS"/>
    <s v=""/>
    <s v=""/>
    <n v="288"/>
    <s v="PCS"/>
    <m/>
    <n v="1"/>
    <n v="1"/>
    <n v="0"/>
    <n v="24"/>
    <s v="LSN"/>
    <n v="288"/>
    <s v=""/>
    <s v=""/>
    <s v=""/>
    <s v=""/>
    <n v="1"/>
    <s v=""/>
    <s v=""/>
    <n v="24"/>
    <s v=""/>
    <s v=""/>
    <s v=""/>
    <s v=""/>
    <s v=""/>
    <s v=""/>
    <s v=""/>
    <s v=""/>
    <s v=""/>
    <s v=""/>
    <s v=""/>
    <s v=""/>
    <x v="1"/>
    <d v="2023-07-05T00:00:00"/>
  </r>
  <r>
    <s v="mathsetms75jk24lsnartomoro"/>
    <x v="32"/>
    <n v="48"/>
    <e v="#N/A"/>
    <n v="482"/>
    <s v="Jangka set JK MS-75"/>
    <s v="ARTO MORO"/>
    <s v="ATALI"/>
    <s v="24 LSN"/>
    <s v="jangka"/>
    <s v="24"/>
    <s v="LSN"/>
    <n v="12"/>
    <s v="PCS"/>
    <s v=""/>
    <s v=""/>
    <n v="288"/>
    <s v="PCS"/>
    <m/>
    <n v="1"/>
    <n v="1"/>
    <n v="0"/>
    <n v="24"/>
    <s v="LSN"/>
    <n v="288"/>
    <s v=""/>
    <s v=""/>
    <s v=""/>
    <s v=""/>
    <n v="1"/>
    <s v=""/>
    <s v=""/>
    <n v="25"/>
    <s v=""/>
    <s v=""/>
    <s v=""/>
    <s v=""/>
    <s v=""/>
    <s v=""/>
    <s v=""/>
    <s v=""/>
    <s v=""/>
    <s v=""/>
    <s v=""/>
    <s v=""/>
    <x v="1"/>
    <d v="2023-07-05T00:00:00"/>
  </r>
  <r>
    <s v="correctionfluidjk101ajk48lsnartomoro"/>
    <x v="33"/>
    <n v="49"/>
    <e v="#N/A"/>
    <n v="962"/>
    <s v="Tipe-ex JK-101 A"/>
    <s v="ARTO MORO"/>
    <s v="ATALI"/>
    <s v="48 LSN"/>
    <s v="tipex"/>
    <s v="48"/>
    <s v="LSN"/>
    <n v="12"/>
    <s v="PCS"/>
    <s v=""/>
    <s v=""/>
    <n v="576"/>
    <s v="PCS"/>
    <m/>
    <n v="2"/>
    <n v="2"/>
    <n v="0"/>
    <n v="96"/>
    <s v="LSN"/>
    <n v="1152"/>
    <s v=""/>
    <s v=""/>
    <s v=""/>
    <s v=""/>
    <n v="2"/>
    <s v=""/>
    <s v=""/>
    <n v="26"/>
    <s v=""/>
    <s v=""/>
    <s v=""/>
    <s v=""/>
    <s v=""/>
    <s v=""/>
    <s v=""/>
    <s v=""/>
    <s v=""/>
    <s v=""/>
    <s v=""/>
    <s v=""/>
    <x v="1"/>
    <d v="2023-07-05T00:00:00"/>
  </r>
  <r>
    <s v="ballpenbp34912vokustransblackjkbonus12grsartomoro"/>
    <x v="34"/>
    <n v="50"/>
    <e v="#N/A"/>
    <n v="212"/>
    <s v="Bp JK BP-349-12 Vokus Trans Hitam"/>
    <s v="ARTO MORO"/>
    <s v="ATALI"/>
    <s v="12 GRS"/>
    <s v="pen"/>
    <s v="12"/>
    <s v="GRS"/>
    <n v="12"/>
    <s v="LSN"/>
    <n v="12"/>
    <s v="PCS"/>
    <n v="1728"/>
    <s v="PCS"/>
    <m/>
    <n v="0"/>
    <n v="0"/>
    <n v="0"/>
    <s v=""/>
    <s v=""/>
    <n v="0"/>
    <n v="12"/>
    <s v="LSN"/>
    <n v="144"/>
    <s v="PCS"/>
    <n v="0"/>
    <n v="144"/>
    <s v="PCS"/>
    <n v="27"/>
    <s v=""/>
    <s v=""/>
    <s v=""/>
    <s v=""/>
    <s v=""/>
    <s v=""/>
    <s v=""/>
    <s v=""/>
    <s v=""/>
    <s v=""/>
    <s v=""/>
    <s v=""/>
    <x v="1"/>
    <d v="2023-07-05T00:00:00"/>
  </r>
  <r>
    <s v="pencilcasepc0719pstl35greenjk288pcsartomoro"/>
    <x v="35"/>
    <n v="52"/>
    <e v="#N/A"/>
    <n v="647"/>
    <s v="Pc JK PC-0719PSTL-35 Hijau"/>
    <s v="ARTO MORO"/>
    <s v="ATALI"/>
    <s v="288 PCS"/>
    <s v="pcase"/>
    <s v="288"/>
    <s v="PCS"/>
    <s v=""/>
    <s v=""/>
    <s v=""/>
    <s v=""/>
    <n v="288"/>
    <s v="PCS"/>
    <m/>
    <n v="1"/>
    <n v="1"/>
    <n v="0"/>
    <n v="288"/>
    <s v="PCS"/>
    <n v="288"/>
    <s v=""/>
    <s v=""/>
    <s v=""/>
    <s v=""/>
    <n v="1"/>
    <s v=""/>
    <s v=""/>
    <n v="28"/>
    <s v=""/>
    <s v=""/>
    <s v=""/>
    <s v=""/>
    <s v=""/>
    <s v=""/>
    <s v=""/>
    <s v=""/>
    <s v=""/>
    <s v=""/>
    <s v=""/>
    <s v=""/>
    <x v="1"/>
    <d v="2023-07-05T00:00:00"/>
  </r>
  <r>
    <s v="pencilcasepc0719pstl35purplejk288pcsartomoro"/>
    <x v="36"/>
    <n v="53"/>
    <e v="#N/A"/>
    <n v="649"/>
    <s v="Pc JK PC-0719PSTL-35 Ungu"/>
    <s v="ARTO MORO"/>
    <s v="ATALI"/>
    <s v="288 PCS"/>
    <s v="pcase"/>
    <s v="288"/>
    <s v="PCS"/>
    <s v=""/>
    <s v=""/>
    <s v=""/>
    <s v=""/>
    <n v="288"/>
    <s v="PCS"/>
    <m/>
    <n v="1"/>
    <n v="1"/>
    <n v="0"/>
    <n v="288"/>
    <s v="PCS"/>
    <n v="288"/>
    <s v=""/>
    <s v=""/>
    <s v=""/>
    <s v=""/>
    <n v="1"/>
    <s v=""/>
    <s v=""/>
    <n v="29"/>
    <s v=""/>
    <s v=""/>
    <s v=""/>
    <s v=""/>
    <s v=""/>
    <s v=""/>
    <s v=""/>
    <s v=""/>
    <s v=""/>
    <s v=""/>
    <s v=""/>
    <s v=""/>
    <x v="1"/>
    <d v="2023-07-05T00:00:00"/>
  </r>
  <r>
    <s v="pencilcasepc0719pstl35pinkjk288pcsartomoro"/>
    <x v="37"/>
    <n v="54"/>
    <e v="#N/A"/>
    <n v="648"/>
    <s v="Pc JK PC-0719PSTL-35 Pink"/>
    <s v="ARTO MORO"/>
    <s v="ATALI"/>
    <s v="288 PCS"/>
    <s v="pcase"/>
    <s v="288"/>
    <s v="PCS"/>
    <s v=""/>
    <s v=""/>
    <s v=""/>
    <s v=""/>
    <n v="288"/>
    <s v="PCS"/>
    <m/>
    <n v="1"/>
    <n v="1"/>
    <n v="0"/>
    <n v="288"/>
    <s v="PCS"/>
    <n v="288"/>
    <s v=""/>
    <s v=""/>
    <s v=""/>
    <s v=""/>
    <n v="1"/>
    <s v=""/>
    <s v=""/>
    <n v="30"/>
    <s v=""/>
    <s v=""/>
    <s v=""/>
    <s v=""/>
    <s v=""/>
    <s v=""/>
    <s v=""/>
    <s v=""/>
    <s v=""/>
    <s v=""/>
    <s v=""/>
    <s v=""/>
    <x v="1"/>
    <d v="2023-07-05T00:00:00"/>
  </r>
  <r>
    <s v="pencilcasepc0719pstl35bluejk288pcsartomoro"/>
    <x v="38"/>
    <n v="55"/>
    <e v="#N/A"/>
    <n v="646"/>
    <s v="Pc JK PC-0719PSTL-35 Biru"/>
    <s v="ARTO MORO"/>
    <s v="ATALI"/>
    <s v="288 PCS"/>
    <s v="pcase"/>
    <s v="288"/>
    <s v="PCS"/>
    <s v=""/>
    <s v=""/>
    <s v=""/>
    <s v=""/>
    <n v="288"/>
    <s v="PCS"/>
    <m/>
    <n v="1"/>
    <n v="1"/>
    <n v="0"/>
    <n v="288"/>
    <s v="PCS"/>
    <n v="288"/>
    <s v=""/>
    <s v=""/>
    <s v=""/>
    <s v=""/>
    <n v="1"/>
    <s v=""/>
    <s v=""/>
    <n v="31"/>
    <s v=""/>
    <s v=""/>
    <s v=""/>
    <s v=""/>
    <s v=""/>
    <s v=""/>
    <s v=""/>
    <s v=""/>
    <s v=""/>
    <s v=""/>
    <s v=""/>
    <s v=""/>
    <x v="1"/>
    <d v="2023-07-05T00:00:00"/>
  </r>
  <r>
    <s v="kenkopencilcasepc0719ur24lsnartomoro"/>
    <x v="39"/>
    <n v="57"/>
    <e v="#N/A"/>
    <n v="656"/>
    <s v="Pc Kenko PC-0719-UR"/>
    <s v="ARTO MORO"/>
    <s v="KENKO"/>
    <s v="24 LSN"/>
    <s v="pcase"/>
    <s v="24"/>
    <s v="LSN"/>
    <n v="12"/>
    <s v="PCS"/>
    <s v=""/>
    <s v=""/>
    <n v="288"/>
    <s v="PCS"/>
    <m/>
    <n v="2"/>
    <n v="2"/>
    <n v="0"/>
    <n v="0"/>
    <n v="0"/>
    <n v="576"/>
    <s v=""/>
    <s v=""/>
    <s v=""/>
    <s v=""/>
    <n v="2"/>
    <s v=""/>
    <s v=""/>
    <n v="32"/>
    <s v=""/>
    <s v=""/>
    <s v=""/>
    <s v=""/>
    <s v=""/>
    <s v=""/>
    <s v=""/>
    <s v=""/>
    <s v=""/>
    <s v=""/>
    <s v=""/>
    <s v=""/>
    <x v="1"/>
    <d v="2023-07-05T00:00:00"/>
  </r>
  <r>
    <s v="kenkocuttera3009mmblade30lsnartomoro"/>
    <x v="40"/>
    <n v="58"/>
    <e v="#N/A"/>
    <n v="314"/>
    <s v="Cutter Kenko A-300"/>
    <s v="ARTO MORO"/>
    <s v="KENKO"/>
    <s v="30 LSN"/>
    <s v="cutter"/>
    <s v="30"/>
    <s v="LSN"/>
    <n v="12"/>
    <s v="PCS"/>
    <s v=""/>
    <s v=""/>
    <n v="360"/>
    <s v="PCS"/>
    <m/>
    <n v="1"/>
    <n v="1"/>
    <n v="0"/>
    <n v="0"/>
    <n v="0"/>
    <n v="360"/>
    <s v=""/>
    <s v=""/>
    <s v=""/>
    <s v=""/>
    <n v="1"/>
    <s v=""/>
    <s v=""/>
    <n v="33"/>
    <s v=""/>
    <s v=""/>
    <s v=""/>
    <s v=""/>
    <s v=""/>
    <s v=""/>
    <s v=""/>
    <s v=""/>
    <s v=""/>
    <s v=""/>
    <s v=""/>
    <s v=""/>
    <x v="1"/>
    <d v="2023-07-05T00:00:00"/>
  </r>
  <r>
    <s v="kenkocutterl50018mmblade20lsnartomoro"/>
    <x v="41"/>
    <n v="59"/>
    <e v="#N/A"/>
    <n v="317"/>
    <s v="Cutter Kenko L-500"/>
    <s v="ARTO MORO"/>
    <s v="KENKO"/>
    <s v="20 LSN"/>
    <s v="cutter"/>
    <s v="20"/>
    <s v="LSN"/>
    <n v="12"/>
    <s v="PCS"/>
    <s v=""/>
    <s v=""/>
    <n v="240"/>
    <s v="PCS"/>
    <m/>
    <n v="2"/>
    <n v="2"/>
    <n v="0"/>
    <n v="0"/>
    <n v="0"/>
    <n v="480"/>
    <s v=""/>
    <s v=""/>
    <s v=""/>
    <s v=""/>
    <n v="2"/>
    <s v=""/>
    <s v=""/>
    <n v="34"/>
    <s v=""/>
    <s v=""/>
    <s v=""/>
    <s v=""/>
    <s v=""/>
    <s v=""/>
    <s v=""/>
    <s v=""/>
    <s v=""/>
    <s v=""/>
    <s v=""/>
    <s v=""/>
    <x v="1"/>
    <d v="2023-07-05T00:00:00"/>
  </r>
  <r>
    <s v="kenkoliquidgluelg5050ml20lsnartomoro"/>
    <x v="42"/>
    <n v="60"/>
    <e v="#N/A"/>
    <n v="542"/>
    <s v="Lem cair Kenko LG-50"/>
    <s v="ARTO MORO"/>
    <s v="KENKO"/>
    <s v="20 LSN"/>
    <s v="lem"/>
    <s v="20"/>
    <s v="LSN"/>
    <n v="12"/>
    <s v="PCS"/>
    <s v=""/>
    <s v=""/>
    <n v="240"/>
    <s v="PCS"/>
    <m/>
    <n v="2"/>
    <n v="2"/>
    <n v="0"/>
    <n v="0"/>
    <n v="0"/>
    <n v="480"/>
    <s v=""/>
    <s v=""/>
    <s v=""/>
    <s v=""/>
    <n v="2"/>
    <s v=""/>
    <s v=""/>
    <n v="35"/>
    <s v=""/>
    <s v=""/>
    <s v=""/>
    <s v=""/>
    <s v=""/>
    <s v=""/>
    <s v=""/>
    <s v=""/>
    <s v=""/>
    <s v=""/>
    <s v=""/>
    <s v=""/>
    <x v="1"/>
    <d v="2023-07-05T00:00:00"/>
  </r>
  <r>
    <s v="kenkogluestick8grsmall36box30pcsartomoro"/>
    <x v="43"/>
    <n v="61"/>
    <e v="#N/A"/>
    <n v="561"/>
    <s v="Lem stick Kenko 8gr kecil"/>
    <s v="ARTO MORO"/>
    <s v="KENKO"/>
    <s v="36 BOX (30 PCS)"/>
    <s v="lem"/>
    <s v="36"/>
    <s v="BOX"/>
    <s v="30"/>
    <s v="PCS"/>
    <s v=""/>
    <s v=""/>
    <n v="1080"/>
    <s v="PCS"/>
    <m/>
    <n v="3"/>
    <n v="3"/>
    <n v="0"/>
    <n v="0"/>
    <n v="0"/>
    <n v="3240"/>
    <s v=""/>
    <s v=""/>
    <s v=""/>
    <s v=""/>
    <n v="3"/>
    <s v=""/>
    <s v=""/>
    <n v="36"/>
    <s v=""/>
    <s v=""/>
    <s v=""/>
    <s v=""/>
    <s v=""/>
    <s v=""/>
    <s v=""/>
    <s v=""/>
    <s v=""/>
    <s v=""/>
    <s v=""/>
    <s v=""/>
    <x v="1"/>
    <d v="2023-07-05T00:00:00"/>
  </r>
  <r>
    <s v="kenkogelpenke200black12grsartomoro"/>
    <x v="44"/>
    <n v="62"/>
    <e v="#N/A"/>
    <n v="398"/>
    <s v="Bp Kenko KE-200 hitam"/>
    <s v="ARTO MORO"/>
    <s v="KENKO"/>
    <s v="12 GRS"/>
    <s v="pen"/>
    <s v="12"/>
    <s v="GRS"/>
    <n v="12"/>
    <s v="LSN"/>
    <n v="12"/>
    <s v="PCS"/>
    <n v="1728"/>
    <s v="PCS"/>
    <m/>
    <n v="2"/>
    <n v="2"/>
    <n v="0"/>
    <n v="0"/>
    <n v="0"/>
    <n v="3456"/>
    <s v=""/>
    <s v=""/>
    <s v=""/>
    <s v=""/>
    <n v="2"/>
    <s v=""/>
    <s v=""/>
    <n v="37"/>
    <s v=""/>
    <s v=""/>
    <s v=""/>
    <s v=""/>
    <s v=""/>
    <s v=""/>
    <s v=""/>
    <s v=""/>
    <s v=""/>
    <s v=""/>
    <s v=""/>
    <s v=""/>
    <x v="1"/>
    <d v="2023-07-05T00:00:00"/>
  </r>
  <r>
    <s v="kenkostainlesssteelruler100cm10lsnartomoro"/>
    <x v="45"/>
    <n v="64"/>
    <e v="#N/A"/>
    <n v="355"/>
    <s v="Garisan besi 100cm Kenko"/>
    <s v="ARTO MORO"/>
    <s v="KENKO"/>
    <s v="10 LSN"/>
    <s v="garisan"/>
    <s v="10"/>
    <s v="LSN"/>
    <n v="12"/>
    <s v="PCS"/>
    <s v=""/>
    <s v=""/>
    <n v="120"/>
    <s v="PCS"/>
    <m/>
    <n v="1"/>
    <n v="1"/>
    <n v="0"/>
    <n v="0"/>
    <n v="0"/>
    <n v="120"/>
    <s v=""/>
    <s v=""/>
    <s v=""/>
    <s v=""/>
    <n v="1"/>
    <s v=""/>
    <s v=""/>
    <n v="38"/>
    <s v=""/>
    <s v=""/>
    <s v=""/>
    <s v=""/>
    <s v=""/>
    <s v=""/>
    <s v=""/>
    <s v=""/>
    <s v=""/>
    <s v=""/>
    <s v=""/>
    <s v=""/>
    <x v="1"/>
    <d v="2023-07-05T00:00:00"/>
  </r>
  <r>
    <s v="kenkostainlesssteelruler40cm10lsnartomoro"/>
    <x v="46"/>
    <n v="65"/>
    <e v="#N/A"/>
    <n v="361"/>
    <s v="Garisan Besi Kenko 40cm"/>
    <s v="ARTO MORO"/>
    <s v="KENKO"/>
    <s v="10 LSN"/>
    <s v="garisan"/>
    <s v="10"/>
    <s v="LSN"/>
    <n v="12"/>
    <s v="PCS"/>
    <s v=""/>
    <s v=""/>
    <n v="120"/>
    <s v="PCS"/>
    <m/>
    <n v="1"/>
    <n v="1"/>
    <n v="0"/>
    <n v="0"/>
    <n v="0"/>
    <n v="120"/>
    <s v=""/>
    <s v=""/>
    <s v=""/>
    <s v=""/>
    <n v="1"/>
    <s v=""/>
    <s v=""/>
    <n v="39"/>
    <s v=""/>
    <s v=""/>
    <s v=""/>
    <s v=""/>
    <s v=""/>
    <s v=""/>
    <s v=""/>
    <s v=""/>
    <s v=""/>
    <s v=""/>
    <s v=""/>
    <s v=""/>
    <x v="1"/>
    <d v="2023-07-05T00:00:00"/>
  </r>
  <r>
    <s v="kenkoscissorsc82825lsnartomoro"/>
    <x v="47"/>
    <n v="66"/>
    <e v="#N/A"/>
    <n v="442"/>
    <s v="Gunting Kenko SC-828"/>
    <s v="ARTO MORO"/>
    <s v="KENKO"/>
    <s v="25 LSN"/>
    <s v="gunting"/>
    <s v="25"/>
    <s v="LSN"/>
    <n v="12"/>
    <s v="PCS"/>
    <s v=""/>
    <s v=""/>
    <n v="300"/>
    <s v="PCS"/>
    <m/>
    <n v="1"/>
    <n v="1"/>
    <n v="0"/>
    <n v="0"/>
    <n v="0"/>
    <n v="300"/>
    <s v=""/>
    <s v=""/>
    <s v=""/>
    <s v=""/>
    <n v="1"/>
    <s v=""/>
    <s v=""/>
    <n v="40"/>
    <s v=""/>
    <s v=""/>
    <s v=""/>
    <s v=""/>
    <s v=""/>
    <s v=""/>
    <s v=""/>
    <s v=""/>
    <s v=""/>
    <s v=""/>
    <s v=""/>
    <s v=""/>
    <x v="1"/>
    <d v="2023-07-05T00:00:00"/>
  </r>
  <r>
    <s v="kenkocutterbladel15018mm60lsnartomoro"/>
    <x v="48"/>
    <n v="67"/>
    <e v="#N/A"/>
    <n v="456"/>
    <s v="Isi cutter Kenko L-150 Besar"/>
    <s v="ARTO MORO"/>
    <s v="KENKO"/>
    <s v="60 LSN"/>
    <s v="isi"/>
    <s v="60"/>
    <s v="LSN"/>
    <n v="12"/>
    <s v="PCS"/>
    <s v=""/>
    <s v=""/>
    <n v="720"/>
    <s v="PCS"/>
    <m/>
    <n v="6"/>
    <n v="6"/>
    <n v="0"/>
    <n v="0"/>
    <n v="0"/>
    <n v="4320"/>
    <s v=""/>
    <s v=""/>
    <s v=""/>
    <s v=""/>
    <n v="6"/>
    <s v=""/>
    <s v=""/>
    <n v="41"/>
    <s v=""/>
    <s v=""/>
    <s v=""/>
    <s v=""/>
    <s v=""/>
    <s v=""/>
    <s v=""/>
    <s v=""/>
    <s v=""/>
    <s v=""/>
    <s v=""/>
    <s v=""/>
    <x v="1"/>
    <d v="2023-07-05T00:00:00"/>
  </r>
  <r>
    <s v="kenkopocketnotepn40312lsnartomoro"/>
    <x v="49"/>
    <n v="68"/>
    <e v="#N/A"/>
    <n v="747"/>
    <s v="Pocket note Kenko PN-403"/>
    <s v="ARTO MORO"/>
    <s v="KENKO"/>
    <s v="12 LSN"/>
    <s v="note"/>
    <s v="12"/>
    <s v="LSN"/>
    <n v="12"/>
    <s v="PCS"/>
    <s v=""/>
    <s v=""/>
    <n v="144"/>
    <s v="PCS"/>
    <m/>
    <n v="1"/>
    <n v="1"/>
    <n v="0"/>
    <n v="0"/>
    <n v="0"/>
    <n v="144"/>
    <s v=""/>
    <s v=""/>
    <s v=""/>
    <s v=""/>
    <n v="1"/>
    <s v=""/>
    <s v=""/>
    <n v="42"/>
    <s v=""/>
    <s v=""/>
    <s v=""/>
    <s v=""/>
    <s v=""/>
    <s v=""/>
    <s v=""/>
    <s v=""/>
    <s v=""/>
    <s v=""/>
    <s v=""/>
    <s v=""/>
    <x v="1"/>
    <d v="2023-07-05T00:00:00"/>
  </r>
  <r>
    <s v="kenkocorrectionfluidke0136lsnartomoro"/>
    <x v="50"/>
    <n v="69"/>
    <e v="#N/A"/>
    <n v="996"/>
    <s v="Tipe-ex Kenko KE-01"/>
    <s v="ARTO MORO"/>
    <s v="KENKO"/>
    <s v="36 LSN"/>
    <s v="tipex"/>
    <s v="36"/>
    <s v="LSN"/>
    <n v="12"/>
    <s v="PCS"/>
    <s v=""/>
    <s v=""/>
    <n v="432"/>
    <s v="PCS"/>
    <m/>
    <n v="15"/>
    <n v="15"/>
    <n v="0"/>
    <n v="0"/>
    <n v="0"/>
    <n v="6480"/>
    <s v=""/>
    <s v=""/>
    <s v=""/>
    <s v=""/>
    <n v="15"/>
    <s v=""/>
    <s v=""/>
    <n v="43"/>
    <s v=""/>
    <s v=""/>
    <s v=""/>
    <s v=""/>
    <s v=""/>
    <s v=""/>
    <s v=""/>
    <s v=""/>
    <s v=""/>
    <s v=""/>
    <s v=""/>
    <s v=""/>
    <x v="1"/>
    <d v="2023-07-05T00:00:00"/>
  </r>
  <r>
    <s v="mektizo20tm030c96lsnuntana"/>
    <x v="51"/>
    <n v="71"/>
    <e v="#N/A"/>
    <n v="2057"/>
    <s v="Mech pen Tizo 2.0 TM 030-C"/>
    <s v="UNTANA"/>
    <n v="99"/>
    <s v="96 LSN"/>
    <s v="mechpen"/>
    <s v="96"/>
    <s v="LSN"/>
    <n v="12"/>
    <s v="PCS"/>
    <s v=""/>
    <s v=""/>
    <n v="1152"/>
    <s v="PCS"/>
    <m/>
    <n v="1"/>
    <n v="1"/>
    <n v="0"/>
    <n v="96"/>
    <s v="LSN"/>
    <n v="1152"/>
    <s v=""/>
    <s v=""/>
    <s v=""/>
    <s v=""/>
    <n v="1"/>
    <s v=""/>
    <s v=""/>
    <n v="44"/>
    <s v=""/>
    <s v=""/>
    <s v=""/>
    <s v=""/>
    <s v=""/>
    <s v=""/>
    <s v=""/>
    <s v=""/>
    <s v=""/>
    <s v=""/>
    <s v=""/>
    <s v=""/>
    <x v="1"/>
    <d v="2023-07-05T00:00:00"/>
  </r>
  <r>
    <s v="mekpensil20tizotm030f96lsnuntana"/>
    <x v="52"/>
    <n v="72"/>
    <e v="#N/A"/>
    <n v="2058"/>
    <s v="Mech pen Tizo 2.0 TM 030-F"/>
    <s v="UNTANA"/>
    <s v="DB STATIONERY"/>
    <s v="96 LSN"/>
    <s v="mechpen"/>
    <s v="96"/>
    <s v="LSN"/>
    <n v="12"/>
    <s v="PCS"/>
    <s v=""/>
    <s v=""/>
    <n v="1152"/>
    <s v="PCS"/>
    <m/>
    <n v="1"/>
    <n v="1"/>
    <n v="0"/>
    <n v="96"/>
    <s v="LSN"/>
    <n v="1152"/>
    <s v=""/>
    <s v=""/>
    <s v=""/>
    <s v=""/>
    <n v="1"/>
    <s v=""/>
    <s v=""/>
    <n v="45"/>
    <s v=""/>
    <s v=""/>
    <s v=""/>
    <s v=""/>
    <s v=""/>
    <s v=""/>
    <s v=""/>
    <s v=""/>
    <s v=""/>
    <s v=""/>
    <s v=""/>
    <s v=""/>
    <x v="1"/>
    <d v="2023-07-05T00:00:00"/>
  </r>
  <r>
    <s v="mekpensil20tizotm030g96lsnuntana"/>
    <x v="53"/>
    <n v="73"/>
    <e v="#N/A"/>
    <n v="2056"/>
    <s v="Mech Pen Tizo 2.0 TM 030-C"/>
    <s v="UNTANA"/>
    <s v="DB"/>
    <s v="96 LSN"/>
    <s v="mechpen"/>
    <s v="96"/>
    <s v="LSN"/>
    <n v="12"/>
    <s v="PCS"/>
    <s v=""/>
    <s v=""/>
    <n v="1152"/>
    <s v="PCS"/>
    <m/>
    <n v="1"/>
    <n v="1"/>
    <n v="0"/>
    <n v="96"/>
    <s v="LSN"/>
    <n v="1152"/>
    <s v=""/>
    <s v=""/>
    <s v=""/>
    <s v=""/>
    <n v="1"/>
    <s v=""/>
    <s v=""/>
    <n v="46"/>
    <s v=""/>
    <s v=""/>
    <s v=""/>
    <s v=""/>
    <s v=""/>
    <s v=""/>
    <s v=""/>
    <s v=""/>
    <s v=""/>
    <s v=""/>
    <s v=""/>
    <s v=""/>
    <x v="1"/>
    <d v="2023-07-05T00:00:00"/>
  </r>
  <r>
    <s v="mekpensil20tizotm030h96lsnuntana"/>
    <x v="54"/>
    <n v="74"/>
    <e v="#N/A"/>
    <n v="2059"/>
    <s v="Mech pen Tizo 2.0 TM 030-H"/>
    <s v="UNTANA"/>
    <s v="DB"/>
    <s v="96 LSN"/>
    <s v="mechpen"/>
    <s v="96"/>
    <s v="LSN"/>
    <n v="12"/>
    <s v="PCS"/>
    <s v=""/>
    <s v=""/>
    <n v="1152"/>
    <s v="PCS"/>
    <m/>
    <n v="1"/>
    <n v="1"/>
    <n v="0"/>
    <n v="96"/>
    <s v="LSN"/>
    <n v="1152"/>
    <s v=""/>
    <s v=""/>
    <s v=""/>
    <s v=""/>
    <n v="1"/>
    <s v=""/>
    <s v=""/>
    <n v="47"/>
    <s v=""/>
    <s v=""/>
    <s v=""/>
    <s v=""/>
    <s v=""/>
    <s v=""/>
    <s v=""/>
    <s v=""/>
    <s v=""/>
    <s v=""/>
    <s v=""/>
    <s v=""/>
    <x v="1"/>
    <d v="2023-07-05T00:00:00"/>
  </r>
  <r>
    <s v="mekpensil20tm0180096lsnuntana"/>
    <x v="55"/>
    <n v="75"/>
    <e v="#N/A"/>
    <n v="2068"/>
    <s v="Mech Tizo TM-01800"/>
    <s v="UNTANA"/>
    <s v="DB"/>
    <s v="96 LSN"/>
    <s v="mechpen"/>
    <s v="96"/>
    <s v="LSN"/>
    <n v="12"/>
    <s v="PCS"/>
    <s v=""/>
    <s v=""/>
    <n v="1152"/>
    <s v="PCS"/>
    <m/>
    <n v="1"/>
    <n v="1"/>
    <n v="0"/>
    <n v="96"/>
    <s v="LSN"/>
    <n v="1152"/>
    <s v=""/>
    <s v=""/>
    <s v=""/>
    <s v=""/>
    <n v="1"/>
    <s v=""/>
    <s v=""/>
    <n v="48"/>
    <s v=""/>
    <s v=""/>
    <s v=""/>
    <s v=""/>
    <s v=""/>
    <s v=""/>
    <s v=""/>
    <s v=""/>
    <s v=""/>
    <s v=""/>
    <s v=""/>
    <s v=""/>
    <x v="1"/>
    <d v="2023-07-05T00:00:00"/>
  </r>
  <r>
    <s v="geldebozz05dbg05120lsnuntana"/>
    <x v="56"/>
    <n v="76"/>
    <e v="#N/A"/>
    <n v="1712"/>
    <s v="Gel pen debozz 0.5 DB-G05"/>
    <s v="UNTANA"/>
    <n v="99"/>
    <s v="120 LSN"/>
    <s v="pen"/>
    <s v="120"/>
    <s v="LSN"/>
    <n v="12"/>
    <s v="PCS"/>
    <s v=""/>
    <s v=""/>
    <n v="1440"/>
    <s v="PCS"/>
    <m/>
    <n v="10"/>
    <n v="10"/>
    <n v="0"/>
    <n v="1200"/>
    <s v="LSN"/>
    <n v="14400"/>
    <s v=""/>
    <s v=""/>
    <s v=""/>
    <s v=""/>
    <n v="10"/>
    <s v=""/>
    <s v=""/>
    <n v="49"/>
    <s v=""/>
    <s v=""/>
    <s v=""/>
    <s v=""/>
    <s v=""/>
    <s v=""/>
    <s v=""/>
    <s v=""/>
    <s v=""/>
    <s v=""/>
    <s v=""/>
    <s v=""/>
    <x v="1"/>
    <d v="2023-07-05T00:00:00"/>
  </r>
  <r>
    <s v="gelpenzuizhuahy1020hitam192lsnuntana"/>
    <x v="57"/>
    <n v="78"/>
    <e v="#N/A"/>
    <n v="1747"/>
    <s v="Bp Gel Zui Zhua HY-1020 Hitam"/>
    <s v="UNTANA"/>
    <s v="GALAXY"/>
    <s v="192 LSN"/>
    <s v="pen"/>
    <s v="192"/>
    <s v="LSN"/>
    <n v="12"/>
    <s v="PCS"/>
    <s v=""/>
    <s v=""/>
    <n v="2304"/>
    <s v="PCS"/>
    <m/>
    <n v="26"/>
    <n v="26"/>
    <n v="0"/>
    <n v="4992"/>
    <s v="LSN"/>
    <n v="59904"/>
    <s v=""/>
    <s v=""/>
    <s v=""/>
    <s v=""/>
    <n v="26"/>
    <s v=""/>
    <s v=""/>
    <n v="50"/>
    <s v=""/>
    <s v=""/>
    <s v=""/>
    <s v=""/>
    <s v=""/>
    <s v=""/>
    <s v=""/>
    <s v=""/>
    <s v=""/>
    <s v=""/>
    <s v=""/>
    <s v=""/>
    <x v="1"/>
    <d v="2023-07-05T00:00:00"/>
  </r>
  <r>
    <s v="gelpenzuizhuahy1020hitam192lsnuntana"/>
    <x v="57"/>
    <n v="80"/>
    <e v="#N/A"/>
    <n v="1747"/>
    <s v="Bp Gel Zui Zhua HY-1020 Hitam"/>
    <s v="UNTANA"/>
    <s v="GALAXY"/>
    <s v="192 LSN"/>
    <s v="pen"/>
    <s v="192"/>
    <s v="LSN"/>
    <n v="12"/>
    <s v="PCS"/>
    <s v=""/>
    <s v=""/>
    <n v="2304"/>
    <s v="PCS"/>
    <m/>
    <n v="50"/>
    <n v="50"/>
    <n v="0"/>
    <n v="9600"/>
    <s v="LSN"/>
    <n v="115200"/>
    <s v=""/>
    <s v=""/>
    <s v=""/>
    <s v=""/>
    <n v="50"/>
    <s v=""/>
    <s v=""/>
    <n v="51"/>
    <s v=""/>
    <s v=""/>
    <s v=""/>
    <s v=""/>
    <s v=""/>
    <s v=""/>
    <s v=""/>
    <s v=""/>
    <s v=""/>
    <s v=""/>
    <s v=""/>
    <s v=""/>
    <x v="1"/>
    <d v="2023-07-05T00:00:00"/>
  </r>
  <r>
    <s v="refillisipencilbensialantu11321600pakuntana"/>
    <x v="58"/>
    <n v="82"/>
    <e v="#N/A"/>
    <n v="2485"/>
    <s v="Refill/ Isi Bensia Lantu 1132"/>
    <s v="UNTANA"/>
    <s v="MSI"/>
    <s v="1600 PAK"/>
    <s v="isi"/>
    <s v="1600"/>
    <s v="PAK"/>
    <s v=""/>
    <s v=""/>
    <s v=""/>
    <s v=""/>
    <n v="1600"/>
    <s v="PAK"/>
    <m/>
    <n v="15"/>
    <n v="15"/>
    <n v="0"/>
    <n v="24000"/>
    <s v="PAK"/>
    <n v="24000"/>
    <s v=""/>
    <s v=""/>
    <s v=""/>
    <s v=""/>
    <n v="15"/>
    <s v=""/>
    <s v=""/>
    <n v="52"/>
    <s v=""/>
    <s v=""/>
    <s v=""/>
    <s v=""/>
    <s v=""/>
    <s v=""/>
    <s v=""/>
    <s v=""/>
    <s v=""/>
    <s v=""/>
    <s v=""/>
    <s v=""/>
    <x v="1"/>
    <d v="2023-07-05T00:00:00"/>
  </r>
  <r>
    <s v="pcmagfy682222*75192pcsartomoro"/>
    <x v="59"/>
    <n v="84"/>
    <e v="#N/A"/>
    <n v="680"/>
    <s v="Pc Magnit FY-6822 (22x7.5)"/>
    <s v="ARTO MORO"/>
    <s v="SAMUDERA ANGKASA JAYA"/>
    <s v="192 PCS"/>
    <s v="pcase"/>
    <s v="192"/>
    <s v="PCS"/>
    <s v=""/>
    <s v=""/>
    <s v=""/>
    <s v=""/>
    <n v="192"/>
    <s v="PCS"/>
    <m/>
    <n v="10"/>
    <n v="10"/>
    <n v="0"/>
    <n v="1920"/>
    <s v="PCS"/>
    <n v="1920"/>
    <s v=""/>
    <s v=""/>
    <s v=""/>
    <s v=""/>
    <n v="10"/>
    <s v=""/>
    <s v=""/>
    <n v="53"/>
    <s v=""/>
    <s v=""/>
    <s v=""/>
    <s v=""/>
    <s v=""/>
    <s v=""/>
    <s v=""/>
    <s v=""/>
    <s v=""/>
    <s v=""/>
    <s v=""/>
    <s v=""/>
    <x v="1"/>
    <d v="2023-07-06T00:00:00"/>
  </r>
  <r>
    <s v="pcmagc2755122*75192pcsartomoro"/>
    <x v="60"/>
    <n v="85"/>
    <e v="#N/A"/>
    <n v="669"/>
    <s v="Pc Magnit C-2755-1 (22x7.5)"/>
    <s v="ARTO MORO"/>
    <s v="SAMUDERA ANGKASA JAYA"/>
    <s v="192 PCS"/>
    <s v="pcase"/>
    <s v="192"/>
    <s v="PCS"/>
    <s v=""/>
    <s v=""/>
    <s v=""/>
    <s v=""/>
    <n v="192"/>
    <s v="PCS"/>
    <m/>
    <n v="21"/>
    <n v="21"/>
    <n v="0"/>
    <n v="4032"/>
    <s v="PCS"/>
    <n v="4032"/>
    <s v=""/>
    <s v=""/>
    <s v=""/>
    <s v=""/>
    <n v="21"/>
    <s v=""/>
    <s v=""/>
    <n v="54"/>
    <s v=""/>
    <s v=""/>
    <s v=""/>
    <s v=""/>
    <s v=""/>
    <s v=""/>
    <s v=""/>
    <s v=""/>
    <s v=""/>
    <s v=""/>
    <s v=""/>
    <s v=""/>
    <x v="1"/>
    <d v="2023-07-06T00:00:00"/>
  </r>
  <r>
    <s v="pcmagjh220a23*85192pcsartomoro"/>
    <x v="61"/>
    <n v="86"/>
    <e v="#N/A"/>
    <n v="682"/>
    <s v="Pc Magnit JH-220 A (22x8.5)"/>
    <s v="ARTO MORO"/>
    <s v="SAMUDERA ANGKASA JAYA"/>
    <s v="192 PCS"/>
    <s v="pcase"/>
    <s v="192"/>
    <s v="PCS"/>
    <s v=""/>
    <s v=""/>
    <s v=""/>
    <s v=""/>
    <n v="192"/>
    <s v="PCS"/>
    <m/>
    <n v="26"/>
    <n v="26"/>
    <n v="0"/>
    <n v="4992"/>
    <s v="PCS"/>
    <n v="4992"/>
    <s v=""/>
    <s v=""/>
    <s v=""/>
    <s v=""/>
    <n v="26"/>
    <s v=""/>
    <s v=""/>
    <n v="55"/>
    <s v=""/>
    <s v=""/>
    <s v=""/>
    <s v=""/>
    <s v=""/>
    <s v=""/>
    <s v=""/>
    <s v=""/>
    <s v=""/>
    <s v=""/>
    <s v=""/>
    <s v=""/>
    <x v="1"/>
    <d v="2023-07-06T00:00:00"/>
  </r>
  <r>
    <s v="sampulsamsonboxybatik180pcsuntana"/>
    <x v="62"/>
    <n v="88"/>
    <n v="3196"/>
    <n v="2491"/>
    <s v="Sampul Boxy Batik"/>
    <s v="UNTANA"/>
    <s v="PARAMA"/>
    <s v="180 PCS"/>
    <s v="kertas"/>
    <s v="180"/>
    <s v="PCS"/>
    <s v=""/>
    <s v=""/>
    <s v=""/>
    <s v=""/>
    <n v="180"/>
    <s v="PCS"/>
    <m/>
    <n v="15"/>
    <n v="15"/>
    <n v="0"/>
    <n v="2700"/>
    <s v="PCS"/>
    <n v="2700"/>
    <s v=""/>
    <s v=""/>
    <s v=""/>
    <s v=""/>
    <n v="15"/>
    <s v=""/>
    <s v=""/>
    <n v="56"/>
    <s v=""/>
    <s v=""/>
    <s v=""/>
    <s v=""/>
    <s v=""/>
    <s v=""/>
    <s v=""/>
    <s v=""/>
    <s v=""/>
    <s v=""/>
    <s v=""/>
    <s v=""/>
    <x v="1"/>
    <d v="2023-07-06T00:00:00"/>
  </r>
  <r>
    <s v="malamshintoengtg612w210pcsuntana"/>
    <x v="63"/>
    <n v="90"/>
    <e v="#N/A"/>
    <n v="1965"/>
    <s v="Malam Shintoeng TG 6-12W"/>
    <s v="UNTANA"/>
    <s v="HANSA"/>
    <s v="210 PCS"/>
    <s v="lilin"/>
    <s v="210"/>
    <s v="PCS"/>
    <s v=""/>
    <s v=""/>
    <s v=""/>
    <s v=""/>
    <n v="210"/>
    <s v="PCS"/>
    <m/>
    <n v="0"/>
    <n v="0"/>
    <n v="0"/>
    <s v=""/>
    <s v=""/>
    <n v="0"/>
    <n v="12"/>
    <s v="PCS"/>
    <n v="12"/>
    <s v="PCS"/>
    <n v="0"/>
    <n v="12"/>
    <s v="PCS"/>
    <n v="57"/>
    <s v=""/>
    <s v=""/>
    <s v=""/>
    <s v=""/>
    <s v=""/>
    <s v=""/>
    <s v=""/>
    <s v=""/>
    <s v=""/>
    <s v=""/>
    <s v=""/>
    <s v=""/>
    <x v="1"/>
    <d v="2023-07-06T00:00:00"/>
  </r>
  <r>
    <s v="malamshintoengk612w480pcsuntana"/>
    <x v="64"/>
    <n v="91"/>
    <e v="#N/A"/>
    <n v="1960"/>
    <s v="Malam Shintoeng K 6-12W"/>
    <s v="UNTANA"/>
    <s v="HANSA"/>
    <s v="480 PCS"/>
    <s v="lilin"/>
    <s v="480"/>
    <s v="PCS"/>
    <s v=""/>
    <s v=""/>
    <s v=""/>
    <s v=""/>
    <n v="480"/>
    <s v="PCS"/>
    <m/>
    <n v="0"/>
    <n v="0"/>
    <n v="0"/>
    <s v=""/>
    <s v=""/>
    <n v="0"/>
    <n v="12"/>
    <s v="PCS"/>
    <n v="12"/>
    <s v="PCS"/>
    <n v="0"/>
    <n v="12"/>
    <s v="PCS"/>
    <n v="58"/>
    <s v=""/>
    <s v=""/>
    <s v=""/>
    <s v=""/>
    <s v=""/>
    <s v=""/>
    <s v=""/>
    <s v=""/>
    <s v=""/>
    <s v=""/>
    <s v=""/>
    <s v=""/>
    <x v="1"/>
    <d v="2023-07-06T00:00:00"/>
  </r>
  <r>
    <s v="malamshintoengk1wpolos480pcsuntana"/>
    <x v="65"/>
    <n v="92"/>
    <e v="#N/A"/>
    <n v="1959"/>
    <s v="Malam Shintoeng K 1W polos"/>
    <s v="UNTANA"/>
    <s v="HANSA"/>
    <s v="480 PCS"/>
    <s v="lilin"/>
    <s v="480"/>
    <s v="PCS"/>
    <s v=""/>
    <s v=""/>
    <s v=""/>
    <s v=""/>
    <n v="480"/>
    <s v="PCS"/>
    <m/>
    <n v="0"/>
    <n v="0"/>
    <n v="0"/>
    <s v=""/>
    <s v=""/>
    <n v="0"/>
    <n v="12"/>
    <s v="PCS"/>
    <n v="12"/>
    <s v="PCS"/>
    <n v="0"/>
    <n v="12"/>
    <s v="PCS"/>
    <n v="59"/>
    <s v=""/>
    <s v=""/>
    <s v=""/>
    <s v=""/>
    <s v=""/>
    <s v=""/>
    <s v=""/>
    <s v=""/>
    <s v=""/>
    <s v=""/>
    <s v=""/>
    <s v=""/>
    <x v="1"/>
    <d v="2023-07-06T00:00:00"/>
  </r>
  <r>
    <s v="ntagdmrh3014000pcsuntana"/>
    <x v="66"/>
    <n v="94"/>
    <e v="#N/A"/>
    <n v="2098"/>
    <s v="Name Tag Dus Merah 301"/>
    <s v="UNTANA"/>
    <s v="ETJ"/>
    <s v="4000 PCS"/>
    <s v="dll"/>
    <s v="4000"/>
    <s v="PCS"/>
    <s v=""/>
    <s v=""/>
    <s v=""/>
    <s v=""/>
    <n v="4000"/>
    <s v="PCS"/>
    <m/>
    <n v="2"/>
    <n v="2"/>
    <n v="0"/>
    <n v="8000"/>
    <s v="PCS"/>
    <n v="8000"/>
    <s v=""/>
    <s v=""/>
    <s v=""/>
    <s v=""/>
    <n v="2"/>
    <s v=""/>
    <s v=""/>
    <n v="60"/>
    <s v=""/>
    <s v=""/>
    <s v=""/>
    <s v=""/>
    <s v=""/>
    <s v=""/>
    <s v=""/>
    <s v=""/>
    <s v=""/>
    <s v=""/>
    <s v=""/>
    <s v=""/>
    <x v="1"/>
    <d v="2023-07-06T00:00:00"/>
  </r>
  <r>
    <s v="mejaipadimportjumbokarakter10pcsuntana"/>
    <x v="10"/>
    <n v="96"/>
    <e v="#N/A"/>
    <n v="2087"/>
    <s v="Meja Ipad Import Jumbo Karakter"/>
    <s v="UNTANA"/>
    <s v="SAPUTRO OFFICE"/>
    <s v="10 PCS"/>
    <s v="meja"/>
    <s v="10"/>
    <s v="PCS"/>
    <s v=""/>
    <s v=""/>
    <s v=""/>
    <s v=""/>
    <n v="10"/>
    <s v="PCS"/>
    <m/>
    <n v="20"/>
    <n v="20"/>
    <n v="0"/>
    <n v="200"/>
    <s v="PCS"/>
    <n v="200"/>
    <s v=""/>
    <s v=""/>
    <s v=""/>
    <s v=""/>
    <n v="20"/>
    <s v=""/>
    <s v=""/>
    <n v="61"/>
    <s v=""/>
    <s v=""/>
    <s v=""/>
    <s v=""/>
    <s v=""/>
    <s v=""/>
    <s v=""/>
    <s v=""/>
    <s v=""/>
    <s v=""/>
    <s v=""/>
    <s v=""/>
    <x v="1"/>
    <d v="2023-07-06T00:00:00"/>
  </r>
  <r>
    <s v="sdistapler110230lsnartomoro"/>
    <x v="67"/>
    <n v="98"/>
    <e v="#N/A"/>
    <n v="883"/>
    <s v="Stapler SDI 1102"/>
    <s v="ARTO MORO"/>
    <s v="SDI"/>
    <s v="30 LSN"/>
    <s v="stapler"/>
    <s v="30"/>
    <s v="LSN"/>
    <n v="12"/>
    <s v="PCS"/>
    <s v=""/>
    <s v=""/>
    <n v="360"/>
    <s v="PCS"/>
    <m/>
    <n v="1"/>
    <n v="1"/>
    <n v="0"/>
    <n v="30"/>
    <s v="LSN"/>
    <n v="360"/>
    <s v=""/>
    <s v=""/>
    <s v=""/>
    <s v=""/>
    <n v="1"/>
    <s v=""/>
    <s v=""/>
    <n v="62"/>
    <s v=""/>
    <s v=""/>
    <s v=""/>
    <s v=""/>
    <s v=""/>
    <s v=""/>
    <s v=""/>
    <s v=""/>
    <s v=""/>
    <s v=""/>
    <s v=""/>
    <s v=""/>
    <x v="1"/>
    <d v="2023-07-07T00:00:00"/>
  </r>
  <r>
    <s v="zrmcuttera300alock48lsnartomoro"/>
    <x v="68"/>
    <n v="99"/>
    <e v="#N/A"/>
    <n v="320"/>
    <s v="Cutter ZRM A-300 A Lock"/>
    <s v="ARTO MORO"/>
    <s v="SDI"/>
    <s v="48 LSN"/>
    <s v="cutter"/>
    <s v="48"/>
    <s v="LSN"/>
    <n v="12"/>
    <s v="PCS"/>
    <s v=""/>
    <s v=""/>
    <n v="576"/>
    <s v="PCS"/>
    <m/>
    <n v="1"/>
    <n v="1"/>
    <n v="0"/>
    <n v="48"/>
    <s v="LSN"/>
    <n v="576"/>
    <s v=""/>
    <s v=""/>
    <s v=""/>
    <s v=""/>
    <n v="1"/>
    <s v=""/>
    <s v=""/>
    <n v="63"/>
    <s v=""/>
    <s v=""/>
    <s v=""/>
    <s v=""/>
    <s v=""/>
    <s v=""/>
    <s v=""/>
    <s v=""/>
    <s v=""/>
    <s v=""/>
    <s v=""/>
    <s v=""/>
    <x v="1"/>
    <d v="2023-07-07T00:00:00"/>
  </r>
  <r>
    <s v="zrmcutterl50024lsnartomoro"/>
    <x v="69"/>
    <n v="100"/>
    <e v="#N/A"/>
    <n v="321"/>
    <s v="Cutter ZRM L-500"/>
    <s v="ARTO MORO"/>
    <s v="SDI"/>
    <s v="24 LSN"/>
    <s v="cutter"/>
    <s v="24"/>
    <s v="LSN"/>
    <n v="12"/>
    <s v="PCS"/>
    <s v=""/>
    <s v=""/>
    <n v="288"/>
    <s v="PCS"/>
    <m/>
    <n v="1"/>
    <n v="1"/>
    <n v="0"/>
    <n v="24"/>
    <s v="LSN"/>
    <n v="288"/>
    <s v=""/>
    <s v=""/>
    <s v=""/>
    <s v=""/>
    <n v="1"/>
    <s v=""/>
    <s v=""/>
    <n v="64"/>
    <s v=""/>
    <s v=""/>
    <s v=""/>
    <s v=""/>
    <s v=""/>
    <s v=""/>
    <s v=""/>
    <s v=""/>
    <s v=""/>
    <s v=""/>
    <s v=""/>
    <s v=""/>
    <x v="1"/>
    <d v="2023-07-07T00:00:00"/>
  </r>
  <r>
    <s v="ntagdmrh3014000pcsuntana"/>
    <x v="66"/>
    <n v="102"/>
    <e v="#N/A"/>
    <n v="2098"/>
    <s v="Name Tag Dus Merah 301"/>
    <s v="UNTANA"/>
    <s v="ETJ"/>
    <s v="4000 PCS"/>
    <s v="dll"/>
    <s v="4000"/>
    <s v="PCS"/>
    <s v=""/>
    <s v=""/>
    <s v=""/>
    <s v=""/>
    <n v="4000"/>
    <s v="PCS"/>
    <m/>
    <n v="2"/>
    <n v="2"/>
    <n v="0"/>
    <n v="8000"/>
    <s v="PCS"/>
    <n v="8000"/>
    <s v=""/>
    <s v=""/>
    <s v=""/>
    <s v=""/>
    <n v="2"/>
    <s v=""/>
    <s v=""/>
    <n v="65"/>
    <s v=""/>
    <s v=""/>
    <s v=""/>
    <s v=""/>
    <s v=""/>
    <s v=""/>
    <s v=""/>
    <s v=""/>
    <s v=""/>
    <s v=""/>
    <s v=""/>
    <s v=""/>
    <x v="1"/>
    <d v="2023-07-06T00:00:00"/>
  </r>
  <r>
    <s v="btbatik7lsnuntana"/>
    <x v="70"/>
    <n v="104"/>
    <e v="#N/A"/>
    <n v="1432"/>
    <s v="BT batik kain"/>
    <s v="UNTANA"/>
    <s v="GLORY"/>
    <s v="7 LSN"/>
    <s v="buku"/>
    <s v="7"/>
    <s v="LSN"/>
    <n v="12"/>
    <s v="PCS"/>
    <s v=""/>
    <s v=""/>
    <n v="84"/>
    <s v="PCS"/>
    <m/>
    <n v="1"/>
    <n v="1"/>
    <n v="0"/>
    <n v="7"/>
    <s v="LSN"/>
    <n v="84"/>
    <s v=""/>
    <s v=""/>
    <s v=""/>
    <s v=""/>
    <n v="1"/>
    <s v=""/>
    <s v=""/>
    <n v="66"/>
    <s v=""/>
    <s v=""/>
    <s v=""/>
    <s v=""/>
    <s v=""/>
    <s v=""/>
    <s v=""/>
    <s v=""/>
    <s v=""/>
    <s v=""/>
    <s v=""/>
    <s v=""/>
    <x v="1"/>
    <d v="2023-07-07T00:00:00"/>
  </r>
  <r>
    <s v="gelpentizo10tg34096lsnuntana"/>
    <x v="71"/>
    <n v="106"/>
    <n v="2734"/>
    <n v="1737"/>
    <s v="Gel pen Tizo 1.0 TG 340"/>
    <s v="UNTANA"/>
    <s v="DB STATIONERY"/>
    <s v="96 LSN"/>
    <s v="pen"/>
    <s v="96"/>
    <s v="LSN"/>
    <n v="12"/>
    <s v="PCS"/>
    <s v=""/>
    <s v=""/>
    <n v="1152"/>
    <s v="PCS"/>
    <m/>
    <n v="10"/>
    <n v="10"/>
    <n v="0"/>
    <n v="960"/>
    <s v="LSN"/>
    <n v="11520"/>
    <s v=""/>
    <s v=""/>
    <s v=""/>
    <s v=""/>
    <n v="10"/>
    <s v=""/>
    <s v=""/>
    <n v="67"/>
    <s v=""/>
    <s v=""/>
    <s v=""/>
    <s v=""/>
    <s v=""/>
    <s v=""/>
    <s v=""/>
    <s v=""/>
    <s v=""/>
    <s v=""/>
    <s v=""/>
    <s v=""/>
    <x v="1"/>
    <d v="2023-07-07T00:00:00"/>
  </r>
  <r>
    <s v="gel10340birutg340bi96lsnuntana"/>
    <x v="72"/>
    <n v="107"/>
    <e v="#N/A"/>
    <n v="1738"/>
    <s v="Gel pen Tizo 1.0 TG 340 biru"/>
    <s v="UNTANA"/>
    <s v="DB STATIONERY"/>
    <s v="96 LSN"/>
    <s v="pen"/>
    <s v="96"/>
    <s v="LSN"/>
    <n v="12"/>
    <s v="PCS"/>
    <s v=""/>
    <s v=""/>
    <n v="1152"/>
    <s v="PCS"/>
    <m/>
    <n v="5"/>
    <n v="5"/>
    <n v="0"/>
    <n v="480"/>
    <s v="LSN"/>
    <n v="5760"/>
    <s v=""/>
    <s v=""/>
    <s v=""/>
    <s v=""/>
    <n v="5"/>
    <s v=""/>
    <s v=""/>
    <n v="68"/>
    <s v=""/>
    <s v=""/>
    <s v=""/>
    <s v=""/>
    <s v=""/>
    <s v=""/>
    <s v=""/>
    <s v=""/>
    <s v=""/>
    <s v=""/>
    <s v=""/>
    <s v=""/>
    <x v="1"/>
    <d v="2023-07-07T00:00:00"/>
  </r>
  <r>
    <s v="mekpensil20tizotm030a196lsnuntana"/>
    <x v="73"/>
    <n v="108"/>
    <e v="#N/A"/>
    <n v="2054"/>
    <s v="Mech Pen Tizo 2.0 TM 030A-1"/>
    <s v="UNTANA"/>
    <s v="DB"/>
    <s v="96 LSN"/>
    <s v="mechpen"/>
    <s v="96"/>
    <s v="LSN"/>
    <n v="12"/>
    <s v="PCS"/>
    <s v=""/>
    <s v=""/>
    <n v="1152"/>
    <s v="PCS"/>
    <m/>
    <n v="2"/>
    <n v="2"/>
    <n v="0"/>
    <n v="192"/>
    <s v="LSN"/>
    <n v="2304"/>
    <s v=""/>
    <s v=""/>
    <s v=""/>
    <s v=""/>
    <n v="2"/>
    <s v=""/>
    <s v=""/>
    <n v="69"/>
    <s v=""/>
    <s v=""/>
    <s v=""/>
    <s v=""/>
    <s v=""/>
    <s v=""/>
    <s v=""/>
    <s v=""/>
    <s v=""/>
    <s v=""/>
    <s v=""/>
    <s v=""/>
    <x v="1"/>
    <d v="2023-07-07T00:00:00"/>
  </r>
  <r>
    <s v="mektizo20tm030c96lsnuntana"/>
    <x v="51"/>
    <n v="109"/>
    <e v="#N/A"/>
    <n v="2057"/>
    <s v="Mech pen Tizo 2.0 TM 030-C"/>
    <s v="UNTANA"/>
    <n v="99"/>
    <s v="96 LSN"/>
    <s v="mechpen"/>
    <s v="96"/>
    <s v="LSN"/>
    <n v="12"/>
    <s v="PCS"/>
    <s v=""/>
    <s v=""/>
    <n v="1152"/>
    <s v="PCS"/>
    <m/>
    <n v="2"/>
    <n v="2"/>
    <n v="0"/>
    <n v="192"/>
    <s v="LSN"/>
    <n v="2304"/>
    <s v=""/>
    <s v=""/>
    <s v=""/>
    <s v=""/>
    <n v="2"/>
    <s v=""/>
    <s v=""/>
    <n v="70"/>
    <s v=""/>
    <s v=""/>
    <s v=""/>
    <s v=""/>
    <s v=""/>
    <s v=""/>
    <s v=""/>
    <s v=""/>
    <s v=""/>
    <s v=""/>
    <s v=""/>
    <s v=""/>
    <x v="1"/>
    <d v="2023-07-07T00:00:00"/>
  </r>
  <r>
    <s v="isigelinktz501r96lsnuntana"/>
    <x v="74"/>
    <n v="110"/>
    <e v="#N/A"/>
    <n v="1811"/>
    <s v="Isi gel TZ-501 R"/>
    <s v="UNTANA"/>
    <s v="DB"/>
    <s v="96 LSN"/>
    <s v="isi"/>
    <s v="96"/>
    <s v="LSN"/>
    <n v="12"/>
    <s v="PCS"/>
    <s v=""/>
    <s v=""/>
    <n v="1152"/>
    <s v="PCS"/>
    <m/>
    <n v="4"/>
    <n v="4"/>
    <n v="0"/>
    <n v="384"/>
    <s v="LSN"/>
    <n v="4608"/>
    <s v=""/>
    <s v=""/>
    <s v=""/>
    <s v=""/>
    <n v="4"/>
    <s v=""/>
    <s v=""/>
    <n v="71"/>
    <s v=""/>
    <s v=""/>
    <s v=""/>
    <s v=""/>
    <s v=""/>
    <s v=""/>
    <s v=""/>
    <s v=""/>
    <s v=""/>
    <s v=""/>
    <s v=""/>
    <s v=""/>
    <x v="1"/>
    <d v="2023-07-07T00:00:00"/>
  </r>
  <r>
    <s v="geltizoretrc05tg67096lsnuntana"/>
    <x v="75"/>
    <n v="111"/>
    <e v="#N/A"/>
    <n v="1326"/>
    <s v="Bp Gel Tizo Retrc 0.5 TG 670"/>
    <s v="UNTANA"/>
    <s v="DB STATIONERY"/>
    <s v="96 LSN"/>
    <s v="pen"/>
    <s v="96"/>
    <s v="LSN"/>
    <n v="12"/>
    <s v="PCS"/>
    <s v=""/>
    <s v=""/>
    <n v="1152"/>
    <s v="PCS"/>
    <m/>
    <n v="1"/>
    <n v="1"/>
    <n v="0"/>
    <n v="96"/>
    <s v="LSN"/>
    <n v="1152"/>
    <s v=""/>
    <s v=""/>
    <s v=""/>
    <s v=""/>
    <n v="1"/>
    <s v=""/>
    <s v=""/>
    <n v="72"/>
    <s v=""/>
    <s v=""/>
    <s v=""/>
    <s v=""/>
    <s v=""/>
    <s v=""/>
    <s v=""/>
    <s v=""/>
    <s v=""/>
    <s v=""/>
    <s v=""/>
    <s v=""/>
    <x v="1"/>
    <d v="2023-07-07T00:00:00"/>
  </r>
  <r>
    <s v="tdokumen2trayjs200112pcsuntana"/>
    <x v="76"/>
    <n v="112"/>
    <e v="#N/A"/>
    <n v="1900"/>
    <s v="Letter 2 Tray JS-2001"/>
    <s v="UNTANA"/>
    <s v="DB STATIONERY"/>
    <s v="12 PCS"/>
    <s v="doc"/>
    <s v="12"/>
    <s v="PCS"/>
    <s v=""/>
    <s v=""/>
    <s v=""/>
    <s v=""/>
    <n v="12"/>
    <s v="PCS"/>
    <m/>
    <n v="5"/>
    <n v="5"/>
    <n v="0"/>
    <n v="60"/>
    <s v="PCS"/>
    <n v="60"/>
    <s v=""/>
    <s v=""/>
    <s v=""/>
    <s v=""/>
    <n v="5"/>
    <s v=""/>
    <s v=""/>
    <n v="73"/>
    <s v=""/>
    <s v=""/>
    <s v=""/>
    <s v=""/>
    <s v=""/>
    <s v=""/>
    <s v=""/>
    <s v=""/>
    <s v=""/>
    <s v=""/>
    <s v=""/>
    <s v=""/>
    <x v="1"/>
    <d v="2023-07-07T00:00:00"/>
  </r>
  <r>
    <s v="gel10340birutg340bi96lsnuntana"/>
    <x v="72"/>
    <n v="114"/>
    <e v="#N/A"/>
    <n v="1738"/>
    <s v="Gel pen Tizo 1.0 TG 340 biru"/>
    <s v="UNTANA"/>
    <s v="DB STATIONERY"/>
    <s v="96 LSN"/>
    <s v="pen"/>
    <s v="96"/>
    <s v="LSN"/>
    <n v="12"/>
    <s v="PCS"/>
    <s v=""/>
    <s v=""/>
    <n v="1152"/>
    <s v="PCS"/>
    <m/>
    <n v="5"/>
    <n v="5"/>
    <n v="0"/>
    <n v="480"/>
    <s v="LSN"/>
    <n v="5760"/>
    <s v=""/>
    <s v=""/>
    <s v=""/>
    <s v=""/>
    <n v="5"/>
    <s v=""/>
    <s v=""/>
    <n v="74"/>
    <s v=""/>
    <s v=""/>
    <s v=""/>
    <s v=""/>
    <s v=""/>
    <s v=""/>
    <s v=""/>
    <s v=""/>
    <s v=""/>
    <s v=""/>
    <s v=""/>
    <s v=""/>
    <x v="1"/>
    <d v="2023-07-06T00:00:00"/>
  </r>
  <r>
    <s v="isigelinktz501r96lsnuntana"/>
    <x v="74"/>
    <n v="115"/>
    <e v="#N/A"/>
    <n v="1811"/>
    <s v="Isi gel TZ-501 R"/>
    <s v="UNTANA"/>
    <s v="DB"/>
    <s v="96 LSN"/>
    <s v="isi"/>
    <s v="96"/>
    <s v="LSN"/>
    <n v="12"/>
    <s v="PCS"/>
    <s v=""/>
    <s v=""/>
    <n v="1152"/>
    <s v="PCS"/>
    <m/>
    <n v="4"/>
    <n v="4"/>
    <n v="0"/>
    <n v="384"/>
    <s v="LSN"/>
    <n v="4608"/>
    <s v=""/>
    <s v=""/>
    <s v=""/>
    <s v=""/>
    <n v="4"/>
    <s v=""/>
    <s v=""/>
    <n v="75"/>
    <s v=""/>
    <s v=""/>
    <s v=""/>
    <s v=""/>
    <s v=""/>
    <s v=""/>
    <s v=""/>
    <s v=""/>
    <s v=""/>
    <s v=""/>
    <s v=""/>
    <s v=""/>
    <x v="1"/>
    <d v="2023-07-06T00:00:00"/>
  </r>
  <r>
    <s v="docritinfinity8lsnuntana"/>
    <x v="77"/>
    <n v="117"/>
    <e v="#N/A"/>
    <n v="1567"/>
    <s v="Doc Rest Infinity"/>
    <s v="UNTANA"/>
    <s v="COMBI"/>
    <s v="8 LSN"/>
    <s v="doc"/>
    <s v="8"/>
    <s v="LSN"/>
    <n v="12"/>
    <s v="PCS"/>
    <s v=""/>
    <s v=""/>
    <n v="96"/>
    <s v="PCS"/>
    <m/>
    <n v="1"/>
    <n v="1"/>
    <n v="0"/>
    <n v="8"/>
    <s v="LSN"/>
    <n v="96"/>
    <s v=""/>
    <s v=""/>
    <s v=""/>
    <s v=""/>
    <n v="1"/>
    <s v=""/>
    <s v=""/>
    <n v="76"/>
    <s v=""/>
    <s v=""/>
    <s v=""/>
    <s v=""/>
    <s v=""/>
    <s v=""/>
    <s v=""/>
    <s v=""/>
    <s v=""/>
    <s v=""/>
    <s v=""/>
    <s v=""/>
    <x v="1"/>
    <d v="2023-07-07T00:00:00"/>
  </r>
  <r>
    <s v="docritprestige8lsnuntana"/>
    <x v="78"/>
    <n v="118"/>
    <e v="#N/A"/>
    <n v="1575"/>
    <s v="Doc Rest Prestige"/>
    <s v="UNTANA"/>
    <s v="COMBI"/>
    <s v="8 LSN"/>
    <s v="doc"/>
    <s v="8"/>
    <s v="LSN"/>
    <n v="12"/>
    <s v="PCS"/>
    <s v=""/>
    <s v=""/>
    <n v="96"/>
    <s v="PCS"/>
    <m/>
    <n v="1"/>
    <n v="1"/>
    <n v="0"/>
    <n v="8"/>
    <s v="LSN"/>
    <n v="96"/>
    <s v=""/>
    <s v=""/>
    <s v=""/>
    <s v=""/>
    <n v="1"/>
    <s v=""/>
    <s v=""/>
    <n v="77"/>
    <s v=""/>
    <s v=""/>
    <s v=""/>
    <s v=""/>
    <s v=""/>
    <s v=""/>
    <s v=""/>
    <s v=""/>
    <s v=""/>
    <s v=""/>
    <s v=""/>
    <s v=""/>
    <x v="1"/>
    <d v="2023-07-07T00:00:00"/>
  </r>
  <r>
    <s v="docritconception8lsnuntana"/>
    <x v="79"/>
    <n v="119"/>
    <e v="#N/A"/>
    <n v="1565"/>
    <s v="Doc Rest Conception"/>
    <s v="UNTANA"/>
    <s v="COMBI"/>
    <s v="8 LSN"/>
    <s v="doc"/>
    <s v="8"/>
    <s v="LSN"/>
    <n v="12"/>
    <s v="PCS"/>
    <s v=""/>
    <s v=""/>
    <n v="96"/>
    <s v="PCS"/>
    <m/>
    <n v="1"/>
    <n v="1"/>
    <n v="0"/>
    <n v="8"/>
    <s v="LSN"/>
    <n v="96"/>
    <s v=""/>
    <s v=""/>
    <s v=""/>
    <s v=""/>
    <n v="1"/>
    <s v=""/>
    <s v=""/>
    <n v="78"/>
    <s v=""/>
    <s v=""/>
    <s v=""/>
    <s v=""/>
    <s v=""/>
    <s v=""/>
    <s v=""/>
    <s v=""/>
    <s v=""/>
    <s v=""/>
    <s v=""/>
    <s v=""/>
    <x v="1"/>
    <d v="2023-07-07T00:00:00"/>
  </r>
  <r>
    <s v="docritstatement7lsnuntana"/>
    <x v="80"/>
    <n v="120"/>
    <e v="#N/A"/>
    <n v="1576"/>
    <s v="Doc Rest Statement"/>
    <s v="UNTANA"/>
    <s v="COMBI"/>
    <s v="7 LSN"/>
    <s v="doc"/>
    <s v="7"/>
    <s v="LSN"/>
    <n v="12"/>
    <s v="PCS"/>
    <s v=""/>
    <s v=""/>
    <n v="84"/>
    <s v="PCS"/>
    <m/>
    <n v="1"/>
    <n v="1"/>
    <n v="0"/>
    <n v="7"/>
    <s v="LSN"/>
    <n v="84"/>
    <s v=""/>
    <s v=""/>
    <s v=""/>
    <s v=""/>
    <n v="1"/>
    <s v=""/>
    <s v=""/>
    <n v="79"/>
    <s v=""/>
    <s v=""/>
    <s v=""/>
    <s v=""/>
    <s v=""/>
    <s v=""/>
    <s v=""/>
    <s v=""/>
    <s v=""/>
    <s v=""/>
    <s v=""/>
    <s v=""/>
    <x v="1"/>
    <d v="2023-07-07T00:00:00"/>
  </r>
  <r>
    <s v="docritelegance7lsnuntana"/>
    <x v="81"/>
    <n v="121"/>
    <e v="#N/A"/>
    <n v="1566"/>
    <s v="Doc Rest Elegance"/>
    <s v="UNTANA"/>
    <s v="COMBI"/>
    <s v="7 LSN"/>
    <s v="doc"/>
    <s v="7"/>
    <s v="LSN"/>
    <n v="12"/>
    <s v="PCS"/>
    <s v=""/>
    <s v=""/>
    <n v="84"/>
    <s v="PCS"/>
    <m/>
    <n v="1"/>
    <n v="1"/>
    <n v="0"/>
    <n v="7"/>
    <s v="LSN"/>
    <n v="84"/>
    <s v=""/>
    <s v=""/>
    <s v=""/>
    <s v=""/>
    <n v="1"/>
    <s v=""/>
    <s v=""/>
    <n v="80"/>
    <s v=""/>
    <s v=""/>
    <s v=""/>
    <s v=""/>
    <s v=""/>
    <s v=""/>
    <s v=""/>
    <s v=""/>
    <s v=""/>
    <s v=""/>
    <s v=""/>
    <s v=""/>
    <x v="1"/>
    <d v="2023-07-07T00:00:00"/>
  </r>
  <r>
    <s v="docritbrilliant8lsnuntana"/>
    <x v="82"/>
    <n v="122"/>
    <e v="#N/A"/>
    <n v="1563"/>
    <s v="Doc Rest Brilliant"/>
    <s v="UNTANA"/>
    <s v="COMBI"/>
    <s v="8 LSN"/>
    <s v="doc"/>
    <s v="8"/>
    <s v="LSN"/>
    <n v="12"/>
    <s v="PCS"/>
    <s v=""/>
    <s v=""/>
    <n v="96"/>
    <s v="PCS"/>
    <m/>
    <n v="1"/>
    <n v="1"/>
    <n v="0"/>
    <n v="8"/>
    <s v="LSN"/>
    <n v="96"/>
    <s v=""/>
    <s v=""/>
    <s v=""/>
    <s v=""/>
    <n v="1"/>
    <s v=""/>
    <s v=""/>
    <n v="81"/>
    <s v=""/>
    <s v=""/>
    <s v=""/>
    <s v=""/>
    <s v=""/>
    <s v=""/>
    <s v=""/>
    <s v=""/>
    <s v=""/>
    <s v=""/>
    <s v=""/>
    <s v=""/>
    <x v="1"/>
    <d v="2023-07-07T00:00:00"/>
  </r>
  <r>
    <s v="sampulsamsonkwartobatik240pcsuntana"/>
    <x v="83"/>
    <n v="124"/>
    <n v="3197"/>
    <n v="2493"/>
    <s v="Sampul Kwarto Batik"/>
    <s v="UNTANA"/>
    <s v="PARAMA"/>
    <s v="240 PCS"/>
    <s v="kertas"/>
    <s v="240"/>
    <s v="PCS"/>
    <s v=""/>
    <s v=""/>
    <s v=""/>
    <s v=""/>
    <n v="240"/>
    <s v="PCS"/>
    <m/>
    <n v="10"/>
    <n v="10"/>
    <n v="0"/>
    <n v="2400"/>
    <s v="PCS"/>
    <n v="2400"/>
    <s v=""/>
    <s v=""/>
    <s v=""/>
    <s v=""/>
    <n v="10"/>
    <s v=""/>
    <s v=""/>
    <n v="82"/>
    <s v=""/>
    <s v=""/>
    <s v=""/>
    <s v=""/>
    <s v=""/>
    <s v=""/>
    <s v=""/>
    <s v=""/>
    <s v=""/>
    <s v=""/>
    <s v=""/>
    <s v=""/>
    <x v="1"/>
    <d v="2023-07-08T00:00:00"/>
  </r>
  <r>
    <s v="sampulsamsonboxybatik180pcsuntana"/>
    <x v="62"/>
    <n v="125"/>
    <n v="3196"/>
    <n v="2491"/>
    <s v="Sampul Boxy Batik"/>
    <s v="UNTANA"/>
    <s v="PARAMA"/>
    <s v="180 PCS"/>
    <s v="kertas"/>
    <s v="180"/>
    <s v="PCS"/>
    <s v=""/>
    <s v=""/>
    <s v=""/>
    <s v=""/>
    <n v="180"/>
    <s v="PCS"/>
    <m/>
    <n v="10"/>
    <n v="10"/>
    <n v="0"/>
    <n v="1800"/>
    <s v="PCS"/>
    <n v="1800"/>
    <s v=""/>
    <s v=""/>
    <s v=""/>
    <s v=""/>
    <n v="10"/>
    <s v=""/>
    <s v=""/>
    <n v="83"/>
    <s v=""/>
    <s v=""/>
    <s v=""/>
    <s v=""/>
    <s v=""/>
    <s v=""/>
    <s v=""/>
    <s v=""/>
    <s v=""/>
    <s v=""/>
    <s v=""/>
    <s v=""/>
    <x v="1"/>
    <d v="2023-07-08T00:00:00"/>
  </r>
  <r>
    <s v="oilpastelop12sppcaseseaworldjk12lsnartomoro"/>
    <x v="84"/>
    <n v="127"/>
    <e v="#N/A"/>
    <n v="599"/>
    <s v="O pastel JK 12W OP-12 S"/>
    <s v="ARTO MORO"/>
    <s v="ATALI"/>
    <s v="12 LSN"/>
    <s v="cr/op"/>
    <s v="12"/>
    <s v="LSN"/>
    <n v="12"/>
    <s v="PCS"/>
    <s v=""/>
    <s v=""/>
    <n v="144"/>
    <s v="PCS"/>
    <m/>
    <n v="5"/>
    <n v="5"/>
    <n v="0"/>
    <n v="720"/>
    <s v="SET"/>
    <n v="720"/>
    <s v=""/>
    <s v=""/>
    <s v=""/>
    <s v=""/>
    <n v="5"/>
    <s v=""/>
    <s v=""/>
    <n v="84"/>
    <s v=""/>
    <s v=""/>
    <s v=""/>
    <s v=""/>
    <s v=""/>
    <s v=""/>
    <s v=""/>
    <s v=""/>
    <s v=""/>
    <s v=""/>
    <s v=""/>
    <s v=""/>
    <x v="1"/>
    <d v="2023-07-07T00:00:00"/>
  </r>
  <r>
    <s v="oilpastelop18sppcaseseaworldjk6lsnartomoro"/>
    <x v="85"/>
    <n v="128"/>
    <e v="#N/A"/>
    <n v="601"/>
    <s v="O pastel JK 18W OP-18 S"/>
    <s v="ARTO MORO"/>
    <s v="ATALI"/>
    <s v="6 LSN"/>
    <s v="cr/op"/>
    <s v="6"/>
    <s v="LSN"/>
    <n v="12"/>
    <s v="PCS"/>
    <s v=""/>
    <s v=""/>
    <n v="72"/>
    <s v="PCS"/>
    <m/>
    <n v="5"/>
    <n v="5"/>
    <n v="0"/>
    <n v="360"/>
    <s v="SET"/>
    <n v="360"/>
    <s v=""/>
    <s v=""/>
    <s v=""/>
    <s v=""/>
    <n v="5"/>
    <s v=""/>
    <s v=""/>
    <n v="85"/>
    <s v=""/>
    <s v=""/>
    <s v=""/>
    <s v=""/>
    <s v=""/>
    <s v=""/>
    <s v=""/>
    <s v=""/>
    <s v=""/>
    <s v=""/>
    <s v=""/>
    <s v=""/>
    <x v="1"/>
    <d v="2023-07-07T00:00:00"/>
  </r>
  <r>
    <s v="oilpastelop24sppcaseseaworldjk8box6setartomoro"/>
    <x v="86"/>
    <n v="129"/>
    <e v="#N/A"/>
    <n v="602"/>
    <s v="O pastel JK 24W OP-24 S"/>
    <s v="ARTO MORO"/>
    <s v="ATALI"/>
    <s v="8 BOX (6 SET)"/>
    <s v="cr/op"/>
    <s v="8"/>
    <s v="BOX"/>
    <s v="6"/>
    <s v="SET"/>
    <s v=""/>
    <s v=""/>
    <n v="48"/>
    <s v="SET"/>
    <m/>
    <n v="5"/>
    <n v="5"/>
    <n v="0"/>
    <n v="240"/>
    <s v="SET"/>
    <n v="240"/>
    <s v=""/>
    <s v=""/>
    <s v=""/>
    <s v=""/>
    <n v="5"/>
    <s v=""/>
    <s v=""/>
    <n v="86"/>
    <s v=""/>
    <s v=""/>
    <s v=""/>
    <s v=""/>
    <s v=""/>
    <s v=""/>
    <s v=""/>
    <s v=""/>
    <s v=""/>
    <s v=""/>
    <s v=""/>
    <s v=""/>
    <x v="1"/>
    <d v="2023-07-07T00:00:00"/>
  </r>
  <r>
    <s v="oilpastelop36sppcaseseaworldjk6box6setartomoro"/>
    <x v="87"/>
    <n v="130"/>
    <e v="#N/A"/>
    <n v="603"/>
    <s v="O pastel JK 36W OP-36 S"/>
    <s v="ARTO MORO"/>
    <s v="ATALI"/>
    <s v="6 BOX (6 SET)"/>
    <s v="cr/op"/>
    <s v="6"/>
    <s v="BOX"/>
    <s v="6"/>
    <s v="SET"/>
    <s v=""/>
    <s v=""/>
    <n v="36"/>
    <s v="SET"/>
    <m/>
    <n v="3"/>
    <n v="3"/>
    <n v="0"/>
    <n v="108"/>
    <s v="SET"/>
    <n v="108"/>
    <s v=""/>
    <s v=""/>
    <s v=""/>
    <s v=""/>
    <n v="3"/>
    <s v=""/>
    <s v=""/>
    <n v="87"/>
    <s v=""/>
    <s v=""/>
    <s v=""/>
    <s v=""/>
    <s v=""/>
    <s v=""/>
    <s v=""/>
    <s v=""/>
    <s v=""/>
    <s v=""/>
    <s v=""/>
    <s v=""/>
    <x v="1"/>
    <d v="2023-07-07T00:00:00"/>
  </r>
  <r>
    <s v="oilpastelop48sppcaseseaworldjk4box6setartomoro"/>
    <x v="88"/>
    <n v="131"/>
    <e v="#N/A"/>
    <n v="604"/>
    <s v="O pastel JK 48W OP-48 S"/>
    <s v="ARTO MORO"/>
    <s v="ATALI"/>
    <s v="4 BOX (6 SET)"/>
    <s v="cr/op"/>
    <s v="4"/>
    <s v="BOX"/>
    <s v="6"/>
    <s v="SET"/>
    <s v=""/>
    <s v=""/>
    <n v="24"/>
    <s v="SET"/>
    <m/>
    <n v="2"/>
    <n v="2"/>
    <n v="0"/>
    <n v="48"/>
    <s v="SET"/>
    <n v="48"/>
    <s v=""/>
    <s v=""/>
    <s v=""/>
    <s v=""/>
    <n v="2"/>
    <s v=""/>
    <s v=""/>
    <n v="88"/>
    <s v=""/>
    <s v=""/>
    <s v=""/>
    <s v=""/>
    <s v=""/>
    <s v=""/>
    <s v=""/>
    <s v=""/>
    <s v=""/>
    <s v=""/>
    <s v=""/>
    <s v=""/>
    <x v="1"/>
    <d v="2023-07-07T00:00:00"/>
  </r>
  <r>
    <s v="oilpastelop55sppcaseseaworldjk4box6setartomoro"/>
    <x v="89"/>
    <n v="132"/>
    <e v="#N/A"/>
    <n v="605"/>
    <s v="O pastel JK 55W OP-55 S"/>
    <s v="ARTO MORO"/>
    <s v="ATALI"/>
    <s v="4 BOX (6 SET)"/>
    <s v="cr/op"/>
    <s v="4"/>
    <s v="BOX"/>
    <s v="6"/>
    <s v="SET"/>
    <s v=""/>
    <s v=""/>
    <n v="24"/>
    <s v="SET"/>
    <m/>
    <n v="3"/>
    <n v="3"/>
    <n v="0"/>
    <n v="72"/>
    <s v="SET"/>
    <n v="72"/>
    <s v=""/>
    <s v=""/>
    <s v=""/>
    <s v=""/>
    <n v="3"/>
    <s v=""/>
    <s v=""/>
    <n v="89"/>
    <s v=""/>
    <s v=""/>
    <s v=""/>
    <s v=""/>
    <s v=""/>
    <s v=""/>
    <s v=""/>
    <s v=""/>
    <s v=""/>
    <s v=""/>
    <s v=""/>
    <s v=""/>
    <x v="1"/>
    <d v="2023-07-07T00:00:00"/>
  </r>
  <r>
    <s v="oilpastelop12sppcaseseaworldjk12lsnartomoro"/>
    <x v="84"/>
    <n v="134"/>
    <e v="#N/A"/>
    <n v="599"/>
    <s v="O pastel JK 12W OP-12 S"/>
    <s v="ARTO MORO"/>
    <s v="ATALI"/>
    <s v="12 LSN"/>
    <s v="cr/op"/>
    <s v="12"/>
    <s v="LSN"/>
    <n v="12"/>
    <s v="PCS"/>
    <s v=""/>
    <s v=""/>
    <n v="144"/>
    <s v="PCS"/>
    <m/>
    <n v="2"/>
    <n v="2"/>
    <n v="0"/>
    <n v="288"/>
    <s v="SET"/>
    <n v="288"/>
    <s v=""/>
    <s v=""/>
    <s v=""/>
    <s v=""/>
    <n v="2"/>
    <s v=""/>
    <s v=""/>
    <n v="90"/>
    <s v=""/>
    <s v=""/>
    <s v=""/>
    <s v=""/>
    <s v=""/>
    <s v=""/>
    <s v=""/>
    <s v=""/>
    <s v=""/>
    <s v=""/>
    <s v=""/>
    <s v=""/>
    <x v="1"/>
    <d v="2023-07-07T00:00:00"/>
  </r>
  <r>
    <s v="oilpastelop24sppcaseseaworldjk8box6setartomoro"/>
    <x v="86"/>
    <n v="135"/>
    <e v="#N/A"/>
    <n v="602"/>
    <s v="O pastel JK 24W OP-24 S"/>
    <s v="ARTO MORO"/>
    <s v="ATALI"/>
    <s v="8 BOX (6 SET)"/>
    <s v="cr/op"/>
    <s v="8"/>
    <s v="BOX"/>
    <s v="6"/>
    <s v="SET"/>
    <s v=""/>
    <s v=""/>
    <n v="48"/>
    <s v="SET"/>
    <m/>
    <n v="7"/>
    <n v="7"/>
    <n v="0"/>
    <n v="336"/>
    <s v="SET"/>
    <n v="336"/>
    <s v=""/>
    <s v=""/>
    <s v=""/>
    <s v=""/>
    <n v="7"/>
    <s v=""/>
    <s v=""/>
    <n v="91"/>
    <s v=""/>
    <s v=""/>
    <s v=""/>
    <s v=""/>
    <s v=""/>
    <s v=""/>
    <s v=""/>
    <s v=""/>
    <s v=""/>
    <s v=""/>
    <s v=""/>
    <s v=""/>
    <x v="1"/>
    <d v="2023-07-07T00:00:00"/>
  </r>
  <r>
    <s v="oilpastelop72sppcaseseaworldjk4box6setartomoro"/>
    <x v="90"/>
    <n v="136"/>
    <e v="#N/A"/>
    <n v="606"/>
    <s v="O pastel JK 72W OP-72 S"/>
    <s v="ARTO MORO"/>
    <s v="ATALI"/>
    <s v="4 BOX (6 SET)"/>
    <s v="cr/op"/>
    <s v="4"/>
    <s v="BOX"/>
    <s v="6"/>
    <s v="SET"/>
    <s v=""/>
    <s v=""/>
    <n v="24"/>
    <s v="SET"/>
    <m/>
    <n v="1"/>
    <n v="1"/>
    <n v="0"/>
    <n v="24"/>
    <s v="SET"/>
    <n v="24"/>
    <s v=""/>
    <s v=""/>
    <s v=""/>
    <s v=""/>
    <n v="1"/>
    <s v=""/>
    <s v=""/>
    <n v="92"/>
    <s v=""/>
    <s v=""/>
    <s v=""/>
    <s v=""/>
    <s v=""/>
    <s v=""/>
    <s v=""/>
    <s v=""/>
    <s v=""/>
    <s v=""/>
    <s v=""/>
    <s v=""/>
    <x v="1"/>
    <d v="2023-07-07T00:00:00"/>
  </r>
  <r>
    <s v="oilpastelop12chccompactjk12lsnartomoro"/>
    <x v="91"/>
    <n v="137"/>
    <e v="#N/A"/>
    <n v="597"/>
    <s v="O pastel JK 12W OP-12 CHC Compact"/>
    <s v="ARTO MORO"/>
    <s v="ATALI"/>
    <s v="12 LSN"/>
    <s v="cr/op"/>
    <s v="12"/>
    <s v="LSN"/>
    <n v="12"/>
    <s v="PCS"/>
    <s v=""/>
    <s v=""/>
    <n v="144"/>
    <s v="PCS"/>
    <m/>
    <n v="2"/>
    <n v="2"/>
    <n v="0"/>
    <n v="288"/>
    <s v="SET"/>
    <n v="288"/>
    <s v=""/>
    <s v=""/>
    <s v=""/>
    <s v=""/>
    <n v="2"/>
    <s v=""/>
    <s v=""/>
    <n v="93"/>
    <s v=""/>
    <s v=""/>
    <s v=""/>
    <s v=""/>
    <s v=""/>
    <s v=""/>
    <s v=""/>
    <s v=""/>
    <s v=""/>
    <s v=""/>
    <s v=""/>
    <s v=""/>
    <x v="1"/>
    <d v="2023-07-07T00:00:00"/>
  </r>
  <r>
    <s v="mathsetms55jk24lsnartomoro"/>
    <x v="31"/>
    <n v="138"/>
    <e v="#N/A"/>
    <n v="481"/>
    <s v="Jangka set JK MS-55"/>
    <s v="ARTO MORO"/>
    <s v="ATALI"/>
    <s v="24 LSN"/>
    <s v="jangka"/>
    <s v="24"/>
    <s v="LSN"/>
    <n v="12"/>
    <s v="PCS"/>
    <s v=""/>
    <s v=""/>
    <n v="288"/>
    <s v="PCS"/>
    <m/>
    <n v="1"/>
    <n v="1"/>
    <n v="0"/>
    <n v="24"/>
    <s v="LSN"/>
    <n v="288"/>
    <s v=""/>
    <s v=""/>
    <s v=""/>
    <s v=""/>
    <n v="1"/>
    <s v=""/>
    <s v=""/>
    <n v="94"/>
    <s v=""/>
    <s v=""/>
    <s v=""/>
    <s v=""/>
    <s v=""/>
    <s v=""/>
    <s v=""/>
    <s v=""/>
    <s v=""/>
    <s v=""/>
    <s v=""/>
    <s v=""/>
    <x v="1"/>
    <d v="2023-07-07T00:00:00"/>
  </r>
  <r>
    <s v="mathsetms75jk24lsnartomoro"/>
    <x v="32"/>
    <n v="139"/>
    <e v="#N/A"/>
    <n v="482"/>
    <s v="Jangka set JK MS-75"/>
    <s v="ARTO MORO"/>
    <s v="ATALI"/>
    <s v="24 LSN"/>
    <s v="jangka"/>
    <s v="24"/>
    <s v="LSN"/>
    <n v="12"/>
    <s v="PCS"/>
    <s v=""/>
    <s v=""/>
    <n v="288"/>
    <s v="PCS"/>
    <m/>
    <n v="1"/>
    <n v="1"/>
    <n v="0"/>
    <n v="24"/>
    <s v="LSN"/>
    <n v="288"/>
    <s v=""/>
    <s v=""/>
    <s v=""/>
    <s v=""/>
    <n v="1"/>
    <s v=""/>
    <s v=""/>
    <n v="95"/>
    <s v=""/>
    <s v=""/>
    <s v=""/>
    <s v=""/>
    <s v=""/>
    <s v=""/>
    <s v=""/>
    <s v=""/>
    <s v=""/>
    <s v=""/>
    <s v=""/>
    <s v=""/>
    <x v="1"/>
    <d v="2023-07-07T00:00:00"/>
  </r>
  <r>
    <s v="scissorssc838jk12lsnartomoro"/>
    <x v="92"/>
    <n v="140"/>
    <e v="#N/A"/>
    <n v="435"/>
    <s v="Gunting JK SC-838"/>
    <s v="ARTO MORO"/>
    <s v="ATALI"/>
    <s v="12 LSN"/>
    <s v="gunting"/>
    <s v="12"/>
    <s v="LSN"/>
    <n v="12"/>
    <s v="PCS"/>
    <s v=""/>
    <s v=""/>
    <n v="144"/>
    <s v="PCS"/>
    <m/>
    <n v="1"/>
    <n v="1"/>
    <n v="0"/>
    <n v="144"/>
    <s v="PCS"/>
    <n v="144"/>
    <s v=""/>
    <s v=""/>
    <s v=""/>
    <s v=""/>
    <n v="1"/>
    <s v=""/>
    <s v=""/>
    <n v="96"/>
    <s v=""/>
    <s v=""/>
    <s v=""/>
    <s v=""/>
    <s v=""/>
    <s v=""/>
    <s v=""/>
    <s v=""/>
    <s v=""/>
    <s v=""/>
    <s v=""/>
    <s v=""/>
    <x v="1"/>
    <d v="2023-07-07T00:00:00"/>
  </r>
  <r>
    <s v="correctionfluidjk101ajk48lsnartomoro"/>
    <x v="33"/>
    <n v="141"/>
    <e v="#N/A"/>
    <n v="962"/>
    <s v="Tipe-ex JK-101 A"/>
    <s v="ARTO MORO"/>
    <s v="ATALI"/>
    <s v="48 LSN"/>
    <s v="tipex"/>
    <s v="48"/>
    <s v="LSN"/>
    <n v="12"/>
    <s v="PCS"/>
    <s v=""/>
    <s v=""/>
    <n v="576"/>
    <s v="PCS"/>
    <m/>
    <n v="2"/>
    <n v="2"/>
    <n v="0"/>
    <n v="96"/>
    <s v="LSN"/>
    <n v="1152"/>
    <s v=""/>
    <s v=""/>
    <s v=""/>
    <s v=""/>
    <n v="2"/>
    <s v=""/>
    <s v=""/>
    <n v="97"/>
    <s v=""/>
    <s v=""/>
    <s v=""/>
    <s v=""/>
    <s v=""/>
    <s v=""/>
    <s v=""/>
    <s v=""/>
    <s v=""/>
    <s v=""/>
    <s v=""/>
    <s v=""/>
    <x v="1"/>
    <d v="2023-07-07T00:00:00"/>
  </r>
  <r>
    <s v="ballpenbp34912vokustransblackjkbonus12grsartomoro"/>
    <x v="34"/>
    <n v="142"/>
    <e v="#N/A"/>
    <n v="212"/>
    <s v="Bp JK BP-349-12 Vokus Trans Hitam"/>
    <s v="ARTO MORO"/>
    <s v="ATALI"/>
    <s v="12 GRS"/>
    <s v="pen"/>
    <s v="12"/>
    <s v="GRS"/>
    <n v="12"/>
    <s v="LSN"/>
    <n v="12"/>
    <s v="PCS"/>
    <n v="1728"/>
    <s v="PCS"/>
    <m/>
    <n v="0"/>
    <n v="0"/>
    <n v="0"/>
    <s v=""/>
    <s v=""/>
    <n v="0"/>
    <n v="12"/>
    <s v="LSN"/>
    <n v="144"/>
    <s v="PCS"/>
    <n v="0"/>
    <n v="144"/>
    <s v="PCS"/>
    <n v="98"/>
    <s v=""/>
    <s v=""/>
    <s v=""/>
    <s v=""/>
    <s v=""/>
    <s v=""/>
    <s v=""/>
    <s v=""/>
    <s v=""/>
    <s v=""/>
    <s v=""/>
    <s v=""/>
    <x v="1"/>
    <d v="2023-07-07T00:00:00"/>
  </r>
  <r>
    <s v="kenkopencilcasepc0719ur24lsnartomoro"/>
    <x v="39"/>
    <n v="144"/>
    <e v="#N/A"/>
    <n v="656"/>
    <s v="Pc Kenko PC-0719-UR"/>
    <s v="ARTO MORO"/>
    <s v="KENKO"/>
    <s v="24 LSN"/>
    <s v="pcase"/>
    <s v="24"/>
    <s v="LSN"/>
    <n v="12"/>
    <s v="PCS"/>
    <s v=""/>
    <s v=""/>
    <n v="288"/>
    <s v="PCS"/>
    <m/>
    <n v="10"/>
    <n v="10"/>
    <n v="0"/>
    <n v="0"/>
    <n v="0"/>
    <n v="2880"/>
    <s v=""/>
    <s v=""/>
    <s v=""/>
    <s v=""/>
    <n v="10"/>
    <s v=""/>
    <s v=""/>
    <n v="99"/>
    <s v=""/>
    <s v=""/>
    <s v=""/>
    <s v=""/>
    <s v=""/>
    <s v=""/>
    <s v=""/>
    <s v=""/>
    <s v=""/>
    <s v=""/>
    <s v=""/>
    <s v=""/>
    <x v="1"/>
    <d v="2023-07-07T00:00:00"/>
  </r>
  <r>
    <s v="kenkocolorpencilcp12fnwenonwooderasable16lsnartomoro"/>
    <x v="93"/>
    <n v="145"/>
    <e v="#N/A"/>
    <n v="794"/>
    <s v="PW Kenko 12W CP-12 F NWE nonwood"/>
    <s v="ARTO MORO"/>
    <s v="KENKO"/>
    <s v="16 LSN"/>
    <s v="pw"/>
    <s v="16"/>
    <s v="LSN"/>
    <n v="12"/>
    <s v="PCS"/>
    <s v=""/>
    <s v=""/>
    <n v="192"/>
    <s v="PCS"/>
    <m/>
    <n v="12"/>
    <n v="12"/>
    <n v="0"/>
    <n v="0"/>
    <n v="0"/>
    <n v="2304"/>
    <s v=""/>
    <s v=""/>
    <s v=""/>
    <s v=""/>
    <n v="12"/>
    <s v=""/>
    <s v=""/>
    <n v="100"/>
    <s v=""/>
    <s v=""/>
    <s v=""/>
    <s v=""/>
    <s v=""/>
    <s v=""/>
    <s v=""/>
    <s v=""/>
    <s v=""/>
    <s v=""/>
    <s v=""/>
    <s v=""/>
    <x v="1"/>
    <d v="2023-07-07T00:00:00"/>
  </r>
  <r>
    <s v="kenko12bicolorpencilcp12fbcclassic24lsnartomoro"/>
    <x v="94"/>
    <n v="146"/>
    <e v="#N/A"/>
    <n v="774"/>
    <s v="PW bicolor Kenko 12W CP-12 FBC classic"/>
    <s v="ARTO MORO"/>
    <s v="KENKO"/>
    <s v="24 LSN"/>
    <s v="pw"/>
    <s v="24"/>
    <s v="LSN"/>
    <n v="12"/>
    <s v="PCS"/>
    <s v=""/>
    <s v=""/>
    <n v="288"/>
    <s v="PCS"/>
    <m/>
    <n v="3"/>
    <n v="3"/>
    <n v="0"/>
    <n v="0"/>
    <n v="0"/>
    <n v="864"/>
    <s v=""/>
    <s v=""/>
    <s v=""/>
    <s v=""/>
    <n v="3"/>
    <s v=""/>
    <s v=""/>
    <n v="101"/>
    <s v=""/>
    <s v=""/>
    <s v=""/>
    <s v=""/>
    <s v=""/>
    <s v=""/>
    <s v=""/>
    <s v=""/>
    <s v=""/>
    <s v=""/>
    <s v=""/>
    <s v=""/>
    <x v="1"/>
    <d v="2023-07-07T00:00:00"/>
  </r>
  <r>
    <s v="kenko24colorpencilcp24ftincaseclassic10box6setartomoro"/>
    <x v="95"/>
    <n v="147"/>
    <e v="#N/A"/>
    <n v="802"/>
    <s v="PW Kenko 24W CP-24 F kaleng"/>
    <s v="ARTO MORO"/>
    <s v="KENKO"/>
    <s v="10 BOX (6 SET)"/>
    <s v="pw"/>
    <s v="10"/>
    <s v="BOX"/>
    <s v="6"/>
    <s v="SET"/>
    <s v=""/>
    <s v=""/>
    <n v="60"/>
    <s v="SET"/>
    <m/>
    <n v="2"/>
    <n v="2"/>
    <n v="0"/>
    <n v="0"/>
    <n v="0"/>
    <n v="120"/>
    <s v=""/>
    <s v=""/>
    <s v=""/>
    <s v=""/>
    <n v="2"/>
    <s v=""/>
    <s v=""/>
    <n v="102"/>
    <s v=""/>
    <s v=""/>
    <s v=""/>
    <s v=""/>
    <s v=""/>
    <s v=""/>
    <s v=""/>
    <s v=""/>
    <s v=""/>
    <s v=""/>
    <s v=""/>
    <s v=""/>
    <x v="1"/>
    <d v="2023-07-07T00:00:00"/>
  </r>
  <r>
    <s v="kenkopocketnotepn40312lsnartomoro"/>
    <x v="49"/>
    <n v="149"/>
    <e v="#N/A"/>
    <n v="747"/>
    <s v="Pocket note Kenko PN-403"/>
    <s v="ARTO MORO"/>
    <s v="KENKO"/>
    <s v="12 LSN"/>
    <s v="note"/>
    <s v="12"/>
    <s v="LSN"/>
    <n v="12"/>
    <s v="PCS"/>
    <s v=""/>
    <s v=""/>
    <n v="144"/>
    <s v="PCS"/>
    <m/>
    <n v="1"/>
    <n v="1"/>
    <n v="0"/>
    <n v="0"/>
    <n v="0"/>
    <n v="144"/>
    <s v=""/>
    <s v=""/>
    <s v=""/>
    <s v=""/>
    <n v="1"/>
    <s v=""/>
    <s v=""/>
    <n v="103"/>
    <s v=""/>
    <s v=""/>
    <s v=""/>
    <s v=""/>
    <s v=""/>
    <s v=""/>
    <s v=""/>
    <s v=""/>
    <s v=""/>
    <s v=""/>
    <s v=""/>
    <s v=""/>
    <x v="1"/>
    <d v="2023-07-07T00:00:00"/>
  </r>
  <r>
    <s v="kenkoliquidgluelg3535ml20lsnartomoro"/>
    <x v="96"/>
    <n v="150"/>
    <e v="#N/A"/>
    <n v="541"/>
    <s v="Lem cair Kenko LG-35"/>
    <s v="ARTO MORO"/>
    <s v="KENKO"/>
    <s v="20 LSN"/>
    <s v="lem"/>
    <s v="20"/>
    <s v="LSN"/>
    <n v="12"/>
    <s v="PCS"/>
    <s v=""/>
    <s v=""/>
    <n v="240"/>
    <s v="PCS"/>
    <m/>
    <n v="1"/>
    <n v="1"/>
    <n v="0"/>
    <n v="0"/>
    <n v="0"/>
    <n v="240"/>
    <s v=""/>
    <s v=""/>
    <s v=""/>
    <s v=""/>
    <n v="1"/>
    <s v=""/>
    <s v=""/>
    <n v="104"/>
    <s v=""/>
    <s v=""/>
    <s v=""/>
    <s v=""/>
    <s v=""/>
    <s v=""/>
    <s v=""/>
    <s v=""/>
    <s v=""/>
    <s v=""/>
    <s v=""/>
    <s v=""/>
    <x v="1"/>
    <d v="2023-07-07T00:00:00"/>
  </r>
  <r>
    <s v="kenkotapedispensertd2011core24pcsartomoro"/>
    <x v="97"/>
    <n v="151"/>
    <e v="#N/A"/>
    <n v="909"/>
    <s v="Dispenser Kenko TD-201"/>
    <s v="ARTO MORO"/>
    <s v="KENKO"/>
    <s v="24 PCS"/>
    <s v="isolasi"/>
    <s v="24"/>
    <s v="PCS"/>
    <s v=""/>
    <s v=""/>
    <s v=""/>
    <s v=""/>
    <n v="24"/>
    <s v="PCS"/>
    <m/>
    <n v="1"/>
    <n v="1"/>
    <n v="0"/>
    <n v="0"/>
    <n v="0"/>
    <n v="24"/>
    <s v=""/>
    <s v=""/>
    <s v=""/>
    <s v=""/>
    <n v="1"/>
    <s v=""/>
    <s v=""/>
    <n v="105"/>
    <s v=""/>
    <s v=""/>
    <s v=""/>
    <s v=""/>
    <s v=""/>
    <s v=""/>
    <s v=""/>
    <s v=""/>
    <s v=""/>
    <s v=""/>
    <s v=""/>
    <s v=""/>
    <x v="1"/>
    <d v="2023-07-07T00:00:00"/>
  </r>
  <r>
    <s v="kenkotapedispensertd3211&amp;3core24pcsartomoro"/>
    <x v="98"/>
    <n v="152"/>
    <e v="#N/A"/>
    <n v="910"/>
    <s v="Dispenser Kenko TD-321"/>
    <s v="ARTO MORO"/>
    <s v="KENKO"/>
    <s v="24 PCS"/>
    <s v="isolasi"/>
    <s v="24"/>
    <s v="PCS"/>
    <s v=""/>
    <s v=""/>
    <s v=""/>
    <s v=""/>
    <n v="24"/>
    <s v="PCS"/>
    <m/>
    <n v="1"/>
    <n v="1"/>
    <n v="0"/>
    <n v="0"/>
    <n v="0"/>
    <n v="24"/>
    <s v=""/>
    <s v=""/>
    <s v=""/>
    <s v=""/>
    <n v="1"/>
    <s v=""/>
    <s v=""/>
    <n v="106"/>
    <s v=""/>
    <s v=""/>
    <s v=""/>
    <s v=""/>
    <s v=""/>
    <s v=""/>
    <s v=""/>
    <s v=""/>
    <s v=""/>
    <s v=""/>
    <s v=""/>
    <s v=""/>
    <x v="1"/>
    <d v="2023-07-07T00:00:00"/>
  </r>
  <r>
    <s v="kenkolooseleafb5ll100267080pcsartomoro"/>
    <x v="99"/>
    <n v="153"/>
    <e v="#N/A"/>
    <n v="527"/>
    <s v="L Leaf Kenko B5-LL 100-2670"/>
    <s v="ARTO MORO"/>
    <s v="KENKO"/>
    <s v="80 PCS"/>
    <s v="ll"/>
    <s v="80"/>
    <s v="PCS"/>
    <s v=""/>
    <s v=""/>
    <s v=""/>
    <s v=""/>
    <n v="80"/>
    <s v="PCS"/>
    <m/>
    <n v="1"/>
    <n v="1"/>
    <n v="0"/>
    <n v="0"/>
    <n v="0"/>
    <n v="80"/>
    <s v=""/>
    <s v=""/>
    <s v=""/>
    <s v=""/>
    <n v="1"/>
    <s v=""/>
    <s v=""/>
    <n v="107"/>
    <s v=""/>
    <s v=""/>
    <s v=""/>
    <s v=""/>
    <s v=""/>
    <s v=""/>
    <s v=""/>
    <s v=""/>
    <s v=""/>
    <s v=""/>
    <s v=""/>
    <s v=""/>
    <x v="1"/>
    <d v="2023-07-07T00:00:00"/>
  </r>
  <r>
    <s v="kenkostainlesssteelruler15cm50lsnartomoro"/>
    <x v="100"/>
    <n v="154"/>
    <e v="#N/A"/>
    <n v="359"/>
    <s v="Garisan Besi Kenko 15cm"/>
    <s v="ARTO MORO"/>
    <s v="KENKO"/>
    <s v="50 LSN"/>
    <s v="garisan"/>
    <s v="50"/>
    <s v="LSN"/>
    <n v="12"/>
    <s v="PCS"/>
    <s v=""/>
    <s v=""/>
    <n v="600"/>
    <s v="PCS"/>
    <m/>
    <n v="1"/>
    <n v="1"/>
    <n v="0"/>
    <n v="0"/>
    <n v="0"/>
    <n v="600"/>
    <s v=""/>
    <s v=""/>
    <s v=""/>
    <s v=""/>
    <n v="1"/>
    <s v=""/>
    <s v=""/>
    <n v="108"/>
    <s v=""/>
    <s v=""/>
    <s v=""/>
    <s v=""/>
    <s v=""/>
    <s v=""/>
    <s v=""/>
    <s v=""/>
    <s v=""/>
    <s v=""/>
    <s v=""/>
    <s v=""/>
    <x v="1"/>
    <d v="2023-07-07T00:00:00"/>
  </r>
  <r>
    <s v="kenkostainlesssteelruler20cm25lsnartomoro"/>
    <x v="101"/>
    <n v="155"/>
    <e v="#N/A"/>
    <n v="360"/>
    <s v="Garisan Besi Kenko 20cm"/>
    <s v="ARTO MORO"/>
    <s v="KENKO"/>
    <s v="25 LSN"/>
    <s v="garisan"/>
    <s v="25"/>
    <s v="LSN"/>
    <n v="12"/>
    <s v="PCS"/>
    <s v=""/>
    <s v=""/>
    <n v="300"/>
    <s v="PCS"/>
    <m/>
    <n v="1"/>
    <n v="1"/>
    <n v="0"/>
    <n v="0"/>
    <n v="0"/>
    <n v="300"/>
    <s v=""/>
    <s v=""/>
    <s v=""/>
    <s v=""/>
    <n v="1"/>
    <s v=""/>
    <s v=""/>
    <n v="109"/>
    <s v=""/>
    <s v=""/>
    <s v=""/>
    <s v=""/>
    <s v=""/>
    <s v=""/>
    <s v=""/>
    <s v=""/>
    <s v=""/>
    <s v=""/>
    <s v=""/>
    <s v=""/>
    <x v="1"/>
    <d v="2023-07-07T00:00:00"/>
  </r>
  <r>
    <s v="kenkostainlesssteelruler30cm25lsnartomoro"/>
    <x v="102"/>
    <n v="156"/>
    <e v="#N/A"/>
    <n v="356"/>
    <s v="Garisan besi 30cm Kenko"/>
    <s v="ARTO MORO"/>
    <s v="KENKO"/>
    <s v="25 LSN"/>
    <s v="garisan"/>
    <s v="25"/>
    <s v="LSN"/>
    <n v="12"/>
    <s v="PCS"/>
    <s v=""/>
    <s v=""/>
    <n v="300"/>
    <s v="PCS"/>
    <m/>
    <n v="1"/>
    <n v="1"/>
    <n v="0"/>
    <n v="0"/>
    <n v="0"/>
    <n v="300"/>
    <s v=""/>
    <s v=""/>
    <s v=""/>
    <s v=""/>
    <n v="1"/>
    <s v=""/>
    <s v=""/>
    <n v="110"/>
    <s v=""/>
    <s v=""/>
    <s v=""/>
    <s v=""/>
    <s v=""/>
    <s v=""/>
    <s v=""/>
    <s v=""/>
    <s v=""/>
    <s v=""/>
    <s v=""/>
    <s v=""/>
    <x v="1"/>
    <d v="2023-07-07T00:00:00"/>
  </r>
  <r>
    <s v="kenkobinderclipno15520grsartomoro"/>
    <x v="103"/>
    <n v="157"/>
    <e v="#N/A"/>
    <n v="134"/>
    <s v="Binder clip Kenko 155"/>
    <s v="ARTO MORO"/>
    <s v="KENKO"/>
    <s v="20 GRS"/>
    <s v="clip"/>
    <s v="20"/>
    <s v="GRS"/>
    <n v="12"/>
    <s v="LSN"/>
    <n v="12"/>
    <s v="PCS"/>
    <n v="2880"/>
    <s v="PCS"/>
    <m/>
    <n v="1"/>
    <n v="1"/>
    <n v="0"/>
    <n v="0"/>
    <n v="0"/>
    <n v="2880"/>
    <s v=""/>
    <s v=""/>
    <s v=""/>
    <s v=""/>
    <n v="1"/>
    <s v=""/>
    <s v=""/>
    <n v="111"/>
    <s v=""/>
    <s v=""/>
    <s v=""/>
    <s v=""/>
    <s v=""/>
    <s v=""/>
    <s v=""/>
    <s v=""/>
    <s v=""/>
    <s v=""/>
    <s v=""/>
    <s v=""/>
    <x v="1"/>
    <d v="2023-07-07T00:00:00"/>
  </r>
  <r>
    <s v="kenkobinderclipno20010grsartomoro"/>
    <x v="104"/>
    <n v="158"/>
    <e v="#N/A"/>
    <n v="135"/>
    <s v="Binder clip Kenko 200"/>
    <s v="ARTO MORO"/>
    <s v="KENKO"/>
    <s v="10 GRS"/>
    <s v="clip"/>
    <s v="10"/>
    <s v="GRS"/>
    <n v="12"/>
    <s v="LSN"/>
    <n v="12"/>
    <s v="PCS"/>
    <n v="1440"/>
    <s v="PCS"/>
    <m/>
    <n v="1"/>
    <n v="1"/>
    <n v="0"/>
    <n v="0"/>
    <n v="0"/>
    <n v="1440"/>
    <s v=""/>
    <s v=""/>
    <s v=""/>
    <s v=""/>
    <n v="1"/>
    <s v=""/>
    <s v=""/>
    <n v="112"/>
    <s v=""/>
    <s v=""/>
    <s v=""/>
    <s v=""/>
    <s v=""/>
    <s v=""/>
    <s v=""/>
    <s v=""/>
    <s v=""/>
    <s v=""/>
    <s v=""/>
    <s v=""/>
    <x v="1"/>
    <d v="2023-07-07T00:00:00"/>
  </r>
  <r>
    <s v="kenkocuttera3009mmblade30lsnartomoro"/>
    <x v="40"/>
    <n v="160"/>
    <e v="#N/A"/>
    <n v="314"/>
    <s v="Cutter Kenko A-300"/>
    <s v="ARTO MORO"/>
    <s v="KENKO"/>
    <s v="30 LSN"/>
    <s v="cutter"/>
    <s v="30"/>
    <s v="LSN"/>
    <n v="12"/>
    <s v="PCS"/>
    <s v=""/>
    <s v=""/>
    <n v="360"/>
    <s v="PCS"/>
    <m/>
    <n v="1"/>
    <n v="1"/>
    <n v="0"/>
    <n v="0"/>
    <n v="0"/>
    <n v="360"/>
    <s v=""/>
    <s v=""/>
    <s v=""/>
    <s v=""/>
    <n v="1"/>
    <s v=""/>
    <s v=""/>
    <n v="113"/>
    <s v=""/>
    <s v=""/>
    <s v=""/>
    <s v=""/>
    <s v=""/>
    <s v=""/>
    <s v=""/>
    <s v=""/>
    <s v=""/>
    <s v=""/>
    <s v=""/>
    <s v=""/>
    <x v="1"/>
    <d v="2023-07-07T00:00:00"/>
  </r>
  <r>
    <s v="kenkocutterl50018mmblade20lsnartomoro"/>
    <x v="41"/>
    <n v="161"/>
    <e v="#N/A"/>
    <n v="317"/>
    <s v="Cutter Kenko L-500"/>
    <s v="ARTO MORO"/>
    <s v="KENKO"/>
    <s v="20 LSN"/>
    <s v="cutter"/>
    <s v="20"/>
    <s v="LSN"/>
    <n v="12"/>
    <s v="PCS"/>
    <s v=""/>
    <s v=""/>
    <n v="240"/>
    <s v="PCS"/>
    <m/>
    <n v="1"/>
    <n v="1"/>
    <n v="0"/>
    <n v="0"/>
    <n v="0"/>
    <n v="240"/>
    <s v=""/>
    <s v=""/>
    <s v=""/>
    <s v=""/>
    <n v="1"/>
    <s v=""/>
    <s v=""/>
    <n v="114"/>
    <s v=""/>
    <s v=""/>
    <s v=""/>
    <s v=""/>
    <s v=""/>
    <s v=""/>
    <s v=""/>
    <s v=""/>
    <s v=""/>
    <s v=""/>
    <s v=""/>
    <s v=""/>
    <x v="1"/>
    <d v="2023-07-07T00:00:00"/>
  </r>
  <r>
    <s v="kenkocorrectionfluidke0136lsnartomoro"/>
    <x v="50"/>
    <n v="162"/>
    <e v="#N/A"/>
    <n v="996"/>
    <s v="Tipe-ex Kenko KE-01"/>
    <s v="ARTO MORO"/>
    <s v="KENKO"/>
    <s v="36 LSN"/>
    <s v="tipex"/>
    <s v="36"/>
    <s v="LSN"/>
    <n v="12"/>
    <s v="PCS"/>
    <s v=""/>
    <s v=""/>
    <n v="432"/>
    <s v="PCS"/>
    <m/>
    <n v="7"/>
    <n v="7"/>
    <n v="0"/>
    <n v="0"/>
    <n v="0"/>
    <n v="3024"/>
    <s v=""/>
    <s v=""/>
    <s v=""/>
    <s v=""/>
    <n v="7"/>
    <s v=""/>
    <s v=""/>
    <n v="115"/>
    <s v=""/>
    <s v=""/>
    <s v=""/>
    <s v=""/>
    <s v=""/>
    <s v=""/>
    <s v=""/>
    <s v=""/>
    <s v=""/>
    <s v=""/>
    <s v=""/>
    <s v=""/>
    <x v="1"/>
    <d v="2023-07-07T00:00:00"/>
  </r>
  <r>
    <s v="titi24colortwistcrayonticp24t6lsnartomoro"/>
    <x v="105"/>
    <n v="163"/>
    <e v="#N/A"/>
    <n v="307"/>
    <s v="Crayon putar Titi 24W TI-CP-24T"/>
    <s v="ARTO MORO"/>
    <s v="KENKO"/>
    <s v="6 LSN"/>
    <s v="crayon"/>
    <s v="6"/>
    <s v="LSN"/>
    <n v="12"/>
    <s v="PCS"/>
    <s v=""/>
    <s v=""/>
    <n v="72"/>
    <s v="PCS"/>
    <m/>
    <n v="2"/>
    <n v="2"/>
    <n v="0"/>
    <n v="0"/>
    <n v="0"/>
    <n v="144"/>
    <s v=""/>
    <s v=""/>
    <s v=""/>
    <s v=""/>
    <n v="2"/>
    <s v=""/>
    <s v=""/>
    <n v="116"/>
    <s v=""/>
    <s v=""/>
    <s v=""/>
    <s v=""/>
    <s v=""/>
    <s v=""/>
    <s v=""/>
    <s v=""/>
    <s v=""/>
    <s v=""/>
    <s v=""/>
    <s v=""/>
    <x v="1"/>
    <d v="2023-07-07T00:00:00"/>
  </r>
  <r>
    <s v="kenkobinderclipno20010grsartomoro"/>
    <x v="104"/>
    <n v="164"/>
    <e v="#N/A"/>
    <n v="135"/>
    <s v="Binder clip Kenko 200"/>
    <s v="ARTO MORO"/>
    <s v="KENKO"/>
    <s v="10 GRS"/>
    <s v="clip"/>
    <s v="10"/>
    <s v="GRS"/>
    <n v="12"/>
    <s v="LSN"/>
    <n v="12"/>
    <s v="PCS"/>
    <n v="1440"/>
    <s v="PCS"/>
    <m/>
    <n v="1"/>
    <n v="1"/>
    <n v="0"/>
    <n v="0"/>
    <n v="0"/>
    <n v="1440"/>
    <s v=""/>
    <s v=""/>
    <s v=""/>
    <s v=""/>
    <n v="1"/>
    <s v=""/>
    <s v=""/>
    <n v="117"/>
    <s v=""/>
    <s v=""/>
    <s v=""/>
    <s v=""/>
    <s v=""/>
    <s v=""/>
    <s v=""/>
    <s v=""/>
    <s v=""/>
    <s v=""/>
    <s v=""/>
    <s v=""/>
    <x v="1"/>
    <d v="2023-07-07T00:00:00"/>
  </r>
  <r>
    <s v="kenkobinderclipno2605grsartomoro"/>
    <x v="106"/>
    <n v="165"/>
    <e v="#N/A"/>
    <n v="136"/>
    <s v="Binder clip Kenko 260"/>
    <s v="ARTO MORO"/>
    <s v="KENKO"/>
    <s v="5 GRS"/>
    <s v="clip"/>
    <s v="5"/>
    <s v="GRS"/>
    <n v="12"/>
    <s v="LSN"/>
    <n v="12"/>
    <s v="PCS"/>
    <n v="720"/>
    <s v="PCS"/>
    <m/>
    <n v="1"/>
    <n v="1"/>
    <n v="0"/>
    <n v="0"/>
    <n v="0"/>
    <n v="720"/>
    <s v=""/>
    <s v=""/>
    <s v=""/>
    <s v=""/>
    <n v="1"/>
    <s v=""/>
    <s v=""/>
    <n v="118"/>
    <s v=""/>
    <s v=""/>
    <s v=""/>
    <s v=""/>
    <s v=""/>
    <s v=""/>
    <s v=""/>
    <s v=""/>
    <s v=""/>
    <s v=""/>
    <s v=""/>
    <s v=""/>
    <x v="1"/>
    <d v="2023-07-07T00:00:00"/>
  </r>
  <r>
    <s v="titi24colortwistcrayonticp24t6lsnartomoro"/>
    <x v="105"/>
    <n v="166"/>
    <e v="#N/A"/>
    <n v="307"/>
    <s v="Crayon putar Titi 24W TI-CP-24T"/>
    <s v="ARTO MORO"/>
    <s v="KENKO"/>
    <s v="6 LSN"/>
    <s v="crayon"/>
    <s v="6"/>
    <s v="LSN"/>
    <n v="12"/>
    <s v="PCS"/>
    <s v=""/>
    <s v=""/>
    <n v="72"/>
    <s v="PCS"/>
    <m/>
    <n v="10"/>
    <n v="10"/>
    <n v="0"/>
    <n v="0"/>
    <n v="0"/>
    <n v="720"/>
    <s v=""/>
    <s v=""/>
    <s v=""/>
    <s v=""/>
    <n v="10"/>
    <s v=""/>
    <s v=""/>
    <n v="119"/>
    <s v=""/>
    <s v=""/>
    <s v=""/>
    <s v=""/>
    <s v=""/>
    <s v=""/>
    <s v=""/>
    <s v=""/>
    <s v=""/>
    <s v=""/>
    <s v=""/>
    <s v=""/>
    <x v="1"/>
    <d v="2023-07-07T00:00:00"/>
  </r>
  <r>
    <s v="pencilp912bjk30grsartomoro"/>
    <x v="107"/>
    <n v="168"/>
    <e v="#N/A"/>
    <n v="710"/>
    <s v="Pensil JK P-91"/>
    <s v="ARTO MORO"/>
    <s v="ATALI"/>
    <s v="30 GRS"/>
    <s v="pensil"/>
    <s v="30"/>
    <s v="GRS"/>
    <n v="12"/>
    <s v="LSN"/>
    <n v="12"/>
    <s v="PCS"/>
    <n v="4320"/>
    <s v="PCS"/>
    <m/>
    <n v="3"/>
    <n v="3"/>
    <n v="0"/>
    <n v="90"/>
    <s v="GRS"/>
    <n v="12960"/>
    <s v=""/>
    <s v=""/>
    <s v=""/>
    <s v=""/>
    <n v="3"/>
    <s v=""/>
    <s v=""/>
    <n v="120"/>
    <s v=""/>
    <s v=""/>
    <s v=""/>
    <s v=""/>
    <s v=""/>
    <s v=""/>
    <s v=""/>
    <s v=""/>
    <s v=""/>
    <s v=""/>
    <s v=""/>
    <s v=""/>
    <x v="1"/>
    <d v="2023-07-08T00:00:00"/>
  </r>
  <r>
    <s v="pencilp882bjk30grsartomoro"/>
    <x v="108"/>
    <n v="169"/>
    <e v="#N/A"/>
    <n v="708"/>
    <s v="Pensil JK P-88 2B"/>
    <s v="ARTO MORO"/>
    <s v="ATALI"/>
    <s v="30 GRS"/>
    <s v="pensil"/>
    <s v="30"/>
    <s v="GRS"/>
    <n v="12"/>
    <s v="LSN"/>
    <n v="12"/>
    <s v="PCS"/>
    <n v="4320"/>
    <s v="PCS"/>
    <m/>
    <n v="2"/>
    <n v="2"/>
    <n v="0"/>
    <n v="60"/>
    <s v="GRS"/>
    <n v="8640"/>
    <s v=""/>
    <s v=""/>
    <s v=""/>
    <s v=""/>
    <n v="2"/>
    <s v=""/>
    <s v=""/>
    <n v="121"/>
    <s v=""/>
    <s v=""/>
    <s v=""/>
    <s v=""/>
    <s v=""/>
    <s v=""/>
    <s v=""/>
    <s v=""/>
    <s v=""/>
    <s v=""/>
    <s v=""/>
    <s v=""/>
    <x v="1"/>
    <d v="2023-07-08T00:00:00"/>
  </r>
  <r>
    <s v="labellbp2ln2barisjk50pak10rolartomoro"/>
    <x v="109"/>
    <n v="170"/>
    <e v="#N/A"/>
    <n v="537"/>
    <s v="Label JK LB-P2LN 2 Line Putih"/>
    <s v="ARTO MORO"/>
    <s v="ATALI"/>
    <s v="50 PAK (10 ROL)"/>
    <s v="label"/>
    <s v="50"/>
    <s v="PAK"/>
    <s v="10"/>
    <s v="ROL"/>
    <s v=""/>
    <s v=""/>
    <n v="500"/>
    <s v="ROL"/>
    <m/>
    <n v="2"/>
    <n v="2"/>
    <n v="0"/>
    <n v="1000"/>
    <s v="ROL"/>
    <n v="1000"/>
    <s v=""/>
    <s v=""/>
    <s v=""/>
    <s v=""/>
    <n v="2"/>
    <s v=""/>
    <s v=""/>
    <n v="122"/>
    <s v=""/>
    <s v=""/>
    <s v=""/>
    <s v=""/>
    <s v=""/>
    <s v=""/>
    <s v=""/>
    <s v=""/>
    <s v=""/>
    <s v=""/>
    <s v=""/>
    <s v=""/>
    <x v="1"/>
    <d v="2023-07-08T00:00:00"/>
  </r>
  <r>
    <s v="colorpencilcps24jk12box12setartomoro"/>
    <x v="110"/>
    <n v="171"/>
    <e v="#N/A"/>
    <n v="784"/>
    <s v="PW JK 24W CP-S24 pendek"/>
    <s v="ARTO MORO"/>
    <s v="ATALI"/>
    <s v="12 BOX (12 SET)"/>
    <s v="pw"/>
    <s v="12"/>
    <s v="BOX"/>
    <s v="12"/>
    <s v="SET"/>
    <s v=""/>
    <s v=""/>
    <n v="144"/>
    <s v="SET"/>
    <m/>
    <n v="1"/>
    <n v="1"/>
    <n v="0"/>
    <n v="144"/>
    <s v="SET"/>
    <n v="144"/>
    <s v=""/>
    <s v=""/>
    <s v=""/>
    <s v=""/>
    <n v="1"/>
    <s v=""/>
    <s v=""/>
    <n v="123"/>
    <s v=""/>
    <s v=""/>
    <s v=""/>
    <s v=""/>
    <s v=""/>
    <s v=""/>
    <s v=""/>
    <s v=""/>
    <s v=""/>
    <s v=""/>
    <s v=""/>
    <s v=""/>
    <x v="1"/>
    <d v="2023-07-08T00:00:00"/>
  </r>
  <r>
    <s v="ballpenbp336mypastelblackjk144lsnartomoro"/>
    <x v="111"/>
    <n v="172"/>
    <e v="#N/A"/>
    <n v="24"/>
    <s v="Ballpen JK BP-336 My Pastel Hitam"/>
    <s v="ARTO MORO"/>
    <s v="ATALI"/>
    <s v="144 LSN"/>
    <s v="pen"/>
    <s v="144"/>
    <s v="LSN"/>
    <n v="12"/>
    <s v="PCS"/>
    <s v=""/>
    <s v=""/>
    <n v="1728"/>
    <s v="PCS"/>
    <m/>
    <n v="1"/>
    <n v="1"/>
    <n v="0"/>
    <n v="144"/>
    <s v="LSN"/>
    <n v="1728"/>
    <s v=""/>
    <s v=""/>
    <s v=""/>
    <s v=""/>
    <n v="1"/>
    <s v=""/>
    <s v=""/>
    <n v="124"/>
    <s v=""/>
    <s v=""/>
    <s v=""/>
    <s v=""/>
    <s v=""/>
    <s v=""/>
    <s v=""/>
    <s v=""/>
    <s v=""/>
    <s v=""/>
    <s v=""/>
    <s v=""/>
    <x v="1"/>
    <d v="2023-07-08T00:00:00"/>
  </r>
  <r>
    <s v="gelpengp243whizgelblackjk144lsnartomoro"/>
    <x v="112"/>
    <n v="173"/>
    <e v="#N/A"/>
    <n v="146"/>
    <s v="Bp Gel JK GP-243 Whiz Bp Gel Hitam"/>
    <s v="ARTO MORO"/>
    <s v="ATALI"/>
    <s v="144 LSN"/>
    <s v="pen"/>
    <s v="144"/>
    <s v="LSN"/>
    <n v="12"/>
    <s v="PCS"/>
    <s v=""/>
    <s v=""/>
    <n v="1728"/>
    <s v="PCS"/>
    <m/>
    <n v="1"/>
    <n v="1"/>
    <n v="0"/>
    <n v="144"/>
    <s v="LSN"/>
    <n v="1728"/>
    <s v=""/>
    <s v=""/>
    <s v=""/>
    <s v=""/>
    <n v="1"/>
    <s v=""/>
    <s v=""/>
    <n v="125"/>
    <s v=""/>
    <s v=""/>
    <s v=""/>
    <s v=""/>
    <s v=""/>
    <s v=""/>
    <s v=""/>
    <s v=""/>
    <s v=""/>
    <s v=""/>
    <s v=""/>
    <s v=""/>
    <x v="1"/>
    <d v="2023-07-08T00:00:00"/>
  </r>
  <r>
    <s v="gelpengp266itech2blackjk144lsnartomoro"/>
    <x v="113"/>
    <n v="174"/>
    <e v="#N/A"/>
    <n v="149"/>
    <s v="Bp Gel JK GP-266 Itech 2 Hitam"/>
    <s v="ARTO MORO"/>
    <s v="ATALI"/>
    <s v="144 LSN"/>
    <s v="pen"/>
    <s v="144"/>
    <s v="LSN"/>
    <n v="12"/>
    <s v="PCS"/>
    <s v=""/>
    <s v=""/>
    <n v="1728"/>
    <s v="PCS"/>
    <m/>
    <n v="1"/>
    <n v="1"/>
    <n v="0"/>
    <n v="144"/>
    <s v="LSN"/>
    <n v="1728"/>
    <s v=""/>
    <s v=""/>
    <s v=""/>
    <s v=""/>
    <n v="1"/>
    <s v=""/>
    <s v=""/>
    <n v="126"/>
    <s v=""/>
    <s v=""/>
    <s v=""/>
    <s v=""/>
    <s v=""/>
    <s v=""/>
    <s v=""/>
    <s v=""/>
    <s v=""/>
    <s v=""/>
    <s v=""/>
    <s v=""/>
    <x v="1"/>
    <d v="2023-07-08T00:00:00"/>
  </r>
  <r>
    <s v="pencilcasepc0719ac36afanimalcalenderjk288pcsartomoro"/>
    <x v="114"/>
    <n v="175"/>
    <e v="#N/A"/>
    <n v="638"/>
    <s v="Pc JK PC-0719AC-36A/F Animal Calender"/>
    <s v="ARTO MORO"/>
    <s v="ATALI"/>
    <s v="288 PCS"/>
    <s v="pcase"/>
    <s v="288"/>
    <s v="PCS"/>
    <s v=""/>
    <s v=""/>
    <s v=""/>
    <s v=""/>
    <n v="288"/>
    <s v="PCS"/>
    <m/>
    <n v="1"/>
    <n v="1"/>
    <n v="0"/>
    <n v="288"/>
    <s v="PCS"/>
    <n v="288"/>
    <s v=""/>
    <s v=""/>
    <s v=""/>
    <s v=""/>
    <n v="1"/>
    <s v=""/>
    <s v=""/>
    <n v="127"/>
    <s v=""/>
    <s v=""/>
    <s v=""/>
    <s v=""/>
    <s v=""/>
    <s v=""/>
    <s v=""/>
    <s v=""/>
    <s v=""/>
    <s v=""/>
    <s v=""/>
    <s v=""/>
    <x v="1"/>
    <d v="2023-07-08T00:00:00"/>
  </r>
  <r>
    <s v="pencilcasepc0719tv33aftraveljk288pcsartomoro"/>
    <x v="115"/>
    <n v="176"/>
    <e v="#N/A"/>
    <n v="650"/>
    <s v="Pc JK PC-0719TV-33A/F Travel"/>
    <s v="ARTO MORO"/>
    <s v="ATALI"/>
    <s v="288 PCS"/>
    <s v="pcase"/>
    <s v="288"/>
    <s v="PCS"/>
    <s v=""/>
    <s v=""/>
    <s v=""/>
    <s v=""/>
    <n v="288"/>
    <s v="PCS"/>
    <m/>
    <n v="2"/>
    <n v="2"/>
    <n v="0"/>
    <n v="576"/>
    <s v="PCS"/>
    <n v="576"/>
    <s v=""/>
    <s v=""/>
    <s v=""/>
    <s v=""/>
    <n v="2"/>
    <s v=""/>
    <s v=""/>
    <n v="128"/>
    <s v=""/>
    <s v=""/>
    <s v=""/>
    <s v=""/>
    <s v=""/>
    <s v=""/>
    <s v=""/>
    <s v=""/>
    <s v=""/>
    <s v=""/>
    <s v=""/>
    <s v=""/>
    <x v="1"/>
    <d v="2023-07-08T00:00:00"/>
  </r>
  <r>
    <s v="oilpastelop12sppcaseseaworldjk12lsnartomoro"/>
    <x v="84"/>
    <n v="178"/>
    <e v="#N/A"/>
    <n v="599"/>
    <s v="O pastel JK 12W OP-12 S"/>
    <s v="ARTO MORO"/>
    <s v="ATALI"/>
    <s v="12 LSN"/>
    <s v="cr/op"/>
    <s v="12"/>
    <s v="LSN"/>
    <n v="12"/>
    <s v="PCS"/>
    <s v=""/>
    <s v=""/>
    <n v="144"/>
    <s v="PCS"/>
    <m/>
    <n v="10"/>
    <n v="10"/>
    <n v="0"/>
    <n v="1440"/>
    <s v="SET"/>
    <n v="1440"/>
    <s v=""/>
    <s v=""/>
    <s v=""/>
    <s v=""/>
    <n v="10"/>
    <s v=""/>
    <s v=""/>
    <n v="129"/>
    <s v=""/>
    <s v=""/>
    <s v=""/>
    <s v=""/>
    <s v=""/>
    <s v=""/>
    <s v=""/>
    <s v=""/>
    <s v=""/>
    <s v=""/>
    <s v=""/>
    <s v=""/>
    <x v="1"/>
    <d v="2023-07-08T00:00:00"/>
  </r>
  <r>
    <s v="colorpencilcp12pbjk12lsnartomoro"/>
    <x v="116"/>
    <n v="179"/>
    <e v="#N/A"/>
    <n v="777"/>
    <s v="PW JK 12W CP-12 PB panjang"/>
    <s v="ARTO MORO"/>
    <s v="ATALI"/>
    <s v="12 LSN"/>
    <s v="pw"/>
    <s v="12"/>
    <s v="LSN"/>
    <n v="12"/>
    <s v="PCS"/>
    <s v=""/>
    <s v=""/>
    <n v="144"/>
    <s v="PCS"/>
    <m/>
    <n v="13"/>
    <n v="13"/>
    <n v="0"/>
    <n v="1872"/>
    <s v="SET"/>
    <n v="1872"/>
    <s v=""/>
    <s v=""/>
    <s v=""/>
    <s v=""/>
    <n v="13"/>
    <s v=""/>
    <s v=""/>
    <n v="130"/>
    <s v=""/>
    <s v=""/>
    <s v=""/>
    <s v=""/>
    <s v=""/>
    <s v=""/>
    <s v=""/>
    <s v=""/>
    <s v=""/>
    <s v=""/>
    <s v=""/>
    <s v=""/>
    <x v="1"/>
    <d v="2023-07-08T00:00:00"/>
  </r>
  <r>
    <s v="eraser526b40pjk50box40pcsartomoro"/>
    <x v="117"/>
    <n v="180"/>
    <e v="#N/A"/>
    <n v="890"/>
    <s v="Stip JK 40 P"/>
    <s v="ARTO MORO"/>
    <s v="ATALI"/>
    <s v="50 BOX (40 PCS)"/>
    <s v="stip"/>
    <s v="50"/>
    <s v="BOX"/>
    <s v="40"/>
    <s v="PCS"/>
    <s v=""/>
    <s v=""/>
    <n v="2000"/>
    <s v="PCS"/>
    <m/>
    <n v="1"/>
    <n v="1"/>
    <n v="0"/>
    <n v="50"/>
    <s v="BOX"/>
    <n v="2000"/>
    <s v=""/>
    <s v=""/>
    <s v=""/>
    <s v=""/>
    <n v="1"/>
    <s v=""/>
    <s v=""/>
    <n v="131"/>
    <s v=""/>
    <s v=""/>
    <s v=""/>
    <s v=""/>
    <s v=""/>
    <s v=""/>
    <s v=""/>
    <s v=""/>
    <s v=""/>
    <s v=""/>
    <s v=""/>
    <s v=""/>
    <x v="1"/>
    <d v="2023-07-08T00:00:00"/>
  </r>
  <r>
    <s v="erasereb30jk50box30pcsartomoro"/>
    <x v="118"/>
    <n v="181"/>
    <e v="#N/A"/>
    <n v="891"/>
    <s v="Stip JK 30 Ht"/>
    <s v="ARTO MORO"/>
    <s v="ATALI"/>
    <s v="50 BOX (30 PCS)"/>
    <s v="stip"/>
    <s v="50"/>
    <s v="BOX"/>
    <s v="30"/>
    <s v="PCS"/>
    <s v=""/>
    <s v=""/>
    <n v="1500"/>
    <s v="PCS"/>
    <m/>
    <n v="1"/>
    <n v="1"/>
    <n v="0"/>
    <n v="50"/>
    <s v="BOX"/>
    <n v="1500"/>
    <s v=""/>
    <s v=""/>
    <s v=""/>
    <s v=""/>
    <n v="1"/>
    <s v=""/>
    <s v=""/>
    <n v="132"/>
    <s v=""/>
    <s v=""/>
    <s v=""/>
    <s v=""/>
    <s v=""/>
    <s v=""/>
    <s v=""/>
    <s v=""/>
    <s v=""/>
    <s v=""/>
    <s v=""/>
    <s v=""/>
    <x v="1"/>
    <d v="2023-07-08T00:00:00"/>
  </r>
  <r>
    <s v="eraserer30wjk50box30pcsartomoro"/>
    <x v="119"/>
    <n v="182"/>
    <e v="#N/A"/>
    <n v="897"/>
    <s v="Stip JK 30 P"/>
    <s v="ARTO MORO"/>
    <s v="ATALI"/>
    <s v="50 BOX (30 PCS)"/>
    <s v="stip"/>
    <s v="50"/>
    <s v="BOX"/>
    <s v="30"/>
    <s v="PCS"/>
    <s v=""/>
    <s v=""/>
    <n v="1500"/>
    <s v="PCS"/>
    <m/>
    <n v="2"/>
    <n v="2"/>
    <n v="0"/>
    <n v="100"/>
    <s v="BOX"/>
    <n v="3000"/>
    <s v=""/>
    <s v=""/>
    <s v=""/>
    <s v=""/>
    <n v="2"/>
    <s v=""/>
    <s v=""/>
    <n v="133"/>
    <s v=""/>
    <s v=""/>
    <s v=""/>
    <s v=""/>
    <s v=""/>
    <s v=""/>
    <s v=""/>
    <s v=""/>
    <s v=""/>
    <s v=""/>
    <s v=""/>
    <s v=""/>
    <x v="1"/>
    <d v="2023-07-08T00:00:00"/>
  </r>
  <r>
    <s v="eraser526b20jk50box20pcsartomoro"/>
    <x v="120"/>
    <n v="183"/>
    <e v="#N/A"/>
    <n v="887"/>
    <s v="Stip JK 20 P"/>
    <s v="ARTO MORO"/>
    <s v="ATALI"/>
    <s v="50 BOX (20 PCS)"/>
    <s v="stip"/>
    <s v="50"/>
    <s v="BOX"/>
    <s v="20"/>
    <s v="PCS"/>
    <s v=""/>
    <s v=""/>
    <n v="1000"/>
    <s v="PCS"/>
    <m/>
    <n v="2"/>
    <n v="2"/>
    <n v="0"/>
    <n v="100"/>
    <s v="BOX"/>
    <n v="2000"/>
    <s v=""/>
    <s v=""/>
    <s v=""/>
    <s v=""/>
    <n v="2"/>
    <s v=""/>
    <s v=""/>
    <n v="134"/>
    <s v=""/>
    <s v=""/>
    <s v=""/>
    <s v=""/>
    <s v=""/>
    <s v=""/>
    <s v=""/>
    <s v=""/>
    <s v=""/>
    <s v=""/>
    <s v=""/>
    <s v=""/>
    <x v="1"/>
    <d v="2023-07-08T00:00:00"/>
  </r>
  <r>
    <s v="correctionfluidjk101ajk48lsnartomoro"/>
    <x v="33"/>
    <n v="184"/>
    <e v="#N/A"/>
    <n v="962"/>
    <s v="Tipe-ex JK-101 A"/>
    <s v="ARTO MORO"/>
    <s v="ATALI"/>
    <s v="48 LSN"/>
    <s v="tipex"/>
    <s v="48"/>
    <s v="LSN"/>
    <n v="12"/>
    <s v="PCS"/>
    <s v=""/>
    <s v=""/>
    <n v="576"/>
    <s v="PCS"/>
    <m/>
    <n v="4"/>
    <n v="4"/>
    <n v="0"/>
    <n v="192"/>
    <s v="LSN"/>
    <n v="2304"/>
    <s v=""/>
    <s v=""/>
    <s v=""/>
    <s v=""/>
    <n v="4"/>
    <s v=""/>
    <s v=""/>
    <n v="135"/>
    <s v=""/>
    <s v=""/>
    <s v=""/>
    <s v=""/>
    <s v=""/>
    <s v=""/>
    <s v=""/>
    <s v=""/>
    <s v=""/>
    <s v=""/>
    <s v=""/>
    <s v=""/>
    <x v="1"/>
    <d v="2023-07-08T00:00:00"/>
  </r>
  <r>
    <s v="ballpenbp34912vokustransblackjkbonus12grsartomoro"/>
    <x v="34"/>
    <n v="185"/>
    <e v="#N/A"/>
    <n v="212"/>
    <s v="Bp JK BP-349-12 Vokus Trans Hitam"/>
    <s v="ARTO MORO"/>
    <s v="ATALI"/>
    <s v="12 GRS"/>
    <s v="pen"/>
    <s v="12"/>
    <s v="GRS"/>
    <n v="12"/>
    <s v="LSN"/>
    <n v="12"/>
    <s v="PCS"/>
    <n v="1728"/>
    <s v="PCS"/>
    <m/>
    <n v="0"/>
    <n v="0"/>
    <n v="0"/>
    <s v=""/>
    <s v=""/>
    <n v="0"/>
    <n v="24"/>
    <s v="LSN"/>
    <n v="288"/>
    <s v="PCS"/>
    <n v="0"/>
    <n v="288"/>
    <s v="PCS"/>
    <n v="136"/>
    <s v=""/>
    <s v=""/>
    <s v=""/>
    <s v=""/>
    <s v=""/>
    <s v=""/>
    <s v=""/>
    <s v=""/>
    <s v=""/>
    <s v=""/>
    <s v=""/>
    <s v=""/>
    <x v="1"/>
    <d v="2023-07-08T00:00:00"/>
  </r>
  <r>
    <s v="oilpastelop12sppcaseseaworldjk12lsnartomoro"/>
    <x v="84"/>
    <n v="187"/>
    <e v="#N/A"/>
    <n v="599"/>
    <s v="O pastel JK 12W OP-12 S"/>
    <s v="ARTO MORO"/>
    <s v="ATALI"/>
    <s v="12 LSN"/>
    <s v="cr/op"/>
    <s v="12"/>
    <s v="LSN"/>
    <n v="12"/>
    <s v="PCS"/>
    <s v=""/>
    <s v=""/>
    <n v="144"/>
    <s v="PCS"/>
    <m/>
    <n v="8"/>
    <n v="8"/>
    <n v="0"/>
    <n v="1152"/>
    <s v="SET"/>
    <n v="1152"/>
    <s v=""/>
    <s v=""/>
    <s v=""/>
    <s v=""/>
    <n v="8"/>
    <s v=""/>
    <s v=""/>
    <n v="137"/>
    <s v=""/>
    <s v=""/>
    <s v=""/>
    <s v=""/>
    <s v=""/>
    <s v=""/>
    <s v=""/>
    <s v=""/>
    <s v=""/>
    <s v=""/>
    <s v=""/>
    <s v=""/>
    <x v="1"/>
    <d v="2023-07-08T00:00:00"/>
  </r>
  <r>
    <s v="pencilcasepc0719ac36afanimalcalenderjk288pcsartomoro"/>
    <x v="114"/>
    <n v="188"/>
    <e v="#N/A"/>
    <n v="638"/>
    <s v="Pc JK PC-0719AC-36A/F Animal Calender"/>
    <s v="ARTO MORO"/>
    <s v="ATALI"/>
    <s v="288 PCS"/>
    <s v="pcase"/>
    <s v="288"/>
    <s v="PCS"/>
    <s v=""/>
    <s v=""/>
    <s v=""/>
    <s v=""/>
    <n v="288"/>
    <s v="PCS"/>
    <m/>
    <n v="1"/>
    <n v="1"/>
    <n v="0"/>
    <n v="288"/>
    <s v="PCS"/>
    <n v="288"/>
    <s v=""/>
    <s v=""/>
    <s v=""/>
    <s v=""/>
    <n v="1"/>
    <s v=""/>
    <s v=""/>
    <n v="138"/>
    <s v=""/>
    <s v=""/>
    <s v=""/>
    <s v=""/>
    <s v=""/>
    <s v=""/>
    <s v=""/>
    <s v=""/>
    <s v=""/>
    <s v=""/>
    <s v=""/>
    <s v=""/>
    <x v="1"/>
    <d v="2023-07-08T00:00:00"/>
  </r>
  <r>
    <s v="pencilcasepc0719gz34afgozzyjk288pcsartomoro"/>
    <x v="121"/>
    <n v="189"/>
    <e v="#N/A"/>
    <n v="639"/>
    <s v="Pc JK PC-0719GZ-34A/F Gozzy"/>
    <s v="ARTO MORO"/>
    <s v="ATALI"/>
    <s v="288 PCS"/>
    <s v="pcase"/>
    <s v="288"/>
    <s v="PCS"/>
    <s v=""/>
    <s v=""/>
    <s v=""/>
    <s v=""/>
    <n v="288"/>
    <s v="PCS"/>
    <m/>
    <n v="1"/>
    <n v="1"/>
    <n v="0"/>
    <n v="288"/>
    <s v="PCS"/>
    <n v="288"/>
    <s v=""/>
    <s v=""/>
    <s v=""/>
    <s v=""/>
    <n v="1"/>
    <s v=""/>
    <s v=""/>
    <n v="139"/>
    <s v=""/>
    <s v=""/>
    <s v=""/>
    <s v=""/>
    <s v=""/>
    <s v=""/>
    <s v=""/>
    <s v=""/>
    <s v=""/>
    <s v=""/>
    <s v=""/>
    <s v=""/>
    <x v="1"/>
    <d v="2023-07-08T00:00:00"/>
  </r>
  <r>
    <s v="pencilcasepc0719tv33aftraveljk288pcsartomoro"/>
    <x v="115"/>
    <n v="190"/>
    <e v="#N/A"/>
    <n v="650"/>
    <s v="Pc JK PC-0719TV-33A/F Travel"/>
    <s v="ARTO MORO"/>
    <s v="ATALI"/>
    <s v="288 PCS"/>
    <s v="pcase"/>
    <s v="288"/>
    <s v="PCS"/>
    <s v=""/>
    <s v=""/>
    <s v=""/>
    <s v=""/>
    <n v="288"/>
    <s v="PCS"/>
    <m/>
    <n v="1"/>
    <n v="1"/>
    <n v="0"/>
    <n v="288"/>
    <s v="PCS"/>
    <n v="288"/>
    <s v=""/>
    <s v=""/>
    <s v=""/>
    <s v=""/>
    <n v="1"/>
    <s v=""/>
    <s v=""/>
    <n v="140"/>
    <s v=""/>
    <s v=""/>
    <s v=""/>
    <s v=""/>
    <s v=""/>
    <s v=""/>
    <s v=""/>
    <s v=""/>
    <s v=""/>
    <s v=""/>
    <s v=""/>
    <s v=""/>
    <x v="1"/>
    <d v="2023-07-08T00:00:00"/>
  </r>
  <r>
    <s v="crayonputartwcr12sjk12lsnartomoro"/>
    <x v="122"/>
    <n v="191"/>
    <e v="#N/A"/>
    <n v="300"/>
    <s v="Crayon putar JK 12W Panjang"/>
    <s v="ARTO MORO"/>
    <s v="ATALI"/>
    <s v="12 LSN"/>
    <s v="cr/op"/>
    <s v="12"/>
    <s v="LSN"/>
    <n v="12"/>
    <s v="PCS"/>
    <s v=""/>
    <s v=""/>
    <n v="144"/>
    <s v="PCS"/>
    <m/>
    <n v="2"/>
    <n v="2"/>
    <n v="0"/>
    <n v="288"/>
    <s v="SET"/>
    <n v="288"/>
    <s v=""/>
    <s v=""/>
    <s v=""/>
    <s v=""/>
    <n v="2"/>
    <s v=""/>
    <s v=""/>
    <n v="141"/>
    <s v=""/>
    <s v=""/>
    <s v=""/>
    <s v=""/>
    <s v=""/>
    <s v=""/>
    <s v=""/>
    <s v=""/>
    <s v=""/>
    <s v=""/>
    <s v=""/>
    <s v=""/>
    <x v="1"/>
    <d v="2023-07-08T00:00:00"/>
  </r>
  <r>
    <s v="kenkobinderclipno15520grsartomoro"/>
    <x v="103"/>
    <n v="193"/>
    <e v="#N/A"/>
    <n v="134"/>
    <s v="Binder clip Kenko 155"/>
    <s v="ARTO MORO"/>
    <s v="KENKO"/>
    <s v="20 GRS"/>
    <s v="clip"/>
    <s v="20"/>
    <s v="GRS"/>
    <n v="12"/>
    <s v="LSN"/>
    <n v="12"/>
    <s v="PCS"/>
    <n v="2880"/>
    <s v="PCS"/>
    <m/>
    <n v="3"/>
    <n v="3"/>
    <n v="0"/>
    <n v="0"/>
    <n v="0"/>
    <n v="8640"/>
    <s v=""/>
    <s v=""/>
    <s v=""/>
    <s v=""/>
    <n v="3"/>
    <s v=""/>
    <s v=""/>
    <n v="142"/>
    <s v=""/>
    <s v=""/>
    <s v=""/>
    <s v=""/>
    <s v=""/>
    <s v=""/>
    <s v=""/>
    <s v=""/>
    <s v=""/>
    <s v=""/>
    <s v=""/>
    <s v=""/>
    <x v="1"/>
    <d v="2023-07-08T00:00:00"/>
  </r>
  <r>
    <s v="kenkobinderclipno20010grsartomoro"/>
    <x v="104"/>
    <n v="194"/>
    <e v="#N/A"/>
    <n v="135"/>
    <s v="Binder clip Kenko 200"/>
    <s v="ARTO MORO"/>
    <s v="KENKO"/>
    <s v="10 GRS"/>
    <s v="clip"/>
    <s v="10"/>
    <s v="GRS"/>
    <n v="12"/>
    <s v="LSN"/>
    <n v="12"/>
    <s v="PCS"/>
    <n v="1440"/>
    <s v="PCS"/>
    <m/>
    <n v="5"/>
    <n v="5"/>
    <n v="0"/>
    <n v="0"/>
    <n v="0"/>
    <n v="7200"/>
    <s v=""/>
    <s v=""/>
    <s v=""/>
    <s v=""/>
    <n v="5"/>
    <s v=""/>
    <s v=""/>
    <n v="143"/>
    <s v=""/>
    <s v=""/>
    <s v=""/>
    <s v=""/>
    <s v=""/>
    <s v=""/>
    <s v=""/>
    <s v=""/>
    <s v=""/>
    <s v=""/>
    <s v=""/>
    <s v=""/>
    <x v="1"/>
    <d v="2023-07-08T00:00:00"/>
  </r>
  <r>
    <s v="kenkobinderclipno2605grsartomoro"/>
    <x v="106"/>
    <n v="195"/>
    <e v="#N/A"/>
    <n v="136"/>
    <s v="Binder clip Kenko 260"/>
    <s v="ARTO MORO"/>
    <s v="KENKO"/>
    <s v="5 GRS"/>
    <s v="clip"/>
    <s v="5"/>
    <s v="GRS"/>
    <n v="12"/>
    <s v="LSN"/>
    <n v="12"/>
    <s v="PCS"/>
    <n v="720"/>
    <s v="PCS"/>
    <m/>
    <n v="8"/>
    <n v="8"/>
    <n v="0"/>
    <n v="0"/>
    <n v="0"/>
    <n v="5760"/>
    <s v=""/>
    <s v=""/>
    <s v=""/>
    <s v=""/>
    <n v="8"/>
    <s v=""/>
    <s v=""/>
    <n v="144"/>
    <s v=""/>
    <s v=""/>
    <s v=""/>
    <s v=""/>
    <s v=""/>
    <s v=""/>
    <s v=""/>
    <s v=""/>
    <s v=""/>
    <s v=""/>
    <s v=""/>
    <s v=""/>
    <x v="1"/>
    <d v="2023-07-08T00:00:00"/>
  </r>
  <r>
    <s v="kenkobinderclipno2806pcsbox72box6pcsartomoro"/>
    <x v="123"/>
    <n v="196"/>
    <e v="#N/A"/>
    <n v="138"/>
    <s v="Binder Clip Kenko 280 (6 PCS/ BOX)"/>
    <s v="ARTO MORO"/>
    <s v="KENKO"/>
    <s v="72 BOX (6 PCS)"/>
    <s v="clip"/>
    <s v="72"/>
    <s v="BOX"/>
    <s v="6"/>
    <s v="PCS"/>
    <s v=""/>
    <s v=""/>
    <n v="432"/>
    <s v="PCS"/>
    <m/>
    <n v="2"/>
    <n v="2"/>
    <n v="0"/>
    <n v="0"/>
    <n v="0"/>
    <n v="864"/>
    <s v=""/>
    <s v=""/>
    <s v=""/>
    <s v=""/>
    <n v="2"/>
    <s v=""/>
    <s v=""/>
    <n v="145"/>
    <s v=""/>
    <s v=""/>
    <s v=""/>
    <s v=""/>
    <s v=""/>
    <s v=""/>
    <s v=""/>
    <s v=""/>
    <s v=""/>
    <s v=""/>
    <s v=""/>
    <s v=""/>
    <x v="1"/>
    <d v="2023-07-08T00:00:00"/>
  </r>
  <r>
    <s v="kenkobinderclipno3006pcsbox48box6pcsartomoro"/>
    <x v="124"/>
    <n v="197"/>
    <e v="#N/A"/>
    <n v="140"/>
    <s v="Binder Clip Kenko 300 (6 PCS/ BOX)"/>
    <s v="ARTO MORO"/>
    <s v="KENKO"/>
    <s v="48 BOX (6 PCS)"/>
    <s v="clip"/>
    <s v="48"/>
    <s v="BOX"/>
    <s v="6"/>
    <s v="PCS"/>
    <s v=""/>
    <s v=""/>
    <n v="288"/>
    <s v="PCS"/>
    <m/>
    <n v="2"/>
    <n v="2"/>
    <n v="0"/>
    <n v="0"/>
    <n v="0"/>
    <n v="576"/>
    <s v=""/>
    <s v=""/>
    <s v=""/>
    <s v=""/>
    <n v="2"/>
    <s v=""/>
    <s v=""/>
    <n v="146"/>
    <s v=""/>
    <s v=""/>
    <s v=""/>
    <s v=""/>
    <s v=""/>
    <s v=""/>
    <s v=""/>
    <s v=""/>
    <s v=""/>
    <s v=""/>
    <s v=""/>
    <s v=""/>
    <x v="1"/>
    <d v="2023-07-08T00:00:00"/>
  </r>
  <r>
    <s v="kenkobinderclipno10550grsartomoro"/>
    <x v="125"/>
    <n v="198"/>
    <e v="#N/A"/>
    <n v="133"/>
    <s v="Binder clip Kenko 105"/>
    <s v="ARTO MORO"/>
    <s v="KENKO"/>
    <s v="50 GRS"/>
    <s v="clip"/>
    <s v="50"/>
    <s v="GRS"/>
    <n v="12"/>
    <s v="LSN"/>
    <n v="12"/>
    <s v="PCS"/>
    <n v="7200"/>
    <s v="PCS"/>
    <m/>
    <n v="3"/>
    <n v="3"/>
    <n v="0"/>
    <n v="0"/>
    <n v="0"/>
    <n v="21600"/>
    <s v=""/>
    <s v=""/>
    <s v=""/>
    <s v=""/>
    <n v="3"/>
    <s v=""/>
    <s v=""/>
    <n v="147"/>
    <s v=""/>
    <s v=""/>
    <s v=""/>
    <s v=""/>
    <s v=""/>
    <s v=""/>
    <s v=""/>
    <s v=""/>
    <s v=""/>
    <s v=""/>
    <s v=""/>
    <s v=""/>
    <x v="1"/>
    <d v="2023-07-08T00:00:00"/>
  </r>
  <r>
    <s v="kenkobinderclipno10750grsartomoro"/>
    <x v="126"/>
    <n v="199"/>
    <e v="#N/A"/>
    <n v="131"/>
    <s v="Binder clip Kenko 107"/>
    <s v="ARTO MORO"/>
    <s v="KENKO"/>
    <s v="50 GRS"/>
    <s v="clip"/>
    <s v="50"/>
    <s v="GRS"/>
    <n v="12"/>
    <s v="LSN"/>
    <n v="12"/>
    <s v="PCS"/>
    <n v="7200"/>
    <s v="PCS"/>
    <m/>
    <n v="2"/>
    <n v="2"/>
    <n v="0"/>
    <n v="0"/>
    <n v="0"/>
    <n v="14400"/>
    <s v=""/>
    <s v=""/>
    <s v=""/>
    <s v=""/>
    <n v="2"/>
    <s v=""/>
    <s v=""/>
    <n v="148"/>
    <s v=""/>
    <s v=""/>
    <s v=""/>
    <s v=""/>
    <s v=""/>
    <s v=""/>
    <s v=""/>
    <s v=""/>
    <s v=""/>
    <s v=""/>
    <s v=""/>
    <s v=""/>
    <x v="1"/>
    <d v="2023-07-08T00:00:00"/>
  </r>
  <r>
    <s v="kenkobinderclipno11130grsartomoro"/>
    <x v="127"/>
    <n v="200"/>
    <e v="#N/A"/>
    <n v="132"/>
    <s v="Binder clip Kenko 111"/>
    <s v="ARTO MORO"/>
    <s v="KENKO"/>
    <s v="30 GRS"/>
    <s v="clip"/>
    <s v="30"/>
    <s v="GRS"/>
    <n v="12"/>
    <s v="LSN"/>
    <n v="12"/>
    <s v="PCS"/>
    <n v="4320"/>
    <s v="PCS"/>
    <m/>
    <n v="2"/>
    <n v="2"/>
    <n v="0"/>
    <n v="0"/>
    <n v="0"/>
    <n v="8640"/>
    <s v=""/>
    <s v=""/>
    <s v=""/>
    <s v=""/>
    <n v="2"/>
    <s v=""/>
    <s v=""/>
    <n v="149"/>
    <s v=""/>
    <s v=""/>
    <s v=""/>
    <s v=""/>
    <s v=""/>
    <s v=""/>
    <s v=""/>
    <s v=""/>
    <s v=""/>
    <s v=""/>
    <s v=""/>
    <s v=""/>
    <x v="1"/>
    <d v="2023-07-08T00:00:00"/>
  </r>
  <r>
    <s v="kenkoliquidgluelg5050ml20lsnartomoro"/>
    <x v="42"/>
    <n v="202"/>
    <e v="#N/A"/>
    <n v="542"/>
    <s v="Lem cair Kenko LG-50"/>
    <s v="ARTO MORO"/>
    <s v="KENKO"/>
    <s v="20 LSN"/>
    <s v="lem"/>
    <s v="20"/>
    <s v="LSN"/>
    <n v="12"/>
    <s v="PCS"/>
    <s v=""/>
    <s v=""/>
    <n v="240"/>
    <s v="PCS"/>
    <m/>
    <n v="1"/>
    <n v="1"/>
    <n v="0"/>
    <n v="0"/>
    <n v="0"/>
    <n v="240"/>
    <s v=""/>
    <s v=""/>
    <s v=""/>
    <s v=""/>
    <n v="1"/>
    <s v=""/>
    <s v=""/>
    <n v="150"/>
    <s v=""/>
    <s v=""/>
    <s v=""/>
    <s v=""/>
    <s v=""/>
    <s v=""/>
    <s v=""/>
    <s v=""/>
    <s v=""/>
    <s v=""/>
    <s v=""/>
    <s v=""/>
    <x v="1"/>
    <d v="2023-07-08T00:00:00"/>
  </r>
  <r>
    <s v="kenkogelpenk1black12grsartomoro"/>
    <x v="128"/>
    <n v="203"/>
    <e v="#N/A"/>
    <n v="392"/>
    <s v="Bp Kenko K-1 hitam"/>
    <s v="ARTO MORO"/>
    <s v="KENKO"/>
    <s v="12 GRS"/>
    <s v="pen"/>
    <s v="12"/>
    <s v="GRS"/>
    <n v="12"/>
    <s v="LSN"/>
    <n v="12"/>
    <s v="PCS"/>
    <n v="1728"/>
    <s v="PCS"/>
    <m/>
    <n v="2"/>
    <n v="2"/>
    <n v="0"/>
    <n v="0"/>
    <n v="0"/>
    <n v="3456"/>
    <s v=""/>
    <s v=""/>
    <s v=""/>
    <s v=""/>
    <n v="2"/>
    <s v=""/>
    <s v=""/>
    <n v="151"/>
    <s v=""/>
    <s v=""/>
    <s v=""/>
    <s v=""/>
    <s v=""/>
    <s v=""/>
    <s v=""/>
    <s v=""/>
    <s v=""/>
    <s v=""/>
    <s v=""/>
    <s v=""/>
    <x v="1"/>
    <d v="2023-07-08T00:00:00"/>
  </r>
  <r>
    <s v="kenkogelpenhitechh028mmblack12grsartomoro"/>
    <x v="129"/>
    <n v="204"/>
    <e v="#N/A"/>
    <n v="380"/>
    <s v="Bp Hitech Kenko 0.28mm Hitam"/>
    <s v="ARTO MORO"/>
    <s v="KENKO"/>
    <s v="12 GRS"/>
    <s v="pen"/>
    <s v="12"/>
    <s v="GRS"/>
    <n v="12"/>
    <s v="LSN"/>
    <n v="12"/>
    <s v="PCS"/>
    <n v="1728"/>
    <s v="PCS"/>
    <m/>
    <n v="10"/>
    <n v="10"/>
    <n v="0"/>
    <n v="0"/>
    <n v="0"/>
    <n v="17280"/>
    <s v=""/>
    <s v=""/>
    <s v=""/>
    <s v=""/>
    <n v="10"/>
    <s v=""/>
    <s v=""/>
    <n v="152"/>
    <s v=""/>
    <s v=""/>
    <s v=""/>
    <s v=""/>
    <s v=""/>
    <s v=""/>
    <s v=""/>
    <s v=""/>
    <s v=""/>
    <s v=""/>
    <s v=""/>
    <s v=""/>
    <x v="1"/>
    <d v="2023-07-08T00:00:00"/>
  </r>
  <r>
    <s v="kenkogelpenhitechh028mmblue12grsartomoro"/>
    <x v="130"/>
    <n v="205"/>
    <e v="#N/A"/>
    <n v="379"/>
    <s v="Bp Hitech Kenko 0.28mm Biru"/>
    <s v="ARTO MORO"/>
    <s v="KENKO"/>
    <s v="12 GRS"/>
    <s v="pen"/>
    <s v="12"/>
    <s v="GRS"/>
    <n v="12"/>
    <s v="LSN"/>
    <n v="12"/>
    <s v="PCS"/>
    <n v="1728"/>
    <s v="PCS"/>
    <m/>
    <n v="3"/>
    <n v="3"/>
    <n v="0"/>
    <n v="0"/>
    <n v="0"/>
    <n v="5184"/>
    <s v=""/>
    <s v=""/>
    <s v=""/>
    <s v=""/>
    <n v="3"/>
    <s v=""/>
    <s v=""/>
    <n v="153"/>
    <s v=""/>
    <s v=""/>
    <s v=""/>
    <s v=""/>
    <s v=""/>
    <s v=""/>
    <s v=""/>
    <s v=""/>
    <s v=""/>
    <s v=""/>
    <s v=""/>
    <s v=""/>
    <x v="1"/>
    <d v="2023-07-08T00:00:00"/>
  </r>
  <r>
    <s v="kenkogelpenke303tgeltriangularblue12grsartomoro"/>
    <x v="131"/>
    <n v="206"/>
    <e v="#N/A"/>
    <n v="400"/>
    <s v="Bp Kenko KE-303 T-gel BIRU"/>
    <s v="ARTO MORO"/>
    <s v="KENKO"/>
    <s v="12 GRS"/>
    <s v="pen"/>
    <s v="12"/>
    <s v="GRS"/>
    <n v="12"/>
    <s v="LSN"/>
    <n v="12"/>
    <s v="PCS"/>
    <n v="1728"/>
    <s v="PCS"/>
    <m/>
    <n v="4"/>
    <n v="4"/>
    <n v="0"/>
    <n v="0"/>
    <n v="0"/>
    <n v="6912"/>
    <s v=""/>
    <s v=""/>
    <s v=""/>
    <s v=""/>
    <n v="4"/>
    <s v=""/>
    <s v=""/>
    <n v="154"/>
    <s v=""/>
    <s v=""/>
    <s v=""/>
    <s v=""/>
    <s v=""/>
    <s v=""/>
    <s v=""/>
    <s v=""/>
    <s v=""/>
    <s v=""/>
    <s v=""/>
    <s v=""/>
    <x v="1"/>
    <d v="2023-07-08T00:00:00"/>
  </r>
  <r>
    <s v="kenkogelpenke100black12grsartomoro"/>
    <x v="132"/>
    <n v="207"/>
    <e v="#N/A"/>
    <n v="396"/>
    <s v="Bp Kenko KE-100 hitam"/>
    <s v="ARTO MORO"/>
    <s v="KENKO"/>
    <s v="12 GRS"/>
    <s v="pen"/>
    <s v="12"/>
    <s v="GRS"/>
    <n v="12"/>
    <s v="LSN"/>
    <n v="12"/>
    <s v="PCS"/>
    <n v="1728"/>
    <s v="PCS"/>
    <m/>
    <n v="2"/>
    <n v="2"/>
    <n v="0"/>
    <n v="0"/>
    <n v="0"/>
    <n v="3456"/>
    <s v=""/>
    <s v=""/>
    <s v=""/>
    <s v=""/>
    <n v="2"/>
    <s v=""/>
    <s v=""/>
    <n v="155"/>
    <s v=""/>
    <s v=""/>
    <s v=""/>
    <s v=""/>
    <s v=""/>
    <s v=""/>
    <s v=""/>
    <s v=""/>
    <s v=""/>
    <s v=""/>
    <s v=""/>
    <s v=""/>
    <x v="1"/>
    <d v="2023-07-08T00:00:00"/>
  </r>
  <r>
    <s v="kenkotrigonalclipno350pak10boxartomoro"/>
    <x v="133"/>
    <n v="208"/>
    <e v="#N/A"/>
    <n v="291"/>
    <s v="Clip trigonal Kenko no.3"/>
    <s v="ARTO MORO"/>
    <s v="KENKO"/>
    <s v="50 PAK (10 BOX)"/>
    <s v="clip"/>
    <s v="50"/>
    <s v="PAK"/>
    <s v="10"/>
    <s v="BOX"/>
    <s v=""/>
    <s v=""/>
    <n v="500"/>
    <s v="BOX"/>
    <m/>
    <n v="1"/>
    <n v="1"/>
    <n v="0"/>
    <n v="0"/>
    <n v="0"/>
    <n v="500"/>
    <s v=""/>
    <s v=""/>
    <s v=""/>
    <s v=""/>
    <n v="1"/>
    <s v=""/>
    <s v=""/>
    <n v="156"/>
    <s v=""/>
    <s v=""/>
    <s v=""/>
    <s v=""/>
    <s v=""/>
    <s v=""/>
    <s v=""/>
    <s v=""/>
    <s v=""/>
    <s v=""/>
    <s v=""/>
    <s v=""/>
    <x v="1"/>
    <d v="2023-07-08T00:00:00"/>
  </r>
  <r>
    <s v="kenkojumboclipno520pak10boxartomoro"/>
    <x v="134"/>
    <n v="209"/>
    <e v="#N/A"/>
    <n v="287"/>
    <s v="Clip Jumbo Kenko no.5"/>
    <s v="ARTO MORO"/>
    <s v="KENKO"/>
    <s v="20 PAK (10 BOX)"/>
    <s v="clip"/>
    <s v="20"/>
    <s v="PAK"/>
    <s v="10"/>
    <s v="BOX"/>
    <s v=""/>
    <s v=""/>
    <n v="200"/>
    <s v="BOX"/>
    <m/>
    <n v="1"/>
    <n v="1"/>
    <n v="0"/>
    <n v="0"/>
    <n v="0"/>
    <n v="200"/>
    <s v=""/>
    <s v=""/>
    <s v=""/>
    <s v=""/>
    <n v="1"/>
    <s v=""/>
    <s v=""/>
    <n v="157"/>
    <s v=""/>
    <s v=""/>
    <s v=""/>
    <s v=""/>
    <s v=""/>
    <s v=""/>
    <s v=""/>
    <s v=""/>
    <s v=""/>
    <s v=""/>
    <s v=""/>
    <s v=""/>
    <x v="1"/>
    <d v="2023-07-08T00:00:00"/>
  </r>
  <r>
    <s v="kenkopunchno3010lsnartomoro"/>
    <x v="135"/>
    <n v="210"/>
    <e v="#N/A"/>
    <n v="757"/>
    <s v="Punch Kenko no.30"/>
    <s v="ARTO MORO"/>
    <s v="KENKO"/>
    <s v="10 LSN"/>
    <s v="punch"/>
    <s v="10"/>
    <s v="LSN"/>
    <n v="12"/>
    <s v="PCS"/>
    <s v=""/>
    <s v=""/>
    <n v="120"/>
    <s v="PCS"/>
    <m/>
    <n v="1"/>
    <n v="1"/>
    <n v="0"/>
    <n v="0"/>
    <n v="0"/>
    <n v="120"/>
    <s v=""/>
    <s v=""/>
    <s v=""/>
    <s v=""/>
    <n v="1"/>
    <s v=""/>
    <s v=""/>
    <n v="158"/>
    <s v=""/>
    <s v=""/>
    <s v=""/>
    <s v=""/>
    <s v=""/>
    <s v=""/>
    <s v=""/>
    <s v=""/>
    <s v=""/>
    <s v=""/>
    <s v=""/>
    <s v=""/>
    <x v="1"/>
    <d v="2023-07-08T00:00:00"/>
  </r>
  <r>
    <s v="mejaipadimportjumbokarakter10pcsuntana"/>
    <x v="136"/>
    <n v="212"/>
    <e v="#N/A"/>
    <n v="2087"/>
    <s v="Meja Ipad Import Jumbo Karakter"/>
    <s v="UNTANA"/>
    <s v="SAPUTRO OFFICE"/>
    <s v="10 PCS"/>
    <s v="meja"/>
    <s v="10"/>
    <s v="PCS"/>
    <s v=""/>
    <s v=""/>
    <s v=""/>
    <s v=""/>
    <n v="10"/>
    <s v="PCS"/>
    <m/>
    <n v="50"/>
    <n v="50"/>
    <n v="0"/>
    <n v="500"/>
    <s v="PCS"/>
    <n v="500"/>
    <s v=""/>
    <s v=""/>
    <s v=""/>
    <s v=""/>
    <s v=""/>
    <s v=""/>
    <s v=""/>
    <s v=""/>
    <n v="50"/>
    <s v=""/>
    <s v=""/>
    <n v="1"/>
    <s v=""/>
    <s v=""/>
    <s v=""/>
    <s v=""/>
    <s v=""/>
    <s v=""/>
    <s v=""/>
    <s v=""/>
    <x v="2"/>
    <d v="2023-07-11T00:00:00"/>
  </r>
  <r>
    <s v="pianikabluelovelyk2799b10setuntana"/>
    <x v="137"/>
    <n v="214"/>
    <e v="#N/A"/>
    <n v="2455"/>
    <s v="Pianika Lovely K-2799-B"/>
    <s v="UNTANA"/>
    <s v="LESTARI"/>
    <s v="10 SET"/>
    <s v="dll"/>
    <s v="10"/>
    <s v="SET"/>
    <s v=""/>
    <s v=""/>
    <s v=""/>
    <s v=""/>
    <n v="10"/>
    <s v="SET"/>
    <m/>
    <n v="90"/>
    <n v="90"/>
    <n v="0"/>
    <n v="900"/>
    <s v="SET"/>
    <n v="900"/>
    <s v=""/>
    <s v=""/>
    <s v=""/>
    <s v=""/>
    <n v="90"/>
    <s v=""/>
    <s v=""/>
    <n v="159"/>
    <s v=""/>
    <s v=""/>
    <s v=""/>
    <s v=""/>
    <s v=""/>
    <s v=""/>
    <s v=""/>
    <s v=""/>
    <s v=""/>
    <s v=""/>
    <s v=""/>
    <s v=""/>
    <x v="1"/>
    <d v="2023-07-08T00:00:00"/>
  </r>
  <r>
    <s v="docritboxbatik8lsnuntana"/>
    <x v="138"/>
    <n v="217"/>
    <e v="#N/A"/>
    <n v="1562"/>
    <s v="Doc rest box batik"/>
    <s v="UNTANA"/>
    <s v="COMBI"/>
    <s v="8 LSN"/>
    <s v="doc"/>
    <s v="8"/>
    <s v="LSN"/>
    <n v="12"/>
    <s v="PCS"/>
    <s v=""/>
    <s v=""/>
    <n v="96"/>
    <s v="PCS"/>
    <m/>
    <n v="1"/>
    <n v="1"/>
    <n v="0"/>
    <n v="8"/>
    <s v="LSN"/>
    <n v="96"/>
    <s v=""/>
    <s v=""/>
    <s v=""/>
    <s v=""/>
    <n v="1"/>
    <s v=""/>
    <s v=""/>
    <n v="160"/>
    <s v=""/>
    <s v=""/>
    <s v=""/>
    <s v=""/>
    <s v=""/>
    <s v=""/>
    <s v=""/>
    <s v=""/>
    <s v=""/>
    <s v=""/>
    <s v=""/>
    <s v=""/>
    <x v="1"/>
    <d v="2023-07-08T00:00:00"/>
  </r>
  <r>
    <s v="malamshintoengk612w480pcsuntana"/>
    <x v="139"/>
    <n v="219"/>
    <e v="#N/A"/>
    <n v="1960"/>
    <s v="Malam Shintoeng K 6-12W"/>
    <s v="UNTANA"/>
    <s v="HANSA"/>
    <s v="480 PCS"/>
    <s v="lilin"/>
    <s v="480"/>
    <s v="PCS"/>
    <s v=""/>
    <s v=""/>
    <s v=""/>
    <s v=""/>
    <n v="480"/>
    <s v="PCS"/>
    <m/>
    <n v="3"/>
    <n v="3"/>
    <n v="0"/>
    <n v="1440"/>
    <s v="PCS"/>
    <n v="1440"/>
    <s v=""/>
    <s v=""/>
    <s v=""/>
    <s v=""/>
    <s v=""/>
    <s v=""/>
    <s v=""/>
    <s v=""/>
    <n v="3"/>
    <s v=""/>
    <s v=""/>
    <n v="2"/>
    <s v=""/>
    <s v=""/>
    <s v=""/>
    <s v=""/>
    <s v=""/>
    <s v=""/>
    <s v=""/>
    <s v=""/>
    <x v="2"/>
    <d v="2023-07-10T00:00:00"/>
  </r>
  <r>
    <s v="pencilcasekalengwbiscc100872pcsuntana"/>
    <x v="140"/>
    <n v="221"/>
    <e v="#N/A"/>
    <n v="2228"/>
    <s v="Pc Klg CC 1008 + Isi"/>
    <s v="UNTANA"/>
    <s v="BINTANG JAYA"/>
    <s v="72 PCS"/>
    <s v="pcase"/>
    <s v="72"/>
    <s v="PCS"/>
    <s v=""/>
    <s v=""/>
    <s v=""/>
    <s v=""/>
    <n v="72"/>
    <s v="PCS"/>
    <m/>
    <n v="20"/>
    <n v="20"/>
    <n v="0"/>
    <n v="1440"/>
    <s v="PCS"/>
    <n v="1440"/>
    <s v=""/>
    <s v=""/>
    <s v=""/>
    <s v=""/>
    <s v=""/>
    <s v=""/>
    <s v=""/>
    <s v=""/>
    <n v="20"/>
    <s v=""/>
    <s v=""/>
    <n v="3"/>
    <s v=""/>
    <s v=""/>
    <s v=""/>
    <s v=""/>
    <s v=""/>
    <s v=""/>
    <s v=""/>
    <s v=""/>
    <x v="2"/>
    <d v="2023-07-10T00:00:00"/>
  </r>
  <r>
    <s v="bnltaliaa032106a680bear240pcsuntana"/>
    <x v="141"/>
    <n v="223"/>
    <e v="#N/A"/>
    <n v="1232"/>
    <s v="BN Tali AA0321-06/A6-80/BEAR"/>
    <s v="UNTANA"/>
    <s v="SBS"/>
    <s v="240 PCS"/>
    <s v="pcase"/>
    <s v="240"/>
    <s v="PCS"/>
    <s v=""/>
    <s v=""/>
    <s v=""/>
    <s v=""/>
    <n v="240"/>
    <s v="PCS"/>
    <m/>
    <n v="2"/>
    <n v="2"/>
    <n v="0"/>
    <n v="480"/>
    <s v="PCS"/>
    <n v="480"/>
    <s v=""/>
    <s v=""/>
    <s v=""/>
    <s v=""/>
    <s v=""/>
    <s v=""/>
    <s v=""/>
    <s v=""/>
    <n v="2"/>
    <s v=""/>
    <s v=""/>
    <n v="4"/>
    <s v=""/>
    <s v=""/>
    <s v=""/>
    <s v=""/>
    <s v=""/>
    <s v=""/>
    <s v=""/>
    <s v=""/>
    <x v="2"/>
    <d v="2023-07-10T00:00:00"/>
  </r>
  <r>
    <s v="bnltaliaa032109a680universe240pcsuntana"/>
    <x v="142"/>
    <n v="224"/>
    <e v="#N/A"/>
    <n v="1233"/>
    <s v="BN Tali AA0321-09/A6-80/UNIVERSE"/>
    <s v="UNTANA"/>
    <s v="SBS"/>
    <s v="240 PCS"/>
    <s v="pcase"/>
    <s v="240"/>
    <s v="PCS"/>
    <s v=""/>
    <s v=""/>
    <s v=""/>
    <s v=""/>
    <n v="240"/>
    <s v="PCS"/>
    <m/>
    <n v="2"/>
    <n v="2"/>
    <n v="0"/>
    <n v="480"/>
    <s v="PCS"/>
    <n v="480"/>
    <s v=""/>
    <s v=""/>
    <s v=""/>
    <s v=""/>
    <s v=""/>
    <s v=""/>
    <s v=""/>
    <s v=""/>
    <n v="2"/>
    <s v=""/>
    <s v=""/>
    <n v="5"/>
    <s v=""/>
    <s v=""/>
    <s v=""/>
    <s v=""/>
    <s v=""/>
    <s v=""/>
    <s v=""/>
    <s v=""/>
    <x v="2"/>
    <d v="2023-07-10T00:00:00"/>
  </r>
  <r>
    <s v="bnltaliaa032110a680sr240pcsuntana"/>
    <x v="143"/>
    <n v="225"/>
    <e v="#N/A"/>
    <n v="1234"/>
    <s v="BN Tali AA0321-10/A6-80/SR"/>
    <s v="UNTANA"/>
    <s v="SBS"/>
    <s v="240 PCS"/>
    <s v="pcase"/>
    <s v="240"/>
    <s v="PCS"/>
    <s v=""/>
    <s v=""/>
    <s v=""/>
    <s v=""/>
    <n v="240"/>
    <s v="PCS"/>
    <m/>
    <n v="2"/>
    <n v="2"/>
    <n v="0"/>
    <n v="480"/>
    <s v="PCS"/>
    <n v="480"/>
    <s v=""/>
    <s v=""/>
    <s v=""/>
    <s v=""/>
    <s v=""/>
    <s v=""/>
    <s v=""/>
    <s v=""/>
    <n v="2"/>
    <s v=""/>
    <s v=""/>
    <n v="6"/>
    <s v=""/>
    <s v=""/>
    <s v=""/>
    <s v=""/>
    <s v=""/>
    <s v=""/>
    <s v=""/>
    <s v=""/>
    <x v="2"/>
    <d v="2023-07-10T00:00:00"/>
  </r>
  <r>
    <s v="bnltaliaa032111a780fruit384pcsuntana"/>
    <x v="144"/>
    <n v="227"/>
    <e v="#N/A"/>
    <n v="1235"/>
    <s v="BN Tali AA0321-11/A7-80/FRUIT"/>
    <s v="UNTANA"/>
    <s v="SBS"/>
    <s v="384 PCS"/>
    <s v="pcase"/>
    <s v="384"/>
    <s v="PCS"/>
    <s v=""/>
    <s v=""/>
    <s v=""/>
    <s v=""/>
    <n v="384"/>
    <s v="PCS"/>
    <m/>
    <n v="2"/>
    <n v="2"/>
    <n v="0"/>
    <n v="768"/>
    <s v="PCS"/>
    <n v="768"/>
    <s v=""/>
    <s v=""/>
    <s v=""/>
    <s v=""/>
    <s v=""/>
    <s v=""/>
    <s v=""/>
    <s v=""/>
    <n v="2"/>
    <s v=""/>
    <s v=""/>
    <n v="7"/>
    <s v=""/>
    <s v=""/>
    <s v=""/>
    <s v=""/>
    <s v=""/>
    <s v=""/>
    <s v=""/>
    <s v=""/>
    <x v="2"/>
    <d v="2023-07-10T00:00:00"/>
  </r>
  <r>
    <s v="bnltaliaa032112a780glowing384pcsuntana"/>
    <x v="145"/>
    <n v="228"/>
    <e v="#N/A"/>
    <n v="1236"/>
    <s v="BN Tali AA0321-12/A7-80/GLOWING"/>
    <s v="UNTANA"/>
    <s v="SBS"/>
    <s v="384 PCS"/>
    <s v="pcase"/>
    <s v="384"/>
    <s v="PCS"/>
    <s v=""/>
    <s v=""/>
    <s v=""/>
    <s v=""/>
    <n v="384"/>
    <s v="PCS"/>
    <m/>
    <n v="2"/>
    <n v="2"/>
    <n v="0"/>
    <n v="768"/>
    <s v="PCS"/>
    <n v="768"/>
    <s v=""/>
    <s v=""/>
    <s v=""/>
    <s v=""/>
    <s v=""/>
    <s v=""/>
    <s v=""/>
    <s v=""/>
    <n v="2"/>
    <s v=""/>
    <s v=""/>
    <n v="8"/>
    <s v=""/>
    <s v=""/>
    <s v=""/>
    <s v=""/>
    <s v=""/>
    <s v=""/>
    <s v=""/>
    <s v=""/>
    <x v="2"/>
    <d v="2023-07-10T00:00:00"/>
  </r>
  <r>
    <s v="bnltaliaa032113a780balloon384pcsuntana"/>
    <x v="146"/>
    <n v="229"/>
    <e v="#N/A"/>
    <n v="1237"/>
    <s v="BN Tali AA0321-13/A7-80/BALLOON"/>
    <s v="UNTANA"/>
    <s v="SBS"/>
    <s v="384 PCS"/>
    <s v="pcase"/>
    <s v="384"/>
    <s v="PCS"/>
    <s v=""/>
    <s v=""/>
    <s v=""/>
    <s v=""/>
    <n v="384"/>
    <s v="PCS"/>
    <m/>
    <n v="2"/>
    <n v="2"/>
    <n v="0"/>
    <n v="768"/>
    <s v="PCS"/>
    <n v="768"/>
    <s v=""/>
    <s v=""/>
    <s v=""/>
    <s v=""/>
    <s v=""/>
    <s v=""/>
    <s v=""/>
    <s v=""/>
    <n v="2"/>
    <s v=""/>
    <s v=""/>
    <n v="9"/>
    <s v=""/>
    <s v=""/>
    <s v=""/>
    <s v=""/>
    <s v=""/>
    <s v=""/>
    <s v=""/>
    <s v=""/>
    <x v="2"/>
    <d v="2023-07-10T00:00:00"/>
  </r>
  <r>
    <s v="bnltaliaa032118a780lucu384pcsuntana"/>
    <x v="147"/>
    <n v="230"/>
    <e v="#N/A"/>
    <n v="1238"/>
    <s v="BN Tali AA0321-18/A7-80/LUCU"/>
    <s v="UNTANA"/>
    <s v="SBS"/>
    <s v="384 PCS"/>
    <s v="pcase"/>
    <s v="384"/>
    <s v="PCS"/>
    <s v=""/>
    <s v=""/>
    <s v=""/>
    <s v=""/>
    <n v="384"/>
    <s v="PCS"/>
    <m/>
    <n v="2"/>
    <n v="2"/>
    <n v="0"/>
    <n v="768"/>
    <s v="PCS"/>
    <n v="768"/>
    <s v=""/>
    <s v=""/>
    <s v=""/>
    <s v=""/>
    <s v=""/>
    <s v=""/>
    <s v=""/>
    <s v=""/>
    <n v="2"/>
    <s v=""/>
    <s v=""/>
    <n v="10"/>
    <s v=""/>
    <s v=""/>
    <s v=""/>
    <s v=""/>
    <s v=""/>
    <s v=""/>
    <s v=""/>
    <s v=""/>
    <x v="2"/>
    <d v="2023-07-10T00:00:00"/>
  </r>
  <r>
    <s v="bnltaliaa032119a780universe384pcsuntana"/>
    <x v="148"/>
    <n v="231"/>
    <e v="#N/A"/>
    <n v="1239"/>
    <s v="BN Tali AA0321-19/A7-80/UNIVERSE"/>
    <s v="UNTANA"/>
    <s v="SBS"/>
    <s v="384 PCS"/>
    <s v="pcase"/>
    <s v="384"/>
    <s v="PCS"/>
    <s v=""/>
    <s v=""/>
    <s v=""/>
    <s v=""/>
    <n v="384"/>
    <s v="PCS"/>
    <m/>
    <n v="2"/>
    <n v="2"/>
    <n v="0"/>
    <n v="768"/>
    <s v="PCS"/>
    <n v="768"/>
    <s v=""/>
    <s v=""/>
    <s v=""/>
    <s v=""/>
    <s v=""/>
    <s v=""/>
    <s v=""/>
    <s v=""/>
    <n v="2"/>
    <s v=""/>
    <s v=""/>
    <n v="11"/>
    <s v=""/>
    <s v=""/>
    <s v=""/>
    <s v=""/>
    <s v=""/>
    <s v=""/>
    <s v=""/>
    <s v=""/>
    <x v="2"/>
    <d v="2023-07-10T00:00:00"/>
  </r>
  <r>
    <s v="bnltaliaa032120a780sr384pcsuntana"/>
    <x v="149"/>
    <n v="232"/>
    <e v="#N/A"/>
    <n v="1240"/>
    <s v="BN Tali AA0321-20/A7-80/SR"/>
    <s v="UNTANA"/>
    <s v="SBS"/>
    <s v="384 PCS"/>
    <s v="pcase"/>
    <s v="384"/>
    <s v="PCS"/>
    <s v=""/>
    <s v=""/>
    <s v=""/>
    <s v=""/>
    <n v="384"/>
    <s v="PCS"/>
    <m/>
    <n v="2"/>
    <n v="2"/>
    <n v="0"/>
    <n v="768"/>
    <s v="PCS"/>
    <n v="768"/>
    <s v=""/>
    <s v=""/>
    <s v=""/>
    <s v=""/>
    <s v=""/>
    <s v=""/>
    <s v=""/>
    <s v=""/>
    <n v="2"/>
    <s v=""/>
    <s v=""/>
    <n v="12"/>
    <s v=""/>
    <s v=""/>
    <s v=""/>
    <s v=""/>
    <s v=""/>
    <s v=""/>
    <s v=""/>
    <s v=""/>
    <x v="2"/>
    <d v="2023-07-10T00:00:00"/>
  </r>
  <r>
    <s v="kenkocorrectionfluidke0136lsnartomoro"/>
    <x v="150"/>
    <n v="234"/>
    <e v="#N/A"/>
    <n v="996"/>
    <s v="Tipe-ex Kenko KE-01"/>
    <s v="ARTO MORO"/>
    <s v="KENKO"/>
    <s v="36 LSN"/>
    <s v="tipex"/>
    <s v="36"/>
    <s v="LSN"/>
    <n v="12"/>
    <s v="PCS"/>
    <s v=""/>
    <s v=""/>
    <n v="432"/>
    <s v="PCS"/>
    <m/>
    <n v="18"/>
    <n v="18"/>
    <n v="0"/>
    <n v="0"/>
    <n v="0"/>
    <n v="7776"/>
    <s v=""/>
    <s v=""/>
    <s v=""/>
    <s v=""/>
    <s v=""/>
    <s v=""/>
    <s v=""/>
    <s v=""/>
    <n v="18"/>
    <s v=""/>
    <s v=""/>
    <n v="13"/>
    <s v=""/>
    <s v=""/>
    <s v=""/>
    <s v=""/>
    <s v=""/>
    <s v=""/>
    <s v=""/>
    <s v=""/>
    <x v="2"/>
    <d v="2023-07-10T00:00:00"/>
  </r>
  <r>
    <s v="kenkohandytapedispensertdb2besi8lsnartomoro"/>
    <x v="151"/>
    <n v="235"/>
    <e v="#N/A"/>
    <n v="916"/>
    <s v="Dispenser Kenko TDB-2 besi"/>
    <s v="ARTO MORO"/>
    <s v="KENKO"/>
    <s v="8 LSN"/>
    <s v="isolasi"/>
    <s v="8"/>
    <s v="LSN"/>
    <n v="12"/>
    <s v="PCS"/>
    <s v=""/>
    <s v=""/>
    <n v="96"/>
    <s v="PCS"/>
    <m/>
    <n v="1"/>
    <n v="1"/>
    <n v="0"/>
    <n v="0"/>
    <n v="0"/>
    <n v="96"/>
    <s v=""/>
    <s v=""/>
    <s v=""/>
    <s v=""/>
    <s v=""/>
    <s v=""/>
    <s v=""/>
    <s v=""/>
    <n v="1"/>
    <s v=""/>
    <s v=""/>
    <n v="14"/>
    <s v=""/>
    <s v=""/>
    <s v=""/>
    <s v=""/>
    <s v=""/>
    <s v=""/>
    <s v=""/>
    <s v=""/>
    <x v="2"/>
    <d v="2023-07-10T00:00:00"/>
  </r>
  <r>
    <s v="kenkopencilcasepc0719ur24lsnartomoro"/>
    <x v="152"/>
    <n v="236"/>
    <e v="#N/A"/>
    <n v="656"/>
    <s v="Pc Kenko PC-0719-UR"/>
    <s v="ARTO MORO"/>
    <s v="KENKO"/>
    <s v="24 LSN"/>
    <s v="pcase"/>
    <s v="24"/>
    <s v="LSN"/>
    <n v="12"/>
    <s v="PCS"/>
    <s v=""/>
    <s v=""/>
    <n v="288"/>
    <s v="PCS"/>
    <m/>
    <n v="2"/>
    <n v="2"/>
    <n v="0"/>
    <n v="0"/>
    <n v="0"/>
    <n v="576"/>
    <s v=""/>
    <s v=""/>
    <s v=""/>
    <s v=""/>
    <s v=""/>
    <s v=""/>
    <s v=""/>
    <s v=""/>
    <n v="2"/>
    <s v=""/>
    <s v=""/>
    <n v="15"/>
    <s v=""/>
    <s v=""/>
    <s v=""/>
    <s v=""/>
    <s v=""/>
    <s v=""/>
    <s v=""/>
    <s v=""/>
    <x v="2"/>
    <d v="2023-07-10T00:00:00"/>
  </r>
  <r>
    <s v="kenkocorrectiontapect902cl12mx5mm48lsnartomoro"/>
    <x v="153"/>
    <n v="237"/>
    <e v="#N/A"/>
    <n v="986"/>
    <s v="Tipe-ex Kenko CT-902 CL"/>
    <s v="ARTO MORO"/>
    <s v="KENKO"/>
    <s v="48 LSN"/>
    <s v="tipex"/>
    <s v="48"/>
    <s v="LSN"/>
    <n v="12"/>
    <s v="PCS"/>
    <s v=""/>
    <s v=""/>
    <n v="576"/>
    <s v="PCS"/>
    <m/>
    <n v="3"/>
    <n v="3"/>
    <n v="0"/>
    <n v="0"/>
    <n v="0"/>
    <n v="1728"/>
    <s v=""/>
    <s v=""/>
    <s v=""/>
    <s v=""/>
    <s v=""/>
    <s v=""/>
    <s v=""/>
    <s v=""/>
    <n v="3"/>
    <s v=""/>
    <s v=""/>
    <n v="16"/>
    <s v=""/>
    <s v=""/>
    <s v=""/>
    <s v=""/>
    <s v=""/>
    <s v=""/>
    <s v=""/>
    <s v=""/>
    <x v="2"/>
    <d v="2023-07-10T00:00:00"/>
  </r>
  <r>
    <s v="kenkocorrectionfluidke107m36lsnartomoro"/>
    <x v="154"/>
    <n v="238"/>
    <e v="#N/A"/>
    <n v="997"/>
    <s v="Tipe-ex Kenko KE-107 M"/>
    <s v="ARTO MORO"/>
    <s v="KENKO"/>
    <s v="36 LSN"/>
    <s v="tipex"/>
    <s v="36"/>
    <s v="LSN"/>
    <n v="12"/>
    <s v="PCS"/>
    <s v=""/>
    <s v=""/>
    <n v="432"/>
    <s v="PCS"/>
    <m/>
    <n v="1"/>
    <n v="1"/>
    <n v="0"/>
    <n v="0"/>
    <n v="0"/>
    <n v="432"/>
    <s v=""/>
    <s v=""/>
    <s v=""/>
    <s v=""/>
    <s v=""/>
    <s v=""/>
    <s v=""/>
    <s v=""/>
    <n v="1"/>
    <s v=""/>
    <s v=""/>
    <n v="17"/>
    <s v=""/>
    <s v=""/>
    <s v=""/>
    <s v=""/>
    <s v=""/>
    <s v=""/>
    <s v=""/>
    <s v=""/>
    <x v="2"/>
    <d v="2023-07-10T00:00:00"/>
  </r>
  <r>
    <s v="kenkostaplerhd10dpastelcolor20lsnartomoro"/>
    <x v="155"/>
    <n v="239"/>
    <e v="#N/A"/>
    <n v="869"/>
    <s v="Stapler Kenko HD-10 D Pastel Color"/>
    <s v="ARTO MORO"/>
    <s v="KENKO"/>
    <s v="20 LSN"/>
    <s v="stapler"/>
    <s v="20"/>
    <s v="LSN"/>
    <n v="12"/>
    <s v="PCS"/>
    <s v=""/>
    <s v=""/>
    <n v="240"/>
    <s v="PCS"/>
    <m/>
    <n v="2"/>
    <n v="2"/>
    <n v="0"/>
    <n v="0"/>
    <n v="0"/>
    <n v="480"/>
    <s v=""/>
    <s v=""/>
    <s v=""/>
    <s v=""/>
    <s v=""/>
    <s v=""/>
    <s v=""/>
    <s v=""/>
    <n v="2"/>
    <s v=""/>
    <s v=""/>
    <n v="18"/>
    <s v=""/>
    <s v=""/>
    <s v=""/>
    <s v=""/>
    <s v=""/>
    <s v=""/>
    <s v=""/>
    <s v=""/>
    <x v="2"/>
    <d v="2023-07-10T00:00:00"/>
  </r>
  <r>
    <s v="kenkostaplerhd50pastelcolor10lsnartomoro"/>
    <x v="156"/>
    <n v="240"/>
    <e v="#N/A"/>
    <n v="881"/>
    <s v="Stapler Kenko HD-50 PASTEL COLOR"/>
    <s v="ARTO MORO"/>
    <s v="KENKO"/>
    <s v="10 LSN"/>
    <s v="stapler"/>
    <s v="10"/>
    <s v="LSN"/>
    <n v="12"/>
    <s v="PCS"/>
    <s v=""/>
    <s v=""/>
    <n v="120"/>
    <s v="PCS"/>
    <m/>
    <n v="2"/>
    <n v="2"/>
    <n v="0"/>
    <n v="0"/>
    <n v="0"/>
    <n v="240"/>
    <s v=""/>
    <s v=""/>
    <s v=""/>
    <s v=""/>
    <s v=""/>
    <s v=""/>
    <s v=""/>
    <s v=""/>
    <n v="2"/>
    <s v=""/>
    <s v=""/>
    <n v="19"/>
    <s v=""/>
    <s v=""/>
    <s v=""/>
    <s v=""/>
    <s v=""/>
    <s v=""/>
    <s v=""/>
    <s v=""/>
    <x v="2"/>
    <d v="2023-07-10T00:00:00"/>
  </r>
  <r>
    <s v="kenkocutterbladea1009mm120lsnartomoro"/>
    <x v="157"/>
    <n v="242"/>
    <e v="#N/A"/>
    <n v="455"/>
    <s v="Isi cutter Kenko A-100 Kecil"/>
    <s v="ARTO MORO"/>
    <s v="KENKO"/>
    <s v="120 LSN"/>
    <s v="isi"/>
    <s v="120"/>
    <s v="LSN"/>
    <n v="12"/>
    <s v="PCS"/>
    <s v=""/>
    <s v=""/>
    <n v="1440"/>
    <s v="PCS"/>
    <m/>
    <n v="2"/>
    <n v="2"/>
    <n v="0"/>
    <n v="0"/>
    <n v="0"/>
    <n v="2880"/>
    <s v=""/>
    <s v=""/>
    <s v=""/>
    <s v=""/>
    <s v=""/>
    <s v=""/>
    <s v=""/>
    <s v=""/>
    <n v="2"/>
    <s v=""/>
    <s v=""/>
    <n v="20"/>
    <s v=""/>
    <s v=""/>
    <s v=""/>
    <s v=""/>
    <s v=""/>
    <s v=""/>
    <s v=""/>
    <s v=""/>
    <x v="2"/>
    <d v="2023-07-10T00:00:00"/>
  </r>
  <r>
    <s v="kenkocutterbladel15018mm60lsnartomoro"/>
    <x v="158"/>
    <n v="243"/>
    <e v="#N/A"/>
    <n v="456"/>
    <s v="Isi cutter Kenko L-150 Besar"/>
    <s v="ARTO MORO"/>
    <s v="KENKO"/>
    <s v="60 LSN"/>
    <s v="isi"/>
    <s v="60"/>
    <s v="LSN"/>
    <n v="12"/>
    <s v="PCS"/>
    <s v=""/>
    <s v=""/>
    <n v="720"/>
    <s v="PCS"/>
    <m/>
    <n v="5"/>
    <n v="5"/>
    <n v="0"/>
    <n v="0"/>
    <n v="0"/>
    <n v="3600"/>
    <s v=""/>
    <s v=""/>
    <s v=""/>
    <s v=""/>
    <s v=""/>
    <s v=""/>
    <s v=""/>
    <s v=""/>
    <n v="5"/>
    <s v=""/>
    <s v=""/>
    <n v="21"/>
    <s v=""/>
    <s v=""/>
    <s v=""/>
    <s v=""/>
    <s v=""/>
    <s v=""/>
    <s v=""/>
    <s v=""/>
    <x v="2"/>
    <d v="2023-07-10T00:00:00"/>
  </r>
  <r>
    <s v="pencilp882bjk30grsartomoro"/>
    <x v="159"/>
    <n v="245"/>
    <e v="#N/A"/>
    <n v="708"/>
    <s v="Pensil JK P-88 2B"/>
    <s v="ARTO MORO"/>
    <s v="ATALI"/>
    <s v="30 GRS"/>
    <s v="pensil"/>
    <s v="30"/>
    <s v="GRS"/>
    <n v="12"/>
    <s v="LSN"/>
    <n v="12"/>
    <s v="PCS"/>
    <n v="4320"/>
    <s v="PCS"/>
    <m/>
    <n v="5"/>
    <n v="5"/>
    <n v="0"/>
    <n v="150"/>
    <s v="GRS"/>
    <n v="21600"/>
    <s v=""/>
    <s v=""/>
    <s v=""/>
    <s v=""/>
    <s v=""/>
    <s v=""/>
    <s v=""/>
    <s v=""/>
    <n v="5"/>
    <s v=""/>
    <s v=""/>
    <n v="22"/>
    <s v=""/>
    <s v=""/>
    <s v=""/>
    <s v=""/>
    <s v=""/>
    <s v=""/>
    <s v=""/>
    <s v=""/>
    <x v="2"/>
    <d v="2023-07-10T00:00:00"/>
  </r>
  <r>
    <s v="eraser526b40pjk50box40pcsartomoro"/>
    <x v="160"/>
    <n v="246"/>
    <e v="#N/A"/>
    <n v="890"/>
    <s v="Stip JK 40 P"/>
    <s v="ARTO MORO"/>
    <s v="ATALI"/>
    <s v="50 BOX (40 PCS)"/>
    <s v="stip"/>
    <s v="50"/>
    <s v="BOX"/>
    <s v="40"/>
    <s v="PCS"/>
    <s v=""/>
    <s v=""/>
    <n v="2000"/>
    <s v="PCS"/>
    <m/>
    <n v="5"/>
    <n v="5"/>
    <n v="0"/>
    <n v="250"/>
    <s v="BOX"/>
    <n v="10000"/>
    <s v=""/>
    <s v=""/>
    <s v=""/>
    <s v=""/>
    <s v=""/>
    <s v=""/>
    <s v=""/>
    <s v=""/>
    <n v="5"/>
    <s v=""/>
    <s v=""/>
    <n v="23"/>
    <s v=""/>
    <s v=""/>
    <s v=""/>
    <s v=""/>
    <s v=""/>
    <s v=""/>
    <s v=""/>
    <s v=""/>
    <x v="2"/>
    <d v="2023-07-10T00:00:00"/>
  </r>
  <r>
    <s v="eraser526b40bljk50box40pcsartomoro"/>
    <x v="161"/>
    <n v="247"/>
    <e v="#N/A"/>
    <n v="888"/>
    <s v="Stip JK 40 Ht"/>
    <s v="ARTO MORO"/>
    <s v="ATALI"/>
    <s v="50 BOX (40 PCS)"/>
    <s v="stip"/>
    <s v="50"/>
    <s v="BOX"/>
    <s v="40"/>
    <s v="PCS"/>
    <s v=""/>
    <s v=""/>
    <n v="2000"/>
    <s v="PCS"/>
    <m/>
    <n v="2"/>
    <n v="2"/>
    <n v="0"/>
    <n v="100"/>
    <s v="BOX"/>
    <n v="4000"/>
    <s v=""/>
    <s v=""/>
    <s v=""/>
    <s v=""/>
    <s v=""/>
    <s v=""/>
    <s v=""/>
    <s v=""/>
    <n v="2"/>
    <s v=""/>
    <s v=""/>
    <n v="24"/>
    <s v=""/>
    <s v=""/>
    <s v=""/>
    <s v=""/>
    <s v=""/>
    <s v=""/>
    <s v=""/>
    <s v=""/>
    <x v="2"/>
    <d v="2023-07-10T00:00:00"/>
  </r>
  <r>
    <s v="erasereb30jk50box30pcsartomoro"/>
    <x v="162"/>
    <n v="248"/>
    <e v="#N/A"/>
    <n v="891"/>
    <s v="Stip JK 30 Ht"/>
    <s v="ARTO MORO"/>
    <s v="ATALI"/>
    <s v="50 BOX (30 PCS)"/>
    <s v="stip"/>
    <s v="50"/>
    <s v="BOX"/>
    <s v="30"/>
    <s v="PCS"/>
    <s v=""/>
    <s v=""/>
    <n v="1500"/>
    <s v="PCS"/>
    <m/>
    <n v="2"/>
    <n v="2"/>
    <n v="0"/>
    <n v="100"/>
    <s v="BOX"/>
    <n v="3000"/>
    <s v=""/>
    <s v=""/>
    <s v=""/>
    <s v=""/>
    <s v=""/>
    <s v=""/>
    <s v=""/>
    <s v=""/>
    <n v="2"/>
    <s v=""/>
    <s v=""/>
    <n v="25"/>
    <s v=""/>
    <s v=""/>
    <s v=""/>
    <s v=""/>
    <s v=""/>
    <s v=""/>
    <s v=""/>
    <s v=""/>
    <x v="2"/>
    <d v="2023-07-10T00:00:00"/>
  </r>
  <r>
    <s v="eraserer30wjk50box30pcsartomoro"/>
    <x v="163"/>
    <n v="249"/>
    <e v="#N/A"/>
    <n v="897"/>
    <s v="Stip JK 30 P"/>
    <s v="ARTO MORO"/>
    <s v="ATALI"/>
    <s v="50 BOX (30 PCS)"/>
    <s v="stip"/>
    <s v="50"/>
    <s v="BOX"/>
    <s v="30"/>
    <s v="PCS"/>
    <s v=""/>
    <s v=""/>
    <n v="1500"/>
    <s v="PCS"/>
    <m/>
    <n v="5"/>
    <n v="5"/>
    <n v="0"/>
    <n v="250"/>
    <s v="BOX"/>
    <n v="7500"/>
    <s v=""/>
    <s v=""/>
    <s v=""/>
    <s v=""/>
    <s v=""/>
    <s v=""/>
    <s v=""/>
    <s v=""/>
    <n v="5"/>
    <s v=""/>
    <s v=""/>
    <n v="26"/>
    <s v=""/>
    <s v=""/>
    <s v=""/>
    <s v=""/>
    <s v=""/>
    <s v=""/>
    <s v=""/>
    <s v=""/>
    <x v="2"/>
    <d v="2023-07-10T00:00:00"/>
  </r>
  <r>
    <s v="eraser526b20jk50box20pcsartomoro"/>
    <x v="164"/>
    <n v="250"/>
    <e v="#N/A"/>
    <n v="887"/>
    <s v="Stip JK 20 P"/>
    <s v="ARTO MORO"/>
    <s v="ATALI"/>
    <s v="50 BOX (20 PCS)"/>
    <s v="stip"/>
    <s v="50"/>
    <s v="BOX"/>
    <s v="20"/>
    <s v="PCS"/>
    <s v=""/>
    <s v=""/>
    <n v="1000"/>
    <s v="PCS"/>
    <m/>
    <n v="5"/>
    <n v="5"/>
    <n v="0"/>
    <n v="250"/>
    <s v="BOX"/>
    <n v="5000"/>
    <s v=""/>
    <s v=""/>
    <s v=""/>
    <s v=""/>
    <s v=""/>
    <s v=""/>
    <s v=""/>
    <s v=""/>
    <n v="5"/>
    <s v=""/>
    <s v=""/>
    <n v="27"/>
    <s v=""/>
    <s v=""/>
    <s v=""/>
    <s v=""/>
    <s v=""/>
    <s v=""/>
    <s v=""/>
    <s v=""/>
    <x v="2"/>
    <d v="2023-07-10T00:00:00"/>
  </r>
  <r>
    <s v="erasererb20bljk50box20pcsartomoro"/>
    <x v="165"/>
    <n v="251"/>
    <e v="#N/A"/>
    <n v="898"/>
    <s v="Stip JK ER-B20 BL"/>
    <s v="ARTO MORO"/>
    <s v="ATALI"/>
    <s v="50 BOX (20 PCS)"/>
    <s v="stip"/>
    <s v="50"/>
    <s v="BOX"/>
    <s v="20"/>
    <s v="PCS"/>
    <s v=""/>
    <s v=""/>
    <n v="1000"/>
    <s v="PCS"/>
    <m/>
    <n v="2"/>
    <n v="2"/>
    <n v="0"/>
    <n v="100"/>
    <s v="BOX"/>
    <n v="2000"/>
    <s v=""/>
    <s v=""/>
    <s v=""/>
    <s v=""/>
    <s v=""/>
    <s v=""/>
    <s v=""/>
    <s v=""/>
    <n v="2"/>
    <s v=""/>
    <s v=""/>
    <n v="28"/>
    <s v=""/>
    <s v=""/>
    <s v=""/>
    <s v=""/>
    <s v=""/>
    <s v=""/>
    <s v=""/>
    <s v=""/>
    <x v="2"/>
    <d v="2023-07-10T00:00:00"/>
  </r>
  <r>
    <s v="oilpastelop12sppcaseseaworldjk12lsnartomoro"/>
    <x v="166"/>
    <n v="253"/>
    <e v="#N/A"/>
    <n v="599"/>
    <s v="O pastel JK 12W OP-12 S"/>
    <s v="ARTO MORO"/>
    <s v="ATALI"/>
    <s v="12 LSN"/>
    <s v="cr/op"/>
    <s v="12"/>
    <s v="LSN"/>
    <n v="12"/>
    <s v="PCS"/>
    <s v=""/>
    <s v=""/>
    <n v="144"/>
    <s v="PCS"/>
    <m/>
    <n v="7"/>
    <n v="7"/>
    <n v="0"/>
    <n v="1008"/>
    <s v="SET"/>
    <n v="1008"/>
    <s v=""/>
    <s v=""/>
    <s v=""/>
    <s v=""/>
    <s v=""/>
    <s v=""/>
    <s v=""/>
    <s v=""/>
    <n v="7"/>
    <s v=""/>
    <s v=""/>
    <n v="29"/>
    <s v=""/>
    <s v=""/>
    <s v=""/>
    <s v=""/>
    <s v=""/>
    <s v=""/>
    <s v=""/>
    <s v=""/>
    <x v="2"/>
    <d v="2023-07-10T00:00:00"/>
  </r>
  <r>
    <s v="oilpastelop18sppcaseseaworldjk6lsnartomoro"/>
    <x v="167"/>
    <n v="254"/>
    <e v="#N/A"/>
    <n v="601"/>
    <s v="O pastel JK 18W OP-18 S"/>
    <s v="ARTO MORO"/>
    <s v="ATALI"/>
    <s v="6 LSN"/>
    <s v="cr/op"/>
    <s v="6"/>
    <s v="LSN"/>
    <n v="12"/>
    <s v="PCS"/>
    <s v=""/>
    <s v=""/>
    <n v="72"/>
    <s v="PCS"/>
    <m/>
    <n v="1"/>
    <n v="1"/>
    <n v="0"/>
    <n v="72"/>
    <s v="SET"/>
    <n v="72"/>
    <s v=""/>
    <s v=""/>
    <s v=""/>
    <s v=""/>
    <s v=""/>
    <s v=""/>
    <s v=""/>
    <s v=""/>
    <n v="1"/>
    <s v=""/>
    <s v=""/>
    <n v="30"/>
    <s v=""/>
    <s v=""/>
    <s v=""/>
    <s v=""/>
    <s v=""/>
    <s v=""/>
    <s v=""/>
    <s v=""/>
    <x v="2"/>
    <d v="2023-07-10T00:00:00"/>
  </r>
  <r>
    <s v="oilpastelop24sppcaseseaworldjk8box6setartomoro"/>
    <x v="168"/>
    <n v="255"/>
    <e v="#N/A"/>
    <n v="602"/>
    <s v="O pastel JK 24W OP-24 S"/>
    <s v="ARTO MORO"/>
    <s v="ATALI"/>
    <s v="8 BOX (6 SET)"/>
    <s v="cr/op"/>
    <s v="8"/>
    <s v="BOX"/>
    <s v="6"/>
    <s v="SET"/>
    <s v=""/>
    <s v=""/>
    <n v="48"/>
    <s v="SET"/>
    <m/>
    <n v="5"/>
    <n v="5"/>
    <n v="0"/>
    <n v="240"/>
    <s v="SET"/>
    <n v="240"/>
    <s v=""/>
    <s v=""/>
    <s v=""/>
    <s v=""/>
    <s v=""/>
    <s v=""/>
    <s v=""/>
    <s v=""/>
    <n v="5"/>
    <s v=""/>
    <s v=""/>
    <n v="31"/>
    <s v=""/>
    <s v=""/>
    <s v=""/>
    <s v=""/>
    <s v=""/>
    <s v=""/>
    <s v=""/>
    <s v=""/>
    <x v="2"/>
    <d v="2023-07-10T00:00:00"/>
  </r>
  <r>
    <s v="oilpastelop36sppcaseseaworldjk6box6setartomoro"/>
    <x v="169"/>
    <n v="256"/>
    <e v="#N/A"/>
    <n v="603"/>
    <s v="O pastel JK 36W OP-36 S"/>
    <s v="ARTO MORO"/>
    <s v="ATALI"/>
    <s v="6 BOX (6 SET)"/>
    <s v="cr/op"/>
    <s v="6"/>
    <s v="BOX"/>
    <s v="6"/>
    <s v="SET"/>
    <s v=""/>
    <s v=""/>
    <n v="36"/>
    <s v="SET"/>
    <m/>
    <n v="1"/>
    <n v="1"/>
    <n v="0"/>
    <n v="36"/>
    <s v="SET"/>
    <n v="36"/>
    <s v=""/>
    <s v=""/>
    <s v=""/>
    <s v=""/>
    <s v=""/>
    <s v=""/>
    <s v=""/>
    <s v=""/>
    <n v="1"/>
    <s v=""/>
    <s v=""/>
    <n v="32"/>
    <s v=""/>
    <s v=""/>
    <s v=""/>
    <s v=""/>
    <s v=""/>
    <s v=""/>
    <s v=""/>
    <s v=""/>
    <x v="2"/>
    <d v="2023-07-10T00:00:00"/>
  </r>
  <r>
    <s v="oilpastelop55sppcaseseaworldjk4box6setartomoro"/>
    <x v="170"/>
    <n v="257"/>
    <e v="#N/A"/>
    <n v="605"/>
    <s v="O pastel JK 55W OP-55 S"/>
    <s v="ARTO MORO"/>
    <s v="ATALI"/>
    <s v="4 BOX (6 SET)"/>
    <s v="cr/op"/>
    <s v="4"/>
    <s v="BOX"/>
    <s v="6"/>
    <s v="SET"/>
    <s v=""/>
    <s v=""/>
    <n v="24"/>
    <s v="SET"/>
    <m/>
    <n v="1"/>
    <n v="1"/>
    <n v="0"/>
    <n v="24"/>
    <s v="SET"/>
    <n v="24"/>
    <s v=""/>
    <s v=""/>
    <s v=""/>
    <s v=""/>
    <s v=""/>
    <s v=""/>
    <s v=""/>
    <s v=""/>
    <n v="1"/>
    <s v=""/>
    <s v=""/>
    <n v="33"/>
    <s v=""/>
    <s v=""/>
    <s v=""/>
    <s v=""/>
    <s v=""/>
    <s v=""/>
    <s v=""/>
    <s v=""/>
    <x v="2"/>
    <d v="2023-07-10T00:00:00"/>
  </r>
  <r>
    <s v="crayonputartwcr12sjk12lsnartomoro"/>
    <x v="171"/>
    <n v="258"/>
    <e v="#N/A"/>
    <n v="300"/>
    <s v="Crayon putar JK 12W Panjang"/>
    <s v="ARTO MORO"/>
    <s v="ATALI"/>
    <s v="12 LSN"/>
    <s v="cr/op"/>
    <s v="12"/>
    <s v="LSN"/>
    <n v="12"/>
    <s v="PCS"/>
    <s v=""/>
    <s v=""/>
    <n v="144"/>
    <s v="PCS"/>
    <m/>
    <n v="2"/>
    <n v="2"/>
    <n v="0"/>
    <n v="288"/>
    <s v="SET"/>
    <n v="288"/>
    <s v=""/>
    <s v=""/>
    <s v=""/>
    <s v=""/>
    <s v=""/>
    <s v=""/>
    <s v=""/>
    <s v=""/>
    <n v="2"/>
    <s v=""/>
    <s v=""/>
    <n v="34"/>
    <s v=""/>
    <s v=""/>
    <s v=""/>
    <s v=""/>
    <s v=""/>
    <s v=""/>
    <s v=""/>
    <s v=""/>
    <x v="2"/>
    <d v="2023-07-10T00:00:00"/>
  </r>
  <r>
    <s v="crayonputartwcr12minijk12lsnartomoro"/>
    <x v="172"/>
    <n v="259"/>
    <e v="#N/A"/>
    <n v="301"/>
    <s v="Crayon putar JK 12W Pendek"/>
    <s v="ARTO MORO"/>
    <s v="ATALI"/>
    <s v="12 LSN"/>
    <s v="cr/op"/>
    <s v="12"/>
    <s v="LSN"/>
    <n v="12"/>
    <s v="PCS"/>
    <s v=""/>
    <s v=""/>
    <n v="144"/>
    <s v="PCS"/>
    <m/>
    <n v="2"/>
    <n v="2"/>
    <n v="0"/>
    <n v="288"/>
    <s v="SET"/>
    <n v="288"/>
    <s v=""/>
    <s v=""/>
    <s v=""/>
    <s v=""/>
    <s v=""/>
    <s v=""/>
    <s v=""/>
    <s v=""/>
    <n v="2"/>
    <s v=""/>
    <s v=""/>
    <n v="35"/>
    <s v=""/>
    <s v=""/>
    <s v=""/>
    <s v=""/>
    <s v=""/>
    <s v=""/>
    <s v=""/>
    <s v=""/>
    <x v="2"/>
    <d v="2023-07-10T00:00:00"/>
  </r>
  <r>
    <s v="eraser526b40pjk50box40pcsartomoro"/>
    <x v="160"/>
    <n v="260"/>
    <e v="#N/A"/>
    <n v="890"/>
    <s v="Stip JK 40 P"/>
    <s v="ARTO MORO"/>
    <s v="ATALI"/>
    <s v="50 BOX (40 PCS)"/>
    <s v="stip"/>
    <s v="50"/>
    <s v="BOX"/>
    <s v="40"/>
    <s v="PCS"/>
    <s v=""/>
    <s v=""/>
    <n v="2000"/>
    <s v="PCS"/>
    <m/>
    <n v="2"/>
    <n v="2"/>
    <n v="0"/>
    <n v="100"/>
    <s v="BOX"/>
    <n v="4000"/>
    <s v=""/>
    <s v=""/>
    <s v=""/>
    <s v=""/>
    <s v=""/>
    <s v=""/>
    <s v=""/>
    <s v=""/>
    <n v="2"/>
    <s v=""/>
    <s v=""/>
    <n v="36"/>
    <s v=""/>
    <s v=""/>
    <s v=""/>
    <s v=""/>
    <s v=""/>
    <s v=""/>
    <s v=""/>
    <s v=""/>
    <x v="2"/>
    <d v="2023-07-10T00:00:00"/>
  </r>
  <r>
    <s v="eraser526b20jk50box20pcsartomoro"/>
    <x v="164"/>
    <n v="261"/>
    <e v="#N/A"/>
    <n v="887"/>
    <s v="Stip JK 20 P"/>
    <s v="ARTO MORO"/>
    <s v="ATALI"/>
    <s v="50 BOX (20 PCS)"/>
    <s v="stip"/>
    <s v="50"/>
    <s v="BOX"/>
    <s v="20"/>
    <s v="PCS"/>
    <s v=""/>
    <s v=""/>
    <n v="1000"/>
    <s v="PCS"/>
    <m/>
    <n v="2"/>
    <n v="2"/>
    <n v="0"/>
    <n v="100"/>
    <s v="BOX"/>
    <n v="2000"/>
    <s v=""/>
    <s v=""/>
    <s v=""/>
    <s v=""/>
    <s v=""/>
    <s v=""/>
    <s v=""/>
    <s v=""/>
    <n v="2"/>
    <s v=""/>
    <s v=""/>
    <n v="37"/>
    <s v=""/>
    <s v=""/>
    <s v=""/>
    <s v=""/>
    <s v=""/>
    <s v=""/>
    <s v=""/>
    <s v=""/>
    <x v="2"/>
    <d v="2023-07-10T00:00:00"/>
  </r>
  <r>
    <s v="glueglr50jk24lsnartomoro"/>
    <x v="173"/>
    <n v="262"/>
    <e v="#N/A"/>
    <n v="547"/>
    <s v="Lem JK GL-R50"/>
    <s v="ARTO MORO"/>
    <s v="ATALI"/>
    <s v="24 LSN"/>
    <s v="lem"/>
    <s v="24"/>
    <s v="LSN"/>
    <n v="12"/>
    <s v="PCS"/>
    <s v=""/>
    <s v=""/>
    <n v="288"/>
    <s v="PCS"/>
    <m/>
    <n v="2"/>
    <n v="2"/>
    <n v="0"/>
    <n v="576"/>
    <s v="PCS"/>
    <n v="576"/>
    <s v=""/>
    <s v=""/>
    <s v=""/>
    <s v=""/>
    <s v=""/>
    <s v=""/>
    <s v=""/>
    <s v=""/>
    <n v="2"/>
    <s v=""/>
    <s v=""/>
    <n v="38"/>
    <s v=""/>
    <s v=""/>
    <s v=""/>
    <s v=""/>
    <s v=""/>
    <s v=""/>
    <s v=""/>
    <s v=""/>
    <x v="2"/>
    <d v="2023-07-10T00:00:00"/>
  </r>
  <r>
    <s v="labellb2rl1barisjk100pak10rolartomoro"/>
    <x v="174"/>
    <n v="263"/>
    <e v="#N/A"/>
    <n v="532"/>
    <s v="Label JK LB-2RL 1 Line Putih"/>
    <s v="ARTO MORO"/>
    <s v="ATALI"/>
    <s v="100 PAK (10 ROL)"/>
    <s v="label"/>
    <s v="100"/>
    <s v="PAK"/>
    <s v="10"/>
    <s v="ROL"/>
    <s v=""/>
    <s v=""/>
    <n v="1000"/>
    <s v="ROL"/>
    <m/>
    <n v="1"/>
    <n v="1"/>
    <n v="0"/>
    <n v="1000"/>
    <s v="ROL"/>
    <n v="1000"/>
    <s v=""/>
    <s v=""/>
    <s v=""/>
    <s v=""/>
    <s v=""/>
    <s v=""/>
    <s v=""/>
    <s v=""/>
    <n v="1"/>
    <s v=""/>
    <s v=""/>
    <n v="39"/>
    <s v=""/>
    <s v=""/>
    <s v=""/>
    <s v=""/>
    <s v=""/>
    <s v=""/>
    <s v=""/>
    <s v=""/>
    <x v="2"/>
    <d v="2023-07-10T00:00:00"/>
  </r>
  <r>
    <s v="mathsetms402jk24lsnartomoro"/>
    <x v="175"/>
    <n v="264"/>
    <e v="#N/A"/>
    <n v="479"/>
    <s v="Jangka Set JK MS-402"/>
    <s v="ARTO MORO"/>
    <s v="ATALI"/>
    <s v="24 LSN"/>
    <s v="jangka"/>
    <s v="24"/>
    <s v="LSN"/>
    <n v="12"/>
    <s v="PCS"/>
    <s v=""/>
    <s v=""/>
    <n v="288"/>
    <s v="PCS"/>
    <m/>
    <n v="1"/>
    <n v="1"/>
    <n v="0"/>
    <n v="288"/>
    <s v="SET"/>
    <n v="288"/>
    <s v=""/>
    <s v=""/>
    <s v=""/>
    <s v=""/>
    <s v=""/>
    <s v=""/>
    <s v=""/>
    <s v=""/>
    <n v="1"/>
    <s v=""/>
    <s v=""/>
    <n v="40"/>
    <s v=""/>
    <s v=""/>
    <s v=""/>
    <s v=""/>
    <s v=""/>
    <s v=""/>
    <s v=""/>
    <s v=""/>
    <x v="2"/>
    <d v="2023-07-10T00:00:00"/>
  </r>
  <r>
    <s v="tapecuttertd102jk24pcsartomoro"/>
    <x v="176"/>
    <n v="266"/>
    <e v="#N/A"/>
    <n v="344"/>
    <s v="Dispenser JK TD-102"/>
    <s v="ARTO MORO"/>
    <s v="ATALI"/>
    <s v="24 PCS"/>
    <s v="isolasi"/>
    <s v="24"/>
    <s v="PCS"/>
    <s v=""/>
    <s v=""/>
    <s v=""/>
    <s v=""/>
    <n v="24"/>
    <s v="PCS"/>
    <m/>
    <n v="1"/>
    <n v="1"/>
    <n v="0"/>
    <n v="24"/>
    <s v="PCS"/>
    <n v="24"/>
    <s v=""/>
    <s v=""/>
    <s v=""/>
    <s v=""/>
    <s v=""/>
    <s v=""/>
    <s v=""/>
    <s v=""/>
    <n v="1"/>
    <s v=""/>
    <s v=""/>
    <n v="41"/>
    <s v=""/>
    <s v=""/>
    <s v=""/>
    <s v=""/>
    <s v=""/>
    <s v=""/>
    <s v=""/>
    <s v=""/>
    <x v="2"/>
    <d v="2023-07-10T00:00:00"/>
  </r>
  <r>
    <s v="pencilp912bjk30grsartomoro"/>
    <x v="177"/>
    <n v="267"/>
    <e v="#N/A"/>
    <n v="710"/>
    <s v="Pensil JK P-91"/>
    <s v="ARTO MORO"/>
    <s v="ATALI"/>
    <s v="30 GRS"/>
    <s v="pensil"/>
    <s v="30"/>
    <s v="GRS"/>
    <n v="12"/>
    <s v="LSN"/>
    <n v="12"/>
    <s v="PCS"/>
    <n v="4320"/>
    <s v="PCS"/>
    <m/>
    <n v="2"/>
    <n v="2"/>
    <n v="0"/>
    <n v="60"/>
    <s v="GRS"/>
    <n v="8640"/>
    <s v=""/>
    <s v=""/>
    <s v=""/>
    <s v=""/>
    <s v=""/>
    <s v=""/>
    <s v=""/>
    <s v=""/>
    <n v="2"/>
    <s v=""/>
    <s v=""/>
    <n v="42"/>
    <s v=""/>
    <s v=""/>
    <s v=""/>
    <s v=""/>
    <s v=""/>
    <s v=""/>
    <s v=""/>
    <s v=""/>
    <x v="2"/>
    <d v="2023-07-10T00:00:00"/>
  </r>
  <r>
    <s v="pencilp882bjk30grsartomoro"/>
    <x v="159"/>
    <n v="268"/>
    <e v="#N/A"/>
    <n v="708"/>
    <s v="Pensil JK P-88 2B"/>
    <s v="ARTO MORO"/>
    <s v="ATALI"/>
    <s v="30 GRS"/>
    <s v="pensil"/>
    <s v="30"/>
    <s v="GRS"/>
    <n v="12"/>
    <s v="LSN"/>
    <n v="12"/>
    <s v="PCS"/>
    <n v="4320"/>
    <s v="PCS"/>
    <m/>
    <n v="2"/>
    <n v="2"/>
    <n v="0"/>
    <n v="60"/>
    <s v="GRS"/>
    <n v="8640"/>
    <s v=""/>
    <s v=""/>
    <s v=""/>
    <s v=""/>
    <s v=""/>
    <s v=""/>
    <s v=""/>
    <s v=""/>
    <n v="2"/>
    <s v=""/>
    <s v=""/>
    <n v="43"/>
    <s v=""/>
    <s v=""/>
    <s v=""/>
    <s v=""/>
    <s v=""/>
    <s v=""/>
    <s v=""/>
    <s v=""/>
    <x v="2"/>
    <d v="2023-07-10T00:00:00"/>
  </r>
  <r>
    <s v="eraserer30wjk50box30pcsartomoro"/>
    <x v="163"/>
    <n v="269"/>
    <e v="#N/A"/>
    <n v="897"/>
    <s v="Stip JK 30 P"/>
    <s v="ARTO MORO"/>
    <s v="ATALI"/>
    <s v="50 BOX (30 PCS)"/>
    <s v="stip"/>
    <s v="50"/>
    <s v="BOX"/>
    <s v="30"/>
    <s v="PCS"/>
    <s v=""/>
    <s v=""/>
    <n v="1500"/>
    <s v="PCS"/>
    <m/>
    <n v="1"/>
    <n v="1"/>
    <n v="0"/>
    <n v="50"/>
    <s v="BOX"/>
    <n v="1500"/>
    <s v=""/>
    <s v=""/>
    <s v=""/>
    <s v=""/>
    <s v=""/>
    <s v=""/>
    <s v=""/>
    <s v=""/>
    <n v="1"/>
    <s v=""/>
    <s v=""/>
    <n v="44"/>
    <s v=""/>
    <s v=""/>
    <s v=""/>
    <s v=""/>
    <s v=""/>
    <s v=""/>
    <s v=""/>
    <s v=""/>
    <x v="2"/>
    <d v="2023-07-10T00:00:00"/>
  </r>
  <r>
    <s v="erasereb30jk50box30pcsartomoro"/>
    <x v="162"/>
    <n v="270"/>
    <e v="#N/A"/>
    <n v="891"/>
    <s v="Stip JK 30 Ht"/>
    <s v="ARTO MORO"/>
    <s v="ATALI"/>
    <s v="50 BOX (30 PCS)"/>
    <s v="stip"/>
    <s v="50"/>
    <s v="BOX"/>
    <s v="30"/>
    <s v="PCS"/>
    <s v=""/>
    <s v=""/>
    <n v="1500"/>
    <s v="PCS"/>
    <m/>
    <n v="1"/>
    <n v="1"/>
    <n v="0"/>
    <n v="50"/>
    <s v="BOX"/>
    <n v="1500"/>
    <s v=""/>
    <s v=""/>
    <s v=""/>
    <s v=""/>
    <s v=""/>
    <s v=""/>
    <s v=""/>
    <s v=""/>
    <n v="1"/>
    <s v=""/>
    <s v=""/>
    <n v="45"/>
    <s v=""/>
    <s v=""/>
    <s v=""/>
    <s v=""/>
    <s v=""/>
    <s v=""/>
    <s v=""/>
    <s v=""/>
    <x v="2"/>
    <d v="2023-07-10T00:00:00"/>
  </r>
  <r>
    <s v="glueglr50jk24lsnartomoro"/>
    <x v="173"/>
    <n v="271"/>
    <e v="#N/A"/>
    <n v="547"/>
    <s v="Lem JK GL-R50"/>
    <s v="ARTO MORO"/>
    <s v="ATALI"/>
    <s v="24 LSN"/>
    <s v="lem"/>
    <s v="24"/>
    <s v="LSN"/>
    <n v="12"/>
    <s v="PCS"/>
    <s v=""/>
    <s v=""/>
    <n v="288"/>
    <s v="PCS"/>
    <m/>
    <n v="5"/>
    <n v="5"/>
    <n v="0"/>
    <n v="1440"/>
    <s v="PCS"/>
    <n v="1440"/>
    <s v=""/>
    <s v=""/>
    <s v=""/>
    <s v=""/>
    <s v=""/>
    <s v=""/>
    <s v=""/>
    <s v=""/>
    <n v="5"/>
    <s v=""/>
    <s v=""/>
    <n v="46"/>
    <s v=""/>
    <s v=""/>
    <s v=""/>
    <s v=""/>
    <s v=""/>
    <s v=""/>
    <s v=""/>
    <s v=""/>
    <x v="2"/>
    <d v="2023-07-10T00:00:00"/>
  </r>
  <r>
    <s v="oilpastelop12sppcaseseaworldjk12lsnartomoro"/>
    <x v="166"/>
    <n v="272"/>
    <e v="#N/A"/>
    <n v="599"/>
    <s v="O pastel JK 12W OP-12 S"/>
    <s v="ARTO MORO"/>
    <s v="ATALI"/>
    <s v="12 LSN"/>
    <s v="cr/op"/>
    <s v="12"/>
    <s v="LSN"/>
    <n v="12"/>
    <s v="PCS"/>
    <s v=""/>
    <s v=""/>
    <n v="144"/>
    <s v="PCS"/>
    <m/>
    <n v="10"/>
    <n v="10"/>
    <n v="0"/>
    <n v="1440"/>
    <s v="SET"/>
    <n v="1440"/>
    <s v=""/>
    <s v=""/>
    <s v=""/>
    <s v=""/>
    <s v=""/>
    <s v=""/>
    <s v=""/>
    <s v=""/>
    <n v="10"/>
    <s v=""/>
    <s v=""/>
    <n v="47"/>
    <s v=""/>
    <s v=""/>
    <s v=""/>
    <s v=""/>
    <s v=""/>
    <s v=""/>
    <s v=""/>
    <s v=""/>
    <x v="2"/>
    <d v="2023-07-10T00:00:00"/>
  </r>
  <r>
    <s v="oilpastelop18sppcaseseaworldjk6lsnartomoro"/>
    <x v="167"/>
    <n v="273"/>
    <e v="#N/A"/>
    <n v="601"/>
    <s v="O pastel JK 18W OP-18 S"/>
    <s v="ARTO MORO"/>
    <s v="ATALI"/>
    <s v="6 LSN"/>
    <s v="cr/op"/>
    <s v="6"/>
    <s v="LSN"/>
    <n v="12"/>
    <s v="PCS"/>
    <s v=""/>
    <s v=""/>
    <n v="72"/>
    <s v="PCS"/>
    <m/>
    <n v="10"/>
    <n v="10"/>
    <n v="0"/>
    <n v="720"/>
    <s v="SET"/>
    <n v="720"/>
    <s v=""/>
    <s v=""/>
    <s v=""/>
    <s v=""/>
    <s v=""/>
    <s v=""/>
    <s v=""/>
    <s v=""/>
    <n v="10"/>
    <s v=""/>
    <s v=""/>
    <n v="48"/>
    <s v=""/>
    <s v=""/>
    <s v=""/>
    <s v=""/>
    <s v=""/>
    <s v=""/>
    <s v=""/>
    <s v=""/>
    <x v="2"/>
    <d v="2023-07-10T00:00:00"/>
  </r>
  <r>
    <s v="oilpastelop24sppcaseseaworldjk8box6setartomoro"/>
    <x v="168"/>
    <n v="274"/>
    <e v="#N/A"/>
    <n v="602"/>
    <s v="O pastel JK 24W OP-24 S"/>
    <s v="ARTO MORO"/>
    <s v="ATALI"/>
    <s v="8 BOX (6 SET)"/>
    <s v="cr/op"/>
    <s v="8"/>
    <s v="BOX"/>
    <s v="6"/>
    <s v="SET"/>
    <s v=""/>
    <s v=""/>
    <n v="48"/>
    <s v="SET"/>
    <m/>
    <n v="10"/>
    <n v="10"/>
    <n v="0"/>
    <n v="480"/>
    <s v="SET"/>
    <n v="480"/>
    <s v=""/>
    <s v=""/>
    <s v=""/>
    <s v=""/>
    <s v=""/>
    <s v=""/>
    <s v=""/>
    <s v=""/>
    <n v="10"/>
    <s v=""/>
    <s v=""/>
    <n v="49"/>
    <s v=""/>
    <s v=""/>
    <s v=""/>
    <s v=""/>
    <s v=""/>
    <s v=""/>
    <s v=""/>
    <s v=""/>
    <x v="2"/>
    <d v="2023-07-10T00:00:00"/>
  </r>
  <r>
    <s v="oilpastelop12sppcaseseaworldjk12lsnartomoro"/>
    <x v="166"/>
    <n v="276"/>
    <e v="#N/A"/>
    <n v="599"/>
    <s v="O pastel JK 12W OP-12 S"/>
    <s v="ARTO MORO"/>
    <s v="ATALI"/>
    <s v="12 LSN"/>
    <s v="cr/op"/>
    <s v="12"/>
    <s v="LSN"/>
    <n v="12"/>
    <s v="PCS"/>
    <s v=""/>
    <s v=""/>
    <n v="144"/>
    <s v="PCS"/>
    <m/>
    <n v="14"/>
    <n v="14"/>
    <n v="0"/>
    <n v="2016"/>
    <s v="SET"/>
    <n v="2016"/>
    <s v=""/>
    <s v=""/>
    <s v=""/>
    <s v=""/>
    <s v=""/>
    <s v=""/>
    <s v=""/>
    <s v=""/>
    <n v="14"/>
    <s v=""/>
    <s v=""/>
    <n v="50"/>
    <s v=""/>
    <s v=""/>
    <s v=""/>
    <s v=""/>
    <s v=""/>
    <s v=""/>
    <s v=""/>
    <s v=""/>
    <x v="2"/>
    <d v="2023-07-10T00:00:00"/>
  </r>
  <r>
    <s v="oilpastelop18sppcaseseaworldjk6lsnartomoro"/>
    <x v="167"/>
    <n v="277"/>
    <e v="#N/A"/>
    <n v="601"/>
    <s v="O pastel JK 18W OP-18 S"/>
    <s v="ARTO MORO"/>
    <s v="ATALI"/>
    <s v="6 LSN"/>
    <s v="cr/op"/>
    <s v="6"/>
    <s v="LSN"/>
    <n v="12"/>
    <s v="PCS"/>
    <s v=""/>
    <s v=""/>
    <n v="72"/>
    <s v="PCS"/>
    <m/>
    <n v="5"/>
    <n v="5"/>
    <n v="0"/>
    <n v="360"/>
    <s v="SET"/>
    <n v="360"/>
    <s v=""/>
    <s v=""/>
    <s v=""/>
    <s v=""/>
    <s v=""/>
    <s v=""/>
    <s v=""/>
    <s v=""/>
    <n v="5"/>
    <s v=""/>
    <s v=""/>
    <n v="51"/>
    <s v=""/>
    <s v=""/>
    <s v=""/>
    <s v=""/>
    <s v=""/>
    <s v=""/>
    <s v=""/>
    <s v=""/>
    <x v="2"/>
    <d v="2023-07-10T00:00:00"/>
  </r>
  <r>
    <s v="oilpastelop24sppcaseseaworldjk8box6setartomoro"/>
    <x v="168"/>
    <n v="278"/>
    <e v="#N/A"/>
    <n v="602"/>
    <s v="O pastel JK 24W OP-24 S"/>
    <s v="ARTO MORO"/>
    <s v="ATALI"/>
    <s v="8 BOX (6 SET)"/>
    <s v="cr/op"/>
    <s v="8"/>
    <s v="BOX"/>
    <s v="6"/>
    <s v="SET"/>
    <s v=""/>
    <s v=""/>
    <n v="48"/>
    <s v="SET"/>
    <m/>
    <n v="3"/>
    <n v="3"/>
    <n v="0"/>
    <n v="144"/>
    <s v="SET"/>
    <n v="144"/>
    <s v=""/>
    <s v=""/>
    <s v=""/>
    <s v=""/>
    <s v=""/>
    <s v=""/>
    <s v=""/>
    <s v=""/>
    <n v="3"/>
    <s v=""/>
    <s v=""/>
    <n v="52"/>
    <s v=""/>
    <s v=""/>
    <s v=""/>
    <s v=""/>
    <s v=""/>
    <s v=""/>
    <s v=""/>
    <s v=""/>
    <x v="2"/>
    <d v="2023-07-10T00:00:00"/>
  </r>
  <r>
    <s v="erasereb30jk50box30pcsartomoro"/>
    <x v="162"/>
    <n v="279"/>
    <e v="#N/A"/>
    <n v="891"/>
    <s v="Stip JK 30 Ht"/>
    <s v="ARTO MORO"/>
    <s v="ATALI"/>
    <s v="50 BOX (30 PCS)"/>
    <s v="stip"/>
    <s v="50"/>
    <s v="BOX"/>
    <s v="30"/>
    <s v="PCS"/>
    <s v=""/>
    <s v=""/>
    <n v="1500"/>
    <s v="PCS"/>
    <m/>
    <n v="1"/>
    <n v="1"/>
    <n v="0"/>
    <n v="50"/>
    <s v="BOX"/>
    <n v="1500"/>
    <s v=""/>
    <s v=""/>
    <s v=""/>
    <s v=""/>
    <s v=""/>
    <s v=""/>
    <s v=""/>
    <s v=""/>
    <n v="1"/>
    <s v=""/>
    <s v=""/>
    <n v="53"/>
    <s v=""/>
    <s v=""/>
    <s v=""/>
    <s v=""/>
    <s v=""/>
    <s v=""/>
    <s v=""/>
    <s v=""/>
    <x v="2"/>
    <d v="2023-07-10T00:00:00"/>
  </r>
  <r>
    <s v="eraserer30wjk50box30pcsartomoro"/>
    <x v="163"/>
    <n v="280"/>
    <e v="#N/A"/>
    <n v="897"/>
    <s v="Stip JK 30 P"/>
    <s v="ARTO MORO"/>
    <s v="ATALI"/>
    <s v="50 BOX (30 PCS)"/>
    <s v="stip"/>
    <s v="50"/>
    <s v="BOX"/>
    <s v="30"/>
    <s v="PCS"/>
    <s v=""/>
    <s v=""/>
    <n v="1500"/>
    <s v="PCS"/>
    <m/>
    <n v="2"/>
    <n v="2"/>
    <n v="0"/>
    <n v="100"/>
    <s v="BOX"/>
    <n v="3000"/>
    <s v=""/>
    <s v=""/>
    <s v=""/>
    <s v=""/>
    <s v=""/>
    <s v=""/>
    <s v=""/>
    <s v=""/>
    <n v="2"/>
    <s v=""/>
    <s v=""/>
    <n v="54"/>
    <s v=""/>
    <s v=""/>
    <s v=""/>
    <s v=""/>
    <s v=""/>
    <s v=""/>
    <s v=""/>
    <s v=""/>
    <x v="2"/>
    <d v="2023-07-10T00:00:00"/>
  </r>
  <r>
    <s v="eraser526b40pjk50box40pcsartomoro"/>
    <x v="160"/>
    <n v="281"/>
    <e v="#N/A"/>
    <n v="890"/>
    <s v="Stip JK 40 P"/>
    <s v="ARTO MORO"/>
    <s v="ATALI"/>
    <s v="50 BOX (40 PCS)"/>
    <s v="stip"/>
    <s v="50"/>
    <s v="BOX"/>
    <s v="40"/>
    <s v="PCS"/>
    <s v=""/>
    <s v=""/>
    <n v="2000"/>
    <s v="PCS"/>
    <m/>
    <n v="1"/>
    <n v="1"/>
    <n v="0"/>
    <n v="50"/>
    <s v="BOX"/>
    <n v="2000"/>
    <s v=""/>
    <s v=""/>
    <s v=""/>
    <s v=""/>
    <s v=""/>
    <s v=""/>
    <s v=""/>
    <s v=""/>
    <n v="1"/>
    <s v=""/>
    <s v=""/>
    <n v="55"/>
    <s v=""/>
    <s v=""/>
    <s v=""/>
    <s v=""/>
    <s v=""/>
    <s v=""/>
    <s v=""/>
    <s v=""/>
    <x v="2"/>
    <d v="2023-07-10T00:00:00"/>
  </r>
  <r>
    <s v="eraser526b20jk50box20pcsartomoro"/>
    <x v="164"/>
    <n v="282"/>
    <e v="#N/A"/>
    <n v="887"/>
    <s v="Stip JK 20 P"/>
    <s v="ARTO MORO"/>
    <s v="ATALI"/>
    <s v="50 BOX (20 PCS)"/>
    <s v="stip"/>
    <s v="50"/>
    <s v="BOX"/>
    <s v="20"/>
    <s v="PCS"/>
    <s v=""/>
    <s v=""/>
    <n v="1000"/>
    <s v="PCS"/>
    <m/>
    <n v="3"/>
    <n v="3"/>
    <n v="0"/>
    <n v="150"/>
    <s v="BOX"/>
    <n v="3000"/>
    <s v=""/>
    <s v=""/>
    <s v=""/>
    <s v=""/>
    <s v=""/>
    <s v=""/>
    <s v=""/>
    <s v=""/>
    <n v="3"/>
    <s v=""/>
    <s v=""/>
    <n v="56"/>
    <s v=""/>
    <s v=""/>
    <s v=""/>
    <s v=""/>
    <s v=""/>
    <s v=""/>
    <s v=""/>
    <s v=""/>
    <x v="2"/>
    <d v="2023-07-10T00:00:00"/>
  </r>
  <r>
    <s v="pencilcasepc0719tv33aftraveljk288pcsartomoro"/>
    <x v="178"/>
    <n v="283"/>
    <e v="#N/A"/>
    <n v="650"/>
    <s v="Pc JK PC-0719TV-33A/F Travel"/>
    <s v="ARTO MORO"/>
    <s v="ATALI"/>
    <s v="288 PCS"/>
    <s v="pcase"/>
    <s v="288"/>
    <s v="PCS"/>
    <s v=""/>
    <s v=""/>
    <s v=""/>
    <s v=""/>
    <n v="288"/>
    <s v="PCS"/>
    <m/>
    <n v="1"/>
    <n v="1"/>
    <n v="0"/>
    <n v="288"/>
    <s v="PCS"/>
    <n v="288"/>
    <s v=""/>
    <s v=""/>
    <s v=""/>
    <s v=""/>
    <s v=""/>
    <s v=""/>
    <s v=""/>
    <s v=""/>
    <n v="1"/>
    <s v=""/>
    <s v=""/>
    <n v="57"/>
    <s v=""/>
    <s v=""/>
    <s v=""/>
    <s v=""/>
    <s v=""/>
    <s v=""/>
    <s v=""/>
    <s v=""/>
    <x v="2"/>
    <d v="2023-07-10T00:00:00"/>
  </r>
  <r>
    <s v="pencilcasepc0719ac36afanimalcalenderjk288pcsartomoro"/>
    <x v="179"/>
    <n v="284"/>
    <e v="#N/A"/>
    <n v="638"/>
    <s v="Pc JK PC-0719AC-36A/F Animal Calender"/>
    <s v="ARTO MORO"/>
    <s v="ATALI"/>
    <s v="288 PCS"/>
    <s v="pcase"/>
    <s v="288"/>
    <s v="PCS"/>
    <s v=""/>
    <s v=""/>
    <s v=""/>
    <s v=""/>
    <n v="288"/>
    <s v="PCS"/>
    <m/>
    <n v="1"/>
    <n v="1"/>
    <n v="0"/>
    <n v="288"/>
    <s v="PCS"/>
    <n v="288"/>
    <s v=""/>
    <s v=""/>
    <s v=""/>
    <s v=""/>
    <s v=""/>
    <s v=""/>
    <s v=""/>
    <s v=""/>
    <n v="1"/>
    <s v=""/>
    <s v=""/>
    <n v="58"/>
    <s v=""/>
    <s v=""/>
    <s v=""/>
    <s v=""/>
    <s v=""/>
    <s v=""/>
    <s v=""/>
    <s v=""/>
    <x v="2"/>
    <d v="2023-07-10T00:00:00"/>
  </r>
  <r>
    <s v="punchno85jk24pcsartomoro"/>
    <x v="180"/>
    <n v="285"/>
    <e v="#N/A"/>
    <n v="755"/>
    <s v="Punch JK 85"/>
    <s v="ARTO MORO"/>
    <s v="ATALI"/>
    <s v="24 PCS"/>
    <s v="punch"/>
    <s v="24"/>
    <s v="PCS"/>
    <s v=""/>
    <s v=""/>
    <s v=""/>
    <s v=""/>
    <n v="24"/>
    <s v="PCS"/>
    <m/>
    <n v="2"/>
    <n v="2"/>
    <n v="0"/>
    <n v="48"/>
    <s v="PCS"/>
    <n v="48"/>
    <s v=""/>
    <s v=""/>
    <s v=""/>
    <s v=""/>
    <s v=""/>
    <s v=""/>
    <s v=""/>
    <s v=""/>
    <n v="2"/>
    <s v=""/>
    <s v=""/>
    <n v="59"/>
    <s v=""/>
    <s v=""/>
    <s v=""/>
    <s v=""/>
    <s v=""/>
    <s v=""/>
    <s v=""/>
    <s v=""/>
    <x v="2"/>
    <d v="2023-07-10T00:00:00"/>
  </r>
  <r>
    <s v="glueglr50jk24lsnartomoro"/>
    <x v="173"/>
    <n v="286"/>
    <e v="#N/A"/>
    <n v="547"/>
    <s v="Lem JK GL-R50"/>
    <s v="ARTO MORO"/>
    <s v="ATALI"/>
    <s v="24 LSN"/>
    <s v="lem"/>
    <s v="24"/>
    <s v="LSN"/>
    <n v="12"/>
    <s v="PCS"/>
    <s v=""/>
    <s v=""/>
    <n v="288"/>
    <s v="PCS"/>
    <m/>
    <n v="10"/>
    <n v="10"/>
    <n v="0"/>
    <n v="2880"/>
    <s v="PCS"/>
    <n v="2880"/>
    <s v=""/>
    <s v=""/>
    <s v=""/>
    <s v=""/>
    <s v=""/>
    <s v=""/>
    <s v=""/>
    <s v=""/>
    <n v="10"/>
    <s v=""/>
    <s v=""/>
    <n v="60"/>
    <s v=""/>
    <s v=""/>
    <s v=""/>
    <s v=""/>
    <s v=""/>
    <s v=""/>
    <s v=""/>
    <s v=""/>
    <x v="2"/>
    <d v="2023-07-10T00:00:00"/>
  </r>
  <r>
    <s v="pelnalaptoptable10pcsuntana"/>
    <x v="181"/>
    <n v="288"/>
    <e v="#N/A"/>
    <n v="2085"/>
    <s v="Meja Belajar Pelna"/>
    <s v="UNTANA"/>
    <s v="PELNA"/>
    <s v="10 PCS"/>
    <s v="dll"/>
    <s v="10"/>
    <s v="PCS"/>
    <s v=""/>
    <s v=""/>
    <s v=""/>
    <s v=""/>
    <n v="10"/>
    <s v="PCS"/>
    <m/>
    <n v="60"/>
    <n v="60"/>
    <n v="0"/>
    <n v="600"/>
    <s v="PCS"/>
    <n v="600"/>
    <s v=""/>
    <s v=""/>
    <s v=""/>
    <s v=""/>
    <s v=""/>
    <s v=""/>
    <s v=""/>
    <s v=""/>
    <n v="60"/>
    <s v=""/>
    <s v=""/>
    <n v="61"/>
    <s v=""/>
    <s v=""/>
    <s v=""/>
    <s v=""/>
    <s v=""/>
    <s v=""/>
    <s v=""/>
    <s v=""/>
    <x v="2"/>
    <d v="2023-07-13T00:00:00"/>
  </r>
  <r>
    <s v="pelnalaptoptable10pcsuntana"/>
    <x v="181"/>
    <n v="289"/>
    <e v="#N/A"/>
    <n v="2085"/>
    <s v="Meja Belajar Pelna"/>
    <s v="UNTANA"/>
    <s v="PELNA"/>
    <s v="10 PCS"/>
    <s v="dll"/>
    <s v="10"/>
    <s v="PCS"/>
    <s v=""/>
    <s v=""/>
    <s v=""/>
    <s v=""/>
    <n v="10"/>
    <s v="PCS"/>
    <m/>
    <n v="3"/>
    <n v="3"/>
    <n v="0"/>
    <n v="30"/>
    <s v="PCS"/>
    <n v="30"/>
    <s v=""/>
    <s v=""/>
    <s v=""/>
    <s v=""/>
    <s v=""/>
    <s v=""/>
    <s v=""/>
    <s v=""/>
    <n v="3"/>
    <s v=""/>
    <s v=""/>
    <n v="62"/>
    <s v=""/>
    <s v=""/>
    <s v=""/>
    <s v=""/>
    <s v=""/>
    <s v=""/>
    <s v=""/>
    <s v=""/>
    <x v="2"/>
    <d v="2023-07-13T00:00:00"/>
  </r>
  <r>
    <s v="kenkostaplerhd10smini25lsnartomoro"/>
    <x v="182"/>
    <n v="291"/>
    <e v="#N/A"/>
    <n v="873"/>
    <s v="Stapler Kenko HD-10 S mini"/>
    <s v="ARTO MORO"/>
    <s v="KENKO"/>
    <s v="25 LSN"/>
    <s v="stapler"/>
    <s v="25"/>
    <s v="LSN"/>
    <n v="12"/>
    <s v="PCS"/>
    <s v=""/>
    <s v=""/>
    <n v="300"/>
    <s v="PCS"/>
    <m/>
    <n v="2"/>
    <n v="2"/>
    <n v="0"/>
    <n v="0"/>
    <n v="0"/>
    <n v="600"/>
    <s v=""/>
    <s v=""/>
    <s v=""/>
    <s v=""/>
    <s v=""/>
    <s v=""/>
    <s v=""/>
    <s v=""/>
    <n v="2"/>
    <s v=""/>
    <s v=""/>
    <n v="63"/>
    <s v=""/>
    <s v=""/>
    <s v=""/>
    <s v=""/>
    <s v=""/>
    <s v=""/>
    <s v=""/>
    <s v=""/>
    <x v="2"/>
    <d v="2023-07-12T00:00:00"/>
  </r>
  <r>
    <s v="kenkostaplesno1210231020pak10boxartomoro"/>
    <x v="183"/>
    <n v="292"/>
    <e v="#N/A"/>
    <n v="469"/>
    <s v="Isi stapler (staples) Kenko 1210"/>
    <s v="ARTO MORO"/>
    <s v="KENKO"/>
    <s v="20 PAK (10 BOX)"/>
    <s v="isi"/>
    <s v="20"/>
    <s v="PAK"/>
    <s v="10"/>
    <s v="BOX"/>
    <s v=""/>
    <s v=""/>
    <n v="200"/>
    <s v="BOX"/>
    <m/>
    <n v="3"/>
    <n v="3"/>
    <n v="0"/>
    <n v="0"/>
    <n v="0"/>
    <n v="600"/>
    <s v=""/>
    <s v=""/>
    <s v=""/>
    <s v=""/>
    <s v=""/>
    <s v=""/>
    <s v=""/>
    <s v=""/>
    <n v="3"/>
    <s v=""/>
    <s v=""/>
    <n v="64"/>
    <s v=""/>
    <s v=""/>
    <s v=""/>
    <s v=""/>
    <s v=""/>
    <s v=""/>
    <s v=""/>
    <s v=""/>
    <x v="2"/>
    <d v="2023-07-12T00:00:00"/>
  </r>
  <r>
    <s v="kenkocutterbladea1009mm120lsnartomoro"/>
    <x v="157"/>
    <n v="293"/>
    <e v="#N/A"/>
    <n v="455"/>
    <s v="Isi cutter Kenko A-100 Kecil"/>
    <s v="ARTO MORO"/>
    <s v="KENKO"/>
    <s v="120 LSN"/>
    <s v="isi"/>
    <s v="120"/>
    <s v="LSN"/>
    <n v="12"/>
    <s v="PCS"/>
    <s v=""/>
    <s v=""/>
    <n v="1440"/>
    <s v="PCS"/>
    <m/>
    <n v="1"/>
    <n v="1"/>
    <n v="0"/>
    <n v="0"/>
    <n v="0"/>
    <n v="1440"/>
    <s v=""/>
    <s v=""/>
    <s v=""/>
    <s v=""/>
    <s v=""/>
    <s v=""/>
    <s v=""/>
    <s v=""/>
    <n v="1"/>
    <s v=""/>
    <s v=""/>
    <n v="65"/>
    <s v=""/>
    <s v=""/>
    <s v=""/>
    <s v=""/>
    <s v=""/>
    <s v=""/>
    <s v=""/>
    <s v=""/>
    <x v="2"/>
    <d v="2023-07-12T00:00:00"/>
  </r>
  <r>
    <s v="kenkopencilcasepc0719ur24lsnartomoro"/>
    <x v="152"/>
    <n v="294"/>
    <e v="#N/A"/>
    <n v="656"/>
    <s v="Pc Kenko PC-0719-UR"/>
    <s v="ARTO MORO"/>
    <s v="KENKO"/>
    <s v="24 LSN"/>
    <s v="pcase"/>
    <s v="24"/>
    <s v="LSN"/>
    <n v="12"/>
    <s v="PCS"/>
    <s v=""/>
    <s v=""/>
    <n v="288"/>
    <s v="PCS"/>
    <m/>
    <n v="1"/>
    <n v="1"/>
    <n v="0"/>
    <n v="0"/>
    <n v="0"/>
    <n v="288"/>
    <s v=""/>
    <s v=""/>
    <s v=""/>
    <s v=""/>
    <s v=""/>
    <s v=""/>
    <s v=""/>
    <s v=""/>
    <n v="1"/>
    <s v=""/>
    <s v=""/>
    <n v="66"/>
    <s v=""/>
    <s v=""/>
    <s v=""/>
    <s v=""/>
    <s v=""/>
    <s v=""/>
    <s v=""/>
    <s v=""/>
    <x v="2"/>
    <d v="2023-07-12T00:00:00"/>
  </r>
  <r>
    <s v="kenkojumboclipno520pak10boxartomoro"/>
    <x v="184"/>
    <n v="295"/>
    <e v="#N/A"/>
    <n v="287"/>
    <s v="Clip Jumbo Kenko no.5"/>
    <s v="ARTO MORO"/>
    <s v="KENKO"/>
    <s v="20 PAK (10 BOX)"/>
    <s v="clip"/>
    <s v="20"/>
    <s v="PAK"/>
    <s v="10"/>
    <s v="BOX"/>
    <s v=""/>
    <s v=""/>
    <n v="200"/>
    <s v="BOX"/>
    <m/>
    <n v="1"/>
    <n v="1"/>
    <n v="0"/>
    <n v="0"/>
    <n v="0"/>
    <n v="200"/>
    <s v=""/>
    <s v=""/>
    <s v=""/>
    <s v=""/>
    <s v=""/>
    <s v=""/>
    <s v=""/>
    <s v=""/>
    <n v="1"/>
    <s v=""/>
    <s v=""/>
    <n v="67"/>
    <s v=""/>
    <s v=""/>
    <s v=""/>
    <s v=""/>
    <s v=""/>
    <s v=""/>
    <s v=""/>
    <s v=""/>
    <x v="2"/>
    <d v="2023-07-12T00:00:00"/>
  </r>
  <r>
    <s v="kenkobinderclipno10750grsartomoro"/>
    <x v="185"/>
    <n v="296"/>
    <e v="#N/A"/>
    <n v="131"/>
    <s v="Binder clip Kenko 107"/>
    <s v="ARTO MORO"/>
    <s v="KENKO"/>
    <s v="50 GRS"/>
    <s v="clip"/>
    <s v="50"/>
    <s v="GRS"/>
    <n v="12"/>
    <s v="LSN"/>
    <n v="12"/>
    <s v="PCS"/>
    <n v="7200"/>
    <s v="PCS"/>
    <m/>
    <n v="1"/>
    <n v="1"/>
    <n v="0"/>
    <n v="0"/>
    <n v="0"/>
    <n v="7200"/>
    <s v=""/>
    <s v=""/>
    <s v=""/>
    <s v=""/>
    <s v=""/>
    <s v=""/>
    <s v=""/>
    <s v=""/>
    <n v="1"/>
    <s v=""/>
    <s v=""/>
    <n v="68"/>
    <s v=""/>
    <s v=""/>
    <s v=""/>
    <s v=""/>
    <s v=""/>
    <s v=""/>
    <s v=""/>
    <s v=""/>
    <x v="2"/>
    <d v="2023-07-12T00:00:00"/>
  </r>
  <r>
    <s v="kenkobinderclipno11130grsartomoro"/>
    <x v="186"/>
    <n v="297"/>
    <e v="#N/A"/>
    <n v="132"/>
    <s v="Binder clip Kenko 111"/>
    <s v="ARTO MORO"/>
    <s v="KENKO"/>
    <s v="30 GRS"/>
    <s v="clip"/>
    <s v="30"/>
    <s v="GRS"/>
    <n v="12"/>
    <s v="LSN"/>
    <n v="12"/>
    <s v="PCS"/>
    <n v="4320"/>
    <s v="PCS"/>
    <m/>
    <n v="1"/>
    <n v="1"/>
    <n v="0"/>
    <n v="0"/>
    <n v="0"/>
    <n v="4320"/>
    <s v=""/>
    <s v=""/>
    <s v=""/>
    <s v=""/>
    <s v=""/>
    <s v=""/>
    <s v=""/>
    <s v=""/>
    <n v="1"/>
    <s v=""/>
    <s v=""/>
    <n v="69"/>
    <s v=""/>
    <s v=""/>
    <s v=""/>
    <s v=""/>
    <s v=""/>
    <s v=""/>
    <s v=""/>
    <s v=""/>
    <x v="2"/>
    <d v="2023-07-12T00:00:00"/>
  </r>
  <r>
    <s v="kenkocutterbladel15018mm60lsnartomoro"/>
    <x v="158"/>
    <n v="298"/>
    <e v="#N/A"/>
    <n v="456"/>
    <s v="Isi cutter Kenko L-150 Besar"/>
    <s v="ARTO MORO"/>
    <s v="KENKO"/>
    <s v="60 LSN"/>
    <s v="isi"/>
    <s v="60"/>
    <s v="LSN"/>
    <n v="12"/>
    <s v="PCS"/>
    <s v=""/>
    <s v=""/>
    <n v="720"/>
    <s v="PCS"/>
    <m/>
    <n v="5"/>
    <n v="5"/>
    <n v="0"/>
    <n v="0"/>
    <n v="0"/>
    <n v="3600"/>
    <s v=""/>
    <s v=""/>
    <s v=""/>
    <s v=""/>
    <s v=""/>
    <s v=""/>
    <s v=""/>
    <s v=""/>
    <n v="5"/>
    <s v=""/>
    <s v=""/>
    <n v="70"/>
    <s v=""/>
    <s v=""/>
    <s v=""/>
    <s v=""/>
    <s v=""/>
    <s v=""/>
    <s v=""/>
    <s v=""/>
    <x v="2"/>
    <d v="2023-07-12T00:00:00"/>
  </r>
  <r>
    <s v="kenkocorrectionfluidke107m36lsnartomoro"/>
    <x v="154"/>
    <n v="299"/>
    <e v="#N/A"/>
    <n v="997"/>
    <s v="Tipe-ex Kenko KE-107 M"/>
    <s v="ARTO MORO"/>
    <s v="KENKO"/>
    <s v="36 LSN"/>
    <s v="tipex"/>
    <s v="36"/>
    <s v="LSN"/>
    <n v="12"/>
    <s v="PCS"/>
    <s v=""/>
    <s v=""/>
    <n v="432"/>
    <s v="PCS"/>
    <m/>
    <n v="2"/>
    <n v="2"/>
    <n v="0"/>
    <n v="0"/>
    <n v="0"/>
    <n v="864"/>
    <s v=""/>
    <s v=""/>
    <s v=""/>
    <s v=""/>
    <s v=""/>
    <s v=""/>
    <s v=""/>
    <s v=""/>
    <n v="2"/>
    <s v=""/>
    <s v=""/>
    <n v="71"/>
    <s v=""/>
    <s v=""/>
    <s v=""/>
    <s v=""/>
    <s v=""/>
    <s v=""/>
    <s v=""/>
    <s v=""/>
    <x v="2"/>
    <d v="2023-07-12T00:00:00"/>
  </r>
  <r>
    <s v="kenkocorrectionfluidke10836lsnartomoro"/>
    <x v="187"/>
    <n v="300"/>
    <e v="#N/A"/>
    <n v="998"/>
    <s v="Tipe-ex Kenko KE-108"/>
    <s v="ARTO MORO"/>
    <s v="KENKO"/>
    <s v="36 LSN"/>
    <s v="tipex"/>
    <s v="36"/>
    <s v="LSN"/>
    <n v="12"/>
    <s v="PCS"/>
    <s v=""/>
    <s v=""/>
    <n v="432"/>
    <s v="PCS"/>
    <m/>
    <n v="2"/>
    <n v="2"/>
    <n v="0"/>
    <n v="0"/>
    <n v="0"/>
    <n v="864"/>
    <s v=""/>
    <s v=""/>
    <s v=""/>
    <s v=""/>
    <s v=""/>
    <s v=""/>
    <s v=""/>
    <s v=""/>
    <n v="2"/>
    <s v=""/>
    <s v=""/>
    <n v="72"/>
    <s v=""/>
    <s v=""/>
    <s v=""/>
    <s v=""/>
    <s v=""/>
    <s v=""/>
    <s v=""/>
    <s v=""/>
    <x v="2"/>
    <d v="2023-07-12T00:00:00"/>
  </r>
  <r>
    <s v="kenkotapedispensertd3231&amp;3core24pcsartomoro"/>
    <x v="188"/>
    <n v="301"/>
    <e v="#N/A"/>
    <n v="911"/>
    <s v="Dispenser Kenko TD-323"/>
    <s v="ARTO MORO"/>
    <s v="KENKO"/>
    <s v="24 PCS"/>
    <s v="isolasi"/>
    <s v="24"/>
    <s v="PCS"/>
    <s v=""/>
    <s v=""/>
    <s v=""/>
    <s v=""/>
    <n v="24"/>
    <s v="PCS"/>
    <m/>
    <n v="10"/>
    <n v="10"/>
    <n v="0"/>
    <n v="0"/>
    <n v="0"/>
    <n v="240"/>
    <s v=""/>
    <s v=""/>
    <s v=""/>
    <s v=""/>
    <s v=""/>
    <s v=""/>
    <s v=""/>
    <s v=""/>
    <n v="10"/>
    <s v=""/>
    <s v=""/>
    <n v="73"/>
    <s v=""/>
    <s v=""/>
    <s v=""/>
    <s v=""/>
    <s v=""/>
    <s v=""/>
    <s v=""/>
    <s v=""/>
    <x v="2"/>
    <d v="2023-07-12T00:00:00"/>
  </r>
  <r>
    <s v="kenkomechanicalpencilmp0105mm12grsartomoro"/>
    <x v="189"/>
    <n v="303"/>
    <e v="#N/A"/>
    <n v="571"/>
    <s v="Mech pen Kenko MP-01"/>
    <s v="ARTO MORO"/>
    <s v="KENKO"/>
    <s v="12 GRS"/>
    <s v="mechpen"/>
    <s v="12"/>
    <s v="GRS"/>
    <n v="12"/>
    <s v="LSN"/>
    <n v="12"/>
    <s v="PCS"/>
    <n v="1728"/>
    <s v="PCS"/>
    <m/>
    <n v="2"/>
    <n v="2"/>
    <n v="0"/>
    <n v="0"/>
    <n v="0"/>
    <n v="3456"/>
    <s v=""/>
    <s v=""/>
    <s v=""/>
    <s v=""/>
    <s v=""/>
    <s v=""/>
    <s v=""/>
    <s v=""/>
    <n v="2"/>
    <s v=""/>
    <s v=""/>
    <n v="74"/>
    <s v=""/>
    <s v=""/>
    <s v=""/>
    <s v=""/>
    <s v=""/>
    <s v=""/>
    <s v=""/>
    <s v=""/>
    <x v="2"/>
    <d v="2023-07-12T00:00:00"/>
  </r>
  <r>
    <s v="kenkostaplerhd5010lsnartomoro"/>
    <x v="190"/>
    <n v="304"/>
    <e v="#N/A"/>
    <n v="878"/>
    <s v="Stapler Kenko HD-50"/>
    <s v="ARTO MORO"/>
    <s v="KENKO"/>
    <s v="10 LSN"/>
    <s v="stapler"/>
    <s v="10"/>
    <s v="LSN"/>
    <n v="12"/>
    <s v="PCS"/>
    <s v=""/>
    <s v=""/>
    <n v="120"/>
    <s v="PCS"/>
    <m/>
    <n v="2"/>
    <n v="2"/>
    <n v="0"/>
    <n v="0"/>
    <n v="0"/>
    <n v="240"/>
    <s v=""/>
    <s v=""/>
    <s v=""/>
    <s v=""/>
    <s v=""/>
    <s v=""/>
    <s v=""/>
    <s v=""/>
    <n v="2"/>
    <s v=""/>
    <s v=""/>
    <n v="75"/>
    <s v=""/>
    <s v=""/>
    <s v=""/>
    <s v=""/>
    <s v=""/>
    <s v=""/>
    <s v=""/>
    <s v=""/>
    <x v="2"/>
    <d v="2023-07-12T00:00:00"/>
  </r>
  <r>
    <s v="kenkocorrectionfluidke0136lsnartomoro"/>
    <x v="150"/>
    <n v="305"/>
    <e v="#N/A"/>
    <n v="996"/>
    <s v="Tipe-ex Kenko KE-01"/>
    <s v="ARTO MORO"/>
    <s v="KENKO"/>
    <s v="36 LSN"/>
    <s v="tipex"/>
    <s v="36"/>
    <s v="LSN"/>
    <n v="12"/>
    <s v="PCS"/>
    <s v=""/>
    <s v=""/>
    <n v="432"/>
    <s v="PCS"/>
    <m/>
    <n v="7"/>
    <n v="7"/>
    <n v="0"/>
    <n v="0"/>
    <n v="0"/>
    <n v="3024"/>
    <s v=""/>
    <s v=""/>
    <s v=""/>
    <s v=""/>
    <s v=""/>
    <s v=""/>
    <s v=""/>
    <s v=""/>
    <n v="7"/>
    <s v=""/>
    <s v=""/>
    <n v="76"/>
    <s v=""/>
    <s v=""/>
    <s v=""/>
    <s v=""/>
    <s v=""/>
    <s v=""/>
    <s v=""/>
    <s v=""/>
    <x v="2"/>
    <d v="2023-07-12T00:00:00"/>
  </r>
  <r>
    <s v="kenkopocketnotepn40420lsnartomoro"/>
    <x v="191"/>
    <n v="306"/>
    <e v="#N/A"/>
    <n v="748"/>
    <s v="Pocket note Kenko PN-404"/>
    <s v="ARTO MORO"/>
    <s v="KENKO"/>
    <s v="20 LSN"/>
    <s v="note"/>
    <s v="20"/>
    <s v="LSN"/>
    <n v="12"/>
    <s v="PCS"/>
    <s v=""/>
    <s v=""/>
    <n v="240"/>
    <s v="PCS"/>
    <m/>
    <n v="1"/>
    <n v="1"/>
    <n v="0"/>
    <n v="0"/>
    <n v="0"/>
    <n v="240"/>
    <s v=""/>
    <s v=""/>
    <s v=""/>
    <s v=""/>
    <s v=""/>
    <s v=""/>
    <s v=""/>
    <s v=""/>
    <n v="1"/>
    <s v=""/>
    <s v=""/>
    <n v="77"/>
    <s v=""/>
    <s v=""/>
    <s v=""/>
    <s v=""/>
    <s v=""/>
    <s v=""/>
    <s v=""/>
    <s v=""/>
    <x v="2"/>
    <d v="2023-07-12T00:00:00"/>
  </r>
  <r>
    <s v="kenkoliquidgluelg3535ml20lsnartomoro"/>
    <x v="192"/>
    <n v="307"/>
    <e v="#N/A"/>
    <n v="541"/>
    <s v="Lem cair Kenko LG-35"/>
    <s v="ARTO MORO"/>
    <s v="KENKO"/>
    <s v="20 LSN"/>
    <s v="lem"/>
    <s v="20"/>
    <s v="LSN"/>
    <n v="12"/>
    <s v="PCS"/>
    <s v=""/>
    <s v=""/>
    <n v="240"/>
    <s v="PCS"/>
    <m/>
    <n v="3"/>
    <n v="3"/>
    <n v="0"/>
    <n v="0"/>
    <n v="0"/>
    <n v="720"/>
    <s v=""/>
    <s v=""/>
    <s v=""/>
    <s v=""/>
    <s v=""/>
    <s v=""/>
    <s v=""/>
    <s v=""/>
    <n v="3"/>
    <s v=""/>
    <s v=""/>
    <n v="78"/>
    <s v=""/>
    <s v=""/>
    <s v=""/>
    <s v=""/>
    <s v=""/>
    <s v=""/>
    <s v=""/>
    <s v=""/>
    <x v="2"/>
    <d v="2023-07-12T00:00:00"/>
  </r>
  <r>
    <s v="pcmagac176222*75144pcsartomoro"/>
    <x v="193"/>
    <n v="309"/>
    <e v="#N/A"/>
    <n v="660"/>
    <s v="Pc Magnit  AC-1762 (22x7.5)"/>
    <s v="ARTO MORO"/>
    <s v="SAMUDERA ANGKASA JAYA"/>
    <s v="144 PCS"/>
    <s v="pcase"/>
    <s v="144"/>
    <s v="PCS"/>
    <s v=""/>
    <s v=""/>
    <s v=""/>
    <s v=""/>
    <n v="144"/>
    <s v="PCS"/>
    <m/>
    <n v="3"/>
    <n v="3"/>
    <n v="0"/>
    <n v="432"/>
    <s v="PCS"/>
    <n v="432"/>
    <s v=""/>
    <s v=""/>
    <s v=""/>
    <s v=""/>
    <s v=""/>
    <s v=""/>
    <s v=""/>
    <s v=""/>
    <n v="3"/>
    <s v=""/>
    <s v=""/>
    <n v="79"/>
    <s v=""/>
    <s v=""/>
    <s v=""/>
    <s v=""/>
    <s v=""/>
    <s v=""/>
    <s v=""/>
    <s v=""/>
    <x v="2"/>
    <d v="2023-07-12T00:00:00"/>
  </r>
  <r>
    <s v="pcmagfc175722*75144pcsartomoro"/>
    <x v="194"/>
    <n v="310"/>
    <e v="#N/A"/>
    <n v="671"/>
    <s v="Pc Magnit FC-1757 (22x7.5)"/>
    <s v="ARTO MORO"/>
    <s v="SAMUDERA ANGKASA JAYA"/>
    <s v="144 PCS"/>
    <s v="pcase"/>
    <s v="144"/>
    <s v="PCS"/>
    <s v=""/>
    <s v=""/>
    <s v=""/>
    <s v=""/>
    <n v="144"/>
    <s v="PCS"/>
    <m/>
    <n v="2"/>
    <n v="2"/>
    <n v="0"/>
    <n v="288"/>
    <s v="PCS"/>
    <n v="288"/>
    <s v=""/>
    <s v=""/>
    <s v=""/>
    <s v=""/>
    <s v=""/>
    <s v=""/>
    <s v=""/>
    <s v=""/>
    <n v="2"/>
    <s v=""/>
    <s v=""/>
    <n v="80"/>
    <s v=""/>
    <s v=""/>
    <s v=""/>
    <s v=""/>
    <s v=""/>
    <s v=""/>
    <s v=""/>
    <s v=""/>
    <x v="2"/>
    <d v="2023-07-12T00:00:00"/>
  </r>
  <r>
    <s v="pcmagfx221022*10metaliklebar120pcsartomoro"/>
    <x v="195"/>
    <n v="311"/>
    <e v="#N/A"/>
    <n v="677"/>
    <s v="Pc Magnit FX-2210 Metalik Lebar (22x10)"/>
    <s v="ARTO MORO"/>
    <s v="SAMUDERA ANGKASA JAYA"/>
    <s v="120 PCS"/>
    <s v="pcase"/>
    <s v="120"/>
    <s v="PCS"/>
    <s v=""/>
    <s v=""/>
    <s v=""/>
    <s v=""/>
    <n v="120"/>
    <s v="PCS"/>
    <m/>
    <n v="1"/>
    <n v="1"/>
    <n v="0"/>
    <n v="120"/>
    <s v="PCS"/>
    <n v="120"/>
    <s v=""/>
    <s v=""/>
    <s v=""/>
    <s v=""/>
    <s v=""/>
    <s v=""/>
    <s v=""/>
    <s v=""/>
    <n v="1"/>
    <s v=""/>
    <s v=""/>
    <n v="81"/>
    <s v=""/>
    <s v=""/>
    <s v=""/>
    <s v=""/>
    <s v=""/>
    <s v=""/>
    <s v=""/>
    <s v=""/>
    <x v="2"/>
    <d v="2023-07-12T00:00:00"/>
  </r>
  <r>
    <s v="ballpentf1190htm03mmhightech96lsnuntana"/>
    <x v="196"/>
    <n v="313"/>
    <e v="#N/A"/>
    <n v="1287"/>
    <s v="Bp gel TF-1190 hitek 0.3mm hitam"/>
    <s v="UNTANA"/>
    <s v="DUTA BUANA"/>
    <s v="96 LSN"/>
    <s v="pen"/>
    <s v="96"/>
    <s v="LSN"/>
    <n v="12"/>
    <s v="PCS"/>
    <s v=""/>
    <s v=""/>
    <n v="1152"/>
    <s v="PCS"/>
    <m/>
    <n v="7"/>
    <n v="7"/>
    <n v="0"/>
    <n v="672"/>
    <s v="LSN"/>
    <n v="8064"/>
    <s v=""/>
    <s v=""/>
    <s v=""/>
    <s v=""/>
    <s v=""/>
    <s v=""/>
    <s v=""/>
    <s v=""/>
    <n v="7"/>
    <s v=""/>
    <s v=""/>
    <n v="82"/>
    <s v=""/>
    <s v=""/>
    <s v=""/>
    <s v=""/>
    <s v=""/>
    <s v=""/>
    <s v=""/>
    <s v=""/>
    <x v="2"/>
    <d v="2023-07-12T00:00:00"/>
  </r>
  <r>
    <s v="ballpengeltf311503mmhightechknock96lsnuntana"/>
    <x v="197"/>
    <n v="315"/>
    <e v="#N/A"/>
    <n v="1289"/>
    <s v="Bp gel TF-3115 hitek knock 0.3mm"/>
    <s v="UNTANA"/>
    <s v="DUTA BUANA"/>
    <s v="96 LSN"/>
    <s v="pen"/>
    <s v="96"/>
    <s v="LSN"/>
    <n v="12"/>
    <s v="PCS"/>
    <s v=""/>
    <s v=""/>
    <n v="1152"/>
    <s v="PCS"/>
    <m/>
    <n v="5"/>
    <n v="5"/>
    <n v="0"/>
    <n v="480"/>
    <s v="LSN"/>
    <n v="5760"/>
    <s v=""/>
    <s v=""/>
    <s v=""/>
    <s v=""/>
    <s v=""/>
    <s v=""/>
    <s v=""/>
    <s v=""/>
    <n v="5"/>
    <s v=""/>
    <s v=""/>
    <n v="83"/>
    <s v=""/>
    <s v=""/>
    <s v=""/>
    <s v=""/>
    <s v=""/>
    <s v=""/>
    <s v=""/>
    <s v=""/>
    <x v="2"/>
    <d v="2023-07-12T00:00:00"/>
  </r>
  <r>
    <s v="ntagdmrh3014000pcsuntana"/>
    <x v="198"/>
    <n v="317"/>
    <e v="#N/A"/>
    <n v="2098"/>
    <s v="Name Tag Dus Merah 301"/>
    <s v="UNTANA"/>
    <s v="ETJ"/>
    <s v="4000 PCS"/>
    <s v="dll"/>
    <s v="4000"/>
    <s v="PCS"/>
    <s v=""/>
    <s v=""/>
    <s v=""/>
    <s v=""/>
    <n v="4000"/>
    <s v="PCS"/>
    <m/>
    <n v="3"/>
    <n v="3"/>
    <n v="0"/>
    <n v="12000"/>
    <s v="PCS"/>
    <n v="12000"/>
    <s v=""/>
    <s v=""/>
    <s v=""/>
    <s v=""/>
    <s v=""/>
    <s v=""/>
    <s v=""/>
    <s v=""/>
    <n v="3"/>
    <s v=""/>
    <s v=""/>
    <n v="84"/>
    <s v=""/>
    <s v=""/>
    <s v=""/>
    <s v=""/>
    <s v=""/>
    <s v=""/>
    <s v=""/>
    <s v=""/>
    <x v="2"/>
    <d v="2023-07-12T00:00:00"/>
  </r>
  <r>
    <s v="stickernamafancyholo2520pcsuntana"/>
    <x v="199"/>
    <n v="319"/>
    <e v="#N/A"/>
    <n v="2526"/>
    <s v="Sticker Nama Fancy Holo"/>
    <s v="UNTANA"/>
    <s v="SAPUTRO OFFICE"/>
    <s v="2520 PCS"/>
    <s v="dll"/>
    <s v="2520"/>
    <s v="PCS"/>
    <s v=""/>
    <s v=""/>
    <s v=""/>
    <s v=""/>
    <n v="2520"/>
    <s v="PCS"/>
    <m/>
    <n v="9"/>
    <n v="9"/>
    <n v="0"/>
    <n v="22680"/>
    <s v="PCS"/>
    <n v="22680"/>
    <s v=""/>
    <s v=""/>
    <s v=""/>
    <s v=""/>
    <s v=""/>
    <s v=""/>
    <s v=""/>
    <s v=""/>
    <n v="9"/>
    <s v=""/>
    <s v=""/>
    <n v="85"/>
    <s v=""/>
    <s v=""/>
    <s v=""/>
    <s v=""/>
    <s v=""/>
    <s v=""/>
    <s v=""/>
    <s v=""/>
    <x v="2"/>
    <d v="2023-07-15T00:00:00"/>
  </r>
  <r>
    <s v="stickernamafancyholo3780pcsuntana"/>
    <x v="200"/>
    <n v="320"/>
    <e v="#N/A"/>
    <n v="2527"/>
    <s v="Sticker Nama Fancy Holo"/>
    <s v="UNTANA"/>
    <s v="SAPUTRO OFFICE"/>
    <s v="3780 PCS"/>
    <s v="dll"/>
    <s v="3780"/>
    <s v="PCS"/>
    <s v=""/>
    <s v=""/>
    <s v=""/>
    <s v=""/>
    <n v="3780"/>
    <s v="PCS"/>
    <m/>
    <n v="4"/>
    <n v="4"/>
    <n v="0"/>
    <n v="15120"/>
    <s v="PCS"/>
    <n v="15120"/>
    <s v=""/>
    <s v=""/>
    <s v=""/>
    <s v=""/>
    <s v=""/>
    <s v=""/>
    <s v=""/>
    <s v=""/>
    <n v="4"/>
    <s v=""/>
    <s v=""/>
    <n v="86"/>
    <s v=""/>
    <s v=""/>
    <s v=""/>
    <s v=""/>
    <s v=""/>
    <s v=""/>
    <s v=""/>
    <s v=""/>
    <x v="2"/>
    <d v="2023-07-15T00:00:00"/>
  </r>
  <r>
    <s v="kenkoscissorsc82825lsnartomoro"/>
    <x v="201"/>
    <n v="322"/>
    <e v="#N/A"/>
    <n v="442"/>
    <s v="Gunting Kenko SC-828"/>
    <s v="ARTO MORO"/>
    <s v="KENKO"/>
    <s v="25 LSN"/>
    <s v="gunting"/>
    <s v="25"/>
    <s v="LSN"/>
    <n v="12"/>
    <s v="PCS"/>
    <s v=""/>
    <s v=""/>
    <n v="300"/>
    <s v="PCS"/>
    <m/>
    <n v="1"/>
    <n v="1"/>
    <n v="0"/>
    <n v="0"/>
    <n v="0"/>
    <n v="300"/>
    <s v=""/>
    <s v=""/>
    <s v=""/>
    <s v=""/>
    <s v=""/>
    <s v=""/>
    <s v=""/>
    <s v=""/>
    <n v="1"/>
    <s v=""/>
    <s v=""/>
    <n v="87"/>
    <s v=""/>
    <s v=""/>
    <s v=""/>
    <s v=""/>
    <s v=""/>
    <s v=""/>
    <s v=""/>
    <s v=""/>
    <x v="2"/>
    <d v="2023-07-14T00:00:00"/>
  </r>
  <r>
    <s v="kenkoscissorsc848n10lsnartomoro"/>
    <x v="202"/>
    <n v="323"/>
    <e v="#N/A"/>
    <n v="445"/>
    <s v="Gunting Kenko SC-848 N"/>
    <s v="ARTO MORO"/>
    <s v="KENKO"/>
    <s v="10 LSN"/>
    <s v="gunting"/>
    <s v="10"/>
    <s v="LSN"/>
    <n v="12"/>
    <s v="PCS"/>
    <s v=""/>
    <s v=""/>
    <n v="120"/>
    <s v="PCS"/>
    <m/>
    <n v="1"/>
    <n v="1"/>
    <n v="0"/>
    <n v="0"/>
    <n v="0"/>
    <n v="120"/>
    <s v=""/>
    <s v=""/>
    <s v=""/>
    <s v=""/>
    <s v=""/>
    <s v=""/>
    <s v=""/>
    <s v=""/>
    <n v="1"/>
    <s v=""/>
    <s v=""/>
    <n v="88"/>
    <s v=""/>
    <s v=""/>
    <s v=""/>
    <s v=""/>
    <s v=""/>
    <s v=""/>
    <s v=""/>
    <s v=""/>
    <x v="2"/>
    <d v="2023-07-14T00:00:00"/>
  </r>
  <r>
    <s v="kenkocorrectionfluidke0136lsnartomoro"/>
    <x v="150"/>
    <n v="324"/>
    <e v="#N/A"/>
    <n v="996"/>
    <s v="Tipe-ex Kenko KE-01"/>
    <s v="ARTO MORO"/>
    <s v="KENKO"/>
    <s v="36 LSN"/>
    <s v="tipex"/>
    <s v="36"/>
    <s v="LSN"/>
    <n v="12"/>
    <s v="PCS"/>
    <s v=""/>
    <s v=""/>
    <n v="432"/>
    <s v="PCS"/>
    <m/>
    <n v="6"/>
    <n v="6"/>
    <n v="0"/>
    <n v="0"/>
    <n v="0"/>
    <n v="2592"/>
    <s v=""/>
    <s v=""/>
    <s v=""/>
    <s v=""/>
    <s v=""/>
    <s v=""/>
    <s v=""/>
    <s v=""/>
    <n v="6"/>
    <s v=""/>
    <s v=""/>
    <n v="89"/>
    <s v=""/>
    <s v=""/>
    <s v=""/>
    <s v=""/>
    <s v=""/>
    <s v=""/>
    <s v=""/>
    <s v=""/>
    <x v="2"/>
    <d v="2023-07-14T00:00:00"/>
  </r>
  <r>
    <s v="kenkocuttera3009mmblade30lsnartomoro"/>
    <x v="203"/>
    <n v="325"/>
    <e v="#N/A"/>
    <n v="314"/>
    <s v="Cutter Kenko A-300"/>
    <s v="ARTO MORO"/>
    <s v="KENKO"/>
    <s v="30 LSN"/>
    <s v="cutter"/>
    <s v="30"/>
    <s v="LSN"/>
    <n v="12"/>
    <s v="PCS"/>
    <s v=""/>
    <s v=""/>
    <n v="360"/>
    <s v="PCS"/>
    <m/>
    <n v="3"/>
    <n v="3"/>
    <n v="0"/>
    <n v="0"/>
    <n v="0"/>
    <n v="1080"/>
    <s v=""/>
    <s v=""/>
    <s v=""/>
    <s v=""/>
    <s v=""/>
    <s v=""/>
    <s v=""/>
    <s v=""/>
    <n v="3"/>
    <s v=""/>
    <s v=""/>
    <n v="90"/>
    <s v=""/>
    <s v=""/>
    <s v=""/>
    <s v=""/>
    <s v=""/>
    <s v=""/>
    <s v=""/>
    <s v=""/>
    <x v="2"/>
    <d v="2023-07-14T00:00:00"/>
  </r>
  <r>
    <s v="kenkomechanicalpencilmp07005mm12grsartomoro"/>
    <x v="204"/>
    <n v="326"/>
    <e v="#N/A"/>
    <n v="573"/>
    <s v="Mech pen Kenko MP-70"/>
    <s v="ARTO MORO"/>
    <s v="KENKO"/>
    <s v="12 GRS"/>
    <s v="mechpen"/>
    <s v="12"/>
    <s v="GRS"/>
    <n v="12"/>
    <s v="LSN"/>
    <n v="12"/>
    <s v="PCS"/>
    <n v="1728"/>
    <s v="PCS"/>
    <m/>
    <n v="1"/>
    <n v="1"/>
    <n v="0"/>
    <n v="0"/>
    <n v="0"/>
    <n v="1728"/>
    <s v=""/>
    <s v=""/>
    <s v=""/>
    <s v=""/>
    <s v=""/>
    <s v=""/>
    <s v=""/>
    <s v=""/>
    <n v="1"/>
    <s v=""/>
    <s v=""/>
    <n v="91"/>
    <s v=""/>
    <s v=""/>
    <s v=""/>
    <s v=""/>
    <s v=""/>
    <s v=""/>
    <s v=""/>
    <s v=""/>
    <x v="2"/>
    <d v="2023-07-14T00:00:00"/>
  </r>
  <r>
    <s v="kenkoglupenglp0112grsartomoro"/>
    <x v="205"/>
    <n v="327"/>
    <e v="#N/A"/>
    <n v="543"/>
    <s v="Lem Glupen Kenko GLP-01"/>
    <s v="ARTO MORO"/>
    <s v="KENKO"/>
    <s v="12 GRS"/>
    <s v="lem"/>
    <s v="12"/>
    <s v="GRS"/>
    <n v="12"/>
    <s v="LSN"/>
    <n v="12"/>
    <s v="PCS"/>
    <n v="1728"/>
    <s v="PCS"/>
    <m/>
    <n v="1"/>
    <n v="1"/>
    <n v="0"/>
    <n v="0"/>
    <n v="0"/>
    <n v="1728"/>
    <s v=""/>
    <s v=""/>
    <s v=""/>
    <s v=""/>
    <s v=""/>
    <s v=""/>
    <s v=""/>
    <s v=""/>
    <n v="1"/>
    <s v=""/>
    <s v=""/>
    <n v="92"/>
    <s v=""/>
    <s v=""/>
    <s v=""/>
    <s v=""/>
    <s v=""/>
    <s v=""/>
    <s v=""/>
    <s v=""/>
    <x v="2"/>
    <d v="2023-07-14T00:00:00"/>
  </r>
  <r>
    <s v="kenkostaplerhd10smini25lsnartomoro"/>
    <x v="182"/>
    <n v="328"/>
    <e v="#N/A"/>
    <n v="873"/>
    <s v="Stapler Kenko HD-10 S mini"/>
    <s v="ARTO MORO"/>
    <s v="KENKO"/>
    <s v="25 LSN"/>
    <s v="stapler"/>
    <s v="25"/>
    <s v="LSN"/>
    <n v="12"/>
    <s v="PCS"/>
    <s v=""/>
    <s v=""/>
    <n v="300"/>
    <s v="PCS"/>
    <m/>
    <n v="2"/>
    <n v="2"/>
    <n v="0"/>
    <n v="0"/>
    <n v="0"/>
    <n v="600"/>
    <s v=""/>
    <s v=""/>
    <s v=""/>
    <s v=""/>
    <s v=""/>
    <s v=""/>
    <s v=""/>
    <s v=""/>
    <n v="2"/>
    <s v=""/>
    <s v=""/>
    <n v="93"/>
    <s v=""/>
    <s v=""/>
    <s v=""/>
    <s v=""/>
    <s v=""/>
    <s v=""/>
    <s v=""/>
    <s v=""/>
    <x v="2"/>
    <d v="2023-07-14T00:00:00"/>
  </r>
  <r>
    <s v="kenkogelpenke16dotndotblack12grsartomoro"/>
    <x v="206"/>
    <n v="330"/>
    <e v="#N/A"/>
    <n v="397"/>
    <s v="Bp Kenko KE-16 Dot N Dot hitam"/>
    <s v="ARTO MORO"/>
    <s v="KENKO"/>
    <s v="12 GRS"/>
    <s v="pen"/>
    <s v="12"/>
    <s v="GRS"/>
    <n v="12"/>
    <s v="LSN"/>
    <n v="12"/>
    <s v="PCS"/>
    <n v="1728"/>
    <s v="PCS"/>
    <m/>
    <n v="3"/>
    <n v="3"/>
    <n v="0"/>
    <n v="0"/>
    <n v="0"/>
    <n v="5184"/>
    <s v=""/>
    <s v=""/>
    <s v=""/>
    <s v=""/>
    <s v=""/>
    <s v=""/>
    <s v=""/>
    <s v=""/>
    <n v="3"/>
    <s v=""/>
    <s v=""/>
    <n v="94"/>
    <s v=""/>
    <s v=""/>
    <s v=""/>
    <s v=""/>
    <s v=""/>
    <s v=""/>
    <s v=""/>
    <s v=""/>
    <x v="2"/>
    <d v="2023-07-14T00:00:00"/>
  </r>
  <r>
    <s v="kenkocorrectionfluidke107m36lsnartomoro"/>
    <x v="154"/>
    <n v="331"/>
    <e v="#N/A"/>
    <n v="997"/>
    <s v="Tipe-ex Kenko KE-107 M"/>
    <s v="ARTO MORO"/>
    <s v="KENKO"/>
    <s v="36 LSN"/>
    <s v="tipex"/>
    <s v="36"/>
    <s v="LSN"/>
    <n v="12"/>
    <s v="PCS"/>
    <s v=""/>
    <s v=""/>
    <n v="432"/>
    <s v="PCS"/>
    <m/>
    <n v="5"/>
    <n v="5"/>
    <n v="0"/>
    <n v="0"/>
    <n v="0"/>
    <n v="2160"/>
    <s v=""/>
    <s v=""/>
    <s v=""/>
    <s v=""/>
    <s v=""/>
    <s v=""/>
    <s v=""/>
    <s v=""/>
    <n v="5"/>
    <s v=""/>
    <s v=""/>
    <n v="95"/>
    <s v=""/>
    <s v=""/>
    <s v=""/>
    <s v=""/>
    <s v=""/>
    <s v=""/>
    <s v=""/>
    <s v=""/>
    <x v="2"/>
    <d v="2023-07-14T00:00:00"/>
  </r>
  <r>
    <s v="kenkogluestick8grsmall36box30pcsartomoro"/>
    <x v="207"/>
    <n v="332"/>
    <e v="#N/A"/>
    <n v="561"/>
    <s v="Lem stick Kenko 8gr kecil"/>
    <s v="ARTO MORO"/>
    <s v="KENKO"/>
    <s v="36 BOX (30 PCS)"/>
    <s v="lem"/>
    <s v="36"/>
    <s v="BOX"/>
    <s v="30"/>
    <s v="PCS"/>
    <s v=""/>
    <s v=""/>
    <n v="1080"/>
    <s v="PCS"/>
    <m/>
    <n v="2"/>
    <n v="2"/>
    <n v="0"/>
    <n v="0"/>
    <n v="0"/>
    <n v="2160"/>
    <s v=""/>
    <s v=""/>
    <s v=""/>
    <s v=""/>
    <s v=""/>
    <s v=""/>
    <s v=""/>
    <s v=""/>
    <n v="2"/>
    <s v=""/>
    <s v=""/>
    <n v="96"/>
    <s v=""/>
    <s v=""/>
    <s v=""/>
    <s v=""/>
    <s v=""/>
    <s v=""/>
    <s v=""/>
    <s v=""/>
    <x v="2"/>
    <d v="2023-07-14T00:00:00"/>
  </r>
  <r>
    <s v="kenkoscissorsc82825lsnartomoro"/>
    <x v="201"/>
    <n v="333"/>
    <e v="#N/A"/>
    <n v="442"/>
    <s v="Gunting Kenko SC-828"/>
    <s v="ARTO MORO"/>
    <s v="KENKO"/>
    <s v="25 LSN"/>
    <s v="gunting"/>
    <s v="25"/>
    <s v="LSN"/>
    <n v="12"/>
    <s v="PCS"/>
    <s v=""/>
    <s v=""/>
    <n v="300"/>
    <s v="PCS"/>
    <m/>
    <n v="2"/>
    <n v="2"/>
    <n v="0"/>
    <n v="0"/>
    <n v="0"/>
    <n v="600"/>
    <s v=""/>
    <s v=""/>
    <s v=""/>
    <s v=""/>
    <s v=""/>
    <s v=""/>
    <s v=""/>
    <s v=""/>
    <n v="2"/>
    <s v=""/>
    <s v=""/>
    <n v="97"/>
    <s v=""/>
    <s v=""/>
    <s v=""/>
    <s v=""/>
    <s v=""/>
    <s v=""/>
    <s v=""/>
    <s v=""/>
    <x v="2"/>
    <d v="2023-07-14T00:00:00"/>
  </r>
  <r>
    <s v="kenkoscissorsc848n10lsnartomoro"/>
    <x v="202"/>
    <n v="334"/>
    <e v="#N/A"/>
    <n v="445"/>
    <s v="Gunting Kenko SC-848 N"/>
    <s v="ARTO MORO"/>
    <s v="KENKO"/>
    <s v="10 LSN"/>
    <s v="gunting"/>
    <s v="10"/>
    <s v="LSN"/>
    <n v="12"/>
    <s v="PCS"/>
    <s v=""/>
    <s v=""/>
    <n v="120"/>
    <s v="PCS"/>
    <m/>
    <n v="2"/>
    <n v="2"/>
    <n v="0"/>
    <n v="0"/>
    <n v="0"/>
    <n v="240"/>
    <s v=""/>
    <s v=""/>
    <s v=""/>
    <s v=""/>
    <s v=""/>
    <s v=""/>
    <s v=""/>
    <s v=""/>
    <n v="2"/>
    <s v=""/>
    <s v=""/>
    <n v="98"/>
    <s v=""/>
    <s v=""/>
    <s v=""/>
    <s v=""/>
    <s v=""/>
    <s v=""/>
    <s v=""/>
    <s v=""/>
    <x v="2"/>
    <d v="2023-07-14T00:00:00"/>
  </r>
  <r>
    <s v="kenkojumboclipno520pak10boxartomoro"/>
    <x v="184"/>
    <n v="335"/>
    <e v="#N/A"/>
    <n v="287"/>
    <s v="Clip Jumbo Kenko no.5"/>
    <s v="ARTO MORO"/>
    <s v="KENKO"/>
    <s v="20 PAK (10 BOX)"/>
    <s v="clip"/>
    <s v="20"/>
    <s v="PAK"/>
    <s v="10"/>
    <s v="BOX"/>
    <s v=""/>
    <s v=""/>
    <n v="200"/>
    <s v="BOX"/>
    <m/>
    <n v="1"/>
    <n v="1"/>
    <n v="0"/>
    <n v="0"/>
    <n v="0"/>
    <n v="200"/>
    <s v=""/>
    <s v=""/>
    <s v=""/>
    <s v=""/>
    <s v=""/>
    <s v=""/>
    <s v=""/>
    <s v=""/>
    <n v="1"/>
    <s v=""/>
    <s v=""/>
    <n v="99"/>
    <s v=""/>
    <s v=""/>
    <s v=""/>
    <s v=""/>
    <s v=""/>
    <s v=""/>
    <s v=""/>
    <s v=""/>
    <x v="2"/>
    <d v="2023-07-14T00:00:00"/>
  </r>
  <r>
    <s v="kenkocorrectionfluidke10836lsnartomoro"/>
    <x v="187"/>
    <n v="337"/>
    <e v="#N/A"/>
    <n v="998"/>
    <s v="Tipe-ex Kenko KE-108"/>
    <s v="ARTO MORO"/>
    <s v="KENKO"/>
    <s v="36 LSN"/>
    <s v="tipex"/>
    <s v="36"/>
    <s v="LSN"/>
    <n v="12"/>
    <s v="PCS"/>
    <s v=""/>
    <s v=""/>
    <n v="432"/>
    <s v="PCS"/>
    <m/>
    <n v="3"/>
    <n v="3"/>
    <n v="0"/>
    <n v="0"/>
    <n v="0"/>
    <n v="1296"/>
    <s v=""/>
    <s v=""/>
    <s v=""/>
    <s v=""/>
    <s v=""/>
    <s v=""/>
    <s v=""/>
    <s v=""/>
    <n v="3"/>
    <s v=""/>
    <s v=""/>
    <n v="100"/>
    <s v=""/>
    <s v=""/>
    <s v=""/>
    <s v=""/>
    <s v=""/>
    <s v=""/>
    <s v=""/>
    <s v=""/>
    <x v="2"/>
    <d v="2023-07-14T00:00:00"/>
  </r>
  <r>
    <s v="kenkocorrectionfluidke0136lsnartomoro"/>
    <x v="150"/>
    <n v="338"/>
    <e v="#N/A"/>
    <n v="996"/>
    <s v="Tipe-ex Kenko KE-01"/>
    <s v="ARTO MORO"/>
    <s v="KENKO"/>
    <s v="36 LSN"/>
    <s v="tipex"/>
    <s v="36"/>
    <s v="LSN"/>
    <n v="12"/>
    <s v="PCS"/>
    <s v=""/>
    <s v=""/>
    <n v="432"/>
    <s v="PCS"/>
    <m/>
    <n v="2"/>
    <n v="2"/>
    <n v="0"/>
    <n v="0"/>
    <n v="0"/>
    <n v="864"/>
    <s v=""/>
    <s v=""/>
    <s v=""/>
    <s v=""/>
    <s v=""/>
    <s v=""/>
    <s v=""/>
    <s v=""/>
    <n v="2"/>
    <s v=""/>
    <s v=""/>
    <n v="101"/>
    <s v=""/>
    <s v=""/>
    <s v=""/>
    <s v=""/>
    <s v=""/>
    <s v=""/>
    <s v=""/>
    <s v=""/>
    <x v="2"/>
    <d v="2023-07-14T00:00:00"/>
  </r>
  <r>
    <s v="kenkoballpenbp39nblack144lsnartomoro"/>
    <x v="208"/>
    <n v="339"/>
    <e v="#N/A"/>
    <n v="116"/>
    <s v="Ballpen Kenko BP-39 N Hitam"/>
    <s v="ARTO MORO"/>
    <s v="KENKO"/>
    <s v="144 LSN"/>
    <s v="pen"/>
    <s v="144"/>
    <s v="LSN"/>
    <n v="12"/>
    <s v="PCS"/>
    <s v=""/>
    <s v=""/>
    <n v="1728"/>
    <s v="PCS"/>
    <m/>
    <n v="2"/>
    <n v="2"/>
    <n v="0"/>
    <n v="0"/>
    <n v="0"/>
    <n v="3456"/>
    <s v=""/>
    <s v=""/>
    <s v=""/>
    <s v=""/>
    <s v=""/>
    <s v=""/>
    <s v=""/>
    <s v=""/>
    <n v="2"/>
    <s v=""/>
    <s v=""/>
    <n v="102"/>
    <s v=""/>
    <s v=""/>
    <s v=""/>
    <s v=""/>
    <s v=""/>
    <s v=""/>
    <s v=""/>
    <s v=""/>
    <x v="2"/>
    <d v="2023-07-14T00:00:00"/>
  </r>
  <r>
    <s v="kenkostaplerhd5010lsnartomoro"/>
    <x v="190"/>
    <n v="340"/>
    <e v="#N/A"/>
    <n v="878"/>
    <s v="Stapler Kenko HD-50"/>
    <s v="ARTO MORO"/>
    <s v="KENKO"/>
    <s v="10 LSN"/>
    <s v="stapler"/>
    <s v="10"/>
    <s v="LSN"/>
    <n v="12"/>
    <s v="PCS"/>
    <s v=""/>
    <s v=""/>
    <n v="120"/>
    <s v="PCS"/>
    <m/>
    <n v="1"/>
    <n v="1"/>
    <n v="0"/>
    <n v="0"/>
    <n v="0"/>
    <n v="120"/>
    <s v=""/>
    <s v=""/>
    <s v=""/>
    <s v=""/>
    <s v=""/>
    <s v=""/>
    <s v=""/>
    <s v=""/>
    <n v="1"/>
    <s v=""/>
    <s v=""/>
    <n v="103"/>
    <s v=""/>
    <s v=""/>
    <s v=""/>
    <s v=""/>
    <s v=""/>
    <s v=""/>
    <s v=""/>
    <s v=""/>
    <x v="2"/>
    <d v="2023-07-14T00:00:00"/>
  </r>
  <r>
    <s v="kenkogluestick8grsmall36box30pcsartomoro"/>
    <x v="207"/>
    <n v="341"/>
    <e v="#N/A"/>
    <n v="561"/>
    <s v="Lem stick Kenko 8gr kecil"/>
    <s v="ARTO MORO"/>
    <s v="KENKO"/>
    <s v="36 BOX (30 PCS)"/>
    <s v="lem"/>
    <s v="36"/>
    <s v="BOX"/>
    <s v="30"/>
    <s v="PCS"/>
    <s v=""/>
    <s v=""/>
    <n v="1080"/>
    <s v="PCS"/>
    <m/>
    <n v="2"/>
    <n v="2"/>
    <n v="0"/>
    <n v="0"/>
    <n v="0"/>
    <n v="2160"/>
    <s v=""/>
    <s v=""/>
    <s v=""/>
    <s v=""/>
    <s v=""/>
    <s v=""/>
    <s v=""/>
    <s v=""/>
    <n v="2"/>
    <s v=""/>
    <s v=""/>
    <n v="104"/>
    <s v=""/>
    <s v=""/>
    <s v=""/>
    <s v=""/>
    <s v=""/>
    <s v=""/>
    <s v=""/>
    <s v=""/>
    <x v="2"/>
    <d v="2023-07-14T00:00:00"/>
  </r>
  <r>
    <s v="kenkogluestick15grmedium36box20pcsartomoro"/>
    <x v="209"/>
    <n v="342"/>
    <e v="#N/A"/>
    <n v="559"/>
    <s v="Lem stick Kenko 15gr tanggung"/>
    <s v="ARTO MORO"/>
    <s v="KENKO"/>
    <s v="36 BOX (20 PCS)"/>
    <s v="lem"/>
    <s v="36"/>
    <s v="BOX"/>
    <s v="20"/>
    <s v="PCS"/>
    <s v=""/>
    <s v=""/>
    <n v="720"/>
    <s v="PCS"/>
    <m/>
    <n v="3"/>
    <n v="3"/>
    <n v="0"/>
    <n v="0"/>
    <n v="0"/>
    <n v="2160"/>
    <s v=""/>
    <s v=""/>
    <s v=""/>
    <s v=""/>
    <s v=""/>
    <s v=""/>
    <s v=""/>
    <s v=""/>
    <n v="3"/>
    <s v=""/>
    <s v=""/>
    <n v="105"/>
    <s v=""/>
    <s v=""/>
    <s v=""/>
    <s v=""/>
    <s v=""/>
    <s v=""/>
    <s v=""/>
    <s v=""/>
    <x v="2"/>
    <d v="2023-07-14T00:00:00"/>
  </r>
  <r>
    <s v="crayonputartwcr12sjk12lsnartomoro"/>
    <x v="171"/>
    <n v="344"/>
    <e v="#N/A"/>
    <n v="300"/>
    <s v="Crayon putar JK 12W Panjang"/>
    <s v="ARTO MORO"/>
    <s v="ATALI"/>
    <s v="12 LSN"/>
    <s v="cr/op"/>
    <s v="12"/>
    <s v="LSN"/>
    <n v="12"/>
    <s v="PCS"/>
    <s v=""/>
    <s v=""/>
    <n v="144"/>
    <s v="PCS"/>
    <m/>
    <n v="1"/>
    <n v="1"/>
    <n v="0"/>
    <n v="144"/>
    <s v="SET"/>
    <n v="144"/>
    <s v=""/>
    <s v=""/>
    <s v=""/>
    <s v=""/>
    <s v=""/>
    <s v=""/>
    <s v=""/>
    <s v=""/>
    <n v="1"/>
    <s v=""/>
    <s v=""/>
    <n v="106"/>
    <s v=""/>
    <s v=""/>
    <s v=""/>
    <s v=""/>
    <s v=""/>
    <s v=""/>
    <s v=""/>
    <s v=""/>
    <x v="2"/>
    <d v="2023-07-14T00:00:00"/>
  </r>
  <r>
    <s v="adhesivehookadhk3010jk4box40cadartomoro"/>
    <x v="210"/>
    <n v="345"/>
    <e v="#N/A"/>
    <n v="1"/>
    <s v="ADHESIVE HOOK ADHK-3010 JK"/>
    <s v="ARTO MORO"/>
    <s v="ATALI"/>
    <s v="4 BOX (40 CAD)"/>
    <s v="dll"/>
    <s v="4"/>
    <s v="BOX"/>
    <s v="40"/>
    <s v="CAD"/>
    <s v=""/>
    <s v=""/>
    <n v="160"/>
    <s v="CAD"/>
    <m/>
    <n v="1"/>
    <n v="1"/>
    <n v="0"/>
    <n v="160"/>
    <s v="CAD"/>
    <n v="160"/>
    <s v=""/>
    <s v=""/>
    <s v=""/>
    <s v=""/>
    <s v=""/>
    <s v=""/>
    <s v=""/>
    <s v=""/>
    <n v="1"/>
    <s v=""/>
    <s v=""/>
    <n v="107"/>
    <s v=""/>
    <s v=""/>
    <s v=""/>
    <s v=""/>
    <s v=""/>
    <s v=""/>
    <s v=""/>
    <s v=""/>
    <x v="2"/>
    <d v="2023-07-14T00:00:00"/>
  </r>
  <r>
    <s v="adhesivehookadhk3020jk4box40cadartomoro"/>
    <x v="211"/>
    <n v="346"/>
    <e v="#N/A"/>
    <n v="2"/>
    <s v="ADHESIVE HOOK ADHK-3020 JK"/>
    <s v="ARTO MORO"/>
    <s v="ATALI"/>
    <s v="4 BOX (40 CAD)"/>
    <s v="dll"/>
    <s v="4"/>
    <s v="BOX"/>
    <s v="40"/>
    <s v="CAD"/>
    <s v=""/>
    <s v=""/>
    <n v="160"/>
    <s v="CAD"/>
    <m/>
    <n v="1"/>
    <n v="1"/>
    <n v="0"/>
    <n v="160"/>
    <s v="CAD"/>
    <n v="160"/>
    <s v=""/>
    <s v=""/>
    <s v=""/>
    <s v=""/>
    <s v=""/>
    <s v=""/>
    <s v=""/>
    <s v=""/>
    <n v="1"/>
    <s v=""/>
    <s v=""/>
    <n v="108"/>
    <s v=""/>
    <s v=""/>
    <s v=""/>
    <s v=""/>
    <s v=""/>
    <s v=""/>
    <s v=""/>
    <s v=""/>
    <x v="2"/>
    <d v="2023-07-14T00:00:00"/>
  </r>
  <r>
    <s v="stamppadno0jk18lsnartomoro"/>
    <x v="212"/>
    <n v="347"/>
    <e v="#N/A"/>
    <n v="840"/>
    <s v="Stamp pad JK no.0"/>
    <s v="ARTO MORO"/>
    <s v="ATALI"/>
    <s v="18 LSN"/>
    <s v="stamp"/>
    <s v="18"/>
    <s v="LSN"/>
    <n v="12"/>
    <s v="PCS"/>
    <s v=""/>
    <s v=""/>
    <n v="216"/>
    <s v="PCS"/>
    <m/>
    <n v="1"/>
    <n v="1"/>
    <n v="0"/>
    <n v="216"/>
    <s v="PCS"/>
    <n v="216"/>
    <s v=""/>
    <s v=""/>
    <s v=""/>
    <s v=""/>
    <s v=""/>
    <s v=""/>
    <s v=""/>
    <s v=""/>
    <n v="1"/>
    <s v=""/>
    <s v=""/>
    <n v="109"/>
    <s v=""/>
    <s v=""/>
    <s v=""/>
    <s v=""/>
    <s v=""/>
    <s v=""/>
    <s v=""/>
    <s v=""/>
    <x v="2"/>
    <d v="2023-07-14T00:00:00"/>
  </r>
  <r>
    <s v="ballpenbp342vokusptlblackjk144lsnartomoro"/>
    <x v="213"/>
    <n v="348"/>
    <e v="#N/A"/>
    <n v="115"/>
    <s v="Ballpen Joyko BP-342 Vokus PTL Hitam"/>
    <s v="ARTO MORO"/>
    <s v="ATALI"/>
    <s v="144 LSN"/>
    <s v="pen"/>
    <s v="144"/>
    <s v="LSN"/>
    <n v="12"/>
    <s v="PCS"/>
    <s v=""/>
    <s v=""/>
    <n v="1728"/>
    <s v="PCS"/>
    <m/>
    <n v="1"/>
    <n v="1"/>
    <n v="0"/>
    <n v="144"/>
    <s v="LSN"/>
    <n v="1728"/>
    <s v=""/>
    <s v=""/>
    <s v=""/>
    <s v=""/>
    <s v=""/>
    <s v=""/>
    <s v=""/>
    <s v=""/>
    <n v="1"/>
    <s v=""/>
    <s v=""/>
    <n v="110"/>
    <s v=""/>
    <s v=""/>
    <s v=""/>
    <s v=""/>
    <s v=""/>
    <s v=""/>
    <s v=""/>
    <s v=""/>
    <x v="2"/>
    <d v="2023-07-14T00:00:00"/>
  </r>
  <r>
    <s v="colorpencilcps12jk12box24setartomoro"/>
    <x v="214"/>
    <n v="350"/>
    <e v="#N/A"/>
    <n v="780"/>
    <s v="PW JK 12W CP-S12 pendek"/>
    <s v="ARTO MORO"/>
    <s v="ATALI"/>
    <s v="12 BOX (24 SET)"/>
    <s v="pw"/>
    <s v="12"/>
    <s v="BOX"/>
    <s v="24"/>
    <s v="SET"/>
    <s v=""/>
    <s v=""/>
    <n v="288"/>
    <s v="SET"/>
    <m/>
    <n v="1"/>
    <n v="1"/>
    <n v="0"/>
    <n v="288"/>
    <s v="SET"/>
    <n v="288"/>
    <s v=""/>
    <s v=""/>
    <s v=""/>
    <s v=""/>
    <s v=""/>
    <s v=""/>
    <s v=""/>
    <s v=""/>
    <n v="1"/>
    <s v=""/>
    <s v=""/>
    <n v="111"/>
    <s v=""/>
    <s v=""/>
    <s v=""/>
    <s v=""/>
    <s v=""/>
    <s v=""/>
    <s v=""/>
    <s v=""/>
    <x v="2"/>
    <d v="2023-07-14T00:00:00"/>
  </r>
  <r>
    <s v="colorpencilcp12pbjk12lsnartomoro"/>
    <x v="215"/>
    <n v="351"/>
    <e v="#N/A"/>
    <n v="777"/>
    <s v="PW JK 12W CP-12 PB panjang"/>
    <s v="ARTO MORO"/>
    <s v="ATALI"/>
    <s v="12 LSN"/>
    <s v="pw"/>
    <s v="12"/>
    <s v="LSN"/>
    <n v="12"/>
    <s v="PCS"/>
    <s v=""/>
    <s v=""/>
    <n v="144"/>
    <s v="PCS"/>
    <m/>
    <n v="1"/>
    <n v="1"/>
    <n v="0"/>
    <n v="144"/>
    <s v="SET"/>
    <n v="144"/>
    <s v=""/>
    <s v=""/>
    <s v=""/>
    <s v=""/>
    <s v=""/>
    <s v=""/>
    <s v=""/>
    <s v=""/>
    <n v="1"/>
    <s v=""/>
    <s v=""/>
    <n v="112"/>
    <s v=""/>
    <s v=""/>
    <s v=""/>
    <s v=""/>
    <s v=""/>
    <s v=""/>
    <s v=""/>
    <s v=""/>
    <x v="2"/>
    <d v="2023-07-14T00:00:00"/>
  </r>
  <r>
    <s v="trigonalclipno1jk500boxartomoro"/>
    <x v="216"/>
    <n v="352"/>
    <e v="#N/A"/>
    <n v="288"/>
    <s v="Clip Trigonal JK 1"/>
    <s v="ARTO MORO"/>
    <s v="ATALI"/>
    <s v="500 BOX"/>
    <s v="clip"/>
    <s v="500"/>
    <s v="BOX"/>
    <s v=""/>
    <s v=""/>
    <s v=""/>
    <s v=""/>
    <n v="500"/>
    <s v="BOX"/>
    <m/>
    <n v="1"/>
    <n v="1"/>
    <n v="0"/>
    <n v="500"/>
    <s v="BOX"/>
    <n v="500"/>
    <s v=""/>
    <s v=""/>
    <s v=""/>
    <s v=""/>
    <s v=""/>
    <s v=""/>
    <s v=""/>
    <s v=""/>
    <n v="1"/>
    <s v=""/>
    <s v=""/>
    <n v="113"/>
    <s v=""/>
    <s v=""/>
    <s v=""/>
    <s v=""/>
    <s v=""/>
    <s v=""/>
    <s v=""/>
    <s v=""/>
    <x v="2"/>
    <d v="2023-07-14T00:00:00"/>
  </r>
  <r>
    <s v="highlighterhl1yellowjk72box10pcsartomoro"/>
    <x v="217"/>
    <n v="353"/>
    <e v="#N/A"/>
    <n v="813"/>
    <s v="Stabillo Highlighter JK HL-1 kuning"/>
    <s v="ARTO MORO"/>
    <s v="ATALI"/>
    <s v="72 BOX (10 PCS)"/>
    <s v="spidol"/>
    <s v="72"/>
    <s v="BOX"/>
    <s v="10"/>
    <s v="PCS"/>
    <s v=""/>
    <s v=""/>
    <n v="720"/>
    <s v="PCS"/>
    <m/>
    <n v="0"/>
    <n v="0"/>
    <n v="0"/>
    <s v=""/>
    <s v=""/>
    <n v="0"/>
    <n v="180"/>
    <s v="PCS"/>
    <n v="180"/>
    <s v="PCS"/>
    <s v=""/>
    <s v=""/>
    <s v=""/>
    <s v=""/>
    <n v="0"/>
    <n v="180"/>
    <s v="PCS"/>
    <n v="114"/>
    <s v=""/>
    <s v=""/>
    <s v=""/>
    <s v=""/>
    <s v=""/>
    <s v=""/>
    <s v=""/>
    <s v=""/>
    <x v="2"/>
    <d v="2023-07-14T00:00:00"/>
  </r>
  <r>
    <s v="highlighterhl2greenjk72box10pcsartomoro"/>
    <x v="218"/>
    <n v="354"/>
    <e v="#N/A"/>
    <n v="815"/>
    <s v="Stabillo Highlighter JK HL-2 hijau"/>
    <s v="ARTO MORO"/>
    <s v="ATALI"/>
    <s v="72 BOX (10 PCS)"/>
    <s v="spidol"/>
    <s v="72"/>
    <s v="BOX"/>
    <s v="10"/>
    <s v="PCS"/>
    <s v=""/>
    <s v=""/>
    <n v="720"/>
    <s v="PCS"/>
    <m/>
    <n v="0"/>
    <n v="0"/>
    <n v="0"/>
    <s v=""/>
    <s v=""/>
    <n v="0"/>
    <n v="180"/>
    <s v="PCS"/>
    <n v="180"/>
    <s v="PCS"/>
    <s v=""/>
    <s v=""/>
    <s v=""/>
    <s v=""/>
    <n v="0"/>
    <n v="180"/>
    <s v="PCS"/>
    <n v="115"/>
    <s v=""/>
    <s v=""/>
    <s v=""/>
    <s v=""/>
    <s v=""/>
    <s v=""/>
    <s v=""/>
    <s v=""/>
    <x v="2"/>
    <d v="2023-07-14T00:00:00"/>
  </r>
  <r>
    <s v="highlighterhl4pinkjk72box10pcsartomoro"/>
    <x v="219"/>
    <n v="355"/>
    <e v="#N/A"/>
    <n v="817"/>
    <s v="Stabillo Highlighter JK HL-4 pink"/>
    <s v="ARTO MORO"/>
    <s v="ATALI"/>
    <s v="72 BOX (10 PCS)"/>
    <s v="spidol"/>
    <s v="72"/>
    <s v="BOX"/>
    <s v="10"/>
    <s v="PCS"/>
    <s v=""/>
    <s v=""/>
    <n v="720"/>
    <s v="PCS"/>
    <m/>
    <n v="0"/>
    <n v="0"/>
    <n v="0"/>
    <s v=""/>
    <s v=""/>
    <n v="0"/>
    <n v="180"/>
    <s v="PCS"/>
    <n v="180"/>
    <s v="PCS"/>
    <s v=""/>
    <s v=""/>
    <s v=""/>
    <s v=""/>
    <n v="0"/>
    <n v="180"/>
    <s v="PCS"/>
    <n v="116"/>
    <s v=""/>
    <s v=""/>
    <s v=""/>
    <s v=""/>
    <s v=""/>
    <s v=""/>
    <s v=""/>
    <s v=""/>
    <x v="2"/>
    <d v="2023-07-14T00:00:00"/>
  </r>
  <r>
    <s v="highlighterhl5orangejk72box10pcsartomoro"/>
    <x v="220"/>
    <n v="356"/>
    <e v="#N/A"/>
    <n v="818"/>
    <s v="Stabillo Highlighter JK HL-5 orange"/>
    <s v="ARTO MORO"/>
    <s v="ATALI"/>
    <s v="72 BOX (10 PCS)"/>
    <s v="spidol"/>
    <s v="72"/>
    <s v="BOX"/>
    <s v="10"/>
    <s v="PCS"/>
    <s v=""/>
    <s v=""/>
    <n v="720"/>
    <s v="PCS"/>
    <m/>
    <n v="0"/>
    <n v="0"/>
    <n v="0"/>
    <s v=""/>
    <s v=""/>
    <n v="0"/>
    <n v="180"/>
    <s v="PCS"/>
    <n v="180"/>
    <s v="PCS"/>
    <s v=""/>
    <s v=""/>
    <s v=""/>
    <s v=""/>
    <n v="0"/>
    <n v="180"/>
    <s v="PCS"/>
    <n v="117"/>
    <s v=""/>
    <s v=""/>
    <s v=""/>
    <s v=""/>
    <s v=""/>
    <s v=""/>
    <s v=""/>
    <s v=""/>
    <x v="2"/>
    <d v="2023-07-14T00:00:00"/>
  </r>
  <r>
    <s v="correctiontapect522ptljk60lsnartomoro"/>
    <x v="221"/>
    <n v="358"/>
    <e v="#N/A"/>
    <n v="947"/>
    <s v="Tipe-ex JK CT-522 PTL"/>
    <s v="ARTO MORO"/>
    <s v="ATALI"/>
    <s v="60 LSN"/>
    <s v="tipex"/>
    <s v="60"/>
    <s v="LSN"/>
    <n v="12"/>
    <s v="PCS"/>
    <s v=""/>
    <s v=""/>
    <n v="720"/>
    <s v="PCS"/>
    <m/>
    <n v="5"/>
    <n v="5"/>
    <n v="0"/>
    <n v="3600"/>
    <s v="PCS"/>
    <n v="3600"/>
    <s v=""/>
    <s v=""/>
    <s v=""/>
    <s v=""/>
    <s v=""/>
    <s v=""/>
    <s v=""/>
    <s v=""/>
    <n v="5"/>
    <s v=""/>
    <s v=""/>
    <n v="118"/>
    <s v=""/>
    <s v=""/>
    <s v=""/>
    <s v=""/>
    <s v=""/>
    <s v=""/>
    <s v=""/>
    <s v=""/>
    <x v="2"/>
    <d v="2023-07-14T00:00:00"/>
  </r>
  <r>
    <s v="pencilp882bjk30grsartomoro"/>
    <x v="159"/>
    <n v="359"/>
    <e v="#N/A"/>
    <n v="708"/>
    <s v="Pensil JK P-88 2B"/>
    <s v="ARTO MORO"/>
    <s v="ATALI"/>
    <s v="30 GRS"/>
    <s v="pensil"/>
    <s v="30"/>
    <s v="GRS"/>
    <n v="12"/>
    <s v="LSN"/>
    <n v="12"/>
    <s v="PCS"/>
    <n v="4320"/>
    <s v="PCS"/>
    <m/>
    <n v="5"/>
    <n v="5"/>
    <n v="0"/>
    <n v="150"/>
    <s v="GRS"/>
    <n v="21600"/>
    <s v=""/>
    <s v=""/>
    <s v=""/>
    <s v=""/>
    <s v=""/>
    <s v=""/>
    <s v=""/>
    <s v=""/>
    <n v="5"/>
    <s v=""/>
    <s v=""/>
    <n v="119"/>
    <s v=""/>
    <s v=""/>
    <s v=""/>
    <s v=""/>
    <s v=""/>
    <s v=""/>
    <s v=""/>
    <s v=""/>
    <x v="2"/>
    <d v="2023-07-14T00:00:00"/>
  </r>
  <r>
    <s v="eraser526b20jk50box20pcsartomoro"/>
    <x v="164"/>
    <n v="361"/>
    <e v="#N/A"/>
    <n v="887"/>
    <s v="Stip JK 20 P"/>
    <s v="ARTO MORO"/>
    <s v="ATALI"/>
    <s v="50 BOX (20 PCS)"/>
    <s v="stip"/>
    <s v="50"/>
    <s v="BOX"/>
    <s v="20"/>
    <s v="PCS"/>
    <s v=""/>
    <s v=""/>
    <n v="1000"/>
    <s v="PCS"/>
    <m/>
    <n v="10"/>
    <n v="10"/>
    <n v="0"/>
    <n v="500"/>
    <s v="BOX"/>
    <n v="10000"/>
    <s v=""/>
    <s v=""/>
    <s v=""/>
    <s v=""/>
    <s v=""/>
    <s v=""/>
    <s v=""/>
    <s v=""/>
    <n v="10"/>
    <s v=""/>
    <s v=""/>
    <n v="120"/>
    <s v=""/>
    <s v=""/>
    <s v=""/>
    <s v=""/>
    <s v=""/>
    <s v=""/>
    <s v=""/>
    <s v=""/>
    <x v="2"/>
    <d v="2023-07-14T00:00:00"/>
  </r>
  <r>
    <s v="erasererb20bljk50box20pcsartomoro"/>
    <x v="165"/>
    <n v="362"/>
    <e v="#N/A"/>
    <n v="898"/>
    <s v="Stip JK ER-B20 BL"/>
    <s v="ARTO MORO"/>
    <s v="ATALI"/>
    <s v="50 BOX (20 PCS)"/>
    <s v="stip"/>
    <s v="50"/>
    <s v="BOX"/>
    <s v="20"/>
    <s v="PCS"/>
    <s v=""/>
    <s v=""/>
    <n v="1000"/>
    <s v="PCS"/>
    <m/>
    <n v="5"/>
    <n v="5"/>
    <n v="0"/>
    <n v="250"/>
    <s v="BOX"/>
    <n v="5000"/>
    <s v=""/>
    <s v=""/>
    <s v=""/>
    <s v=""/>
    <s v=""/>
    <s v=""/>
    <s v=""/>
    <s v=""/>
    <n v="5"/>
    <s v=""/>
    <s v=""/>
    <n v="121"/>
    <s v=""/>
    <s v=""/>
    <s v=""/>
    <s v=""/>
    <s v=""/>
    <s v=""/>
    <s v=""/>
    <s v=""/>
    <x v="2"/>
    <d v="2023-07-14T00:00:00"/>
  </r>
  <r>
    <s v="eraser526b40bljk50box40pcsartomoro"/>
    <x v="161"/>
    <n v="363"/>
    <e v="#N/A"/>
    <n v="888"/>
    <s v="Stip JK 40 Ht"/>
    <s v="ARTO MORO"/>
    <s v="ATALI"/>
    <s v="50 BOX (40 PCS)"/>
    <s v="stip"/>
    <s v="50"/>
    <s v="BOX"/>
    <s v="40"/>
    <s v="PCS"/>
    <s v=""/>
    <s v=""/>
    <n v="2000"/>
    <s v="PCS"/>
    <m/>
    <n v="5"/>
    <n v="5"/>
    <n v="0"/>
    <n v="250"/>
    <s v="BOX"/>
    <n v="10000"/>
    <s v=""/>
    <s v=""/>
    <s v=""/>
    <s v=""/>
    <s v=""/>
    <s v=""/>
    <s v=""/>
    <s v=""/>
    <n v="5"/>
    <s v=""/>
    <s v=""/>
    <n v="122"/>
    <s v=""/>
    <s v=""/>
    <s v=""/>
    <s v=""/>
    <s v=""/>
    <s v=""/>
    <s v=""/>
    <s v=""/>
    <x v="2"/>
    <d v="2023-07-14T00:00:00"/>
  </r>
  <r>
    <s v="eraser526b40pjk50box40pcsartomoro"/>
    <x v="160"/>
    <n v="364"/>
    <e v="#N/A"/>
    <n v="890"/>
    <s v="Stip JK 40 P"/>
    <s v="ARTO MORO"/>
    <s v="ATALI"/>
    <s v="50 BOX (40 PCS)"/>
    <s v="stip"/>
    <s v="50"/>
    <s v="BOX"/>
    <s v="40"/>
    <s v="PCS"/>
    <s v=""/>
    <s v=""/>
    <n v="2000"/>
    <s v="PCS"/>
    <m/>
    <n v="10"/>
    <n v="10"/>
    <n v="0"/>
    <n v="500"/>
    <s v="BOX"/>
    <n v="20000"/>
    <s v=""/>
    <s v=""/>
    <s v=""/>
    <s v=""/>
    <s v=""/>
    <s v=""/>
    <s v=""/>
    <s v=""/>
    <n v="10"/>
    <s v=""/>
    <s v=""/>
    <n v="123"/>
    <s v=""/>
    <s v=""/>
    <s v=""/>
    <s v=""/>
    <s v=""/>
    <s v=""/>
    <s v=""/>
    <s v=""/>
    <x v="2"/>
    <d v="2023-07-14T00:00:00"/>
  </r>
  <r>
    <s v="eraserer30wjk50box30pcsartomoro"/>
    <x v="163"/>
    <n v="365"/>
    <e v="#N/A"/>
    <n v="897"/>
    <s v="Stip JK 30 P"/>
    <s v="ARTO MORO"/>
    <s v="ATALI"/>
    <s v="50 BOX (30 PCS)"/>
    <s v="stip"/>
    <s v="50"/>
    <s v="BOX"/>
    <s v="30"/>
    <s v="PCS"/>
    <s v=""/>
    <s v=""/>
    <n v="1500"/>
    <s v="PCS"/>
    <m/>
    <n v="5"/>
    <n v="5"/>
    <n v="0"/>
    <n v="250"/>
    <s v="BOX"/>
    <n v="7500"/>
    <s v=""/>
    <s v=""/>
    <s v=""/>
    <s v=""/>
    <s v=""/>
    <s v=""/>
    <s v=""/>
    <s v=""/>
    <n v="5"/>
    <s v=""/>
    <s v=""/>
    <n v="124"/>
    <s v=""/>
    <s v=""/>
    <s v=""/>
    <s v=""/>
    <s v=""/>
    <s v=""/>
    <s v=""/>
    <s v=""/>
    <x v="2"/>
    <d v="2023-07-14T00:00:00"/>
  </r>
  <r>
    <s v="erasereb30jk50box30pcsartomoro"/>
    <x v="162"/>
    <n v="366"/>
    <e v="#N/A"/>
    <n v="891"/>
    <s v="Stip JK 30 Ht"/>
    <s v="ARTO MORO"/>
    <s v="ATALI"/>
    <s v="50 BOX (30 PCS)"/>
    <s v="stip"/>
    <s v="50"/>
    <s v="BOX"/>
    <s v="30"/>
    <s v="PCS"/>
    <s v=""/>
    <s v=""/>
    <n v="1500"/>
    <s v="PCS"/>
    <m/>
    <n v="5"/>
    <n v="5"/>
    <n v="0"/>
    <n v="250"/>
    <s v="BOX"/>
    <n v="7500"/>
    <s v=""/>
    <s v=""/>
    <s v=""/>
    <s v=""/>
    <s v=""/>
    <s v=""/>
    <s v=""/>
    <s v=""/>
    <n v="5"/>
    <s v=""/>
    <s v=""/>
    <n v="125"/>
    <s v=""/>
    <s v=""/>
    <s v=""/>
    <s v=""/>
    <s v=""/>
    <s v=""/>
    <s v=""/>
    <s v=""/>
    <x v="2"/>
    <d v="2023-07-14T00:00:00"/>
  </r>
  <r>
    <s v="scissorssc848jk12lsnartomoro"/>
    <x v="222"/>
    <n v="367"/>
    <e v="#N/A"/>
    <n v="437"/>
    <s v="Gunting JK SC-848"/>
    <s v="ARTO MORO"/>
    <s v="ATALI"/>
    <s v="12 LSN"/>
    <s v="gunting"/>
    <s v="12"/>
    <s v="LSN"/>
    <n v="12"/>
    <s v="PCS"/>
    <s v=""/>
    <s v=""/>
    <n v="144"/>
    <s v="PCS"/>
    <m/>
    <n v="5"/>
    <n v="5"/>
    <n v="0"/>
    <n v="720"/>
    <s v="PCS"/>
    <n v="720"/>
    <s v=""/>
    <s v=""/>
    <s v=""/>
    <s v=""/>
    <s v=""/>
    <s v=""/>
    <s v=""/>
    <s v=""/>
    <n v="5"/>
    <s v=""/>
    <s v=""/>
    <n v="126"/>
    <s v=""/>
    <s v=""/>
    <s v=""/>
    <s v=""/>
    <s v=""/>
    <s v=""/>
    <s v=""/>
    <s v=""/>
    <x v="2"/>
    <d v="2023-07-14T00:00:00"/>
  </r>
  <r>
    <s v="looseleafa57020100sjk96pakartomoro"/>
    <x v="223"/>
    <n v="368"/>
    <e v="#N/A"/>
    <n v="521"/>
    <s v="L Leaf JK A5-7020 100lbr"/>
    <s v="ARTO MORO"/>
    <s v="ATALI"/>
    <s v="96 PAK"/>
    <s v="ll"/>
    <s v="96"/>
    <s v="PAK"/>
    <s v=""/>
    <s v=""/>
    <s v=""/>
    <s v=""/>
    <n v="96"/>
    <s v="PAK"/>
    <m/>
    <n v="3"/>
    <n v="3"/>
    <n v="0"/>
    <n v="288"/>
    <s v="PAK"/>
    <n v="288"/>
    <s v=""/>
    <s v=""/>
    <s v=""/>
    <s v=""/>
    <s v=""/>
    <s v=""/>
    <s v=""/>
    <s v=""/>
    <n v="3"/>
    <s v=""/>
    <s v=""/>
    <n v="127"/>
    <s v=""/>
    <s v=""/>
    <s v=""/>
    <s v=""/>
    <s v=""/>
    <s v=""/>
    <s v=""/>
    <s v=""/>
    <x v="2"/>
    <d v="2023-07-14T00:00:00"/>
  </r>
  <r>
    <s v="crayonputartwcr12sjk12lsnartomoro"/>
    <x v="171"/>
    <n v="369"/>
    <e v="#N/A"/>
    <n v="300"/>
    <s v="Crayon putar JK 12W Panjang"/>
    <s v="ARTO MORO"/>
    <s v="ATALI"/>
    <s v="12 LSN"/>
    <s v="cr/op"/>
    <s v="12"/>
    <s v="LSN"/>
    <n v="12"/>
    <s v="PCS"/>
    <s v=""/>
    <s v=""/>
    <n v="144"/>
    <s v="PCS"/>
    <m/>
    <n v="1"/>
    <n v="1"/>
    <n v="0"/>
    <n v="144"/>
    <s v="SET"/>
    <n v="144"/>
    <s v=""/>
    <s v=""/>
    <s v=""/>
    <s v=""/>
    <s v=""/>
    <s v=""/>
    <s v=""/>
    <s v=""/>
    <n v="1"/>
    <s v=""/>
    <s v=""/>
    <n v="128"/>
    <s v=""/>
    <s v=""/>
    <s v=""/>
    <s v=""/>
    <s v=""/>
    <s v=""/>
    <s v=""/>
    <s v=""/>
    <x v="2"/>
    <d v="2023-07-14T00:00:00"/>
  </r>
  <r>
    <s v="oilpastelop24sppcaseseaworldjk8box6setartomoro"/>
    <x v="168"/>
    <n v="371"/>
    <e v="#N/A"/>
    <n v="602"/>
    <s v="O pastel JK 24W OP-24 S"/>
    <s v="ARTO MORO"/>
    <s v="ATALI"/>
    <s v="8 BOX (6 SET)"/>
    <s v="cr/op"/>
    <s v="8"/>
    <s v="BOX"/>
    <s v="6"/>
    <s v="SET"/>
    <s v=""/>
    <s v=""/>
    <n v="48"/>
    <s v="SET"/>
    <m/>
    <n v="10"/>
    <n v="10"/>
    <n v="0"/>
    <n v="480"/>
    <s v="SET"/>
    <n v="480"/>
    <s v=""/>
    <s v=""/>
    <s v=""/>
    <s v=""/>
    <s v=""/>
    <s v=""/>
    <s v=""/>
    <s v=""/>
    <n v="10"/>
    <s v=""/>
    <s v=""/>
    <n v="129"/>
    <s v=""/>
    <s v=""/>
    <s v=""/>
    <s v=""/>
    <s v=""/>
    <s v=""/>
    <s v=""/>
    <s v=""/>
    <x v="2"/>
    <d v="2023-07-14T00:00:00"/>
  </r>
  <r>
    <s v="oilpastelop36sppcaseseaworldjk6box6setartomoro"/>
    <x v="169"/>
    <n v="372"/>
    <e v="#N/A"/>
    <n v="603"/>
    <s v="O pastel JK 36W OP-36 S"/>
    <s v="ARTO MORO"/>
    <s v="ATALI"/>
    <s v="6 BOX (6 SET)"/>
    <s v="cr/op"/>
    <s v="6"/>
    <s v="BOX"/>
    <s v="6"/>
    <s v="SET"/>
    <s v=""/>
    <s v=""/>
    <n v="36"/>
    <s v="SET"/>
    <m/>
    <n v="10"/>
    <n v="10"/>
    <n v="0"/>
    <n v="360"/>
    <s v="SET"/>
    <n v="360"/>
    <s v=""/>
    <s v=""/>
    <s v=""/>
    <s v=""/>
    <s v=""/>
    <s v=""/>
    <s v=""/>
    <s v=""/>
    <n v="10"/>
    <s v=""/>
    <s v=""/>
    <n v="130"/>
    <s v=""/>
    <s v=""/>
    <s v=""/>
    <s v=""/>
    <s v=""/>
    <s v=""/>
    <s v=""/>
    <s v=""/>
    <x v="2"/>
    <d v="2023-07-14T00:00:00"/>
  </r>
  <r>
    <s v="oilpastelop12sppcaseseaworldjk12lsnartomoro"/>
    <x v="166"/>
    <n v="374"/>
    <e v="#N/A"/>
    <n v="599"/>
    <s v="O pastel JK 12W OP-12 S"/>
    <s v="ARTO MORO"/>
    <s v="ATALI"/>
    <s v="12 LSN"/>
    <s v="cr/op"/>
    <s v="12"/>
    <s v="LSN"/>
    <n v="12"/>
    <s v="PCS"/>
    <s v=""/>
    <s v=""/>
    <n v="144"/>
    <s v="PCS"/>
    <m/>
    <n v="20"/>
    <n v="20"/>
    <n v="0"/>
    <n v="2880"/>
    <s v="SET"/>
    <n v="2880"/>
    <s v=""/>
    <s v=""/>
    <s v=""/>
    <s v=""/>
    <s v=""/>
    <s v=""/>
    <s v=""/>
    <s v=""/>
    <n v="20"/>
    <s v=""/>
    <s v=""/>
    <n v="131"/>
    <s v=""/>
    <s v=""/>
    <s v=""/>
    <s v=""/>
    <s v=""/>
    <s v=""/>
    <s v=""/>
    <s v=""/>
    <x v="2"/>
    <d v="2023-07-14T00:00:00"/>
  </r>
  <r>
    <s v="oilpastelop18sppcaseseaworldjk6lsnartomoro"/>
    <x v="167"/>
    <n v="375"/>
    <e v="#N/A"/>
    <n v="601"/>
    <s v="O pastel JK 18W OP-18 S"/>
    <s v="ARTO MORO"/>
    <s v="ATALI"/>
    <s v="6 LSN"/>
    <s v="cr/op"/>
    <s v="6"/>
    <s v="LSN"/>
    <n v="12"/>
    <s v="PCS"/>
    <s v=""/>
    <s v=""/>
    <n v="72"/>
    <s v="PCS"/>
    <m/>
    <n v="10"/>
    <n v="10"/>
    <n v="0"/>
    <n v="720"/>
    <s v="SET"/>
    <n v="720"/>
    <s v=""/>
    <s v=""/>
    <s v=""/>
    <s v=""/>
    <s v=""/>
    <s v=""/>
    <s v=""/>
    <s v=""/>
    <n v="10"/>
    <s v=""/>
    <s v=""/>
    <n v="132"/>
    <s v=""/>
    <s v=""/>
    <s v=""/>
    <s v=""/>
    <s v=""/>
    <s v=""/>
    <s v=""/>
    <s v=""/>
    <x v="2"/>
    <d v="2023-07-14T00:00:00"/>
  </r>
  <r>
    <s v="oilpastelop24sppcaseseaworldjk8box6setartomoro"/>
    <x v="168"/>
    <n v="376"/>
    <e v="#N/A"/>
    <n v="602"/>
    <s v="O pastel JK 24W OP-24 S"/>
    <s v="ARTO MORO"/>
    <s v="ATALI"/>
    <s v="8 BOX (6 SET)"/>
    <s v="cr/op"/>
    <s v="8"/>
    <s v="BOX"/>
    <s v="6"/>
    <s v="SET"/>
    <s v=""/>
    <s v=""/>
    <n v="48"/>
    <s v="SET"/>
    <m/>
    <n v="10"/>
    <n v="10"/>
    <n v="0"/>
    <n v="480"/>
    <s v="SET"/>
    <n v="480"/>
    <s v=""/>
    <s v=""/>
    <s v=""/>
    <s v=""/>
    <s v=""/>
    <s v=""/>
    <s v=""/>
    <s v=""/>
    <n v="10"/>
    <s v=""/>
    <s v=""/>
    <n v="133"/>
    <s v=""/>
    <s v=""/>
    <s v=""/>
    <s v=""/>
    <s v=""/>
    <s v=""/>
    <s v=""/>
    <s v=""/>
    <x v="2"/>
    <d v="2023-07-14T00:00:00"/>
  </r>
  <r>
    <s v="correctionfluidcfs209jk36lsnartomoro"/>
    <x v="224"/>
    <n v="378"/>
    <e v="#N/A"/>
    <n v="934"/>
    <s v="Tipe-ex JK CF-S209"/>
    <s v="ARTO MORO"/>
    <s v="ATALI"/>
    <s v="36 LSN"/>
    <s v="tipex"/>
    <s v="36"/>
    <s v="LSN"/>
    <n v="12"/>
    <s v="PCS"/>
    <s v=""/>
    <s v=""/>
    <n v="432"/>
    <s v="PCS"/>
    <m/>
    <n v="5"/>
    <n v="5"/>
    <n v="0"/>
    <n v="180"/>
    <s v="LSN"/>
    <n v="2160"/>
    <s v=""/>
    <s v=""/>
    <s v=""/>
    <s v=""/>
    <s v=""/>
    <s v=""/>
    <s v=""/>
    <s v=""/>
    <n v="5"/>
    <s v=""/>
    <s v=""/>
    <n v="134"/>
    <s v=""/>
    <s v=""/>
    <s v=""/>
    <s v=""/>
    <s v=""/>
    <s v=""/>
    <s v=""/>
    <s v=""/>
    <x v="2"/>
    <d v="2023-07-14T00:00:00"/>
  </r>
  <r>
    <s v="correctionfluidcfs210jk36lsnartomoro"/>
    <x v="225"/>
    <n v="379"/>
    <e v="#N/A"/>
    <n v="936"/>
    <s v="Tipe-ex JK CF-S210"/>
    <s v="ARTO MORO"/>
    <s v="ATALI"/>
    <s v="36 LSN"/>
    <s v="tipex"/>
    <s v="36"/>
    <s v="LSN"/>
    <n v="12"/>
    <s v="PCS"/>
    <s v=""/>
    <s v=""/>
    <n v="432"/>
    <s v="PCS"/>
    <m/>
    <n v="5"/>
    <n v="5"/>
    <n v="0"/>
    <n v="180"/>
    <s v="LSN"/>
    <n v="2160"/>
    <s v=""/>
    <s v=""/>
    <s v=""/>
    <s v=""/>
    <s v=""/>
    <s v=""/>
    <s v=""/>
    <s v=""/>
    <n v="5"/>
    <s v=""/>
    <s v=""/>
    <n v="135"/>
    <s v=""/>
    <s v=""/>
    <s v=""/>
    <s v=""/>
    <s v=""/>
    <s v=""/>
    <s v=""/>
    <s v=""/>
    <x v="2"/>
    <d v="2023-07-14T00:00:00"/>
  </r>
  <r>
    <s v="gluestickgs10215gramjk24box24pcsartomoro"/>
    <x v="226"/>
    <n v="381"/>
    <e v="#N/A"/>
    <n v="553"/>
    <s v="Lem Stick JK GS-102"/>
    <s v="ARTO MORO"/>
    <s v="ATALI"/>
    <s v="24 BOX (24 PCS)"/>
    <s v="lem"/>
    <s v="24"/>
    <s v="BOX"/>
    <s v="24"/>
    <s v="PCS"/>
    <s v=""/>
    <s v=""/>
    <n v="576"/>
    <s v="PCS"/>
    <m/>
    <n v="1"/>
    <n v="1"/>
    <n v="0"/>
    <n v="576"/>
    <s v="PCS"/>
    <n v="576"/>
    <s v=""/>
    <s v=""/>
    <s v=""/>
    <s v=""/>
    <s v=""/>
    <s v=""/>
    <s v=""/>
    <s v=""/>
    <n v="1"/>
    <s v=""/>
    <s v=""/>
    <n v="136"/>
    <s v=""/>
    <s v=""/>
    <s v=""/>
    <s v=""/>
    <s v=""/>
    <s v=""/>
    <s v=""/>
    <s v=""/>
    <x v="2"/>
    <d v="2023-07-14T00:00:00"/>
  </r>
  <r>
    <s v="gluestickgs103batikjk36box24pcsartomoro"/>
    <x v="227"/>
    <n v="382"/>
    <e v="#N/A"/>
    <n v="554"/>
    <s v="Lem Stick JK GS-103"/>
    <s v="ARTO MORO"/>
    <s v="ATALI"/>
    <s v="36 BOX (24 PCS)"/>
    <s v="lem"/>
    <s v="36"/>
    <s v="BOX"/>
    <s v="24"/>
    <s v="PCS"/>
    <s v=""/>
    <s v=""/>
    <n v="864"/>
    <s v="PCS"/>
    <m/>
    <n v="1"/>
    <n v="1"/>
    <n v="0"/>
    <n v="864"/>
    <s v="PCS"/>
    <n v="864"/>
    <s v=""/>
    <s v=""/>
    <s v=""/>
    <s v=""/>
    <s v=""/>
    <s v=""/>
    <s v=""/>
    <s v=""/>
    <n v="1"/>
    <s v=""/>
    <s v=""/>
    <n v="137"/>
    <s v=""/>
    <s v=""/>
    <s v=""/>
    <s v=""/>
    <s v=""/>
    <s v=""/>
    <s v=""/>
    <s v=""/>
    <x v="2"/>
    <d v="2023-07-14T00:00:00"/>
  </r>
  <r>
    <s v="scissorssc828jk12lsnartomoro"/>
    <x v="228"/>
    <n v="383"/>
    <e v="#N/A"/>
    <n v="433"/>
    <s v="Gunting JK SC-828"/>
    <s v="ARTO MORO"/>
    <s v="ATALI"/>
    <s v="12 LSN"/>
    <s v="gunting"/>
    <s v="12"/>
    <s v="LSN"/>
    <n v="12"/>
    <s v="PCS"/>
    <s v=""/>
    <s v=""/>
    <n v="144"/>
    <s v="PCS"/>
    <m/>
    <n v="5"/>
    <n v="5"/>
    <n v="0"/>
    <n v="720"/>
    <s v="PCS"/>
    <n v="720"/>
    <s v=""/>
    <s v=""/>
    <s v=""/>
    <s v=""/>
    <s v=""/>
    <s v=""/>
    <s v=""/>
    <s v=""/>
    <n v="5"/>
    <s v=""/>
    <s v=""/>
    <n v="138"/>
    <s v=""/>
    <s v=""/>
    <s v=""/>
    <s v=""/>
    <s v=""/>
    <s v=""/>
    <s v=""/>
    <s v=""/>
    <x v="2"/>
    <d v="2023-07-14T00:00:00"/>
  </r>
  <r>
    <s v="scissorssc838jk12lsnartomoro"/>
    <x v="229"/>
    <n v="384"/>
    <e v="#N/A"/>
    <n v="435"/>
    <s v="Gunting JK SC-838"/>
    <s v="ARTO MORO"/>
    <s v="ATALI"/>
    <s v="12 LSN"/>
    <s v="gunting"/>
    <s v="12"/>
    <s v="LSN"/>
    <n v="12"/>
    <s v="PCS"/>
    <s v=""/>
    <s v=""/>
    <n v="144"/>
    <s v="PCS"/>
    <m/>
    <n v="5"/>
    <n v="5"/>
    <n v="0"/>
    <n v="720"/>
    <s v="PCS"/>
    <n v="720"/>
    <s v=""/>
    <s v=""/>
    <s v=""/>
    <s v=""/>
    <s v=""/>
    <s v=""/>
    <s v=""/>
    <s v=""/>
    <n v="5"/>
    <s v=""/>
    <s v=""/>
    <n v="139"/>
    <s v=""/>
    <s v=""/>
    <s v=""/>
    <s v=""/>
    <s v=""/>
    <s v=""/>
    <s v=""/>
    <s v=""/>
    <x v="2"/>
    <d v="2023-07-14T00:00:00"/>
  </r>
  <r>
    <s v="scissorssc848jk12lsnartomoro"/>
    <x v="222"/>
    <n v="385"/>
    <e v="#N/A"/>
    <n v="437"/>
    <s v="Gunting JK SC-848"/>
    <s v="ARTO MORO"/>
    <s v="ATALI"/>
    <s v="12 LSN"/>
    <s v="gunting"/>
    <s v="12"/>
    <s v="LSN"/>
    <n v="12"/>
    <s v="PCS"/>
    <s v=""/>
    <s v=""/>
    <n v="144"/>
    <s v="PCS"/>
    <m/>
    <n v="2"/>
    <n v="2"/>
    <n v="0"/>
    <n v="288"/>
    <s v="PCS"/>
    <n v="288"/>
    <s v=""/>
    <s v=""/>
    <s v=""/>
    <s v=""/>
    <s v=""/>
    <s v=""/>
    <s v=""/>
    <s v=""/>
    <n v="2"/>
    <s v=""/>
    <s v=""/>
    <n v="140"/>
    <s v=""/>
    <s v=""/>
    <s v=""/>
    <s v=""/>
    <s v=""/>
    <s v=""/>
    <s v=""/>
    <s v=""/>
    <x v="2"/>
    <d v="2023-07-14T00:00:00"/>
  </r>
  <r>
    <s v="glueglr35jk48lsnartomoro"/>
    <x v="230"/>
    <n v="387"/>
    <e v="#N/A"/>
    <n v="546"/>
    <s v="Lem JK GL-R35"/>
    <s v="ARTO MORO"/>
    <s v="ATALI"/>
    <s v="48 LSN"/>
    <s v="lem"/>
    <s v="48"/>
    <s v="LSN"/>
    <n v="12"/>
    <s v="PCS"/>
    <s v=""/>
    <s v=""/>
    <n v="576"/>
    <s v="PCS"/>
    <m/>
    <n v="12"/>
    <n v="12"/>
    <n v="0"/>
    <n v="6912"/>
    <s v="PCS"/>
    <n v="6912"/>
    <s v=""/>
    <s v=""/>
    <s v=""/>
    <s v=""/>
    <s v=""/>
    <s v=""/>
    <s v=""/>
    <s v=""/>
    <n v="12"/>
    <s v=""/>
    <s v=""/>
    <n v="141"/>
    <s v=""/>
    <s v=""/>
    <s v=""/>
    <s v=""/>
    <s v=""/>
    <s v=""/>
    <s v=""/>
    <s v=""/>
    <x v="2"/>
    <d v="2023-07-14T00:00:00"/>
  </r>
  <r>
    <s v="colorpencilcp36pbjk8box6setartomoro"/>
    <x v="231"/>
    <n v="388"/>
    <e v="#N/A"/>
    <n v="785"/>
    <s v="PW JK 36W CP-36 PB panjang"/>
    <s v="ARTO MORO"/>
    <s v="ATALI"/>
    <s v="8 BOX (6 SET)"/>
    <s v="pw"/>
    <s v="8"/>
    <s v="BOX"/>
    <s v="6"/>
    <s v="SET"/>
    <s v=""/>
    <s v=""/>
    <n v="48"/>
    <s v="SET"/>
    <m/>
    <n v="2"/>
    <n v="2"/>
    <n v="0"/>
    <n v="96"/>
    <s v="SET"/>
    <n v="96"/>
    <s v=""/>
    <s v=""/>
    <s v=""/>
    <s v=""/>
    <s v=""/>
    <s v=""/>
    <s v=""/>
    <s v=""/>
    <n v="2"/>
    <s v=""/>
    <s v=""/>
    <n v="142"/>
    <s v=""/>
    <s v=""/>
    <s v=""/>
    <s v=""/>
    <s v=""/>
    <s v=""/>
    <s v=""/>
    <s v=""/>
    <x v="2"/>
    <d v="2023-07-14T00:00:00"/>
  </r>
  <r>
    <s v="gluestickgs10215gramjk24box24pcsartomoro"/>
    <x v="226"/>
    <n v="389"/>
    <e v="#N/A"/>
    <n v="553"/>
    <s v="Lem Stick JK GS-102"/>
    <s v="ARTO MORO"/>
    <s v="ATALI"/>
    <s v="24 BOX (24 PCS)"/>
    <s v="lem"/>
    <s v="24"/>
    <s v="BOX"/>
    <s v="24"/>
    <s v="PCS"/>
    <s v=""/>
    <s v=""/>
    <n v="576"/>
    <s v="PCS"/>
    <m/>
    <n v="1"/>
    <n v="1"/>
    <n v="0"/>
    <n v="576"/>
    <s v="PCS"/>
    <n v="576"/>
    <s v=""/>
    <s v=""/>
    <s v=""/>
    <s v=""/>
    <s v=""/>
    <s v=""/>
    <s v=""/>
    <s v=""/>
    <n v="1"/>
    <s v=""/>
    <s v=""/>
    <n v="143"/>
    <s v=""/>
    <s v=""/>
    <s v=""/>
    <s v=""/>
    <s v=""/>
    <s v=""/>
    <s v=""/>
    <s v=""/>
    <x v="2"/>
    <d v="2023-07-14T00:00:00"/>
  </r>
  <r>
    <s v="gluestickgs103batikjk36box24pcsartomoro"/>
    <x v="227"/>
    <n v="390"/>
    <e v="#N/A"/>
    <n v="554"/>
    <s v="Lem Stick JK GS-103"/>
    <s v="ARTO MORO"/>
    <s v="ATALI"/>
    <s v="36 BOX (24 PCS)"/>
    <s v="lem"/>
    <s v="36"/>
    <s v="BOX"/>
    <s v="24"/>
    <s v="PCS"/>
    <s v=""/>
    <s v=""/>
    <n v="864"/>
    <s v="PCS"/>
    <m/>
    <n v="1"/>
    <n v="1"/>
    <n v="0"/>
    <n v="864"/>
    <s v="PCS"/>
    <n v="864"/>
    <s v=""/>
    <s v=""/>
    <s v=""/>
    <s v=""/>
    <s v=""/>
    <s v=""/>
    <s v=""/>
    <s v=""/>
    <n v="1"/>
    <s v=""/>
    <s v=""/>
    <n v="144"/>
    <s v=""/>
    <s v=""/>
    <s v=""/>
    <s v=""/>
    <s v=""/>
    <s v=""/>
    <s v=""/>
    <s v=""/>
    <x v="2"/>
    <d v="2023-07-14T00:00:00"/>
  </r>
  <r>
    <s v="bt30cm100lsnuntana"/>
    <x v="232"/>
    <n v="392"/>
    <e v="#N/A"/>
    <n v="1645"/>
    <s v="Garisan BT 30cm"/>
    <s v="UNTANA"/>
    <s v="PPW"/>
    <s v="100 LSN"/>
    <s v="garisan"/>
    <s v="100"/>
    <s v="LSN"/>
    <n v="12"/>
    <s v="PCS"/>
    <s v=""/>
    <s v=""/>
    <n v="1200"/>
    <s v="PCS"/>
    <m/>
    <n v="5"/>
    <n v="5"/>
    <n v="0"/>
    <n v="500"/>
    <s v="LSN"/>
    <n v="6000"/>
    <s v=""/>
    <s v=""/>
    <s v=""/>
    <s v=""/>
    <s v=""/>
    <s v=""/>
    <s v=""/>
    <s v=""/>
    <n v="5"/>
    <s v=""/>
    <s v=""/>
    <n v="145"/>
    <s v=""/>
    <s v=""/>
    <s v=""/>
    <s v=""/>
    <s v=""/>
    <s v=""/>
    <s v=""/>
    <s v=""/>
    <x v="2"/>
    <d v="2023-07-14T00:00:00"/>
  </r>
  <r>
    <s v="sampulsamsonkwartobatik240pcsartomoro"/>
    <x v="233"/>
    <n v="394"/>
    <e v="#N/A"/>
    <n v="810"/>
    <s v="Sampul Kwarto Batik"/>
    <s v="ARTO MORO"/>
    <s v="PARAMA"/>
    <s v="240 PCS"/>
    <s v="kertas"/>
    <s v="240"/>
    <s v="PCS"/>
    <s v=""/>
    <s v=""/>
    <s v=""/>
    <s v=""/>
    <n v="240"/>
    <s v="PCS"/>
    <m/>
    <n v="5"/>
    <n v="5"/>
    <n v="0"/>
    <n v="1200"/>
    <s v="PCS"/>
    <n v="1200"/>
    <s v=""/>
    <s v=""/>
    <s v=""/>
    <s v=""/>
    <s v=""/>
    <s v=""/>
    <s v=""/>
    <s v=""/>
    <n v="5"/>
    <s v=""/>
    <s v=""/>
    <n v="146"/>
    <s v=""/>
    <s v=""/>
    <s v=""/>
    <s v=""/>
    <s v=""/>
    <s v=""/>
    <s v=""/>
    <s v=""/>
    <x v="2"/>
    <d v="2023-07-15T00:00:00"/>
  </r>
  <r>
    <s v="sampulsamsonboxybatik180pcsartomoro"/>
    <x v="234"/>
    <n v="395"/>
    <e v="#N/A"/>
    <n v="809"/>
    <s v="Sampul Boxy Batik"/>
    <s v="ARTO MORO"/>
    <s v="PARAMA"/>
    <s v="180 PCS"/>
    <s v="kertas"/>
    <s v="180"/>
    <s v="PCS"/>
    <s v=""/>
    <s v=""/>
    <s v=""/>
    <s v=""/>
    <n v="180"/>
    <s v="PCS"/>
    <m/>
    <n v="5"/>
    <n v="5"/>
    <n v="0"/>
    <n v="900"/>
    <s v="PCS"/>
    <n v="900"/>
    <s v=""/>
    <s v=""/>
    <s v=""/>
    <s v=""/>
    <s v=""/>
    <s v=""/>
    <s v=""/>
    <s v=""/>
    <n v="5"/>
    <s v=""/>
    <s v=""/>
    <n v="147"/>
    <s v=""/>
    <s v=""/>
    <s v=""/>
    <s v=""/>
    <s v=""/>
    <s v=""/>
    <s v=""/>
    <s v=""/>
    <x v="2"/>
    <d v="2023-07-15T00:00:00"/>
  </r>
  <r>
    <s v="sampuloppalexanderboxy300pakuntana"/>
    <x v="235"/>
    <n v="397"/>
    <e v="#N/A"/>
    <n v="2489"/>
    <s v="Sampul OPP Alexander Boxy"/>
    <s v="UNTANA"/>
    <s v="ALPINDO"/>
    <s v="300 PAK"/>
    <s v="kertas"/>
    <s v="300"/>
    <s v="PAK"/>
    <s v=""/>
    <s v=""/>
    <s v=""/>
    <s v=""/>
    <n v="300"/>
    <s v="PAK"/>
    <m/>
    <n v="5"/>
    <n v="5"/>
    <n v="0"/>
    <n v="1500"/>
    <s v="PAK"/>
    <n v="1500"/>
    <s v=""/>
    <s v=""/>
    <s v=""/>
    <s v=""/>
    <s v=""/>
    <s v=""/>
    <s v=""/>
    <s v=""/>
    <n v="5"/>
    <s v=""/>
    <s v=""/>
    <n v="148"/>
    <s v=""/>
    <s v=""/>
    <s v=""/>
    <s v=""/>
    <s v=""/>
    <s v=""/>
    <s v=""/>
    <s v=""/>
    <x v="2"/>
    <d v="2023-07-14T00:00:00"/>
  </r>
  <r>
    <s v="kenkocuttera3009mmblade30lsnartomoro"/>
    <x v="236"/>
    <n v="399"/>
    <e v="#N/A"/>
    <n v="314"/>
    <s v="Cutter Kenko A-300"/>
    <s v="ARTO MORO"/>
    <s v="KENKO"/>
    <s v="30 LSN"/>
    <s v="cutter"/>
    <s v="30"/>
    <s v="LSN"/>
    <n v="12"/>
    <s v="PCS"/>
    <s v=""/>
    <s v=""/>
    <n v="360"/>
    <s v="PCS"/>
    <m/>
    <n v="2"/>
    <n v="2"/>
    <n v="1"/>
    <n v="0"/>
    <n v="0"/>
    <n v="720"/>
    <s v=""/>
    <s v=""/>
    <s v=""/>
    <s v=""/>
    <s v=""/>
    <s v=""/>
    <s v=""/>
    <s v=""/>
    <s v=""/>
    <s v=""/>
    <s v=""/>
    <s v=""/>
    <n v="2"/>
    <s v=""/>
    <s v=""/>
    <n v="1"/>
    <s v=""/>
    <s v=""/>
    <s v=""/>
    <s v=""/>
    <x v="3"/>
    <d v="2023-07-18T00:00:00"/>
  </r>
  <r>
    <s v="kenkocutterl50018mmblade20lsnartomoro"/>
    <x v="237"/>
    <n v="400"/>
    <e v="#N/A"/>
    <n v="317"/>
    <s v="Cutter Kenko L-500"/>
    <s v="ARTO MORO"/>
    <s v="KENKO"/>
    <s v="20 LSN"/>
    <s v="cutter"/>
    <s v="20"/>
    <s v="LSN"/>
    <n v="12"/>
    <s v="PCS"/>
    <s v=""/>
    <s v=""/>
    <n v="240"/>
    <s v="PCS"/>
    <m/>
    <n v="2"/>
    <n v="2"/>
    <n v="0"/>
    <n v="0"/>
    <n v="0"/>
    <n v="480"/>
    <s v=""/>
    <s v=""/>
    <s v=""/>
    <s v=""/>
    <s v=""/>
    <s v=""/>
    <s v=""/>
    <s v=""/>
    <s v=""/>
    <s v=""/>
    <s v=""/>
    <s v=""/>
    <n v="2"/>
    <s v=""/>
    <s v=""/>
    <n v="2"/>
    <s v=""/>
    <s v=""/>
    <s v=""/>
    <s v=""/>
    <x v="3"/>
    <d v="2023-07-18T00:00:00"/>
  </r>
  <r>
    <s v="kenkocorrectionfluidke10836lsnartomoro"/>
    <x v="238"/>
    <n v="402"/>
    <e v="#N/A"/>
    <n v="998"/>
    <s v="Tipe-ex Kenko KE-108"/>
    <s v="ARTO MORO"/>
    <s v="KENKO"/>
    <s v="36 LSN"/>
    <s v="tipex"/>
    <s v="36"/>
    <s v="LSN"/>
    <n v="12"/>
    <s v="PCS"/>
    <s v=""/>
    <s v=""/>
    <n v="432"/>
    <s v="PCS"/>
    <m/>
    <n v="2"/>
    <n v="2"/>
    <n v="1"/>
    <n v="0"/>
    <n v="0"/>
    <n v="864"/>
    <s v=""/>
    <s v=""/>
    <s v=""/>
    <s v=""/>
    <s v=""/>
    <s v=""/>
    <s v=""/>
    <s v=""/>
    <s v=""/>
    <s v=""/>
    <s v=""/>
    <s v=""/>
    <n v="2"/>
    <s v=""/>
    <s v=""/>
    <n v="3"/>
    <s v=""/>
    <s v=""/>
    <s v=""/>
    <s v=""/>
    <x v="3"/>
    <d v="2023-07-18T00:00:00"/>
  </r>
  <r>
    <s v="kenkopaperfastenerpf508mixcolor100boxartomoro"/>
    <x v="239"/>
    <n v="403"/>
    <e v="#N/A"/>
    <n v="627"/>
    <s v="Paper fastener Kenko PF-508 Warna"/>
    <s v="ARTO MORO"/>
    <s v="KENKO"/>
    <s v="100 BOX"/>
    <s v="acco"/>
    <s v="100"/>
    <s v="BOX"/>
    <s v=""/>
    <s v=""/>
    <s v=""/>
    <s v=""/>
    <n v="100"/>
    <s v="BOX"/>
    <m/>
    <n v="1"/>
    <n v="1"/>
    <n v="1"/>
    <n v="0"/>
    <n v="0"/>
    <n v="100"/>
    <s v=""/>
    <s v=""/>
    <s v=""/>
    <s v=""/>
    <s v=""/>
    <s v=""/>
    <s v=""/>
    <s v=""/>
    <s v=""/>
    <s v=""/>
    <s v=""/>
    <s v=""/>
    <n v="1"/>
    <s v=""/>
    <s v=""/>
    <n v="4"/>
    <s v=""/>
    <s v=""/>
    <s v=""/>
    <s v=""/>
    <x v="3"/>
    <d v="2023-07-18T00:00:00"/>
  </r>
  <r>
    <s v="kenkocutterk2009mmblade30lsnartomoro"/>
    <x v="240"/>
    <n v="404"/>
    <e v="#N/A"/>
    <n v="315"/>
    <s v="Cutter Kenko K-200"/>
    <s v="ARTO MORO"/>
    <s v="KENKO"/>
    <s v="30 LSN"/>
    <s v="cutter"/>
    <s v="30"/>
    <s v="LSN"/>
    <n v="12"/>
    <s v="PCS"/>
    <s v=""/>
    <s v=""/>
    <n v="360"/>
    <s v="PCS"/>
    <m/>
    <n v="1"/>
    <n v="1"/>
    <n v="1"/>
    <n v="0"/>
    <n v="0"/>
    <n v="360"/>
    <s v=""/>
    <s v=""/>
    <s v=""/>
    <s v=""/>
    <s v=""/>
    <s v=""/>
    <s v=""/>
    <s v=""/>
    <s v=""/>
    <s v=""/>
    <s v=""/>
    <s v=""/>
    <n v="1"/>
    <s v=""/>
    <s v=""/>
    <n v="5"/>
    <s v=""/>
    <s v=""/>
    <s v=""/>
    <s v=""/>
    <x v="3"/>
    <d v="2023-07-18T00:00:00"/>
  </r>
  <r>
    <s v="kenkoscissorsc848n10lsnartomoro"/>
    <x v="241"/>
    <n v="405"/>
    <e v="#N/A"/>
    <n v="445"/>
    <s v="Gunting Kenko SC-848 N"/>
    <s v="ARTO MORO"/>
    <s v="KENKO"/>
    <s v="10 LSN"/>
    <s v="gunting"/>
    <s v="10"/>
    <s v="LSN"/>
    <n v="12"/>
    <s v="PCS"/>
    <s v=""/>
    <s v=""/>
    <n v="120"/>
    <s v="PCS"/>
    <m/>
    <n v="2"/>
    <n v="2"/>
    <n v="2"/>
    <n v="0"/>
    <n v="0"/>
    <n v="240"/>
    <s v=""/>
    <s v=""/>
    <s v=""/>
    <s v=""/>
    <s v=""/>
    <s v=""/>
    <s v=""/>
    <s v=""/>
    <s v=""/>
    <s v=""/>
    <s v=""/>
    <s v=""/>
    <n v="2"/>
    <s v=""/>
    <s v=""/>
    <n v="6"/>
    <s v=""/>
    <s v=""/>
    <s v=""/>
    <s v=""/>
    <x v="3"/>
    <d v="2023-07-18T00:00:00"/>
  </r>
  <r>
    <s v="kenkoliquidgluelg3535ml20lsnartomoro"/>
    <x v="242"/>
    <n v="406"/>
    <e v="#N/A"/>
    <n v="541"/>
    <s v="Lem cair Kenko LG-35"/>
    <s v="ARTO MORO"/>
    <s v="KENKO"/>
    <s v="20 LSN"/>
    <s v="lem"/>
    <s v="20"/>
    <s v="LSN"/>
    <n v="12"/>
    <s v="PCS"/>
    <s v=""/>
    <s v=""/>
    <n v="240"/>
    <s v="PCS"/>
    <m/>
    <n v="3"/>
    <n v="3"/>
    <n v="0"/>
    <n v="0"/>
    <n v="0"/>
    <n v="720"/>
    <s v=""/>
    <s v=""/>
    <s v=""/>
    <s v=""/>
    <s v=""/>
    <s v=""/>
    <s v=""/>
    <s v=""/>
    <s v=""/>
    <s v=""/>
    <s v=""/>
    <s v=""/>
    <n v="3"/>
    <s v=""/>
    <s v=""/>
    <n v="7"/>
    <s v=""/>
    <s v=""/>
    <s v=""/>
    <s v=""/>
    <x v="3"/>
    <d v="2023-07-18T00:00:00"/>
  </r>
  <r>
    <s v="kenkostaplerhd10smini25lsnartomoro"/>
    <x v="243"/>
    <n v="407"/>
    <e v="#N/A"/>
    <n v="873"/>
    <s v="Stapler Kenko HD-10 S mini"/>
    <s v="ARTO MORO"/>
    <s v="KENKO"/>
    <s v="25 LSN"/>
    <s v="stapler"/>
    <s v="25"/>
    <s v="LSN"/>
    <n v="12"/>
    <s v="PCS"/>
    <s v=""/>
    <s v=""/>
    <n v="300"/>
    <s v="PCS"/>
    <m/>
    <n v="2"/>
    <n v="2"/>
    <n v="0"/>
    <n v="0"/>
    <n v="0"/>
    <n v="600"/>
    <s v=""/>
    <s v=""/>
    <s v=""/>
    <s v=""/>
    <s v=""/>
    <s v=""/>
    <s v=""/>
    <s v=""/>
    <s v=""/>
    <s v=""/>
    <s v=""/>
    <s v=""/>
    <n v="2"/>
    <s v=""/>
    <s v=""/>
    <n v="8"/>
    <s v=""/>
    <s v=""/>
    <s v=""/>
    <s v=""/>
    <x v="3"/>
    <d v="2023-07-18T00:00:00"/>
  </r>
  <r>
    <s v="kenkocorrectiontapect8198mx5mm36lsnartomoro"/>
    <x v="244"/>
    <n v="408"/>
    <e v="#N/A"/>
    <n v="982"/>
    <s v="Tipe-ex Kenko CT-819"/>
    <s v="ARTO MORO"/>
    <s v="KENKO"/>
    <s v="36 LSN"/>
    <s v="tipex"/>
    <s v="36"/>
    <s v="LSN"/>
    <n v="12"/>
    <s v="PCS"/>
    <s v=""/>
    <s v=""/>
    <n v="432"/>
    <s v="PCS"/>
    <m/>
    <n v="2"/>
    <n v="2"/>
    <n v="0"/>
    <n v="0"/>
    <n v="0"/>
    <n v="864"/>
    <s v=""/>
    <s v=""/>
    <s v=""/>
    <s v=""/>
    <s v=""/>
    <s v=""/>
    <s v=""/>
    <s v=""/>
    <s v=""/>
    <s v=""/>
    <s v=""/>
    <s v=""/>
    <n v="2"/>
    <s v=""/>
    <s v=""/>
    <n v="9"/>
    <s v=""/>
    <s v=""/>
    <s v=""/>
    <s v=""/>
    <x v="3"/>
    <d v="2023-07-18T00:00:00"/>
  </r>
  <r>
    <s v="kenkocorrectiontapect91912mx5mm36lsnartomoro"/>
    <x v="245"/>
    <n v="409"/>
    <e v="#N/A"/>
    <n v="993"/>
    <s v="Tipe-ex Kenko CT-919"/>
    <s v="ARTO MORO"/>
    <s v="KENKO"/>
    <s v="36 LSN"/>
    <s v="tipex"/>
    <s v="36"/>
    <s v="LSN"/>
    <n v="12"/>
    <s v="PCS"/>
    <s v=""/>
    <s v=""/>
    <n v="432"/>
    <s v="PCS"/>
    <m/>
    <n v="2"/>
    <n v="2"/>
    <n v="0"/>
    <n v="0"/>
    <n v="0"/>
    <n v="864"/>
    <s v=""/>
    <s v=""/>
    <s v=""/>
    <s v=""/>
    <s v=""/>
    <s v=""/>
    <s v=""/>
    <s v=""/>
    <s v=""/>
    <s v=""/>
    <s v=""/>
    <s v=""/>
    <n v="2"/>
    <s v=""/>
    <s v=""/>
    <n v="10"/>
    <s v=""/>
    <s v=""/>
    <s v=""/>
    <s v=""/>
    <x v="3"/>
    <d v="2023-07-18T00:00:00"/>
  </r>
  <r>
    <s v="garisanbesi30cmtf50lsnuntana"/>
    <x v="246"/>
    <n v="411"/>
    <e v="#N/A"/>
    <n v="1623"/>
    <s v="Garisan 30cm Besi TF"/>
    <s v="UNTANA"/>
    <s v="DUTA BUANA"/>
    <s v="50 LSN"/>
    <s v="garisan"/>
    <s v="50"/>
    <s v="LSN"/>
    <n v="12"/>
    <s v="PCS"/>
    <s v=""/>
    <s v=""/>
    <n v="600"/>
    <s v="PCS"/>
    <m/>
    <n v="2"/>
    <n v="2"/>
    <n v="0"/>
    <n v="100"/>
    <s v="LSN"/>
    <n v="1200"/>
    <s v=""/>
    <s v=""/>
    <s v=""/>
    <s v=""/>
    <s v=""/>
    <s v=""/>
    <s v=""/>
    <s v=""/>
    <s v=""/>
    <s v=""/>
    <s v=""/>
    <s v=""/>
    <n v="2"/>
    <s v=""/>
    <s v=""/>
    <n v="11"/>
    <s v=""/>
    <s v=""/>
    <s v=""/>
    <s v=""/>
    <x v="3"/>
    <d v="2023-07-18T00:00:00"/>
  </r>
  <r>
    <s v="garisanbesi40cmtf25lsnuntana"/>
    <x v="247"/>
    <n v="412"/>
    <e v="#N/A"/>
    <n v="1632"/>
    <s v="Garisan 40cm Besi TF"/>
    <s v="UNTANA"/>
    <s v="DUTA BUANA"/>
    <s v="25 LSN"/>
    <s v="garisan"/>
    <s v="25"/>
    <s v="LSN"/>
    <n v="12"/>
    <s v="PCS"/>
    <s v=""/>
    <s v=""/>
    <n v="300"/>
    <s v="PCS"/>
    <m/>
    <n v="1"/>
    <n v="1"/>
    <n v="0"/>
    <n v="25"/>
    <s v="LSN"/>
    <n v="300"/>
    <s v=""/>
    <s v=""/>
    <s v=""/>
    <s v=""/>
    <s v=""/>
    <s v=""/>
    <s v=""/>
    <s v=""/>
    <s v=""/>
    <s v=""/>
    <s v=""/>
    <s v=""/>
    <n v="1"/>
    <s v=""/>
    <s v=""/>
    <n v="12"/>
    <s v=""/>
    <s v=""/>
    <s v=""/>
    <s v=""/>
    <x v="3"/>
    <d v="2023-07-18T00:00:00"/>
  </r>
  <r>
    <s v="garisabbesi50cmtf25lsnuntana"/>
    <x v="248"/>
    <n v="413"/>
    <e v="#N/A"/>
    <n v="1633"/>
    <s v="Garisan 50cm Besi TF"/>
    <s v="UNTANA"/>
    <s v="DUTA BUANA"/>
    <s v="25 LSN"/>
    <s v="garisan"/>
    <s v="25"/>
    <s v="LSN"/>
    <n v="12"/>
    <s v="PCS"/>
    <s v=""/>
    <s v=""/>
    <n v="300"/>
    <s v="PCS"/>
    <m/>
    <n v="1"/>
    <n v="1"/>
    <n v="0"/>
    <n v="25"/>
    <s v="LSN"/>
    <n v="300"/>
    <s v=""/>
    <s v=""/>
    <s v=""/>
    <s v=""/>
    <s v=""/>
    <s v=""/>
    <s v=""/>
    <s v=""/>
    <s v=""/>
    <s v=""/>
    <s v=""/>
    <s v=""/>
    <n v="1"/>
    <s v=""/>
    <s v=""/>
    <n v="13"/>
    <s v=""/>
    <s v=""/>
    <s v=""/>
    <s v=""/>
    <x v="3"/>
    <d v="2023-07-18T00:00:00"/>
  </r>
  <r>
    <s v="garisanbesi60cmtf25lsnuntana"/>
    <x v="249"/>
    <n v="414"/>
    <e v="#N/A"/>
    <n v="1634"/>
    <s v="Garisan 60cm Besi TF"/>
    <s v="UNTANA"/>
    <s v="DUTA BUANA"/>
    <s v="25 LSN"/>
    <s v="garisan"/>
    <s v="25"/>
    <s v="LSN"/>
    <n v="12"/>
    <s v="PCS"/>
    <s v=""/>
    <s v=""/>
    <n v="300"/>
    <s v="PCS"/>
    <m/>
    <n v="1"/>
    <n v="1"/>
    <n v="0"/>
    <n v="25"/>
    <s v="LSN"/>
    <n v="300"/>
    <s v=""/>
    <s v=""/>
    <s v=""/>
    <s v=""/>
    <s v=""/>
    <s v=""/>
    <s v=""/>
    <s v=""/>
    <s v=""/>
    <s v=""/>
    <s v=""/>
    <s v=""/>
    <n v="1"/>
    <s v=""/>
    <s v=""/>
    <n v="14"/>
    <s v=""/>
    <s v=""/>
    <s v=""/>
    <s v=""/>
    <x v="3"/>
    <d v="2023-07-18T00:00:00"/>
  </r>
  <r>
    <s v="ballpengeltf311503mmhightechknock96lsnuntana"/>
    <x v="250"/>
    <n v="416"/>
    <e v="#N/A"/>
    <n v="1289"/>
    <s v="Bp gel TF-3115 hitek knock 0.3mm"/>
    <s v="UNTANA"/>
    <s v="DUTA BUANA"/>
    <s v="96 LSN"/>
    <s v="pen"/>
    <s v="96"/>
    <s v="LSN"/>
    <n v="12"/>
    <s v="PCS"/>
    <s v=""/>
    <s v=""/>
    <n v="1152"/>
    <s v="PCS"/>
    <m/>
    <n v="5"/>
    <n v="5"/>
    <n v="0"/>
    <n v="480"/>
    <s v="LSN"/>
    <n v="5760"/>
    <s v=""/>
    <s v=""/>
    <s v=""/>
    <s v=""/>
    <s v=""/>
    <s v=""/>
    <s v=""/>
    <s v=""/>
    <s v=""/>
    <s v=""/>
    <s v=""/>
    <s v=""/>
    <n v="5"/>
    <s v=""/>
    <s v=""/>
    <n v="15"/>
    <s v=""/>
    <s v=""/>
    <s v=""/>
    <s v=""/>
    <x v="3"/>
    <d v="2023-07-18T00:00:00"/>
  </r>
  <r>
    <s v="entercboardkayu12lsnuntana"/>
    <x v="251"/>
    <n v="418"/>
    <e v="#N/A"/>
    <n v="1509"/>
    <s v="Clip Board Kayu Enter"/>
    <s v="UNTANA"/>
    <s v="ETJ"/>
    <s v="12 LSN"/>
    <s v="clip"/>
    <s v="12"/>
    <s v="LSN"/>
    <n v="12"/>
    <s v="PCS"/>
    <s v=""/>
    <s v=""/>
    <n v="144"/>
    <s v="PCS"/>
    <m/>
    <n v="5"/>
    <n v="5"/>
    <n v="0"/>
    <n v="60"/>
    <s v="LSN"/>
    <n v="720"/>
    <s v=""/>
    <s v=""/>
    <s v=""/>
    <s v=""/>
    <s v=""/>
    <s v=""/>
    <s v=""/>
    <s v=""/>
    <s v=""/>
    <s v=""/>
    <s v=""/>
    <s v=""/>
    <n v="5"/>
    <s v=""/>
    <s v=""/>
    <n v="16"/>
    <s v=""/>
    <s v=""/>
    <s v=""/>
    <s v=""/>
    <x v="3"/>
    <d v="2023-07-18T00:00:00"/>
  </r>
  <r>
    <s v="malamshintoengb612w150pcsuntana"/>
    <x v="252"/>
    <n v="420"/>
    <e v="#N/A"/>
    <n v="1958"/>
    <s v="Malam Shintoeng B 6-12W"/>
    <s v="UNTANA"/>
    <s v="HANSA"/>
    <s v="150 PCS"/>
    <s v="lilin"/>
    <s v="150"/>
    <s v="PCS"/>
    <s v=""/>
    <s v=""/>
    <s v=""/>
    <s v=""/>
    <n v="150"/>
    <s v="PCS"/>
    <m/>
    <n v="1"/>
    <n v="1"/>
    <n v="0"/>
    <n v="150"/>
    <s v="PCS"/>
    <n v="150"/>
    <s v=""/>
    <s v=""/>
    <s v=""/>
    <s v=""/>
    <s v=""/>
    <s v=""/>
    <s v=""/>
    <s v=""/>
    <s v=""/>
    <s v=""/>
    <s v=""/>
    <s v=""/>
    <n v="1"/>
    <s v=""/>
    <s v=""/>
    <n v="17"/>
    <s v=""/>
    <s v=""/>
    <s v=""/>
    <s v=""/>
    <x v="3"/>
    <d v="2023-07-20T00:00:00"/>
  </r>
  <r>
    <s v="malamshintoengb1wpolos180pcsuntana"/>
    <x v="253"/>
    <n v="421"/>
    <e v="#N/A"/>
    <n v="1957"/>
    <s v="Malam Shintoeng B 1W polos"/>
    <s v="UNTANA"/>
    <s v="HANSA"/>
    <s v="180 PCS"/>
    <s v="lilin"/>
    <s v="180"/>
    <s v="PCS"/>
    <s v=""/>
    <s v=""/>
    <s v=""/>
    <s v=""/>
    <n v="180"/>
    <s v="PCS"/>
    <m/>
    <n v="0"/>
    <n v="0"/>
    <n v="0"/>
    <s v=""/>
    <s v=""/>
    <n v="0"/>
    <n v="12"/>
    <s v="PCS"/>
    <n v="12"/>
    <s v="PCS"/>
    <s v=""/>
    <s v=""/>
    <s v=""/>
    <s v=""/>
    <s v=""/>
    <s v=""/>
    <s v=""/>
    <s v=""/>
    <n v="0"/>
    <n v="12"/>
    <s v="PCS"/>
    <n v="18"/>
    <s v=""/>
    <s v=""/>
    <s v=""/>
    <s v=""/>
    <x v="3"/>
    <d v="2023-07-20T00:00:00"/>
  </r>
  <r>
    <s v="malamshintoengb612w150pcsuntana"/>
    <x v="252"/>
    <n v="422"/>
    <e v="#N/A"/>
    <n v="1958"/>
    <s v="Malam Shintoeng B 6-12W"/>
    <s v="UNTANA"/>
    <s v="HANSA"/>
    <s v="150 PCS"/>
    <s v="lilin"/>
    <s v="150"/>
    <s v="PCS"/>
    <s v=""/>
    <s v=""/>
    <s v=""/>
    <s v=""/>
    <n v="150"/>
    <s v="PCS"/>
    <m/>
    <n v="0"/>
    <n v="0"/>
    <n v="0"/>
    <s v=""/>
    <s v=""/>
    <n v="0"/>
    <n v="12"/>
    <s v="PCS"/>
    <n v="12"/>
    <s v="PCS"/>
    <s v=""/>
    <s v=""/>
    <s v=""/>
    <s v=""/>
    <s v=""/>
    <s v=""/>
    <s v=""/>
    <s v=""/>
    <n v="0"/>
    <n v="12"/>
    <s v="PCS"/>
    <n v="19"/>
    <s v=""/>
    <s v=""/>
    <s v=""/>
    <s v=""/>
    <x v="3"/>
    <d v="2023-07-20T00:00:00"/>
  </r>
  <r>
    <s v="malamshintoengtg612w210pcsuntana"/>
    <x v="254"/>
    <n v="423"/>
    <e v="#N/A"/>
    <n v="1965"/>
    <s v="Malam Shintoeng TG 6-12W"/>
    <s v="UNTANA"/>
    <s v="HANSA"/>
    <s v="210 PCS"/>
    <s v="lilin"/>
    <s v="210"/>
    <s v="PCS"/>
    <s v=""/>
    <s v=""/>
    <s v=""/>
    <s v=""/>
    <n v="210"/>
    <s v="PCS"/>
    <m/>
    <n v="0"/>
    <n v="0"/>
    <n v="0"/>
    <s v=""/>
    <s v=""/>
    <n v="0"/>
    <n v="12"/>
    <s v="PCS"/>
    <n v="12"/>
    <s v="PCS"/>
    <s v=""/>
    <s v=""/>
    <s v=""/>
    <s v=""/>
    <s v=""/>
    <s v=""/>
    <s v=""/>
    <s v=""/>
    <n v="0"/>
    <n v="12"/>
    <s v="PCS"/>
    <n v="20"/>
    <s v=""/>
    <s v=""/>
    <s v=""/>
    <s v=""/>
    <x v="3"/>
    <d v="2023-07-20T00:00:00"/>
  </r>
  <r>
    <s v="malamshintoengtg1wpolos210pcsuntana"/>
    <x v="255"/>
    <n v="424"/>
    <e v="#N/A"/>
    <n v="1963"/>
    <s v="Malam Shintoeng TG 1W polos"/>
    <s v="UNTANA"/>
    <s v="HANSA"/>
    <s v="210 PCS"/>
    <s v="lilin"/>
    <s v="210"/>
    <s v="PCS"/>
    <s v=""/>
    <s v=""/>
    <s v=""/>
    <s v=""/>
    <n v="210"/>
    <s v="PCS"/>
    <m/>
    <n v="0"/>
    <n v="0"/>
    <n v="0"/>
    <s v=""/>
    <s v=""/>
    <n v="0"/>
    <n v="12"/>
    <s v="PCS"/>
    <n v="12"/>
    <s v="PCS"/>
    <s v=""/>
    <s v=""/>
    <s v=""/>
    <s v=""/>
    <s v=""/>
    <s v=""/>
    <s v=""/>
    <s v=""/>
    <n v="0"/>
    <n v="12"/>
    <s v="PCS"/>
    <n v="21"/>
    <s v=""/>
    <s v=""/>
    <s v=""/>
    <s v=""/>
    <x v="3"/>
    <d v="2023-07-20T00:00:00"/>
  </r>
  <r>
    <s v="malamshintoengk1wpolos480pcsuntana"/>
    <x v="256"/>
    <n v="425"/>
    <e v="#N/A"/>
    <n v="1959"/>
    <s v="Malam Shintoeng K 1W polos"/>
    <s v="UNTANA"/>
    <s v="HANSA"/>
    <s v="480 PCS"/>
    <s v="lilin"/>
    <s v="480"/>
    <s v="PCS"/>
    <s v=""/>
    <s v=""/>
    <s v=""/>
    <s v=""/>
    <n v="480"/>
    <s v="PCS"/>
    <m/>
    <n v="0"/>
    <n v="0"/>
    <n v="0"/>
    <s v=""/>
    <s v=""/>
    <n v="0"/>
    <n v="24"/>
    <s v="PCS"/>
    <n v="24"/>
    <s v="PCS"/>
    <s v=""/>
    <s v=""/>
    <s v=""/>
    <s v=""/>
    <s v=""/>
    <s v=""/>
    <s v=""/>
    <s v=""/>
    <n v="0"/>
    <n v="24"/>
    <s v="PCS"/>
    <n v="22"/>
    <s v=""/>
    <s v=""/>
    <s v=""/>
    <s v=""/>
    <x v="3"/>
    <d v="2023-07-20T00:00:00"/>
  </r>
  <r>
    <s v="malamshintoengk612w480pcsuntana"/>
    <x v="257"/>
    <n v="426"/>
    <e v="#N/A"/>
    <n v="1960"/>
    <s v="Malam Shintoeng K 6-12W"/>
    <s v="UNTANA"/>
    <s v="HANSA"/>
    <s v="480 PCS"/>
    <s v="lilin"/>
    <s v="480"/>
    <s v="PCS"/>
    <s v=""/>
    <s v=""/>
    <s v=""/>
    <s v=""/>
    <n v="480"/>
    <s v="PCS"/>
    <m/>
    <n v="0"/>
    <n v="0"/>
    <n v="0"/>
    <s v=""/>
    <s v=""/>
    <n v="0"/>
    <n v="24"/>
    <s v="PCS"/>
    <n v="24"/>
    <s v="PCS"/>
    <s v=""/>
    <s v=""/>
    <s v=""/>
    <s v=""/>
    <s v=""/>
    <s v=""/>
    <s v=""/>
    <s v=""/>
    <n v="0"/>
    <n v="24"/>
    <s v="PCS"/>
    <n v="23"/>
    <s v=""/>
    <s v=""/>
    <s v=""/>
    <s v=""/>
    <x v="3"/>
    <d v="2023-07-20T00:00:00"/>
  </r>
  <r>
    <s v="kenkoglupenglp0112grsartomoro"/>
    <x v="258"/>
    <n v="428"/>
    <e v="#N/A"/>
    <n v="543"/>
    <s v="Lem Glupen Kenko GLP-01"/>
    <s v="ARTO MORO"/>
    <s v="KENKO"/>
    <s v="12 GRS"/>
    <s v="lem"/>
    <s v="12"/>
    <s v="GRS"/>
    <n v="12"/>
    <s v="LSN"/>
    <n v="12"/>
    <s v="PCS"/>
    <n v="1728"/>
    <s v="PCS"/>
    <m/>
    <n v="1"/>
    <n v="1"/>
    <n v="0"/>
    <n v="0"/>
    <n v="0"/>
    <n v="1728"/>
    <s v=""/>
    <s v=""/>
    <s v=""/>
    <s v=""/>
    <s v=""/>
    <s v=""/>
    <s v=""/>
    <s v=""/>
    <s v=""/>
    <s v=""/>
    <s v=""/>
    <s v=""/>
    <n v="1"/>
    <s v=""/>
    <s v=""/>
    <n v="24"/>
    <s v=""/>
    <s v=""/>
    <s v=""/>
    <s v=""/>
    <x v="3"/>
    <d v="2023-07-17T00:00:00"/>
  </r>
  <r>
    <s v="kenkocorrectionfluidke10836lsnartomoro"/>
    <x v="238"/>
    <n v="429"/>
    <e v="#N/A"/>
    <n v="998"/>
    <s v="Tipe-ex Kenko KE-108"/>
    <s v="ARTO MORO"/>
    <s v="KENKO"/>
    <s v="36 LSN"/>
    <s v="tipex"/>
    <s v="36"/>
    <s v="LSN"/>
    <n v="12"/>
    <s v="PCS"/>
    <s v=""/>
    <s v=""/>
    <n v="432"/>
    <s v="PCS"/>
    <m/>
    <n v="5"/>
    <n v="5"/>
    <n v="0"/>
    <n v="0"/>
    <n v="0"/>
    <n v="2160"/>
    <s v=""/>
    <s v=""/>
    <s v=""/>
    <s v=""/>
    <s v=""/>
    <s v=""/>
    <s v=""/>
    <s v=""/>
    <s v=""/>
    <s v=""/>
    <s v=""/>
    <s v=""/>
    <n v="5"/>
    <s v=""/>
    <s v=""/>
    <n v="25"/>
    <s v=""/>
    <s v=""/>
    <s v=""/>
    <s v=""/>
    <x v="3"/>
    <d v="2023-07-17T00:00:00"/>
  </r>
  <r>
    <s v="kenkostaplerhd10smini25lsnartomoro"/>
    <x v="243"/>
    <n v="430"/>
    <e v="#N/A"/>
    <n v="873"/>
    <s v="Stapler Kenko HD-10 S mini"/>
    <s v="ARTO MORO"/>
    <s v="KENKO"/>
    <s v="25 LSN"/>
    <s v="stapler"/>
    <s v="25"/>
    <s v="LSN"/>
    <n v="12"/>
    <s v="PCS"/>
    <s v=""/>
    <s v=""/>
    <n v="300"/>
    <s v="PCS"/>
    <m/>
    <n v="4"/>
    <n v="4"/>
    <n v="0"/>
    <n v="0"/>
    <n v="0"/>
    <n v="1200"/>
    <s v=""/>
    <s v=""/>
    <s v=""/>
    <s v=""/>
    <s v=""/>
    <s v=""/>
    <s v=""/>
    <s v=""/>
    <s v=""/>
    <s v=""/>
    <s v=""/>
    <s v=""/>
    <n v="4"/>
    <s v=""/>
    <s v=""/>
    <n v="26"/>
    <s v=""/>
    <s v=""/>
    <s v=""/>
    <s v=""/>
    <x v="3"/>
    <d v="2023-07-17T00:00:00"/>
  </r>
  <r>
    <s v="kenkostaplerhd10d20lsnartomoro"/>
    <x v="259"/>
    <n v="431"/>
    <e v="#N/A"/>
    <n v="867"/>
    <s v="Stapler Kenko HD-10 D"/>
    <s v="ARTO MORO"/>
    <s v="KENKO"/>
    <s v="20 LSN"/>
    <s v="stapler"/>
    <s v="20"/>
    <s v="LSN"/>
    <n v="12"/>
    <s v="PCS"/>
    <s v=""/>
    <s v=""/>
    <n v="240"/>
    <s v="PCS"/>
    <m/>
    <n v="3"/>
    <n v="3"/>
    <n v="0"/>
    <n v="0"/>
    <n v="0"/>
    <n v="720"/>
    <s v=""/>
    <s v=""/>
    <s v=""/>
    <s v=""/>
    <s v=""/>
    <s v=""/>
    <s v=""/>
    <s v=""/>
    <s v=""/>
    <s v=""/>
    <s v=""/>
    <s v=""/>
    <n v="3"/>
    <s v=""/>
    <s v=""/>
    <n v="27"/>
    <s v=""/>
    <s v=""/>
    <s v=""/>
    <s v=""/>
    <x v="3"/>
    <d v="2023-07-17T00:00:00"/>
  </r>
  <r>
    <s v="kenkoliquidgluelg3535ml20lsnartomoro"/>
    <x v="242"/>
    <n v="432"/>
    <e v="#N/A"/>
    <n v="541"/>
    <s v="Lem cair Kenko LG-35"/>
    <s v="ARTO MORO"/>
    <s v="KENKO"/>
    <s v="20 LSN"/>
    <s v="lem"/>
    <s v="20"/>
    <s v="LSN"/>
    <n v="12"/>
    <s v="PCS"/>
    <s v=""/>
    <s v=""/>
    <n v="240"/>
    <s v="PCS"/>
    <m/>
    <n v="10"/>
    <n v="10"/>
    <n v="0"/>
    <n v="0"/>
    <n v="0"/>
    <n v="2400"/>
    <s v=""/>
    <s v=""/>
    <s v=""/>
    <s v=""/>
    <s v=""/>
    <s v=""/>
    <s v=""/>
    <s v=""/>
    <s v=""/>
    <s v=""/>
    <s v=""/>
    <s v=""/>
    <n v="10"/>
    <s v=""/>
    <s v=""/>
    <n v="28"/>
    <s v=""/>
    <s v=""/>
    <s v=""/>
    <s v=""/>
    <x v="3"/>
    <d v="2023-07-17T00:00:00"/>
  </r>
  <r>
    <s v="isigelinktz501r96lsnuntana"/>
    <x v="260"/>
    <n v="434"/>
    <e v="#N/A"/>
    <n v="1811"/>
    <s v="Isi gel TZ-501 R"/>
    <s v="UNTANA"/>
    <s v="DB"/>
    <s v="96 LSN"/>
    <s v="isi"/>
    <s v="96"/>
    <s v="LSN"/>
    <n v="12"/>
    <s v="PCS"/>
    <s v=""/>
    <s v=""/>
    <n v="1152"/>
    <s v="PCS"/>
    <m/>
    <n v="8"/>
    <n v="8"/>
    <n v="0"/>
    <n v="768"/>
    <s v="LSN"/>
    <n v="9216"/>
    <s v=""/>
    <s v=""/>
    <s v=""/>
    <s v=""/>
    <s v=""/>
    <s v=""/>
    <s v=""/>
    <s v=""/>
    <s v=""/>
    <s v=""/>
    <s v=""/>
    <s v=""/>
    <n v="8"/>
    <s v=""/>
    <s v=""/>
    <n v="29"/>
    <s v=""/>
    <s v=""/>
    <s v=""/>
    <s v=""/>
    <x v="3"/>
    <d v="2023-07-17T00:00:00"/>
  </r>
  <r>
    <s v="ollgunindo30lsnuntana"/>
    <x v="261"/>
    <n v="436"/>
    <e v="#N/A"/>
    <n v="1764"/>
    <s v="Gunting Gunindo OLL"/>
    <s v="UNTANA"/>
    <s v="GUNINDO"/>
    <s v="30 LSN"/>
    <s v="gunting"/>
    <s v="30"/>
    <s v="LSN"/>
    <n v="12"/>
    <s v="PCS"/>
    <s v=""/>
    <s v=""/>
    <n v="360"/>
    <s v="PCS"/>
    <m/>
    <n v="3"/>
    <n v="3"/>
    <n v="0"/>
    <n v="90"/>
    <s v="LSN"/>
    <n v="1080"/>
    <s v=""/>
    <s v=""/>
    <s v=""/>
    <s v=""/>
    <s v=""/>
    <s v=""/>
    <s v=""/>
    <s v=""/>
    <s v=""/>
    <s v=""/>
    <s v=""/>
    <s v=""/>
    <n v="3"/>
    <s v=""/>
    <s v=""/>
    <n v="30"/>
    <s v=""/>
    <s v=""/>
    <s v=""/>
    <s v=""/>
    <x v="3"/>
    <d v="2023-07-17T00:00:00"/>
  </r>
  <r>
    <s v="cuttersc9ctrans60lsnuntana"/>
    <x v="262"/>
    <n v="438"/>
    <e v="#N/A"/>
    <n v="1546"/>
    <s v="Cutter Gunindo SC 9C Trans"/>
    <s v="UNTANA"/>
    <s v="GUNINDO"/>
    <s v="60 LSN"/>
    <s v="cutter"/>
    <s v="60"/>
    <s v="LSN"/>
    <n v="12"/>
    <s v="PCS"/>
    <s v=""/>
    <s v=""/>
    <n v="720"/>
    <s v="PCS"/>
    <m/>
    <n v="1"/>
    <n v="1"/>
    <n v="0"/>
    <n v="60"/>
    <s v="LSN"/>
    <n v="720"/>
    <s v=""/>
    <s v=""/>
    <s v=""/>
    <s v=""/>
    <s v=""/>
    <s v=""/>
    <s v=""/>
    <s v=""/>
    <s v=""/>
    <s v=""/>
    <s v=""/>
    <s v=""/>
    <n v="1"/>
    <s v=""/>
    <s v=""/>
    <n v="31"/>
    <s v=""/>
    <s v=""/>
    <s v=""/>
    <s v=""/>
    <x v="3"/>
    <d v="2023-07-17T00:00:00"/>
  </r>
  <r>
    <s v="cuttera18trans60lsnuntana"/>
    <x v="263"/>
    <n v="439"/>
    <e v="#N/A"/>
    <n v="1541"/>
    <s v="Cutter Gunindo A 18 Trans"/>
    <s v="UNTANA"/>
    <s v="GUNINDO"/>
    <s v="60 LSN"/>
    <s v="cutter"/>
    <s v="60"/>
    <s v="LSN"/>
    <n v="12"/>
    <s v="PCS"/>
    <s v=""/>
    <s v=""/>
    <n v="720"/>
    <s v="PCS"/>
    <m/>
    <n v="1"/>
    <n v="1"/>
    <n v="0"/>
    <n v="60"/>
    <s v="LSN"/>
    <n v="720"/>
    <s v=""/>
    <s v=""/>
    <s v=""/>
    <s v=""/>
    <s v=""/>
    <s v=""/>
    <s v=""/>
    <s v=""/>
    <s v=""/>
    <s v=""/>
    <s v=""/>
    <s v=""/>
    <n v="1"/>
    <s v=""/>
    <s v=""/>
    <n v="32"/>
    <s v=""/>
    <s v=""/>
    <s v=""/>
    <s v=""/>
    <x v="3"/>
    <d v="2023-07-17T00:00:00"/>
  </r>
  <r>
    <s v="pl8gunindo20lsnuntana"/>
    <x v="264"/>
    <n v="440"/>
    <e v="#N/A"/>
    <n v="1771"/>
    <s v="Gunting Gunindo PL-8"/>
    <s v="UNTANA"/>
    <s v="GUNINDO"/>
    <s v="20 LSN"/>
    <s v="gunting"/>
    <s v="20"/>
    <s v="LSN"/>
    <n v="12"/>
    <s v="PCS"/>
    <s v=""/>
    <s v=""/>
    <n v="240"/>
    <s v="PCS"/>
    <m/>
    <n v="1"/>
    <n v="1"/>
    <n v="0"/>
    <n v="20"/>
    <s v="LSN"/>
    <n v="240"/>
    <s v=""/>
    <s v=""/>
    <s v=""/>
    <s v=""/>
    <s v=""/>
    <s v=""/>
    <s v=""/>
    <s v=""/>
    <s v=""/>
    <s v=""/>
    <s v=""/>
    <s v=""/>
    <n v="1"/>
    <s v=""/>
    <s v=""/>
    <n v="33"/>
    <s v=""/>
    <s v=""/>
    <s v=""/>
    <s v=""/>
    <x v="3"/>
    <d v="2023-07-17T00:00:00"/>
  </r>
  <r>
    <s v="gunindosplcoklat30lsnuntana"/>
    <x v="265"/>
    <n v="441"/>
    <e v="#N/A"/>
    <n v="1773"/>
    <s v="Gunting Gunindo SPL coklat "/>
    <s v="UNTANA"/>
    <s v="GUNINDO"/>
    <s v="30 LSN"/>
    <s v="gunting"/>
    <s v="30"/>
    <s v="LSN"/>
    <n v="12"/>
    <s v="PCS"/>
    <s v=""/>
    <s v=""/>
    <n v="360"/>
    <s v="PCS"/>
    <m/>
    <n v="2"/>
    <n v="2"/>
    <n v="0"/>
    <n v="60"/>
    <s v="LSN"/>
    <n v="720"/>
    <s v=""/>
    <s v=""/>
    <s v=""/>
    <s v=""/>
    <s v=""/>
    <s v=""/>
    <s v=""/>
    <s v=""/>
    <s v=""/>
    <s v=""/>
    <s v=""/>
    <s v=""/>
    <n v="2"/>
    <s v=""/>
    <s v=""/>
    <n v="34"/>
    <s v=""/>
    <s v=""/>
    <s v=""/>
    <s v=""/>
    <x v="3"/>
    <d v="2023-07-17T00:00:00"/>
  </r>
  <r>
    <s v="sdistapler112320lsnartomoro"/>
    <x v="266"/>
    <n v="443"/>
    <e v="#N/A"/>
    <n v="885"/>
    <s v="Stapler SDI 1123"/>
    <s v="ARTO MORO"/>
    <s v="SDI"/>
    <s v="20 LSN"/>
    <s v="stapler"/>
    <s v="20"/>
    <s v="LSN"/>
    <n v="12"/>
    <s v="PCS"/>
    <s v=""/>
    <s v=""/>
    <n v="240"/>
    <s v="PCS"/>
    <m/>
    <n v="1"/>
    <n v="1"/>
    <n v="0"/>
    <n v="20"/>
    <s v="LSN"/>
    <n v="240"/>
    <s v=""/>
    <s v=""/>
    <s v=""/>
    <s v=""/>
    <s v=""/>
    <s v=""/>
    <s v=""/>
    <s v=""/>
    <s v=""/>
    <s v=""/>
    <s v=""/>
    <s v=""/>
    <n v="1"/>
    <s v=""/>
    <s v=""/>
    <n v="35"/>
    <s v=""/>
    <s v=""/>
    <s v=""/>
    <s v=""/>
    <x v="3"/>
    <d v="2023-07-17T00:00:00"/>
  </r>
  <r>
    <s v="sdipmarkerp500vpbiru1pak12setartomoro"/>
    <x v="267"/>
    <n v="444"/>
    <e v="#N/A"/>
    <n v="812"/>
    <s v="Spidol SDI P500-VP Biru"/>
    <s v="ARTO MORO"/>
    <s v="SDI"/>
    <s v="1 PAK (12 SET)"/>
    <s v="dll"/>
    <s v="1"/>
    <s v="PAK"/>
    <s v="12"/>
    <s v="SET"/>
    <s v=""/>
    <s v=""/>
    <n v="12"/>
    <s v="SET"/>
    <m/>
    <n v="0"/>
    <n v="0"/>
    <n v="0"/>
    <s v=""/>
    <s v=""/>
    <n v="0"/>
    <n v="12"/>
    <s v="SET"/>
    <n v="12"/>
    <s v="SET"/>
    <s v=""/>
    <s v=""/>
    <s v=""/>
    <s v=""/>
    <s v=""/>
    <s v=""/>
    <s v=""/>
    <s v=""/>
    <n v="0"/>
    <n v="12"/>
    <s v="SET"/>
    <n v="36"/>
    <s v=""/>
    <s v=""/>
    <s v=""/>
    <s v=""/>
    <x v="3"/>
    <d v="2023-07-17T00:00:00"/>
  </r>
  <r>
    <s v="sdistapler110230lsnartomoro"/>
    <x v="268"/>
    <n v="446"/>
    <e v="#N/A"/>
    <n v="883"/>
    <s v="Stapler SDI 1102"/>
    <s v="ARTO MORO"/>
    <s v="SDI"/>
    <s v="30 LSN"/>
    <s v="stapler"/>
    <s v="30"/>
    <s v="LSN"/>
    <n v="12"/>
    <s v="PCS"/>
    <s v=""/>
    <s v=""/>
    <n v="360"/>
    <s v="PCS"/>
    <m/>
    <n v="1"/>
    <n v="1"/>
    <n v="0"/>
    <n v="30"/>
    <s v="LSN"/>
    <n v="360"/>
    <s v=""/>
    <s v=""/>
    <s v=""/>
    <s v=""/>
    <s v=""/>
    <s v=""/>
    <s v=""/>
    <s v=""/>
    <s v=""/>
    <s v=""/>
    <s v=""/>
    <s v=""/>
    <n v="1"/>
    <s v=""/>
    <s v=""/>
    <n v="37"/>
    <s v=""/>
    <s v=""/>
    <s v=""/>
    <s v=""/>
    <x v="3"/>
    <d v="2023-07-17T00:00:00"/>
  </r>
  <r>
    <s v="gelinktianjiaotz501144lsnuntana"/>
    <x v="269"/>
    <n v="448"/>
    <e v="#N/A"/>
    <n v="1735"/>
    <s v="Gel pen Tianjiao TZ-501"/>
    <s v="UNTANA"/>
    <n v="99"/>
    <s v="144 LSN"/>
    <s v="pen"/>
    <s v="144"/>
    <s v="LSN"/>
    <n v="12"/>
    <s v="PCS"/>
    <s v=""/>
    <s v=""/>
    <n v="1728"/>
    <s v="PCS"/>
    <m/>
    <n v="5"/>
    <n v="5"/>
    <n v="0"/>
    <n v="720"/>
    <s v="LSN"/>
    <n v="8640"/>
    <s v=""/>
    <s v=""/>
    <s v=""/>
    <s v=""/>
    <s v=""/>
    <s v=""/>
    <s v=""/>
    <s v=""/>
    <s v=""/>
    <s v=""/>
    <s v=""/>
    <s v=""/>
    <n v="5"/>
    <s v=""/>
    <s v=""/>
    <n v="38"/>
    <s v=""/>
    <s v=""/>
    <s v=""/>
    <s v=""/>
    <x v="3"/>
    <d v="2023-07-17T00:00:00"/>
  </r>
  <r>
    <s v="acrylicsisipankertasa4t30x21cm40pcsuntana"/>
    <x v="270"/>
    <n v="450"/>
    <n v="2272"/>
    <n v="1039"/>
    <s v="Acrylic sisipan kertas A4 T 30x21cm"/>
    <s v="UNTANA"/>
    <s v="BINTANG SAUDARA"/>
    <s v="40 PCS"/>
    <s v="dll"/>
    <s v="40"/>
    <s v="PCS"/>
    <s v=""/>
    <s v=""/>
    <s v=""/>
    <s v=""/>
    <n v="40"/>
    <s v="PCS"/>
    <m/>
    <n v="3"/>
    <n v="3"/>
    <n v="0"/>
    <n v="120"/>
    <s v="PCS"/>
    <n v="120"/>
    <s v=""/>
    <s v=""/>
    <s v=""/>
    <s v=""/>
    <s v=""/>
    <s v=""/>
    <s v=""/>
    <s v=""/>
    <s v=""/>
    <s v=""/>
    <s v=""/>
    <s v=""/>
    <n v="3"/>
    <s v=""/>
    <s v=""/>
    <n v="39"/>
    <s v=""/>
    <s v=""/>
    <s v=""/>
    <s v=""/>
    <x v="3"/>
    <d v="2023-07-17T00:00:00"/>
  </r>
  <r>
    <s v="acrylicsisipankertasa5t15x21cm60pcsuntana"/>
    <x v="271"/>
    <n v="451"/>
    <n v="2273"/>
    <n v="1041"/>
    <s v="Acrylic sisipan kertas A5 T 15x21cm"/>
    <s v="UNTANA"/>
    <s v="BINTANG SAUDARA"/>
    <s v="60 PCS"/>
    <s v="dll"/>
    <s v="60"/>
    <s v="PCS"/>
    <s v=""/>
    <s v=""/>
    <s v=""/>
    <s v=""/>
    <n v="60"/>
    <s v="PCS"/>
    <m/>
    <n v="3"/>
    <n v="3"/>
    <n v="0"/>
    <n v="180"/>
    <s v="PCS"/>
    <n v="180"/>
    <s v=""/>
    <s v=""/>
    <s v=""/>
    <s v=""/>
    <s v=""/>
    <s v=""/>
    <s v=""/>
    <s v=""/>
    <s v=""/>
    <s v=""/>
    <s v=""/>
    <s v=""/>
    <n v="3"/>
    <s v=""/>
    <s v=""/>
    <n v="40"/>
    <s v=""/>
    <s v=""/>
    <s v=""/>
    <s v=""/>
    <x v="3"/>
    <d v="2023-07-17T00:00:00"/>
  </r>
  <r>
    <s v="agenda123poloshijau60pcsuntana"/>
    <x v="272"/>
    <n v="452"/>
    <n v="43"/>
    <n v="1064"/>
    <s v="Agenda polos 123 Hijau"/>
    <s v="UNTANA"/>
    <s v="BINTANG SAUDARA"/>
    <s v="60 PCS"/>
    <s v="buku"/>
    <s v="60"/>
    <s v="PCS"/>
    <s v=""/>
    <s v=""/>
    <s v=""/>
    <s v=""/>
    <n v="60"/>
    <s v="PCS"/>
    <m/>
    <n v="2"/>
    <n v="2"/>
    <n v="0"/>
    <n v="120"/>
    <s v="PCS"/>
    <n v="120"/>
    <s v=""/>
    <s v=""/>
    <s v=""/>
    <s v=""/>
    <s v=""/>
    <s v=""/>
    <s v=""/>
    <s v=""/>
    <s v=""/>
    <s v=""/>
    <s v=""/>
    <s v=""/>
    <n v="2"/>
    <s v=""/>
    <s v=""/>
    <n v="41"/>
    <s v=""/>
    <s v=""/>
    <s v=""/>
    <s v=""/>
    <x v="3"/>
    <d v="2023-07-17T00:00:00"/>
  </r>
  <r>
    <s v="agendaprodeluxebsrpc122wk60pcsuntana"/>
    <x v="273"/>
    <n v="453"/>
    <e v="#N/A"/>
    <n v="1067"/>
    <s v="Agenda Pro Deluxe Besar PC-122 WK"/>
    <s v="UNTANA"/>
    <s v="BINTANG SAUDARA"/>
    <s v="60 PCS"/>
    <s v="buku"/>
    <s v="60"/>
    <s v="PCS"/>
    <s v=""/>
    <s v=""/>
    <s v=""/>
    <s v=""/>
    <n v="60"/>
    <s v="PCS"/>
    <m/>
    <n v="2"/>
    <n v="2"/>
    <n v="0"/>
    <n v="120"/>
    <s v="PCS"/>
    <n v="120"/>
    <s v=""/>
    <s v=""/>
    <s v=""/>
    <s v=""/>
    <s v=""/>
    <s v=""/>
    <s v=""/>
    <s v=""/>
    <s v=""/>
    <s v=""/>
    <s v=""/>
    <s v=""/>
    <n v="2"/>
    <s v=""/>
    <s v=""/>
    <n v="42"/>
    <s v=""/>
    <s v=""/>
    <s v=""/>
    <s v=""/>
    <x v="3"/>
    <d v="2023-07-17T00:00:00"/>
  </r>
  <r>
    <s v="bukumewarnaibtsmix2201800pcsuntana"/>
    <x v="274"/>
    <n v="454"/>
    <e v="#N/A"/>
    <n v="1467"/>
    <s v="Buku Mewarnai BTS/ Mix 2201"/>
    <s v="UNTANA"/>
    <s v="BINTANG SAUDARA"/>
    <s v="800 PCS"/>
    <s v="buku"/>
    <s v="800"/>
    <s v="PCS"/>
    <s v=""/>
    <s v=""/>
    <s v=""/>
    <s v=""/>
    <n v="800"/>
    <s v="PCS"/>
    <m/>
    <n v="2"/>
    <n v="2"/>
    <n v="0"/>
    <n v="1600"/>
    <s v="PCS"/>
    <n v="1600"/>
    <s v=""/>
    <s v=""/>
    <s v=""/>
    <s v=""/>
    <s v=""/>
    <s v=""/>
    <s v=""/>
    <s v=""/>
    <s v=""/>
    <s v=""/>
    <s v=""/>
    <s v=""/>
    <n v="2"/>
    <s v=""/>
    <s v=""/>
    <n v="43"/>
    <s v=""/>
    <s v=""/>
    <s v=""/>
    <s v=""/>
    <x v="3"/>
    <d v="2023-07-17T00:00:00"/>
  </r>
  <r>
    <s v="clipboardtransfoliofancytr2335144pcsuntana"/>
    <x v="275"/>
    <n v="455"/>
    <n v="637"/>
    <n v="1511"/>
    <s v="Clip Board Trans Folio Fancy TR-2335"/>
    <s v="UNTANA"/>
    <s v="BINTANG SAUDARA"/>
    <s v="144 PCS"/>
    <s v="clip"/>
    <s v="144"/>
    <s v="PCS"/>
    <s v=""/>
    <s v=""/>
    <s v=""/>
    <s v=""/>
    <n v="144"/>
    <s v="PCS"/>
    <m/>
    <n v="2"/>
    <n v="2"/>
    <n v="0"/>
    <n v="288"/>
    <s v="PCS"/>
    <n v="288"/>
    <s v=""/>
    <s v=""/>
    <s v=""/>
    <s v=""/>
    <s v=""/>
    <s v=""/>
    <s v=""/>
    <s v=""/>
    <s v=""/>
    <s v=""/>
    <s v=""/>
    <s v=""/>
    <n v="2"/>
    <s v=""/>
    <s v=""/>
    <n v="44"/>
    <s v=""/>
    <s v=""/>
    <s v=""/>
    <s v=""/>
    <x v="3"/>
    <d v="2023-07-17T00:00:00"/>
  </r>
  <r>
    <s v="notebookexclusive080196pcsuntana"/>
    <x v="276"/>
    <n v="456"/>
    <e v="#N/A"/>
    <n v="2104"/>
    <s v="NB Exclusive 0801/ 80"/>
    <s v="UNTANA"/>
    <s v="BINTANG SAUDARA"/>
    <s v="96 pcs"/>
    <s v="note"/>
    <s v="96"/>
    <s v="PCS"/>
    <s v=""/>
    <s v=""/>
    <s v=""/>
    <s v=""/>
    <n v="96"/>
    <s v="PCS"/>
    <m/>
    <n v="2"/>
    <n v="2"/>
    <n v="0"/>
    <n v="192"/>
    <s v="PCS"/>
    <n v="192"/>
    <s v=""/>
    <s v=""/>
    <s v=""/>
    <s v=""/>
    <s v=""/>
    <s v=""/>
    <s v=""/>
    <s v=""/>
    <s v=""/>
    <s v=""/>
    <s v=""/>
    <s v=""/>
    <n v="2"/>
    <s v=""/>
    <s v=""/>
    <n v="45"/>
    <s v=""/>
    <s v=""/>
    <s v=""/>
    <s v=""/>
    <x v="3"/>
    <d v="2023-07-17T00:00:00"/>
  </r>
  <r>
    <s v="paperbagcoklattgtebal40lsnuntana"/>
    <x v="277"/>
    <n v="457"/>
    <e v="#N/A"/>
    <n v="2561"/>
    <s v="Tas Coklat Tanggung Besar"/>
    <s v="UNTANA"/>
    <s v="BINTANG SAUDARA"/>
    <s v="40 LSN"/>
    <s v="tas"/>
    <s v="40"/>
    <s v="LSN"/>
    <n v="12"/>
    <s v="PCS"/>
    <s v=""/>
    <s v=""/>
    <n v="480"/>
    <s v="PCS"/>
    <m/>
    <n v="2"/>
    <n v="2"/>
    <n v="0"/>
    <n v="80"/>
    <s v="LSN"/>
    <n v="960"/>
    <s v=""/>
    <s v=""/>
    <s v=""/>
    <s v=""/>
    <s v=""/>
    <s v=""/>
    <s v=""/>
    <s v=""/>
    <s v=""/>
    <s v=""/>
    <s v=""/>
    <s v=""/>
    <n v="2"/>
    <s v=""/>
    <s v=""/>
    <n v="46"/>
    <s v=""/>
    <s v=""/>
    <s v=""/>
    <s v=""/>
    <x v="3"/>
    <d v="2023-07-17T00:00:00"/>
  </r>
  <r>
    <s v="sketchbooka4355772pcsuntana"/>
    <x v="278"/>
    <n v="458"/>
    <e v="#N/A"/>
    <n v="1228"/>
    <s v="Bk Sketsa A4-3557"/>
    <s v="UNTANA"/>
    <s v="BINTANG SAUDARA"/>
    <s v="72 PCS"/>
    <s v="buku"/>
    <s v="72"/>
    <s v="PCS"/>
    <s v=""/>
    <s v=""/>
    <s v=""/>
    <s v=""/>
    <n v="72"/>
    <s v="PCS"/>
    <m/>
    <n v="1"/>
    <n v="1"/>
    <n v="0"/>
    <n v="72"/>
    <s v="PCS"/>
    <n v="72"/>
    <s v=""/>
    <s v=""/>
    <s v=""/>
    <s v=""/>
    <s v=""/>
    <s v=""/>
    <s v=""/>
    <s v=""/>
    <s v=""/>
    <s v=""/>
    <s v=""/>
    <s v=""/>
    <n v="1"/>
    <s v=""/>
    <s v=""/>
    <n v="47"/>
    <s v=""/>
    <s v=""/>
    <s v=""/>
    <s v=""/>
    <x v="3"/>
    <d v="2023-07-17T00:00:00"/>
  </r>
  <r>
    <s v="agendaprodeluxekclpc121wk120pcsuntana"/>
    <x v="279"/>
    <n v="460"/>
    <e v="#N/A"/>
    <n v="1068"/>
    <s v="Agenda Pro Deluxe PC-121 WK Kecil"/>
    <s v="UNTANA"/>
    <s v="BINTANG SAUDARA"/>
    <s v="120 PCS"/>
    <s v="buku"/>
    <s v="120"/>
    <s v="PCS"/>
    <s v=""/>
    <s v=""/>
    <s v=""/>
    <s v=""/>
    <n v="120"/>
    <s v="PCS"/>
    <m/>
    <n v="2"/>
    <n v="2"/>
    <n v="0"/>
    <n v="240"/>
    <s v="PCS"/>
    <n v="240"/>
    <s v=""/>
    <s v=""/>
    <s v=""/>
    <s v=""/>
    <s v=""/>
    <s v=""/>
    <s v=""/>
    <s v=""/>
    <s v=""/>
    <s v=""/>
    <s v=""/>
    <s v=""/>
    <n v="2"/>
    <s v=""/>
    <s v=""/>
    <n v="48"/>
    <s v=""/>
    <s v=""/>
    <s v=""/>
    <s v=""/>
    <x v="3"/>
    <d v="2023-07-17T00:00:00"/>
  </r>
  <r>
    <s v="notes15680addtelp60lsnuntana"/>
    <x v="280"/>
    <n v="461"/>
    <e v="#N/A"/>
    <n v="2115"/>
    <s v="Notes 156-80/ Address Telepon"/>
    <s v="UNTANA"/>
    <s v="BINTANG SAUDARA"/>
    <s v="60 LSN"/>
    <s v="note"/>
    <s v="60"/>
    <s v="LSN"/>
    <n v="12"/>
    <s v="PCS"/>
    <s v=""/>
    <s v=""/>
    <n v="720"/>
    <s v="PCS"/>
    <m/>
    <n v="5"/>
    <n v="5"/>
    <n v="0"/>
    <n v="300"/>
    <s v="LSN"/>
    <n v="3600"/>
    <s v=""/>
    <s v=""/>
    <s v=""/>
    <s v=""/>
    <s v=""/>
    <s v=""/>
    <s v=""/>
    <s v=""/>
    <s v=""/>
    <s v=""/>
    <s v=""/>
    <s v=""/>
    <n v="5"/>
    <s v=""/>
    <s v=""/>
    <n v="49"/>
    <s v=""/>
    <s v=""/>
    <s v=""/>
    <s v=""/>
    <x v="3"/>
    <d v="2023-07-17T00:00:00"/>
  </r>
  <r>
    <s v="shoppingbagbrandedkecil50lsnuntana"/>
    <x v="281"/>
    <n v="462"/>
    <e v="#N/A"/>
    <n v="2560"/>
    <s v="Tas Branded Kecil"/>
    <s v="UNTANA"/>
    <s v="BINTANG SAUDARA"/>
    <s v="50 LSN"/>
    <s v="tas"/>
    <s v="50"/>
    <s v="LSN"/>
    <n v="12"/>
    <s v="PCS"/>
    <s v=""/>
    <s v=""/>
    <n v="600"/>
    <s v="PCS"/>
    <m/>
    <n v="2"/>
    <n v="2"/>
    <n v="0"/>
    <n v="100"/>
    <s v="LSN"/>
    <n v="1200"/>
    <s v=""/>
    <s v=""/>
    <s v=""/>
    <s v=""/>
    <s v=""/>
    <s v=""/>
    <s v=""/>
    <s v=""/>
    <s v=""/>
    <s v=""/>
    <s v=""/>
    <s v=""/>
    <n v="2"/>
    <s v=""/>
    <s v=""/>
    <n v="50"/>
    <s v=""/>
    <s v=""/>
    <s v=""/>
    <s v=""/>
    <x v="3"/>
    <d v="2023-07-17T00:00:00"/>
  </r>
  <r>
    <s v="isigwno10100pakartomoro"/>
    <x v="282"/>
    <n v="464"/>
    <n v="106"/>
    <n v="462"/>
    <s v="Isi GW no.10"/>
    <s v="ARTO MORO"/>
    <s v="LAYS"/>
    <s v="100 PAK"/>
    <s v="isi"/>
    <s v="100"/>
    <s v="PAK"/>
    <s v=""/>
    <s v=""/>
    <s v=""/>
    <s v=""/>
    <n v="100"/>
    <s v="PAK"/>
    <m/>
    <n v="20"/>
    <n v="20"/>
    <n v="0"/>
    <n v="2000"/>
    <s v="PAK"/>
    <n v="2000"/>
    <s v=""/>
    <s v=""/>
    <s v=""/>
    <s v=""/>
    <s v=""/>
    <s v=""/>
    <s v=""/>
    <s v=""/>
    <s v=""/>
    <s v=""/>
    <s v=""/>
    <s v=""/>
    <n v="20"/>
    <s v=""/>
    <s v=""/>
    <n v="51"/>
    <s v=""/>
    <s v=""/>
    <s v=""/>
    <s v=""/>
    <x v="3"/>
    <d v="2023-07-17T00:00:00"/>
  </r>
  <r>
    <s v="sampulsamsonboxybatik180pcsartomoro"/>
    <x v="283"/>
    <n v="466"/>
    <e v="#N/A"/>
    <n v="809"/>
    <s v="Sampul Boxy Batik"/>
    <s v="ARTO MORO"/>
    <s v="PARAMA"/>
    <s v="180 PCS"/>
    <s v="kertas"/>
    <s v="180"/>
    <s v="PCS"/>
    <s v=""/>
    <s v=""/>
    <s v=""/>
    <s v=""/>
    <n v="180"/>
    <s v="PCS"/>
    <m/>
    <n v="5"/>
    <n v="5"/>
    <n v="0"/>
    <n v="900"/>
    <s v="PCS"/>
    <n v="900"/>
    <s v=""/>
    <s v=""/>
    <s v=""/>
    <s v=""/>
    <s v=""/>
    <s v=""/>
    <s v=""/>
    <s v=""/>
    <s v=""/>
    <s v=""/>
    <s v=""/>
    <s v=""/>
    <n v="5"/>
    <s v=""/>
    <s v=""/>
    <n v="52"/>
    <s v=""/>
    <s v=""/>
    <s v=""/>
    <s v=""/>
    <x v="3"/>
    <d v="2023-07-21T00:00:00"/>
  </r>
  <r>
    <s v="sampulsamsonkwartobatik240pcsartomoro"/>
    <x v="284"/>
    <n v="467"/>
    <e v="#N/A"/>
    <n v="810"/>
    <s v="Sampul Kwarto Batik"/>
    <s v="ARTO MORO"/>
    <s v="PARAMA"/>
    <s v="240 PCS"/>
    <s v="kertas"/>
    <s v="240"/>
    <s v="PCS"/>
    <s v=""/>
    <s v=""/>
    <s v=""/>
    <s v=""/>
    <n v="240"/>
    <s v="PCS"/>
    <m/>
    <n v="5"/>
    <n v="5"/>
    <n v="0"/>
    <n v="1200"/>
    <s v="PCS"/>
    <n v="1200"/>
    <s v=""/>
    <s v=""/>
    <s v=""/>
    <s v=""/>
    <s v=""/>
    <s v=""/>
    <s v=""/>
    <s v=""/>
    <s v=""/>
    <s v=""/>
    <s v=""/>
    <s v=""/>
    <n v="5"/>
    <s v=""/>
    <s v=""/>
    <n v="53"/>
    <s v=""/>
    <s v=""/>
    <s v=""/>
    <s v=""/>
    <x v="3"/>
    <d v="2023-07-21T00:00:00"/>
  </r>
  <r>
    <s v="shoppingbagsb116sdgbranded40lsnuntana"/>
    <x v="285"/>
    <n v="469"/>
    <e v="#N/A"/>
    <n v="2597"/>
    <s v="Tas SB-116 Branded Tanggung"/>
    <s v="UNTANA"/>
    <s v="BINTANG SAUDARA"/>
    <s v="40 LSN"/>
    <s v="tas"/>
    <s v="40"/>
    <s v="LSN"/>
    <n v="12"/>
    <s v="PCS"/>
    <s v=""/>
    <s v=""/>
    <n v="480"/>
    <s v="PCS"/>
    <m/>
    <n v="2"/>
    <n v="2"/>
    <n v="0"/>
    <n v="80"/>
    <s v="LSN"/>
    <n v="960"/>
    <s v=""/>
    <s v=""/>
    <s v=""/>
    <s v=""/>
    <s v=""/>
    <s v=""/>
    <s v=""/>
    <s v=""/>
    <s v=""/>
    <s v=""/>
    <s v=""/>
    <s v=""/>
    <n v="2"/>
    <s v=""/>
    <s v=""/>
    <n v="54"/>
    <s v=""/>
    <s v=""/>
    <s v=""/>
    <s v=""/>
    <x v="3"/>
    <d v="2023-07-20T00:00:00"/>
  </r>
  <r>
    <s v="bindernoteb5abstrak60pcsuntana"/>
    <x v="286"/>
    <n v="471"/>
    <e v="#N/A"/>
    <n v="1231"/>
    <s v="BN B5 Abstrak"/>
    <s v="UNTANA"/>
    <s v="BINTANG SAUDARA"/>
    <s v="60 PCS"/>
    <s v="bnote"/>
    <s v="60"/>
    <s v="PCS"/>
    <s v=""/>
    <s v=""/>
    <s v=""/>
    <s v=""/>
    <n v="60"/>
    <s v="PCS"/>
    <m/>
    <n v="2"/>
    <n v="2"/>
    <n v="0"/>
    <n v="120"/>
    <s v="PCS"/>
    <n v="120"/>
    <s v=""/>
    <s v=""/>
    <s v=""/>
    <s v=""/>
    <s v=""/>
    <s v=""/>
    <s v=""/>
    <s v=""/>
    <s v=""/>
    <s v=""/>
    <s v=""/>
    <s v=""/>
    <n v="2"/>
    <s v=""/>
    <s v=""/>
    <n v="55"/>
    <s v=""/>
    <s v=""/>
    <s v=""/>
    <s v=""/>
    <x v="3"/>
    <d v="2023-07-20T00:00:00"/>
  </r>
  <r>
    <s v="baloncacing1022pompacpk222520pakuntana"/>
    <x v="287"/>
    <n v="473"/>
    <e v="#N/A"/>
    <n v="1167"/>
    <s v="Balon Cacing 1022 + Pompa CPK 2225"/>
    <s v="UNTANA"/>
    <s v="PSM"/>
    <s v="20 PAK"/>
    <s v="balon"/>
    <s v="20"/>
    <s v="PAK"/>
    <s v=""/>
    <s v=""/>
    <s v=""/>
    <s v=""/>
    <n v="20"/>
    <s v="PAK"/>
    <m/>
    <n v="28"/>
    <n v="28"/>
    <n v="0"/>
    <n v="560"/>
    <s v="PAK"/>
    <n v="560"/>
    <s v=""/>
    <s v=""/>
    <s v=""/>
    <s v=""/>
    <s v=""/>
    <s v=""/>
    <s v=""/>
    <s v=""/>
    <s v=""/>
    <s v=""/>
    <s v=""/>
    <s v=""/>
    <n v="28"/>
    <s v=""/>
    <s v=""/>
    <n v="56"/>
    <s v=""/>
    <s v=""/>
    <s v=""/>
    <s v=""/>
    <x v="3"/>
    <d v="2023-07-20T00:00:00"/>
  </r>
  <r>
    <s v="pensilkayagi2bcoklatkyof122b2360lsnartomoro"/>
    <x v="288"/>
    <n v="475"/>
    <e v="#N/A"/>
    <n v="701"/>
    <s v="Pensil 2B Kayagi KY-OF122B-2 Coklat"/>
    <s v="ARTO MORO"/>
    <n v="99"/>
    <s v="360 LSN"/>
    <s v="pensil"/>
    <s v="360"/>
    <s v="LSN"/>
    <n v="12"/>
    <s v="PCS"/>
    <s v=""/>
    <s v=""/>
    <n v="4320"/>
    <s v="PCS"/>
    <m/>
    <n v="5"/>
    <n v="5"/>
    <n v="0"/>
    <n v="1800"/>
    <s v="LSN"/>
    <n v="21600"/>
    <s v=""/>
    <s v=""/>
    <s v=""/>
    <s v=""/>
    <s v=""/>
    <s v=""/>
    <s v=""/>
    <s v=""/>
    <s v=""/>
    <s v=""/>
    <s v=""/>
    <s v=""/>
    <n v="5"/>
    <s v=""/>
    <s v=""/>
    <n v="57"/>
    <s v=""/>
    <s v=""/>
    <s v=""/>
    <s v=""/>
    <x v="3"/>
    <d v="2023-07-20T00:00:00"/>
  </r>
  <r>
    <s v="pensil2bfancykypf3051360lsnartomoro"/>
    <x v="289"/>
    <n v="476"/>
    <e v="#N/A"/>
    <n v="697"/>
    <s v="Pensil 2B Fancy KY-PF3051"/>
    <s v="ARTO MORO"/>
    <n v="99"/>
    <s v="360 LSN"/>
    <s v="pensil"/>
    <s v="360"/>
    <s v="LSN"/>
    <n v="12"/>
    <s v="PCS"/>
    <s v=""/>
    <s v=""/>
    <n v="4320"/>
    <s v="PCS"/>
    <m/>
    <n v="1"/>
    <n v="1"/>
    <n v="0"/>
    <n v="360"/>
    <s v="LSN"/>
    <n v="4320"/>
    <s v=""/>
    <s v=""/>
    <s v=""/>
    <s v=""/>
    <s v=""/>
    <s v=""/>
    <s v=""/>
    <s v=""/>
    <s v=""/>
    <s v=""/>
    <s v=""/>
    <s v=""/>
    <n v="1"/>
    <s v=""/>
    <s v=""/>
    <n v="58"/>
    <s v=""/>
    <s v=""/>
    <s v=""/>
    <s v=""/>
    <x v="3"/>
    <d v="2023-07-20T00:00:00"/>
  </r>
  <r>
    <s v="pensil2bfancykypf3065360lsnartomoro"/>
    <x v="290"/>
    <n v="477"/>
    <e v="#N/A"/>
    <n v="698"/>
    <s v="Pensil 2B Fancy KY-PF3065"/>
    <s v="ARTO MORO"/>
    <n v="99"/>
    <s v="360 LSN"/>
    <s v="pensil"/>
    <s v="360"/>
    <s v="LSN"/>
    <n v="12"/>
    <s v="PCS"/>
    <s v=""/>
    <s v=""/>
    <n v="4320"/>
    <s v="PCS"/>
    <m/>
    <n v="1"/>
    <n v="1"/>
    <n v="0"/>
    <n v="360"/>
    <s v="LSN"/>
    <n v="4320"/>
    <s v=""/>
    <s v=""/>
    <s v=""/>
    <s v=""/>
    <s v=""/>
    <s v=""/>
    <s v=""/>
    <s v=""/>
    <s v=""/>
    <s v=""/>
    <s v=""/>
    <s v=""/>
    <n v="1"/>
    <s v=""/>
    <s v=""/>
    <n v="59"/>
    <s v=""/>
    <s v=""/>
    <s v=""/>
    <s v=""/>
    <x v="3"/>
    <d v="2023-07-20T00:00:00"/>
  </r>
  <r>
    <s v="pensil2bkayagifancykypf3063360lsnartomoro"/>
    <x v="291"/>
    <n v="478"/>
    <e v="#N/A"/>
    <n v="700"/>
    <s v="Pensil 2B Kayagi Fancy KY-PF3063"/>
    <s v="ARTO MORO"/>
    <n v="99"/>
    <s v="360 LSN"/>
    <s v="pensil"/>
    <s v="360"/>
    <s v="LSN"/>
    <n v="12"/>
    <s v="PCS"/>
    <s v=""/>
    <s v=""/>
    <n v="4320"/>
    <s v="PCS"/>
    <m/>
    <n v="1"/>
    <n v="1"/>
    <n v="0"/>
    <n v="360"/>
    <s v="LSN"/>
    <n v="4320"/>
    <s v=""/>
    <s v=""/>
    <s v=""/>
    <s v=""/>
    <s v=""/>
    <s v=""/>
    <s v=""/>
    <s v=""/>
    <s v=""/>
    <s v=""/>
    <s v=""/>
    <s v=""/>
    <n v="1"/>
    <s v=""/>
    <s v=""/>
    <n v="60"/>
    <s v=""/>
    <s v=""/>
    <s v=""/>
    <s v=""/>
    <x v="3"/>
    <d v="2023-07-20T00:00:00"/>
  </r>
  <r>
    <s v="pensil2bkayagikypf3060360lsnartomoro"/>
    <x v="292"/>
    <n v="479"/>
    <e v="#N/A"/>
    <n v="703"/>
    <s v="Pensil 2B Kayagi KY-PF3060"/>
    <s v="ARTO MORO"/>
    <n v="99"/>
    <s v="360 LSN"/>
    <s v="pensil"/>
    <s v="360"/>
    <s v="LSN"/>
    <n v="12"/>
    <s v="PCS"/>
    <s v=""/>
    <s v=""/>
    <n v="4320"/>
    <s v="PCS"/>
    <m/>
    <n v="1"/>
    <n v="1"/>
    <n v="0"/>
    <n v="360"/>
    <s v="LSN"/>
    <n v="4320"/>
    <s v=""/>
    <s v=""/>
    <s v=""/>
    <s v=""/>
    <s v=""/>
    <s v=""/>
    <s v=""/>
    <s v=""/>
    <s v=""/>
    <s v=""/>
    <s v=""/>
    <s v=""/>
    <n v="1"/>
    <s v=""/>
    <s v=""/>
    <n v="61"/>
    <s v=""/>
    <s v=""/>
    <s v=""/>
    <s v=""/>
    <x v="3"/>
    <d v="2023-07-20T00:00:00"/>
  </r>
  <r>
    <s v="pensilkayagiskinkypf2025360lsnartomoro"/>
    <x v="293"/>
    <n v="480"/>
    <e v="#N/A"/>
    <n v="702"/>
    <s v="Pensil 2B Kayagi KY-PF2025"/>
    <s v="ARTO MORO"/>
    <n v="99"/>
    <s v="360 LSN"/>
    <s v="pensik"/>
    <s v="360"/>
    <s v="LSN"/>
    <n v="12"/>
    <s v="PCS"/>
    <s v=""/>
    <s v=""/>
    <n v="4320"/>
    <s v="PCS"/>
    <m/>
    <n v="1"/>
    <n v="1"/>
    <n v="0"/>
    <n v="360"/>
    <s v="LSN"/>
    <n v="4320"/>
    <s v=""/>
    <s v=""/>
    <s v=""/>
    <s v=""/>
    <s v=""/>
    <s v=""/>
    <s v=""/>
    <s v=""/>
    <s v=""/>
    <s v=""/>
    <s v=""/>
    <s v=""/>
    <n v="1"/>
    <s v=""/>
    <s v=""/>
    <n v="62"/>
    <s v=""/>
    <s v=""/>
    <s v=""/>
    <s v=""/>
    <x v="3"/>
    <d v="2023-07-20T00:00:00"/>
  </r>
  <r>
    <s v="tascabinelpidabonus1ctn1pcsartomoro"/>
    <x v="294"/>
    <n v="481"/>
    <e v="#N/A"/>
    <n v="2664"/>
    <s v="Tas Cabin Elpida"/>
    <s v="ARTO MORO"/>
    <s v="99 JAYA UTAMA"/>
    <s v="1 CTN (1 PCS)"/>
    <s v="tas"/>
    <s v="1"/>
    <s v="CTN"/>
    <s v="1"/>
    <s v="PCS"/>
    <s v=""/>
    <s v=""/>
    <n v="1"/>
    <s v="PCS"/>
    <m/>
    <n v="1"/>
    <n v="1"/>
    <n v="0"/>
    <n v="1"/>
    <s v="PCS"/>
    <n v="1"/>
    <s v=""/>
    <s v=""/>
    <s v=""/>
    <s v=""/>
    <s v=""/>
    <s v=""/>
    <s v=""/>
    <s v=""/>
    <s v=""/>
    <s v=""/>
    <s v=""/>
    <s v=""/>
    <n v="1"/>
    <s v=""/>
    <s v=""/>
    <n v="63"/>
    <s v=""/>
    <s v=""/>
    <s v=""/>
    <s v=""/>
    <x v="3"/>
    <d v="2023-07-20T00:00:00"/>
  </r>
  <r>
    <s v="gelzhixinrefillg3109120lsnuntana"/>
    <x v="295"/>
    <n v="483"/>
    <e v="#N/A"/>
    <n v="1368"/>
    <s v="Bp Gel Zhixin + Refill G-3109"/>
    <s v="UNTANA"/>
    <s v="DB STATIONERY"/>
    <s v="120 LSN"/>
    <s v="pen"/>
    <s v="120"/>
    <s v="LSN"/>
    <n v="12"/>
    <s v="PCS"/>
    <s v=""/>
    <s v=""/>
    <n v="1440"/>
    <s v="PCS"/>
    <m/>
    <n v="1"/>
    <n v="1"/>
    <n v="0"/>
    <n v="120"/>
    <s v="LSN"/>
    <n v="1440"/>
    <s v=""/>
    <s v=""/>
    <s v=""/>
    <s v=""/>
    <s v=""/>
    <s v=""/>
    <s v=""/>
    <s v=""/>
    <s v=""/>
    <s v=""/>
    <s v=""/>
    <s v=""/>
    <n v="1"/>
    <s v=""/>
    <s v=""/>
    <n v="64"/>
    <s v=""/>
    <s v=""/>
    <s v=""/>
    <s v=""/>
    <x v="3"/>
    <d v="2023-07-20T00:00:00"/>
  </r>
  <r>
    <s v="gelzhixinrefillg3116120lsnuntana"/>
    <x v="296"/>
    <n v="484"/>
    <e v="#N/A"/>
    <n v="1373"/>
    <s v="Bp Gel Zhixin + Refill G-3116"/>
    <s v="UNTANA"/>
    <s v="DB STATIONERY"/>
    <s v="120 LSN"/>
    <s v="pen"/>
    <s v="120"/>
    <s v="LSN"/>
    <n v="12"/>
    <s v="PCS"/>
    <s v=""/>
    <s v=""/>
    <n v="1440"/>
    <s v="PCS"/>
    <m/>
    <n v="1"/>
    <n v="1"/>
    <n v="0"/>
    <n v="120"/>
    <s v="LSN"/>
    <n v="1440"/>
    <s v=""/>
    <s v=""/>
    <s v=""/>
    <s v=""/>
    <s v=""/>
    <s v=""/>
    <s v=""/>
    <s v=""/>
    <s v=""/>
    <s v=""/>
    <s v=""/>
    <s v=""/>
    <n v="1"/>
    <s v=""/>
    <s v=""/>
    <n v="65"/>
    <s v=""/>
    <s v=""/>
    <s v=""/>
    <s v=""/>
    <x v="3"/>
    <d v="2023-07-20T00:00:00"/>
  </r>
  <r>
    <s v="gelzhixinrefillg3118120lsnuntana"/>
    <x v="297"/>
    <n v="485"/>
    <e v="#N/A"/>
    <n v="1375"/>
    <s v="Bp Gel Zhixin + Refill G-3118"/>
    <s v="UNTANA"/>
    <s v="DB STATIONERY"/>
    <s v="120 LSN"/>
    <s v="pen"/>
    <s v="120"/>
    <s v="LSN"/>
    <n v="12"/>
    <s v="PCS"/>
    <s v=""/>
    <s v=""/>
    <n v="1440"/>
    <s v="PCS"/>
    <m/>
    <n v="1"/>
    <n v="1"/>
    <n v="0"/>
    <n v="120"/>
    <s v="LSN"/>
    <n v="1440"/>
    <s v=""/>
    <s v=""/>
    <s v=""/>
    <s v=""/>
    <s v=""/>
    <s v=""/>
    <s v=""/>
    <s v=""/>
    <s v=""/>
    <s v=""/>
    <s v=""/>
    <s v=""/>
    <n v="1"/>
    <s v=""/>
    <s v=""/>
    <n v="66"/>
    <s v=""/>
    <s v=""/>
    <s v=""/>
    <s v=""/>
    <x v="3"/>
    <d v="2023-07-20T00:00:00"/>
  </r>
  <r>
    <s v="gelzhixinrefillg3119120lsnuntana"/>
    <x v="298"/>
    <n v="486"/>
    <e v="#N/A"/>
    <n v="1376"/>
    <s v="Bp Gel Zhixin + Refill G-3119"/>
    <s v="UNTANA"/>
    <s v="DB STATIONERY"/>
    <s v="120 LSN"/>
    <s v="pen"/>
    <s v="120"/>
    <s v="LSN"/>
    <n v="12"/>
    <s v="PCS"/>
    <s v=""/>
    <s v=""/>
    <n v="1440"/>
    <s v="PCS"/>
    <m/>
    <n v="1"/>
    <n v="1"/>
    <n v="0"/>
    <n v="120"/>
    <s v="LSN"/>
    <n v="1440"/>
    <s v=""/>
    <s v=""/>
    <s v=""/>
    <s v=""/>
    <s v=""/>
    <s v=""/>
    <s v=""/>
    <s v=""/>
    <s v=""/>
    <s v=""/>
    <s v=""/>
    <s v=""/>
    <n v="1"/>
    <s v=""/>
    <s v=""/>
    <n v="67"/>
    <s v=""/>
    <s v=""/>
    <s v=""/>
    <s v=""/>
    <x v="3"/>
    <d v="2023-07-20T00:00:00"/>
  </r>
  <r>
    <s v="gelzhixinrefillg3120120lsnuntana"/>
    <x v="299"/>
    <n v="487"/>
    <e v="#N/A"/>
    <n v="1377"/>
    <s v="Bp Gel Zhixin + Refill G-3120"/>
    <s v="UNTANA"/>
    <s v="DB STATIONERY"/>
    <s v="120 LSN"/>
    <s v="pen"/>
    <s v="120"/>
    <s v="LSN"/>
    <n v="12"/>
    <s v="PCS"/>
    <s v=""/>
    <s v=""/>
    <n v="1440"/>
    <s v="PCS"/>
    <m/>
    <n v="1"/>
    <n v="1"/>
    <n v="0"/>
    <n v="120"/>
    <s v="LSN"/>
    <n v="1440"/>
    <s v=""/>
    <s v=""/>
    <s v=""/>
    <s v=""/>
    <s v=""/>
    <s v=""/>
    <s v=""/>
    <s v=""/>
    <s v=""/>
    <s v=""/>
    <s v=""/>
    <s v=""/>
    <n v="1"/>
    <s v=""/>
    <s v=""/>
    <n v="68"/>
    <s v=""/>
    <s v=""/>
    <s v=""/>
    <s v=""/>
    <x v="3"/>
    <d v="2023-07-20T00:00:00"/>
  </r>
  <r>
    <s v="gelzhixinrefillg3128120lsnuntana"/>
    <x v="300"/>
    <n v="488"/>
    <e v="#N/A"/>
    <n v="1385"/>
    <s v="Bp Gel Zhixin + Refill G-3128"/>
    <s v="UNTANA"/>
    <s v="DB STATIONERY"/>
    <s v="120 LSN"/>
    <s v="pen"/>
    <s v="120"/>
    <s v="LSN"/>
    <n v="12"/>
    <s v="PCS"/>
    <s v=""/>
    <s v=""/>
    <n v="1440"/>
    <s v="PCS"/>
    <m/>
    <n v="1"/>
    <n v="1"/>
    <n v="0"/>
    <n v="120"/>
    <s v="LSN"/>
    <n v="1440"/>
    <s v=""/>
    <s v=""/>
    <s v=""/>
    <s v=""/>
    <s v=""/>
    <s v=""/>
    <s v=""/>
    <s v=""/>
    <s v=""/>
    <s v=""/>
    <s v=""/>
    <s v=""/>
    <n v="1"/>
    <s v=""/>
    <s v=""/>
    <n v="69"/>
    <s v=""/>
    <s v=""/>
    <s v=""/>
    <s v=""/>
    <x v="3"/>
    <d v="2023-07-20T00:00:00"/>
  </r>
  <r>
    <s v="gelzhixinrefillg3129120lsnuntana"/>
    <x v="301"/>
    <n v="489"/>
    <e v="#N/A"/>
    <n v="1386"/>
    <s v="Bp Gel Zhixin + Refill G-3129"/>
    <s v="UNTANA"/>
    <s v="DB STATIONERY"/>
    <s v="120 LSN"/>
    <s v="pen"/>
    <s v="120"/>
    <s v="LSN"/>
    <n v="12"/>
    <s v="PCS"/>
    <s v=""/>
    <s v=""/>
    <n v="1440"/>
    <s v="PCS"/>
    <m/>
    <n v="1"/>
    <n v="1"/>
    <n v="0"/>
    <n v="120"/>
    <s v="LSN"/>
    <n v="1440"/>
    <s v=""/>
    <s v=""/>
    <s v=""/>
    <s v=""/>
    <s v=""/>
    <s v=""/>
    <s v=""/>
    <s v=""/>
    <s v=""/>
    <s v=""/>
    <s v=""/>
    <s v=""/>
    <n v="1"/>
    <s v=""/>
    <s v=""/>
    <n v="70"/>
    <s v=""/>
    <s v=""/>
    <s v=""/>
    <s v=""/>
    <x v="3"/>
    <d v="2023-07-20T00:00:00"/>
  </r>
  <r>
    <s v="gelzhixinrefillg3153120lsnuntana"/>
    <x v="302"/>
    <n v="490"/>
    <e v="#N/A"/>
    <n v="1395"/>
    <s v="Bp Gel Zhixin + Refill G-3153"/>
    <s v="UNTANA"/>
    <s v="DB STATIONERY"/>
    <s v="120 LSN"/>
    <s v="pen"/>
    <s v="120"/>
    <s v="LSN"/>
    <n v="12"/>
    <s v="PCS"/>
    <s v=""/>
    <s v=""/>
    <n v="1440"/>
    <s v="PCS"/>
    <m/>
    <n v="1"/>
    <n v="1"/>
    <n v="0"/>
    <n v="120"/>
    <s v="LSN"/>
    <n v="1440"/>
    <s v=""/>
    <s v=""/>
    <s v=""/>
    <s v=""/>
    <s v=""/>
    <s v=""/>
    <s v=""/>
    <s v=""/>
    <s v=""/>
    <s v=""/>
    <s v=""/>
    <s v=""/>
    <n v="1"/>
    <s v=""/>
    <s v=""/>
    <n v="71"/>
    <s v=""/>
    <s v=""/>
    <s v=""/>
    <s v=""/>
    <x v="3"/>
    <d v="2023-07-20T00:00:00"/>
  </r>
  <r>
    <s v="gelzhixinrefillg3138120lsnuntana"/>
    <x v="303"/>
    <n v="491"/>
    <e v="#N/A"/>
    <n v="1394"/>
    <s v="Bp Gel Zhixin + Refill G-3138"/>
    <s v="UNTANA"/>
    <s v="DB STATIONERY"/>
    <s v="120 LSN"/>
    <s v="pen"/>
    <s v="120"/>
    <s v="LSN"/>
    <n v="12"/>
    <s v="PCS"/>
    <s v=""/>
    <s v=""/>
    <n v="1440"/>
    <s v="PCS"/>
    <m/>
    <n v="1"/>
    <n v="1"/>
    <n v="0"/>
    <n v="120"/>
    <s v="LSN"/>
    <n v="1440"/>
    <s v=""/>
    <s v=""/>
    <s v=""/>
    <s v=""/>
    <s v=""/>
    <s v=""/>
    <s v=""/>
    <s v=""/>
    <s v=""/>
    <s v=""/>
    <s v=""/>
    <s v=""/>
    <n v="1"/>
    <s v=""/>
    <s v=""/>
    <n v="72"/>
    <s v=""/>
    <s v=""/>
    <s v=""/>
    <s v=""/>
    <x v="3"/>
    <d v="2023-07-20T00:00:00"/>
  </r>
  <r>
    <s v="gelzhixinrefillg5008120lsnuntana"/>
    <x v="304"/>
    <n v="492"/>
    <e v="#N/A"/>
    <n v="1401"/>
    <s v="Bp Gel Zhixin + Refill G-5008"/>
    <s v="UNTANA"/>
    <s v="DB STATIONERY"/>
    <s v="120 LSN"/>
    <s v="pen"/>
    <s v="120"/>
    <s v="LSN"/>
    <n v="12"/>
    <s v="PCS"/>
    <s v=""/>
    <s v=""/>
    <n v="1440"/>
    <s v="PCS"/>
    <m/>
    <n v="1"/>
    <n v="1"/>
    <n v="0"/>
    <n v="120"/>
    <s v="LSN"/>
    <n v="1440"/>
    <s v=""/>
    <s v=""/>
    <s v=""/>
    <s v=""/>
    <s v=""/>
    <s v=""/>
    <s v=""/>
    <s v=""/>
    <s v=""/>
    <s v=""/>
    <s v=""/>
    <s v=""/>
    <n v="1"/>
    <s v=""/>
    <s v=""/>
    <n v="73"/>
    <s v=""/>
    <s v=""/>
    <s v=""/>
    <s v=""/>
    <x v="3"/>
    <d v="2023-07-20T00:00:00"/>
  </r>
  <r>
    <s v="gelzhixinrefillg5013120lsnuntana"/>
    <x v="305"/>
    <n v="493"/>
    <e v="#N/A"/>
    <n v="1403"/>
    <s v="Bp Gel Zhixin + Refill G-5013"/>
    <s v="UNTANA"/>
    <s v="DB STATIONERY"/>
    <s v="120 LSN"/>
    <s v="pen"/>
    <s v="120"/>
    <s v="LSN"/>
    <n v="12"/>
    <s v="PCS"/>
    <s v=""/>
    <s v=""/>
    <n v="1440"/>
    <s v="PCS"/>
    <m/>
    <n v="1"/>
    <n v="1"/>
    <n v="0"/>
    <n v="120"/>
    <s v="LSN"/>
    <n v="1440"/>
    <s v=""/>
    <s v=""/>
    <s v=""/>
    <s v=""/>
    <s v=""/>
    <s v=""/>
    <s v=""/>
    <s v=""/>
    <s v=""/>
    <s v=""/>
    <s v=""/>
    <s v=""/>
    <n v="1"/>
    <s v=""/>
    <s v=""/>
    <n v="74"/>
    <s v=""/>
    <s v=""/>
    <s v=""/>
    <s v=""/>
    <x v="3"/>
    <d v="2023-07-20T00:00:00"/>
  </r>
  <r>
    <s v="gelzhixinrefillg5016120lsnuntana"/>
    <x v="306"/>
    <n v="494"/>
    <e v="#N/A"/>
    <n v="1405"/>
    <s v="Bp Gel Zhixin + Refill G-5016"/>
    <s v="UNTANA"/>
    <s v="DB STATIONERY"/>
    <s v="120 LSN"/>
    <s v="pen"/>
    <s v="120"/>
    <s v="LSN"/>
    <n v="12"/>
    <s v="PCS"/>
    <s v=""/>
    <s v=""/>
    <n v="1440"/>
    <s v="PCS"/>
    <m/>
    <n v="1"/>
    <n v="1"/>
    <n v="0"/>
    <n v="120"/>
    <s v="LSN"/>
    <n v="1440"/>
    <s v=""/>
    <s v=""/>
    <s v=""/>
    <s v=""/>
    <s v=""/>
    <s v=""/>
    <s v=""/>
    <s v=""/>
    <s v=""/>
    <s v=""/>
    <s v=""/>
    <s v=""/>
    <n v="1"/>
    <s v=""/>
    <s v=""/>
    <n v="75"/>
    <s v=""/>
    <s v=""/>
    <s v=""/>
    <s v=""/>
    <x v="3"/>
    <d v="2023-07-20T00:00:00"/>
  </r>
  <r>
    <s v="gelzhixinrefillg5034l60lsnuntana"/>
    <x v="307"/>
    <n v="495"/>
    <e v="#N/A"/>
    <n v="1407"/>
    <s v="Bp Gel Zhixin + Refill G-5034 L"/>
    <s v="UNTANA"/>
    <s v="DB STATIONERY"/>
    <s v="60 LSN"/>
    <s v="pen"/>
    <s v="60"/>
    <s v="LSN"/>
    <n v="12"/>
    <s v="PCS"/>
    <s v=""/>
    <s v=""/>
    <n v="720"/>
    <s v="PCS"/>
    <m/>
    <n v="0"/>
    <n v="0"/>
    <n v="0"/>
    <s v=""/>
    <s v=""/>
    <n v="0"/>
    <n v="60"/>
    <s v="LSN"/>
    <n v="720"/>
    <s v="PCS"/>
    <s v=""/>
    <s v=""/>
    <s v=""/>
    <s v=""/>
    <s v=""/>
    <s v=""/>
    <s v=""/>
    <s v=""/>
    <n v="0"/>
    <n v="720"/>
    <s v="PCS"/>
    <n v="76"/>
    <s v=""/>
    <s v=""/>
    <s v=""/>
    <s v=""/>
    <x v="3"/>
    <d v="2023-07-20T00:00:00"/>
  </r>
  <r>
    <s v="gelzhixinrefillg5034l60lsnuntana"/>
    <x v="307"/>
    <n v="496"/>
    <e v="#N/A"/>
    <n v="1407"/>
    <s v="Bp Gel Zhixin + Refill G-5034 L"/>
    <s v="UNTANA"/>
    <s v="DB STATIONERY"/>
    <s v="60 LSN"/>
    <s v="pen"/>
    <s v="60"/>
    <s v="LSN"/>
    <n v="12"/>
    <s v="PCS"/>
    <s v=""/>
    <s v=""/>
    <n v="720"/>
    <s v="PCS"/>
    <m/>
    <n v="0"/>
    <n v="0"/>
    <n v="0"/>
    <s v=""/>
    <s v=""/>
    <n v="0"/>
    <n v="60"/>
    <s v="LSN"/>
    <n v="720"/>
    <s v="PCS"/>
    <s v=""/>
    <s v=""/>
    <s v=""/>
    <s v=""/>
    <s v=""/>
    <s v=""/>
    <s v=""/>
    <s v=""/>
    <n v="0"/>
    <n v="720"/>
    <s v="PCS"/>
    <n v="77"/>
    <s v=""/>
    <s v=""/>
    <s v=""/>
    <s v=""/>
    <x v="3"/>
    <d v="2023-07-20T00:00:00"/>
  </r>
  <r>
    <s v="geltizofancytg31810e144lsnuntana"/>
    <x v="308"/>
    <n v="498"/>
    <e v="#N/A"/>
    <n v="1319"/>
    <s v="Bp Gel Tizo Fancy TG31810-E"/>
    <s v="UNTANA"/>
    <s v="DB STATIONERY"/>
    <s v="144 LSN"/>
    <s v="pen"/>
    <s v="144"/>
    <s v="LSN"/>
    <n v="12"/>
    <s v="PCS"/>
    <s v=""/>
    <s v=""/>
    <n v="1728"/>
    <s v="PCS"/>
    <m/>
    <n v="1"/>
    <n v="1"/>
    <n v="0"/>
    <n v="144"/>
    <s v="LSN"/>
    <n v="1728"/>
    <s v=""/>
    <s v=""/>
    <s v=""/>
    <s v=""/>
    <s v=""/>
    <s v=""/>
    <s v=""/>
    <s v=""/>
    <s v=""/>
    <s v=""/>
    <s v=""/>
    <s v=""/>
    <n v="1"/>
    <s v=""/>
    <s v=""/>
    <n v="78"/>
    <s v=""/>
    <s v=""/>
    <s v=""/>
    <s v=""/>
    <x v="3"/>
    <d v="2023-07-20T00:00:00"/>
  </r>
  <r>
    <s v="geltizofancytg31780e144lsnuntana"/>
    <x v="309"/>
    <n v="499"/>
    <e v="#N/A"/>
    <n v="1317"/>
    <s v="Bp Gel Tizo Fancy TG31780-E"/>
    <s v="UNTANA"/>
    <s v="DB STATIONERY"/>
    <s v="144 LSN"/>
    <s v="pen"/>
    <s v="144"/>
    <s v="LSN"/>
    <n v="12"/>
    <s v="PCS"/>
    <s v=""/>
    <s v=""/>
    <n v="1728"/>
    <s v="PCS"/>
    <m/>
    <n v="1"/>
    <n v="1"/>
    <n v="0"/>
    <n v="144"/>
    <s v="LSN"/>
    <n v="1728"/>
    <s v=""/>
    <s v=""/>
    <s v=""/>
    <s v=""/>
    <s v=""/>
    <s v=""/>
    <s v=""/>
    <s v=""/>
    <s v=""/>
    <s v=""/>
    <s v=""/>
    <s v=""/>
    <n v="1"/>
    <s v=""/>
    <s v=""/>
    <n v="79"/>
    <s v=""/>
    <s v=""/>
    <s v=""/>
    <s v=""/>
    <x v="3"/>
    <d v="2023-07-20T00:00:00"/>
  </r>
  <r>
    <s v="geltizofancytg31975e144lsnuntana"/>
    <x v="310"/>
    <n v="500"/>
    <e v="#N/A"/>
    <n v="1322"/>
    <s v="Bp Gel Tizo Fancy TG31975-E"/>
    <s v="UNTANA"/>
    <s v="DB STATIONERY"/>
    <s v="144 LSN"/>
    <s v="pen"/>
    <s v="144"/>
    <s v="LSN"/>
    <n v="12"/>
    <s v="PCS"/>
    <s v=""/>
    <s v=""/>
    <n v="1728"/>
    <s v="PCS"/>
    <m/>
    <n v="1"/>
    <n v="1"/>
    <n v="0"/>
    <n v="144"/>
    <s v="LSN"/>
    <n v="1728"/>
    <s v=""/>
    <s v=""/>
    <s v=""/>
    <s v=""/>
    <s v=""/>
    <s v=""/>
    <s v=""/>
    <s v=""/>
    <s v=""/>
    <s v=""/>
    <s v=""/>
    <s v=""/>
    <n v="1"/>
    <s v=""/>
    <s v=""/>
    <n v="80"/>
    <s v=""/>
    <s v=""/>
    <s v=""/>
    <s v=""/>
    <x v="3"/>
    <d v="2023-07-20T00:00:00"/>
  </r>
  <r>
    <s v="geltizofancytg31831e144lsnuntana"/>
    <x v="311"/>
    <n v="501"/>
    <e v="#N/A"/>
    <n v="1321"/>
    <s v="Bp Gel Tizo Fancy TG31831-E"/>
    <s v="UNTANA"/>
    <s v="DB STATIONERY"/>
    <s v="144 LSN"/>
    <s v="pen"/>
    <s v="144"/>
    <s v="LSN"/>
    <n v="12"/>
    <s v="PCS"/>
    <s v=""/>
    <s v=""/>
    <n v="1728"/>
    <s v="PCS"/>
    <m/>
    <n v="1"/>
    <n v="1"/>
    <n v="0"/>
    <n v="144"/>
    <s v="LSN"/>
    <n v="1728"/>
    <s v=""/>
    <s v=""/>
    <s v=""/>
    <s v=""/>
    <s v=""/>
    <s v=""/>
    <s v=""/>
    <s v=""/>
    <s v=""/>
    <s v=""/>
    <s v=""/>
    <s v=""/>
    <n v="1"/>
    <s v=""/>
    <s v=""/>
    <n v="81"/>
    <s v=""/>
    <s v=""/>
    <s v=""/>
    <s v=""/>
    <x v="3"/>
    <d v="2023-07-20T00:00:00"/>
  </r>
  <r>
    <s v="geltizofancytg31830e144lsnuntana"/>
    <x v="312"/>
    <n v="502"/>
    <e v="#N/A"/>
    <n v="1320"/>
    <s v="Bp Gel Tizo Fancy TG31830-E"/>
    <s v="UNTANA"/>
    <s v="DB STATIONERY"/>
    <s v="144 LSN"/>
    <s v="pen"/>
    <s v="144"/>
    <s v="LSN"/>
    <n v="12"/>
    <s v="PCS"/>
    <s v=""/>
    <s v=""/>
    <n v="1728"/>
    <s v="PCS"/>
    <m/>
    <n v="1"/>
    <n v="1"/>
    <n v="0"/>
    <n v="144"/>
    <s v="LSN"/>
    <n v="1728"/>
    <s v=""/>
    <s v=""/>
    <s v=""/>
    <s v=""/>
    <s v=""/>
    <s v=""/>
    <s v=""/>
    <s v=""/>
    <s v=""/>
    <s v=""/>
    <s v=""/>
    <s v=""/>
    <n v="1"/>
    <s v=""/>
    <s v=""/>
    <n v="82"/>
    <s v=""/>
    <s v=""/>
    <s v=""/>
    <s v=""/>
    <x v="3"/>
    <d v="2023-07-20T00:00:00"/>
  </r>
  <r>
    <s v="geltizofancytg31037e144lsnuntana"/>
    <x v="313"/>
    <n v="503"/>
    <e v="#N/A"/>
    <n v="1311"/>
    <s v="Bp Gel Tizo Fancy TG31037-E"/>
    <s v="UNTANA"/>
    <s v="DB STATIONERY"/>
    <s v="144 LSN"/>
    <s v="pen"/>
    <s v="144"/>
    <s v="LSN"/>
    <n v="12"/>
    <s v="PCS"/>
    <s v=""/>
    <s v=""/>
    <n v="1728"/>
    <s v="PCS"/>
    <m/>
    <n v="1"/>
    <n v="1"/>
    <n v="0"/>
    <n v="144"/>
    <s v="LSN"/>
    <n v="1728"/>
    <s v=""/>
    <s v=""/>
    <s v=""/>
    <s v=""/>
    <s v=""/>
    <s v=""/>
    <s v=""/>
    <s v=""/>
    <s v=""/>
    <s v=""/>
    <s v=""/>
    <s v=""/>
    <n v="1"/>
    <s v=""/>
    <s v=""/>
    <n v="83"/>
    <s v=""/>
    <s v=""/>
    <s v=""/>
    <s v=""/>
    <x v="3"/>
    <d v="2023-07-20T00:00:00"/>
  </r>
  <r>
    <s v="geltizofancytg30734e144lsnuntana"/>
    <x v="314"/>
    <n v="504"/>
    <e v="#N/A"/>
    <n v="1306"/>
    <s v="Bp Gel Tizo Fancy TG30734-E"/>
    <s v="UNTANA"/>
    <s v="DB STATIONERY"/>
    <s v="144 LSN"/>
    <s v="pen"/>
    <s v="144"/>
    <s v="LSN"/>
    <n v="12"/>
    <s v="PCS"/>
    <s v=""/>
    <s v=""/>
    <n v="1728"/>
    <s v="PCS"/>
    <m/>
    <n v="1"/>
    <n v="1"/>
    <n v="0"/>
    <n v="144"/>
    <s v="LSN"/>
    <n v="1728"/>
    <s v=""/>
    <s v=""/>
    <s v=""/>
    <s v=""/>
    <s v=""/>
    <s v=""/>
    <s v=""/>
    <s v=""/>
    <s v=""/>
    <s v=""/>
    <s v=""/>
    <s v=""/>
    <n v="1"/>
    <s v=""/>
    <s v=""/>
    <n v="84"/>
    <s v=""/>
    <s v=""/>
    <s v=""/>
    <s v=""/>
    <x v="3"/>
    <d v="2023-07-20T00:00:00"/>
  </r>
  <r>
    <s v="geltizofancytg30600e144lsnuntana"/>
    <x v="315"/>
    <n v="505"/>
    <e v="#N/A"/>
    <n v="1304"/>
    <s v="Bp Gel Tizo Fancy TG30600-E"/>
    <s v="UNTANA"/>
    <s v="DB STATIONERY"/>
    <s v="144 LSN"/>
    <s v="pen"/>
    <s v="144"/>
    <s v="LSN"/>
    <n v="12"/>
    <s v="PCS"/>
    <s v=""/>
    <s v=""/>
    <n v="1728"/>
    <s v="PCS"/>
    <m/>
    <n v="1"/>
    <n v="1"/>
    <n v="0"/>
    <n v="144"/>
    <s v="LSN"/>
    <n v="1728"/>
    <s v=""/>
    <s v=""/>
    <s v=""/>
    <s v=""/>
    <s v=""/>
    <s v=""/>
    <s v=""/>
    <s v=""/>
    <s v=""/>
    <s v=""/>
    <s v=""/>
    <s v=""/>
    <n v="1"/>
    <s v=""/>
    <s v=""/>
    <n v="85"/>
    <s v=""/>
    <s v=""/>
    <s v=""/>
    <s v=""/>
    <x v="3"/>
    <d v="2023-07-20T00:00:00"/>
  </r>
  <r>
    <s v="geltizofancytg30541e144lsnuntana"/>
    <x v="316"/>
    <n v="506"/>
    <e v="#N/A"/>
    <n v="1303"/>
    <s v="Bp Gel Tizo Fancy TG30541-E"/>
    <s v="UNTANA"/>
    <s v="DB STATIONERY"/>
    <s v="144 LSN"/>
    <s v="pen"/>
    <s v="144"/>
    <s v="LSN"/>
    <n v="12"/>
    <s v="PCS"/>
    <s v=""/>
    <s v=""/>
    <n v="1728"/>
    <s v="PCS"/>
    <m/>
    <n v="1"/>
    <n v="1"/>
    <n v="0"/>
    <n v="144"/>
    <s v="LSN"/>
    <n v="1728"/>
    <s v=""/>
    <s v=""/>
    <s v=""/>
    <s v=""/>
    <s v=""/>
    <s v=""/>
    <s v=""/>
    <s v=""/>
    <s v=""/>
    <s v=""/>
    <s v=""/>
    <s v=""/>
    <n v="1"/>
    <s v=""/>
    <s v=""/>
    <n v="86"/>
    <s v=""/>
    <s v=""/>
    <s v=""/>
    <s v=""/>
    <x v="3"/>
    <d v="2023-07-20T00:00:00"/>
  </r>
  <r>
    <s v="geltizofancytg31035e144lsnuntana"/>
    <x v="317"/>
    <n v="507"/>
    <e v="#N/A"/>
    <n v="1312"/>
    <s v="Bp Gel Tizo Fancy TG31055-E"/>
    <s v="UNTANA"/>
    <s v="DB STATIONERY"/>
    <s v="144 LSN"/>
    <s v="pen"/>
    <s v="144"/>
    <s v="LSN"/>
    <n v="12"/>
    <s v="PCS"/>
    <s v=""/>
    <s v=""/>
    <n v="1728"/>
    <s v="PCS"/>
    <m/>
    <n v="1"/>
    <n v="1"/>
    <n v="0"/>
    <n v="144"/>
    <s v="LSN"/>
    <n v="1728"/>
    <s v=""/>
    <s v=""/>
    <s v=""/>
    <s v=""/>
    <s v=""/>
    <s v=""/>
    <s v=""/>
    <s v=""/>
    <s v=""/>
    <s v=""/>
    <s v=""/>
    <s v=""/>
    <n v="1"/>
    <s v=""/>
    <s v=""/>
    <n v="87"/>
    <s v=""/>
    <s v=""/>
    <s v=""/>
    <s v=""/>
    <x v="3"/>
    <d v="2023-07-20T00:00:00"/>
  </r>
  <r>
    <s v="geltizofancytg31762e144lsnuntana"/>
    <x v="318"/>
    <n v="508"/>
    <e v="#N/A"/>
    <n v="1314"/>
    <s v="Bp Gel Tizo Fancy TG31762-E"/>
    <s v="UNTANA"/>
    <s v="DB STATIONERY"/>
    <s v="144 LSN"/>
    <s v="pen"/>
    <s v="144"/>
    <s v="LSN"/>
    <n v="12"/>
    <s v="PCS"/>
    <s v=""/>
    <s v=""/>
    <n v="1728"/>
    <s v="PCS"/>
    <m/>
    <n v="1"/>
    <n v="1"/>
    <n v="0"/>
    <n v="144"/>
    <s v="LSN"/>
    <n v="1728"/>
    <s v=""/>
    <s v=""/>
    <s v=""/>
    <s v=""/>
    <s v=""/>
    <s v=""/>
    <s v=""/>
    <s v=""/>
    <s v=""/>
    <s v=""/>
    <s v=""/>
    <s v=""/>
    <n v="1"/>
    <s v=""/>
    <s v=""/>
    <n v="88"/>
    <s v=""/>
    <s v=""/>
    <s v=""/>
    <s v=""/>
    <x v="3"/>
    <d v="2023-07-20T00:00:00"/>
  </r>
  <r>
    <s v="geltizofancytg31763e144lsnuntana"/>
    <x v="319"/>
    <n v="509"/>
    <e v="#N/A"/>
    <n v="1315"/>
    <s v="Bp Gel Tizo Fancy TG31763-E"/>
    <s v="UNTANA"/>
    <s v="DB STATIONERY"/>
    <s v="144 LSN"/>
    <s v="pen"/>
    <s v="144"/>
    <s v="LSN"/>
    <n v="12"/>
    <s v="PCS"/>
    <s v=""/>
    <s v=""/>
    <n v="1728"/>
    <s v="PCS"/>
    <m/>
    <n v="1"/>
    <n v="1"/>
    <n v="0"/>
    <n v="144"/>
    <s v="LSN"/>
    <n v="1728"/>
    <s v=""/>
    <s v=""/>
    <s v=""/>
    <s v=""/>
    <s v=""/>
    <s v=""/>
    <s v=""/>
    <s v=""/>
    <s v=""/>
    <s v=""/>
    <s v=""/>
    <s v=""/>
    <n v="1"/>
    <s v=""/>
    <s v=""/>
    <n v="89"/>
    <s v=""/>
    <s v=""/>
    <s v=""/>
    <s v=""/>
    <x v="3"/>
    <d v="2023-07-20T00:00:00"/>
  </r>
  <r>
    <s v="geltizofancytg31590e144lsnuntana"/>
    <x v="320"/>
    <n v="510"/>
    <e v="#N/A"/>
    <n v="1313"/>
    <s v="Bp Gel Tizo Fancy TG31590-E"/>
    <s v="UNTANA"/>
    <s v="DB STATIONERY"/>
    <s v="144 LSN"/>
    <s v="pen"/>
    <s v="144"/>
    <s v="LSN"/>
    <n v="12"/>
    <s v="PCS"/>
    <s v=""/>
    <s v=""/>
    <n v="1728"/>
    <s v="PCS"/>
    <m/>
    <n v="1"/>
    <n v="1"/>
    <n v="0"/>
    <n v="144"/>
    <s v="LSN"/>
    <n v="1728"/>
    <s v=""/>
    <s v=""/>
    <s v=""/>
    <s v=""/>
    <s v=""/>
    <s v=""/>
    <s v=""/>
    <s v=""/>
    <s v=""/>
    <s v=""/>
    <s v=""/>
    <s v=""/>
    <n v="1"/>
    <s v=""/>
    <s v=""/>
    <n v="90"/>
    <s v=""/>
    <s v=""/>
    <s v=""/>
    <s v=""/>
    <x v="3"/>
    <d v="2023-07-20T00:00:00"/>
  </r>
  <r>
    <s v="geltizofancytg30802e144lsnuntana"/>
    <x v="321"/>
    <n v="511"/>
    <e v="#N/A"/>
    <n v="1308"/>
    <s v="Bp Gel Tizo Fancy TG30802-E"/>
    <s v="UNTANA"/>
    <s v="DB STATIONERY"/>
    <s v="144 LSN"/>
    <s v="pen"/>
    <s v="144"/>
    <s v="LSN"/>
    <n v="12"/>
    <s v="PCS"/>
    <s v=""/>
    <s v=""/>
    <n v="1728"/>
    <s v="PCS"/>
    <m/>
    <n v="2"/>
    <n v="2"/>
    <n v="0"/>
    <n v="288"/>
    <s v="LSN"/>
    <n v="3456"/>
    <s v=""/>
    <s v=""/>
    <s v=""/>
    <s v=""/>
    <s v=""/>
    <s v=""/>
    <s v=""/>
    <s v=""/>
    <s v=""/>
    <s v=""/>
    <s v=""/>
    <s v=""/>
    <n v="2"/>
    <s v=""/>
    <s v=""/>
    <n v="91"/>
    <s v=""/>
    <s v=""/>
    <s v=""/>
    <s v=""/>
    <x v="3"/>
    <d v="2023-07-20T00:00:00"/>
  </r>
  <r>
    <s v="geltizofancytg30900e144lsnuntana"/>
    <x v="322"/>
    <n v="512"/>
    <e v="#N/A"/>
    <n v="1309"/>
    <s v="Bp Gel Tizo Fancy TG30900-E"/>
    <s v="UNTANA"/>
    <s v="DB STATIONERY"/>
    <s v="144 LSN"/>
    <s v="pen"/>
    <s v="144"/>
    <s v="LSN"/>
    <n v="12"/>
    <s v="PCS"/>
    <s v=""/>
    <s v=""/>
    <n v="1728"/>
    <s v="PCS"/>
    <m/>
    <n v="1"/>
    <n v="1"/>
    <n v="0"/>
    <n v="144"/>
    <s v="LSN"/>
    <n v="1728"/>
    <s v=""/>
    <s v=""/>
    <s v=""/>
    <s v=""/>
    <s v=""/>
    <s v=""/>
    <s v=""/>
    <s v=""/>
    <s v=""/>
    <s v=""/>
    <s v=""/>
    <s v=""/>
    <n v="1"/>
    <s v=""/>
    <s v=""/>
    <n v="92"/>
    <s v=""/>
    <s v=""/>
    <s v=""/>
    <s v=""/>
    <x v="3"/>
    <d v="2023-07-20T00:00:00"/>
  </r>
  <r>
    <s v="mejakarakter10pcsuntana"/>
    <x v="323"/>
    <n v="514"/>
    <e v="#N/A"/>
    <n v="2088"/>
    <s v="Meja Karakter"/>
    <s v="UNTANA"/>
    <s v="KAWAN SETIA (FELIX)"/>
    <s v="10 PCS"/>
    <s v="meja"/>
    <s v="10"/>
    <s v="PCS"/>
    <s v=""/>
    <s v=""/>
    <s v=""/>
    <s v=""/>
    <n v="10"/>
    <s v="PCS"/>
    <m/>
    <n v="44"/>
    <n v="44"/>
    <n v="0"/>
    <n v="440"/>
    <s v="PCS"/>
    <n v="440"/>
    <s v=""/>
    <s v=""/>
    <s v=""/>
    <s v=""/>
    <s v=""/>
    <s v=""/>
    <s v=""/>
    <s v=""/>
    <s v=""/>
    <s v=""/>
    <s v=""/>
    <s v=""/>
    <n v="44"/>
    <s v=""/>
    <s v=""/>
    <n v="93"/>
    <s v=""/>
    <s v=""/>
    <s v=""/>
    <s v=""/>
    <x v="3"/>
    <d v="2023-07-20T00:00:00"/>
  </r>
  <r>
    <s v="gunindospmcoklat60lsnuntana"/>
    <x v="324"/>
    <n v="516"/>
    <e v="#N/A"/>
    <n v="1776"/>
    <s v="Gunting Gunindo SPM Coklat "/>
    <s v="UNTANA"/>
    <s v="GUNINDO"/>
    <s v="60 LSN"/>
    <s v="gunting"/>
    <s v="60"/>
    <s v="LSN"/>
    <n v="12"/>
    <s v="PCS"/>
    <s v=""/>
    <s v=""/>
    <n v="720"/>
    <s v="PCS"/>
    <m/>
    <n v="2"/>
    <n v="2"/>
    <n v="0"/>
    <n v="120"/>
    <s v="LSN"/>
    <n v="1440"/>
    <s v=""/>
    <s v=""/>
    <s v=""/>
    <s v=""/>
    <s v=""/>
    <s v=""/>
    <s v=""/>
    <s v=""/>
    <s v=""/>
    <s v=""/>
    <s v=""/>
    <s v=""/>
    <n v="2"/>
    <s v=""/>
    <s v=""/>
    <n v="94"/>
    <s v=""/>
    <s v=""/>
    <s v=""/>
    <s v=""/>
    <x v="3"/>
    <d v="2023-07-20T00:00:00"/>
  </r>
  <r>
    <s v="gunindosplcoklat30lsnuntana"/>
    <x v="265"/>
    <n v="517"/>
    <e v="#N/A"/>
    <n v="1773"/>
    <s v="Gunting Gunindo SPL coklat "/>
    <s v="UNTANA"/>
    <s v="GUNINDO"/>
    <s v="30 LSN"/>
    <s v="gunting"/>
    <s v="30"/>
    <s v="LSN"/>
    <n v="12"/>
    <s v="PCS"/>
    <s v=""/>
    <s v=""/>
    <n v="360"/>
    <s v="PCS"/>
    <m/>
    <n v="2"/>
    <n v="2"/>
    <n v="1"/>
    <n v="60"/>
    <s v="LSN"/>
    <n v="720"/>
    <s v=""/>
    <s v=""/>
    <s v=""/>
    <s v=""/>
    <s v=""/>
    <s v=""/>
    <s v=""/>
    <s v=""/>
    <s v=""/>
    <s v=""/>
    <s v=""/>
    <s v=""/>
    <n v="2"/>
    <s v=""/>
    <s v=""/>
    <n v="95"/>
    <s v=""/>
    <s v=""/>
    <s v=""/>
    <s v=""/>
    <x v="3"/>
    <d v="2023-07-20T00:00:00"/>
  </r>
  <r>
    <s v="taskarung45*50120pcsuntana"/>
    <x v="325"/>
    <n v="519"/>
    <n v="3289"/>
    <n v="2575"/>
    <s v="Tas karung 45 x 50"/>
    <s v="UNTANA"/>
    <s v="WIN'S SENTOSA"/>
    <s v="120 PCS"/>
    <s v="tas"/>
    <s v="120"/>
    <s v="PCS"/>
    <s v=""/>
    <s v=""/>
    <s v=""/>
    <s v=""/>
    <n v="120"/>
    <s v="PCS"/>
    <m/>
    <n v="5"/>
    <n v="5"/>
    <n v="1"/>
    <n v="600"/>
    <s v="PCS"/>
    <n v="600"/>
    <s v=""/>
    <s v=""/>
    <s v=""/>
    <s v=""/>
    <s v=""/>
    <s v=""/>
    <s v=""/>
    <s v=""/>
    <s v=""/>
    <s v=""/>
    <s v=""/>
    <s v=""/>
    <n v="5"/>
    <s v=""/>
    <s v=""/>
    <n v="96"/>
    <s v=""/>
    <s v=""/>
    <s v=""/>
    <s v=""/>
    <x v="3"/>
    <d v="2023-07-20T00:00:00"/>
  </r>
  <r>
    <s v="taskarung55*65*25120pcsuntana"/>
    <x v="326"/>
    <n v="520"/>
    <e v="#N/A"/>
    <n v="2578"/>
    <s v="Tas karung 55 x 65"/>
    <s v="UNTANA"/>
    <s v="WIN'S SENTOSA"/>
    <s v="120 PCS"/>
    <s v="tas"/>
    <s v="120"/>
    <s v="PCS"/>
    <s v=""/>
    <s v=""/>
    <s v=""/>
    <s v=""/>
    <n v="120"/>
    <s v="PCS"/>
    <m/>
    <n v="5"/>
    <n v="5"/>
    <n v="1"/>
    <n v="600"/>
    <s v="PCS"/>
    <n v="600"/>
    <s v=""/>
    <s v=""/>
    <s v=""/>
    <s v=""/>
    <s v=""/>
    <s v=""/>
    <s v=""/>
    <s v=""/>
    <s v=""/>
    <s v=""/>
    <s v=""/>
    <s v=""/>
    <n v="5"/>
    <s v=""/>
    <s v=""/>
    <n v="97"/>
    <s v=""/>
    <s v=""/>
    <s v=""/>
    <s v=""/>
    <x v="3"/>
    <d v="2023-07-20T00:00:00"/>
  </r>
  <r>
    <s v="sampulsamsonboxybatik180pcsartomoro"/>
    <x v="283"/>
    <n v="522"/>
    <e v="#N/A"/>
    <n v="809"/>
    <s v="Sampul Boxy Batik"/>
    <s v="ARTO MORO"/>
    <s v="PARAMA"/>
    <s v="180 PCS"/>
    <s v="kertas"/>
    <s v="180"/>
    <s v="PCS"/>
    <s v=""/>
    <s v=""/>
    <s v=""/>
    <s v=""/>
    <n v="180"/>
    <s v="PCS"/>
    <m/>
    <n v="10"/>
    <n v="10"/>
    <n v="7"/>
    <n v="1800"/>
    <s v="PCS"/>
    <n v="1800"/>
    <s v=""/>
    <s v=""/>
    <s v=""/>
    <s v=""/>
    <s v=""/>
    <s v=""/>
    <s v=""/>
    <s v=""/>
    <s v=""/>
    <s v=""/>
    <s v=""/>
    <s v=""/>
    <n v="10"/>
    <s v=""/>
    <s v=""/>
    <n v="98"/>
    <s v=""/>
    <s v=""/>
    <s v=""/>
    <s v=""/>
    <x v="3"/>
    <d v="2023-07-20T00:00:00"/>
  </r>
  <r>
    <s v="pencilp882bjk30grsartomoro"/>
    <x v="327"/>
    <n v="524"/>
    <e v="#N/A"/>
    <n v="708"/>
    <s v="Pensil JK P-88 2B"/>
    <s v="ARTO MORO"/>
    <s v="ATALI"/>
    <s v="30 GRS"/>
    <s v="pensil"/>
    <s v="30"/>
    <s v="GRS"/>
    <n v="12"/>
    <s v="LSN"/>
    <n v="12"/>
    <s v="PCS"/>
    <n v="4320"/>
    <s v="PCS"/>
    <m/>
    <n v="7"/>
    <n v="7"/>
    <n v="7"/>
    <n v="210"/>
    <s v="GRS"/>
    <n v="30240"/>
    <s v=""/>
    <s v=""/>
    <s v=""/>
    <s v=""/>
    <s v=""/>
    <s v=""/>
    <s v=""/>
    <s v=""/>
    <s v=""/>
    <s v=""/>
    <s v=""/>
    <s v=""/>
    <n v="7"/>
    <s v=""/>
    <s v=""/>
    <n v="99"/>
    <s v=""/>
    <s v=""/>
    <s v=""/>
    <s v=""/>
    <x v="3"/>
    <d v="2023-07-20T00:00:00"/>
  </r>
  <r>
    <s v="scissorssc828jk12lsnartomoro"/>
    <x v="328"/>
    <n v="525"/>
    <e v="#N/A"/>
    <n v="433"/>
    <s v="Gunting JK SC-828"/>
    <s v="ARTO MORO"/>
    <s v="ATALI"/>
    <s v="12 LSN"/>
    <s v="gunting"/>
    <s v="12"/>
    <s v="LSN"/>
    <n v="12"/>
    <s v="PCS"/>
    <s v=""/>
    <s v=""/>
    <n v="144"/>
    <s v="PCS"/>
    <m/>
    <n v="2"/>
    <n v="2"/>
    <n v="1"/>
    <n v="288"/>
    <s v="PCS"/>
    <n v="288"/>
    <s v=""/>
    <s v=""/>
    <s v=""/>
    <s v=""/>
    <s v=""/>
    <s v=""/>
    <s v=""/>
    <s v=""/>
    <s v=""/>
    <s v=""/>
    <s v=""/>
    <s v=""/>
    <n v="2"/>
    <s v=""/>
    <s v=""/>
    <n v="100"/>
    <s v=""/>
    <s v=""/>
    <s v=""/>
    <s v=""/>
    <x v="3"/>
    <d v="2023-07-20T00:00:00"/>
  </r>
  <r>
    <s v="scissorssc848jk12lsnartomoro"/>
    <x v="329"/>
    <n v="526"/>
    <e v="#N/A"/>
    <n v="437"/>
    <s v="Gunting JK SC-848"/>
    <s v="ARTO MORO"/>
    <s v="ATALI"/>
    <s v="12 LSN"/>
    <s v="gunting"/>
    <s v="12"/>
    <s v="LSN"/>
    <n v="12"/>
    <s v="PCS"/>
    <s v=""/>
    <s v=""/>
    <n v="144"/>
    <s v="PCS"/>
    <m/>
    <n v="2"/>
    <n v="2"/>
    <n v="2"/>
    <n v="288"/>
    <s v="PCS"/>
    <n v="288"/>
    <s v=""/>
    <s v=""/>
    <s v=""/>
    <s v=""/>
    <s v=""/>
    <s v=""/>
    <s v=""/>
    <s v=""/>
    <s v=""/>
    <s v=""/>
    <s v=""/>
    <s v=""/>
    <n v="2"/>
    <s v=""/>
    <s v=""/>
    <n v="101"/>
    <s v=""/>
    <s v=""/>
    <s v=""/>
    <s v=""/>
    <x v="3"/>
    <d v="2023-07-20T00:00:00"/>
  </r>
  <r>
    <s v="cutterbladel150mmhjk40lsnartomoro"/>
    <x v="330"/>
    <n v="527"/>
    <e v="#N/A"/>
    <n v="453"/>
    <s v="Isi cutter JK L-150M MH"/>
    <s v="ARTO MORO"/>
    <s v="ATALI"/>
    <s v="40 LSN"/>
    <s v="isi"/>
    <s v="40"/>
    <s v="LSN"/>
    <n v="12"/>
    <s v="PCS"/>
    <s v=""/>
    <s v=""/>
    <n v="480"/>
    <s v="PCS"/>
    <m/>
    <n v="1"/>
    <n v="1"/>
    <n v="1"/>
    <n v="40"/>
    <s v="LSN"/>
    <n v="480"/>
    <s v=""/>
    <s v=""/>
    <s v=""/>
    <s v=""/>
    <s v=""/>
    <s v=""/>
    <s v=""/>
    <s v=""/>
    <s v=""/>
    <s v=""/>
    <s v=""/>
    <s v=""/>
    <n v="1"/>
    <s v=""/>
    <s v=""/>
    <n v="102"/>
    <s v=""/>
    <s v=""/>
    <s v=""/>
    <s v=""/>
    <x v="3"/>
    <d v="2023-07-20T00:00:00"/>
  </r>
  <r>
    <s v="correctiontapect522ptljk60lsnartomoro"/>
    <x v="331"/>
    <n v="528"/>
    <e v="#N/A"/>
    <n v="947"/>
    <s v="Tipe-ex JK CT-522 PTL"/>
    <s v="ARTO MORO"/>
    <s v="ATALI"/>
    <s v="60 LSN"/>
    <s v="tipex"/>
    <s v="60"/>
    <s v="LSN"/>
    <n v="12"/>
    <s v="PCS"/>
    <s v=""/>
    <s v=""/>
    <n v="720"/>
    <s v="PCS"/>
    <m/>
    <n v="1"/>
    <n v="1"/>
    <n v="0"/>
    <n v="720"/>
    <s v="PCS"/>
    <n v="720"/>
    <s v=""/>
    <s v=""/>
    <s v=""/>
    <s v=""/>
    <s v=""/>
    <s v=""/>
    <s v=""/>
    <s v=""/>
    <s v=""/>
    <s v=""/>
    <s v=""/>
    <s v=""/>
    <n v="1"/>
    <s v=""/>
    <s v=""/>
    <n v="103"/>
    <s v=""/>
    <s v=""/>
    <s v=""/>
    <s v=""/>
    <x v="3"/>
    <d v="2023-07-20T00:00:00"/>
  </r>
  <r>
    <s v="tapecuttertd103jk24pcsartomoro"/>
    <x v="332"/>
    <n v="529"/>
    <e v="#N/A"/>
    <n v="345"/>
    <s v="Dispenser JK TD-103"/>
    <s v="ARTO MORO"/>
    <s v="ATALI"/>
    <s v="24 PCS"/>
    <s v="isolasi"/>
    <s v="24"/>
    <s v="PCS"/>
    <s v=""/>
    <s v=""/>
    <s v=""/>
    <s v=""/>
    <n v="24"/>
    <s v="PCS"/>
    <m/>
    <n v="2"/>
    <n v="2"/>
    <n v="2"/>
    <n v="48"/>
    <s v="PCS"/>
    <n v="48"/>
    <s v=""/>
    <s v=""/>
    <s v=""/>
    <s v=""/>
    <s v=""/>
    <s v=""/>
    <s v=""/>
    <s v=""/>
    <s v=""/>
    <s v=""/>
    <s v=""/>
    <s v=""/>
    <n v="2"/>
    <s v=""/>
    <s v=""/>
    <n v="104"/>
    <s v=""/>
    <s v=""/>
    <s v=""/>
    <s v=""/>
    <x v="3"/>
    <d v="2023-07-20T00:00:00"/>
  </r>
  <r>
    <s v="crayonputartwcr12sjk12lsnartomoro"/>
    <x v="333"/>
    <n v="530"/>
    <e v="#N/A"/>
    <n v="300"/>
    <s v="Crayon putar JK 12W Panjang"/>
    <s v="ARTO MORO"/>
    <s v="ATALI"/>
    <s v="12 LSN"/>
    <s v="cr/op"/>
    <s v="12"/>
    <s v="LSN"/>
    <n v="12"/>
    <s v="PCS"/>
    <s v=""/>
    <s v=""/>
    <n v="144"/>
    <s v="PCS"/>
    <m/>
    <n v="2"/>
    <n v="2"/>
    <n v="0"/>
    <n v="288"/>
    <s v="SET"/>
    <n v="288"/>
    <s v=""/>
    <s v=""/>
    <s v=""/>
    <s v=""/>
    <s v=""/>
    <s v=""/>
    <s v=""/>
    <s v=""/>
    <s v=""/>
    <s v=""/>
    <s v=""/>
    <s v=""/>
    <n v="2"/>
    <s v=""/>
    <s v=""/>
    <n v="105"/>
    <s v=""/>
    <s v=""/>
    <s v=""/>
    <s v=""/>
    <x v="3"/>
    <d v="2023-07-20T00:00:00"/>
  </r>
  <r>
    <s v="correctionfluidcfs209jk36lsnartomoro"/>
    <x v="334"/>
    <n v="531"/>
    <e v="#N/A"/>
    <n v="934"/>
    <s v="Tipe-ex JK CF-S209"/>
    <s v="ARTO MORO"/>
    <s v="ATALI"/>
    <s v="36 LSN"/>
    <s v="tipex"/>
    <s v="36"/>
    <s v="LSN"/>
    <n v="12"/>
    <s v="PCS"/>
    <s v=""/>
    <s v=""/>
    <n v="432"/>
    <s v="PCS"/>
    <m/>
    <n v="1"/>
    <n v="1"/>
    <n v="1"/>
    <n v="36"/>
    <s v="LSN"/>
    <n v="432"/>
    <s v=""/>
    <s v=""/>
    <s v=""/>
    <s v=""/>
    <s v=""/>
    <s v=""/>
    <s v=""/>
    <s v=""/>
    <s v=""/>
    <s v=""/>
    <s v=""/>
    <s v=""/>
    <n v="1"/>
    <s v=""/>
    <s v=""/>
    <n v="106"/>
    <s v=""/>
    <s v=""/>
    <s v=""/>
    <s v=""/>
    <x v="3"/>
    <d v="2023-07-20T00:00:00"/>
  </r>
  <r>
    <s v="correctionfluidcfs205ptjk48lsnartomoro"/>
    <x v="335"/>
    <n v="532"/>
    <e v="#N/A"/>
    <n v="927"/>
    <s v="Tipe-ex JK CF-205 PT"/>
    <s v="ARTO MORO"/>
    <s v="ATALI"/>
    <s v="48 LSN"/>
    <s v="tipex"/>
    <s v="48"/>
    <s v="LSN"/>
    <n v="12"/>
    <s v="PCS"/>
    <s v=""/>
    <s v=""/>
    <n v="576"/>
    <s v="PCS"/>
    <m/>
    <n v="1"/>
    <n v="1"/>
    <n v="1"/>
    <n v="48"/>
    <s v="LSN"/>
    <n v="576"/>
    <s v=""/>
    <s v=""/>
    <s v=""/>
    <s v=""/>
    <s v=""/>
    <s v=""/>
    <s v=""/>
    <s v=""/>
    <s v=""/>
    <s v=""/>
    <s v=""/>
    <s v=""/>
    <n v="1"/>
    <s v=""/>
    <s v=""/>
    <n v="107"/>
    <s v=""/>
    <s v=""/>
    <s v=""/>
    <s v=""/>
    <x v="3"/>
    <d v="2023-07-20T00:00:00"/>
  </r>
  <r>
    <s v="eraser526b40bljk50box40pcsartomoro"/>
    <x v="336"/>
    <n v="533"/>
    <e v="#N/A"/>
    <n v="888"/>
    <s v="Stip JK 40 Ht"/>
    <s v="ARTO MORO"/>
    <s v="ATALI"/>
    <s v="50 BOX (40 PCS)"/>
    <s v="stip"/>
    <s v="50"/>
    <s v="BOX"/>
    <s v="40"/>
    <s v="PCS"/>
    <s v=""/>
    <s v=""/>
    <n v="2000"/>
    <s v="PCS"/>
    <m/>
    <n v="1"/>
    <n v="1"/>
    <n v="1"/>
    <n v="50"/>
    <s v="BOX"/>
    <n v="2000"/>
    <s v=""/>
    <s v=""/>
    <s v=""/>
    <s v=""/>
    <s v=""/>
    <s v=""/>
    <s v=""/>
    <s v=""/>
    <s v=""/>
    <s v=""/>
    <s v=""/>
    <s v=""/>
    <n v="1"/>
    <s v=""/>
    <s v=""/>
    <n v="108"/>
    <s v=""/>
    <s v=""/>
    <s v=""/>
    <s v=""/>
    <x v="3"/>
    <d v="2023-07-20T00:00:00"/>
  </r>
  <r>
    <s v="eraser526b40pjk50box40pcsartomoro"/>
    <x v="337"/>
    <n v="534"/>
    <e v="#N/A"/>
    <n v="890"/>
    <s v="Stip JK 40 P"/>
    <s v="ARTO MORO"/>
    <s v="ATALI"/>
    <s v="50 BOX (40 PCS)"/>
    <s v="stip"/>
    <s v="50"/>
    <s v="BOX"/>
    <s v="40"/>
    <s v="PCS"/>
    <s v=""/>
    <s v=""/>
    <n v="2000"/>
    <s v="PCS"/>
    <m/>
    <n v="7"/>
    <n v="7"/>
    <n v="2"/>
    <n v="350"/>
    <s v="BOX"/>
    <n v="14000"/>
    <s v=""/>
    <s v=""/>
    <s v=""/>
    <s v=""/>
    <s v=""/>
    <s v=""/>
    <s v=""/>
    <s v=""/>
    <s v=""/>
    <s v=""/>
    <s v=""/>
    <s v=""/>
    <n v="7"/>
    <s v=""/>
    <s v=""/>
    <n v="109"/>
    <s v=""/>
    <s v=""/>
    <s v=""/>
    <s v=""/>
    <x v="3"/>
    <d v="2023-07-20T00:00:00"/>
  </r>
  <r>
    <s v="correctiontapect520jk360pcsartomoro"/>
    <x v="338"/>
    <n v="536"/>
    <e v="#N/A"/>
    <n v="945"/>
    <s v="Tipe-ex JK CT-520"/>
    <s v="ARTO MORO"/>
    <s v="ATALI"/>
    <s v="360 PCS"/>
    <s v="tipex"/>
    <s v="360"/>
    <s v="PCS"/>
    <s v=""/>
    <s v=""/>
    <s v=""/>
    <s v=""/>
    <n v="360"/>
    <s v="PCS"/>
    <m/>
    <n v="1"/>
    <n v="1"/>
    <n v="0"/>
    <n v="360"/>
    <s v="PCS"/>
    <n v="360"/>
    <s v=""/>
    <s v=""/>
    <s v=""/>
    <s v=""/>
    <s v=""/>
    <s v=""/>
    <s v=""/>
    <s v=""/>
    <s v=""/>
    <s v=""/>
    <s v=""/>
    <s v=""/>
    <n v="1"/>
    <s v=""/>
    <s v=""/>
    <n v="110"/>
    <s v=""/>
    <s v=""/>
    <s v=""/>
    <s v=""/>
    <x v="3"/>
    <d v="2023-07-20T00:00:00"/>
  </r>
  <r>
    <s v="correctiontapect533jk40lsnartomoro"/>
    <x v="339"/>
    <n v="537"/>
    <e v="#N/A"/>
    <n v="949"/>
    <s v="Tipe-ex JK CT-533"/>
    <s v="ARTO MORO"/>
    <s v="ATALI"/>
    <s v="40 LSN"/>
    <s v="tipex"/>
    <s v="40"/>
    <s v="LSN"/>
    <n v="12"/>
    <s v="PCS"/>
    <s v=""/>
    <s v=""/>
    <n v="480"/>
    <s v="PCS"/>
    <m/>
    <n v="1"/>
    <n v="1"/>
    <n v="1"/>
    <n v="480"/>
    <s v="PCS"/>
    <n v="480"/>
    <s v=""/>
    <s v=""/>
    <s v=""/>
    <s v=""/>
    <s v=""/>
    <s v=""/>
    <s v=""/>
    <s v=""/>
    <s v=""/>
    <s v=""/>
    <s v=""/>
    <s v=""/>
    <n v="1"/>
    <s v=""/>
    <s v=""/>
    <n v="111"/>
    <s v=""/>
    <s v=""/>
    <s v=""/>
    <s v=""/>
    <x v="3"/>
    <d v="2023-07-20T00:00:00"/>
  </r>
  <r>
    <s v="pencilp932bjk30grsartomoro"/>
    <x v="340"/>
    <n v="538"/>
    <e v="#N/A"/>
    <n v="712"/>
    <s v="Pensil JK P-93 2B"/>
    <s v="ARTO MORO"/>
    <s v="ATALI"/>
    <s v="30 GRS"/>
    <s v="pensil"/>
    <s v="30"/>
    <s v="GRS"/>
    <n v="12"/>
    <s v="LSN"/>
    <n v="12"/>
    <s v="PCS"/>
    <n v="4320"/>
    <s v="PCS"/>
    <m/>
    <n v="2"/>
    <n v="2"/>
    <n v="1"/>
    <n v="60"/>
    <s v="GRS"/>
    <n v="8640"/>
    <s v=""/>
    <s v=""/>
    <s v=""/>
    <s v=""/>
    <s v=""/>
    <s v=""/>
    <s v=""/>
    <s v=""/>
    <s v=""/>
    <s v=""/>
    <s v=""/>
    <s v=""/>
    <n v="2"/>
    <s v=""/>
    <s v=""/>
    <n v="112"/>
    <s v=""/>
    <s v=""/>
    <s v=""/>
    <s v=""/>
    <x v="3"/>
    <d v="2023-07-20T00:00:00"/>
  </r>
  <r>
    <s v="gelpengp212idiamondblackjk144lsnartomoro"/>
    <x v="341"/>
    <n v="539"/>
    <e v="#N/A"/>
    <n v="144"/>
    <s v="Bp Gel JK GP-212 I-Diamond Hitam"/>
    <s v="ARTO MORO"/>
    <s v="ATALI"/>
    <s v="144 LSN"/>
    <s v="pen"/>
    <s v="144"/>
    <s v="LSN"/>
    <n v="12"/>
    <s v="PCS"/>
    <s v=""/>
    <s v=""/>
    <n v="1728"/>
    <s v="PCS"/>
    <m/>
    <n v="1"/>
    <n v="1"/>
    <n v="0"/>
    <n v="144"/>
    <s v="LSN"/>
    <n v="1728"/>
    <s v=""/>
    <s v=""/>
    <s v=""/>
    <s v=""/>
    <s v=""/>
    <s v=""/>
    <s v=""/>
    <s v=""/>
    <s v=""/>
    <s v=""/>
    <s v=""/>
    <s v=""/>
    <n v="1"/>
    <s v=""/>
    <s v=""/>
    <n v="113"/>
    <s v=""/>
    <s v=""/>
    <s v=""/>
    <s v=""/>
    <x v="3"/>
    <d v="2023-07-20T00:00:00"/>
  </r>
  <r>
    <s v="ballpenbp273zetoblackjk144lsnartomoro"/>
    <x v="342"/>
    <n v="540"/>
    <e v="#N/A"/>
    <n v="206"/>
    <s v="Bp JK BP-273 Zeto hitam"/>
    <s v="ARTO MORO"/>
    <s v="ATALI"/>
    <s v="144 LSN"/>
    <s v="pen"/>
    <s v="144"/>
    <s v="LSN"/>
    <n v="12"/>
    <s v="PCS"/>
    <s v=""/>
    <s v=""/>
    <n v="1728"/>
    <s v="PCS"/>
    <m/>
    <n v="1"/>
    <n v="1"/>
    <n v="1"/>
    <n v="144"/>
    <s v="LSN"/>
    <n v="1728"/>
    <s v=""/>
    <s v=""/>
    <s v=""/>
    <s v=""/>
    <s v=""/>
    <s v=""/>
    <s v=""/>
    <s v=""/>
    <s v=""/>
    <s v=""/>
    <s v=""/>
    <s v=""/>
    <n v="1"/>
    <s v=""/>
    <s v=""/>
    <n v="114"/>
    <s v=""/>
    <s v=""/>
    <s v=""/>
    <s v=""/>
    <x v="3"/>
    <d v="2023-07-20T00:00:00"/>
  </r>
  <r>
    <s v="ballpenbp248sumablackjk144lsnartomoro"/>
    <x v="343"/>
    <n v="541"/>
    <e v="#N/A"/>
    <n v="202"/>
    <s v="Bp JK BP-248 Suma Hitam"/>
    <s v="ARTO MORO"/>
    <s v="ATALI"/>
    <s v="144 LSN"/>
    <s v="pen"/>
    <s v="144"/>
    <s v="LSN"/>
    <n v="12"/>
    <s v="PCS"/>
    <s v=""/>
    <s v=""/>
    <n v="1728"/>
    <s v="PCS"/>
    <m/>
    <n v="2"/>
    <n v="2"/>
    <n v="2"/>
    <n v="288"/>
    <s v="LSN"/>
    <n v="3456"/>
    <s v=""/>
    <s v=""/>
    <s v=""/>
    <s v=""/>
    <s v=""/>
    <s v=""/>
    <s v=""/>
    <s v=""/>
    <s v=""/>
    <s v=""/>
    <s v=""/>
    <s v=""/>
    <n v="2"/>
    <s v=""/>
    <s v=""/>
    <n v="115"/>
    <s v=""/>
    <s v=""/>
    <s v=""/>
    <s v=""/>
    <x v="3"/>
    <d v="2023-07-20T00:00:00"/>
  </r>
  <r>
    <s v="penstandblackpsgp147blackjk48lsnartomoro"/>
    <x v="344"/>
    <n v="542"/>
    <e v="#N/A"/>
    <n v="847"/>
    <s v="Stand Pen JK PSGP-147 hitam"/>
    <s v="ARTO MORO"/>
    <s v="ATALI"/>
    <s v="48 LSN"/>
    <s v="pen"/>
    <s v="48"/>
    <s v="LSN"/>
    <n v="12"/>
    <s v="PCS"/>
    <s v=""/>
    <s v=""/>
    <n v="576"/>
    <s v="PCS"/>
    <m/>
    <n v="1"/>
    <n v="1"/>
    <n v="1"/>
    <n v="576"/>
    <s v="PCS"/>
    <n v="576"/>
    <s v=""/>
    <s v=""/>
    <s v=""/>
    <s v=""/>
    <s v=""/>
    <s v=""/>
    <s v=""/>
    <s v=""/>
    <s v=""/>
    <s v=""/>
    <s v=""/>
    <s v=""/>
    <n v="1"/>
    <s v=""/>
    <s v=""/>
    <n v="116"/>
    <s v=""/>
    <s v=""/>
    <s v=""/>
    <s v=""/>
    <x v="3"/>
    <d v="2023-07-20T00:00:00"/>
  </r>
  <r>
    <s v="tapecuttertd102jk24pcsartomoro"/>
    <x v="345"/>
    <n v="543"/>
    <e v="#N/A"/>
    <n v="344"/>
    <s v="Dispenser JK TD-102"/>
    <s v="ARTO MORO"/>
    <s v="ATALI"/>
    <s v="24 PCS"/>
    <s v="isolasi"/>
    <s v="24"/>
    <s v="PCS"/>
    <s v=""/>
    <s v=""/>
    <s v=""/>
    <s v=""/>
    <n v="24"/>
    <s v="PCS"/>
    <m/>
    <n v="2"/>
    <n v="2"/>
    <n v="2"/>
    <n v="48"/>
    <s v="PCS"/>
    <n v="48"/>
    <s v=""/>
    <s v=""/>
    <s v=""/>
    <s v=""/>
    <s v=""/>
    <s v=""/>
    <s v=""/>
    <s v=""/>
    <s v=""/>
    <s v=""/>
    <s v=""/>
    <s v=""/>
    <n v="2"/>
    <s v=""/>
    <s v=""/>
    <n v="117"/>
    <s v=""/>
    <s v=""/>
    <s v=""/>
    <s v=""/>
    <x v="3"/>
    <d v="2023-07-20T00:00:00"/>
  </r>
  <r>
    <s v="tapecuttertd09njk24pcsartomoro"/>
    <x v="346"/>
    <n v="544"/>
    <e v="#N/A"/>
    <n v="342"/>
    <s v="Dispenser JK TD-09N"/>
    <s v="ARTO MORO"/>
    <s v="ATALI"/>
    <s v="24 PCS"/>
    <s v="isolasi"/>
    <s v="24"/>
    <s v="PCS"/>
    <s v=""/>
    <s v=""/>
    <s v=""/>
    <s v=""/>
    <n v="24"/>
    <s v="PCS"/>
    <m/>
    <n v="2"/>
    <n v="2"/>
    <n v="2"/>
    <n v="48"/>
    <s v="PCS"/>
    <n v="48"/>
    <s v=""/>
    <s v=""/>
    <s v=""/>
    <s v=""/>
    <s v=""/>
    <s v=""/>
    <s v=""/>
    <s v=""/>
    <s v=""/>
    <s v=""/>
    <s v=""/>
    <s v=""/>
    <n v="2"/>
    <s v=""/>
    <s v=""/>
    <n v="118"/>
    <s v=""/>
    <s v=""/>
    <s v=""/>
    <s v=""/>
    <x v="3"/>
    <d v="2023-07-20T00:00:00"/>
  </r>
  <r>
    <s v="tapecuttertd2hjk24pcsartomoro"/>
    <x v="347"/>
    <n v="545"/>
    <e v="#N/A"/>
    <n v="347"/>
    <s v="Dispenser JK TD-2H"/>
    <s v="ARTO MORO"/>
    <s v="ATALI"/>
    <s v="24 PCS"/>
    <s v="isolasi"/>
    <s v="24"/>
    <s v="PCS"/>
    <s v=""/>
    <s v=""/>
    <s v=""/>
    <s v=""/>
    <n v="24"/>
    <s v="PCS"/>
    <m/>
    <n v="2"/>
    <n v="2"/>
    <n v="2"/>
    <n v="48"/>
    <s v="PCS"/>
    <n v="48"/>
    <s v=""/>
    <s v=""/>
    <s v=""/>
    <s v=""/>
    <s v=""/>
    <s v=""/>
    <s v=""/>
    <s v=""/>
    <s v=""/>
    <s v=""/>
    <s v=""/>
    <s v=""/>
    <n v="2"/>
    <s v=""/>
    <s v=""/>
    <n v="119"/>
    <s v=""/>
    <s v=""/>
    <s v=""/>
    <s v=""/>
    <x v="3"/>
    <d v="2023-07-20T00:00:00"/>
  </r>
  <r>
    <s v="cuttercu10bcjk24lsnartomoro"/>
    <x v="348"/>
    <n v="546"/>
    <e v="#N/A"/>
    <n v="309"/>
    <s v="Cutter JK CU-10 BC"/>
    <s v="ARTO MORO"/>
    <s v="ATALI"/>
    <s v="24 LSN"/>
    <s v="cutter"/>
    <s v="24"/>
    <s v="LSN"/>
    <n v="12"/>
    <s v="PCS"/>
    <s v=""/>
    <s v=""/>
    <n v="288"/>
    <s v="PCS"/>
    <m/>
    <n v="1"/>
    <n v="1"/>
    <n v="1"/>
    <n v="24"/>
    <s v="LSN"/>
    <n v="288"/>
    <s v=""/>
    <s v=""/>
    <s v=""/>
    <s v=""/>
    <s v=""/>
    <s v=""/>
    <s v=""/>
    <s v=""/>
    <s v=""/>
    <s v=""/>
    <s v=""/>
    <s v=""/>
    <n v="1"/>
    <s v=""/>
    <s v=""/>
    <n v="120"/>
    <s v=""/>
    <s v=""/>
    <s v=""/>
    <s v=""/>
    <x v="3"/>
    <d v="2023-07-20T00:00:00"/>
  </r>
  <r>
    <s v="gluestickgs104animalkingdomjk36box24pcsartomoro"/>
    <x v="349"/>
    <n v="548"/>
    <e v="#N/A"/>
    <n v="555"/>
    <s v="Lem Stick JK GS-104"/>
    <s v="ARTO MORO"/>
    <s v="ATALI"/>
    <s v="36 BOX (24 PCS)"/>
    <s v="lem"/>
    <s v="36"/>
    <s v="BOX"/>
    <s v="24"/>
    <s v="PCS"/>
    <s v=""/>
    <s v=""/>
    <n v="864"/>
    <s v="PCS"/>
    <m/>
    <n v="1"/>
    <n v="1"/>
    <n v="1"/>
    <n v="864"/>
    <s v="PCS"/>
    <n v="864"/>
    <s v=""/>
    <s v=""/>
    <s v=""/>
    <s v=""/>
    <s v=""/>
    <s v=""/>
    <s v=""/>
    <s v=""/>
    <s v=""/>
    <s v=""/>
    <s v=""/>
    <s v=""/>
    <n v="1"/>
    <s v=""/>
    <s v=""/>
    <n v="121"/>
    <s v=""/>
    <s v=""/>
    <s v=""/>
    <s v=""/>
    <x v="3"/>
    <d v="2023-07-20T00:00:00"/>
  </r>
  <r>
    <s v="gluestickgs1008gramjk36box24pcsartomoro"/>
    <x v="350"/>
    <n v="549"/>
    <e v="#N/A"/>
    <n v="552"/>
    <s v="Lem Stick JK GS-100"/>
    <s v="ARTO MORO"/>
    <s v="ATALI"/>
    <s v="36 BOX (24 PCS)"/>
    <s v="lem"/>
    <s v="36"/>
    <s v="BOX"/>
    <s v="24"/>
    <s v="PCS"/>
    <s v=""/>
    <s v=""/>
    <n v="864"/>
    <s v="PCS"/>
    <m/>
    <n v="1"/>
    <n v="1"/>
    <n v="1"/>
    <n v="864"/>
    <s v="PCS"/>
    <n v="864"/>
    <s v=""/>
    <s v=""/>
    <s v=""/>
    <s v=""/>
    <s v=""/>
    <s v=""/>
    <s v=""/>
    <s v=""/>
    <s v=""/>
    <s v=""/>
    <s v=""/>
    <s v=""/>
    <n v="1"/>
    <s v=""/>
    <s v=""/>
    <n v="122"/>
    <s v=""/>
    <s v=""/>
    <s v=""/>
    <s v=""/>
    <x v="3"/>
    <d v="2023-07-20T00:00:00"/>
  </r>
  <r>
    <s v="correctionfluidcfs209jk36lsnartomoro"/>
    <x v="334"/>
    <n v="550"/>
    <e v="#N/A"/>
    <n v="934"/>
    <s v="Tipe-ex JK CF-S209"/>
    <s v="ARTO MORO"/>
    <s v="ATALI"/>
    <s v="36 LSN"/>
    <s v="tipex"/>
    <s v="36"/>
    <s v="LSN"/>
    <n v="12"/>
    <s v="PCS"/>
    <s v=""/>
    <s v=""/>
    <n v="432"/>
    <s v="PCS"/>
    <m/>
    <n v="1"/>
    <n v="1"/>
    <n v="1"/>
    <n v="36"/>
    <s v="LSN"/>
    <n v="432"/>
    <s v=""/>
    <s v=""/>
    <s v=""/>
    <s v=""/>
    <s v=""/>
    <s v=""/>
    <s v=""/>
    <s v=""/>
    <s v=""/>
    <s v=""/>
    <s v=""/>
    <s v=""/>
    <n v="1"/>
    <s v=""/>
    <s v=""/>
    <n v="123"/>
    <s v=""/>
    <s v=""/>
    <s v=""/>
    <s v=""/>
    <x v="3"/>
    <d v="2023-07-20T00:00:00"/>
  </r>
  <r>
    <s v="cutterbladel150mmhjk40lsnartomoro"/>
    <x v="330"/>
    <n v="551"/>
    <e v="#N/A"/>
    <n v="453"/>
    <s v="Isi cutter JK L-150M MH"/>
    <s v="ARTO MORO"/>
    <s v="ATALI"/>
    <s v="40 LSN"/>
    <s v="isi"/>
    <s v="40"/>
    <s v="LSN"/>
    <n v="12"/>
    <s v="PCS"/>
    <s v=""/>
    <s v=""/>
    <n v="480"/>
    <s v="PCS"/>
    <m/>
    <n v="1"/>
    <n v="1"/>
    <n v="1"/>
    <n v="40"/>
    <s v="LSN"/>
    <n v="480"/>
    <s v=""/>
    <s v=""/>
    <s v=""/>
    <s v=""/>
    <s v=""/>
    <s v=""/>
    <s v=""/>
    <s v=""/>
    <s v=""/>
    <s v=""/>
    <s v=""/>
    <s v=""/>
    <n v="1"/>
    <s v=""/>
    <s v=""/>
    <n v="124"/>
    <s v=""/>
    <s v=""/>
    <s v=""/>
    <s v=""/>
    <x v="3"/>
    <d v="2023-07-20T00:00:00"/>
  </r>
  <r>
    <s v="stamppadno00jk24pak24pcsartomoro"/>
    <x v="351"/>
    <n v="552"/>
    <e v="#N/A"/>
    <e v="#N/A"/>
    <e v="#N/A"/>
    <e v="#N/A"/>
    <e v="#N/A"/>
    <e v="#N/A"/>
    <e v="#N/A"/>
    <e v="#N/A"/>
    <e v="#N/A"/>
    <e v="#N/A"/>
    <e v="#N/A"/>
    <e v="#N/A"/>
    <e v="#N/A"/>
    <e v="#N/A"/>
    <e v="#N/A"/>
    <m/>
    <n v="1"/>
    <e v="#N/A"/>
    <n v="1"/>
    <n v="576"/>
    <s v="PCS"/>
    <e v="#N/A"/>
    <s v=""/>
    <s v=""/>
    <s v=""/>
    <s v=""/>
    <s v=""/>
    <s v=""/>
    <s v=""/>
    <s v=""/>
    <s v=""/>
    <s v=""/>
    <s v=""/>
    <s v=""/>
    <n v="1"/>
    <s v=""/>
    <s v=""/>
    <n v="125"/>
    <s v=""/>
    <s v=""/>
    <s v=""/>
    <s v=""/>
    <x v="3"/>
    <d v="2023-07-20T00:00:00"/>
  </r>
  <r>
    <s v="eraser526b40bljk50box40pcsartomoro"/>
    <x v="336"/>
    <n v="553"/>
    <e v="#N/A"/>
    <n v="888"/>
    <s v="Stip JK 40 Ht"/>
    <s v="ARTO MORO"/>
    <s v="ATALI"/>
    <s v="50 BOX (40 PCS)"/>
    <s v="stip"/>
    <s v="50"/>
    <s v="BOX"/>
    <s v="40"/>
    <s v="PCS"/>
    <s v=""/>
    <s v=""/>
    <n v="2000"/>
    <s v="PCS"/>
    <m/>
    <n v="2"/>
    <n v="2"/>
    <n v="0"/>
    <n v="100"/>
    <s v="BOX"/>
    <n v="4000"/>
    <s v=""/>
    <s v=""/>
    <s v=""/>
    <s v=""/>
    <s v=""/>
    <s v=""/>
    <s v=""/>
    <s v=""/>
    <s v=""/>
    <s v=""/>
    <s v=""/>
    <s v=""/>
    <n v="2"/>
    <s v=""/>
    <s v=""/>
    <n v="126"/>
    <s v=""/>
    <s v=""/>
    <s v=""/>
    <s v=""/>
    <x v="3"/>
    <d v="2023-07-20T00:00:00"/>
  </r>
  <r>
    <s v="pencilcasepc0618pl11bluejk12box24pcsartomoro"/>
    <x v="352"/>
    <n v="555"/>
    <e v="#N/A"/>
    <e v="#N/A"/>
    <e v="#N/A"/>
    <e v="#N/A"/>
    <e v="#N/A"/>
    <e v="#N/A"/>
    <e v="#N/A"/>
    <e v="#N/A"/>
    <e v="#N/A"/>
    <e v="#N/A"/>
    <e v="#N/A"/>
    <e v="#N/A"/>
    <e v="#N/A"/>
    <e v="#N/A"/>
    <e v="#N/A"/>
    <m/>
    <n v="0"/>
    <e v="#N/A"/>
    <n v="0"/>
    <s v=""/>
    <s v=""/>
    <e v="#N/A"/>
    <n v="72"/>
    <s v="PCS"/>
    <n v="72"/>
    <e v="#N/A"/>
    <s v=""/>
    <s v=""/>
    <s v=""/>
    <s v=""/>
    <s v=""/>
    <s v=""/>
    <s v=""/>
    <s v=""/>
    <n v="0"/>
    <n v="72"/>
    <e v="#N/A"/>
    <n v="127"/>
    <s v=""/>
    <s v=""/>
    <s v=""/>
    <s v=""/>
    <x v="3"/>
    <d v="2023-07-20T00:00:00"/>
  </r>
  <r>
    <s v="pencilcasepc0618pl11greenjk12box24pcsartomoro"/>
    <x v="353"/>
    <n v="556"/>
    <e v="#N/A"/>
    <e v="#N/A"/>
    <e v="#N/A"/>
    <e v="#N/A"/>
    <e v="#N/A"/>
    <e v="#N/A"/>
    <e v="#N/A"/>
    <e v="#N/A"/>
    <e v="#N/A"/>
    <e v="#N/A"/>
    <e v="#N/A"/>
    <e v="#N/A"/>
    <e v="#N/A"/>
    <e v="#N/A"/>
    <e v="#N/A"/>
    <m/>
    <n v="0"/>
    <e v="#N/A"/>
    <n v="0"/>
    <s v=""/>
    <s v=""/>
    <e v="#N/A"/>
    <n v="72"/>
    <s v="PCS"/>
    <n v="72"/>
    <e v="#N/A"/>
    <s v=""/>
    <s v=""/>
    <s v=""/>
    <s v=""/>
    <s v=""/>
    <s v=""/>
    <s v=""/>
    <s v=""/>
    <n v="0"/>
    <n v="72"/>
    <e v="#N/A"/>
    <n v="128"/>
    <s v=""/>
    <s v=""/>
    <s v=""/>
    <s v=""/>
    <x v="3"/>
    <d v="2023-07-20T00:00:00"/>
  </r>
  <r>
    <s v="pencilcasepc0618pl11redjk12box24pcsartomoro"/>
    <x v="354"/>
    <n v="557"/>
    <e v="#N/A"/>
    <e v="#N/A"/>
    <e v="#N/A"/>
    <e v="#N/A"/>
    <e v="#N/A"/>
    <e v="#N/A"/>
    <e v="#N/A"/>
    <e v="#N/A"/>
    <e v="#N/A"/>
    <e v="#N/A"/>
    <e v="#N/A"/>
    <e v="#N/A"/>
    <e v="#N/A"/>
    <e v="#N/A"/>
    <e v="#N/A"/>
    <m/>
    <n v="0"/>
    <e v="#N/A"/>
    <n v="0"/>
    <s v=""/>
    <s v=""/>
    <e v="#N/A"/>
    <n v="72"/>
    <s v="PCS"/>
    <n v="72"/>
    <e v="#N/A"/>
    <s v=""/>
    <s v=""/>
    <s v=""/>
    <s v=""/>
    <s v=""/>
    <s v=""/>
    <s v=""/>
    <s v=""/>
    <n v="0"/>
    <n v="72"/>
    <e v="#N/A"/>
    <n v="129"/>
    <s v=""/>
    <s v=""/>
    <s v=""/>
    <s v=""/>
    <x v="3"/>
    <d v="2023-07-20T00:00:00"/>
  </r>
  <r>
    <s v="pencilcasepc0618pl11yellowjk12box24pcsartomoro"/>
    <x v="355"/>
    <n v="558"/>
    <e v="#N/A"/>
    <e v="#N/A"/>
    <e v="#N/A"/>
    <e v="#N/A"/>
    <e v="#N/A"/>
    <e v="#N/A"/>
    <e v="#N/A"/>
    <e v="#N/A"/>
    <e v="#N/A"/>
    <e v="#N/A"/>
    <e v="#N/A"/>
    <e v="#N/A"/>
    <e v="#N/A"/>
    <e v="#N/A"/>
    <e v="#N/A"/>
    <m/>
    <n v="0"/>
    <e v="#N/A"/>
    <n v="0"/>
    <s v=""/>
    <s v=""/>
    <e v="#N/A"/>
    <n v="72"/>
    <s v="PCS"/>
    <n v="72"/>
    <e v="#N/A"/>
    <s v=""/>
    <s v=""/>
    <s v=""/>
    <s v=""/>
    <s v=""/>
    <s v=""/>
    <s v=""/>
    <s v=""/>
    <n v="0"/>
    <n v="72"/>
    <e v="#N/A"/>
    <n v="130"/>
    <s v=""/>
    <s v=""/>
    <s v=""/>
    <s v=""/>
    <x v="3"/>
    <d v="2023-07-20T00:00:00"/>
  </r>
  <r>
    <s v="highlighterhl1yellowjk72box10pcsartomoro"/>
    <x v="356"/>
    <n v="559"/>
    <e v="#N/A"/>
    <n v="813"/>
    <s v="Stabillo Highlighter JK HL-1 kuning"/>
    <s v="ARTO MORO"/>
    <s v="ATALI"/>
    <s v="72 BOX (10 PCS)"/>
    <s v="spidol"/>
    <s v="72"/>
    <s v="BOX"/>
    <s v="10"/>
    <s v="PCS"/>
    <s v=""/>
    <s v=""/>
    <n v="720"/>
    <s v="PCS"/>
    <m/>
    <n v="0"/>
    <n v="0"/>
    <n v="0"/>
    <s v=""/>
    <s v=""/>
    <n v="0"/>
    <n v="360"/>
    <s v="PCS"/>
    <n v="360"/>
    <s v="PCS"/>
    <s v=""/>
    <s v=""/>
    <s v=""/>
    <s v=""/>
    <s v=""/>
    <s v=""/>
    <s v=""/>
    <s v=""/>
    <n v="0"/>
    <n v="360"/>
    <s v="PCS"/>
    <n v="131"/>
    <s v=""/>
    <s v=""/>
    <s v=""/>
    <s v=""/>
    <x v="3"/>
    <d v="2023-07-20T00:00:00"/>
  </r>
  <r>
    <s v="highlighterhl5orangejk73box10pcsartomoro"/>
    <x v="357"/>
    <n v="560"/>
    <e v="#N/A"/>
    <e v="#N/A"/>
    <e v="#N/A"/>
    <e v="#N/A"/>
    <e v="#N/A"/>
    <e v="#N/A"/>
    <e v="#N/A"/>
    <e v="#N/A"/>
    <e v="#N/A"/>
    <e v="#N/A"/>
    <e v="#N/A"/>
    <e v="#N/A"/>
    <e v="#N/A"/>
    <e v="#N/A"/>
    <e v="#N/A"/>
    <m/>
    <n v="0"/>
    <e v="#N/A"/>
    <n v="0"/>
    <s v=""/>
    <s v=""/>
    <e v="#N/A"/>
    <n v="360"/>
    <s v="PCS"/>
    <n v="360"/>
    <e v="#N/A"/>
    <s v=""/>
    <s v=""/>
    <s v=""/>
    <s v=""/>
    <s v=""/>
    <s v=""/>
    <s v=""/>
    <s v=""/>
    <n v="0"/>
    <n v="360"/>
    <e v="#N/A"/>
    <n v="132"/>
    <s v=""/>
    <s v=""/>
    <s v=""/>
    <s v=""/>
    <x v="3"/>
    <d v="2023-07-20T00:00:00"/>
  </r>
  <r>
    <s v="highlighterhl14greyjk74box10pcsartomoro"/>
    <x v="358"/>
    <n v="561"/>
    <e v="#N/A"/>
    <e v="#N/A"/>
    <e v="#N/A"/>
    <e v="#N/A"/>
    <e v="#N/A"/>
    <e v="#N/A"/>
    <e v="#N/A"/>
    <e v="#N/A"/>
    <e v="#N/A"/>
    <e v="#N/A"/>
    <e v="#N/A"/>
    <e v="#N/A"/>
    <e v="#N/A"/>
    <e v="#N/A"/>
    <e v="#N/A"/>
    <m/>
    <n v="0"/>
    <e v="#N/A"/>
    <n v="0"/>
    <s v=""/>
    <s v=""/>
    <e v="#N/A"/>
    <n v="240"/>
    <s v="PCS"/>
    <n v="240"/>
    <e v="#N/A"/>
    <s v=""/>
    <s v=""/>
    <s v=""/>
    <s v=""/>
    <s v=""/>
    <s v=""/>
    <s v=""/>
    <s v=""/>
    <n v="0"/>
    <n v="240"/>
    <e v="#N/A"/>
    <n v="133"/>
    <s v=""/>
    <s v=""/>
    <s v=""/>
    <s v=""/>
    <x v="3"/>
    <d v="2023-07-20T00:00:00"/>
  </r>
  <r>
    <s v="oilpastelop36sppcaseseaworldjk6box6setartomoro"/>
    <x v="359"/>
    <n v="563"/>
    <e v="#N/A"/>
    <n v="603"/>
    <s v="O pastel JK 36W OP-36 S"/>
    <s v="ARTO MORO"/>
    <s v="ATALI"/>
    <s v="6 BOX (6 SET)"/>
    <s v="cr/op"/>
    <s v="6"/>
    <s v="BOX"/>
    <s v="6"/>
    <s v="SET"/>
    <s v=""/>
    <s v=""/>
    <n v="36"/>
    <s v="SET"/>
    <m/>
    <n v="10"/>
    <n v="10"/>
    <n v="1"/>
    <n v="360"/>
    <s v="SET"/>
    <n v="360"/>
    <s v=""/>
    <s v=""/>
    <s v=""/>
    <s v=""/>
    <s v=""/>
    <s v=""/>
    <s v=""/>
    <s v=""/>
    <s v=""/>
    <s v=""/>
    <s v=""/>
    <s v=""/>
    <n v="10"/>
    <s v=""/>
    <s v=""/>
    <n v="134"/>
    <s v=""/>
    <s v=""/>
    <s v=""/>
    <s v=""/>
    <x v="3"/>
    <d v="2023-07-20T00:00:00"/>
  </r>
  <r>
    <s v="oilpastelop12crroundjk6box24setartomoro"/>
    <x v="360"/>
    <n v="564"/>
    <e v="#N/A"/>
    <n v="598"/>
    <s v="O pastel JK 12W OP-12 CR Round"/>
    <s v="ARTO MORO"/>
    <s v="ATALI"/>
    <s v="6 BOX (24 SET)"/>
    <s v="cr/op"/>
    <s v="6"/>
    <s v="BOX"/>
    <s v="24"/>
    <s v="SET"/>
    <s v=""/>
    <s v=""/>
    <n v="144"/>
    <s v="SET"/>
    <m/>
    <n v="1"/>
    <n v="1"/>
    <n v="1"/>
    <n v="144"/>
    <s v="SET"/>
    <n v="144"/>
    <s v=""/>
    <s v=""/>
    <s v=""/>
    <s v=""/>
    <s v=""/>
    <s v=""/>
    <s v=""/>
    <s v=""/>
    <s v=""/>
    <s v=""/>
    <s v=""/>
    <s v=""/>
    <n v="1"/>
    <s v=""/>
    <s v=""/>
    <n v="135"/>
    <s v=""/>
    <s v=""/>
    <s v=""/>
    <s v=""/>
    <x v="3"/>
    <d v="2023-07-20T00:00:00"/>
  </r>
  <r>
    <s v="pencilp882bjk30grsartomoro"/>
    <x v="327"/>
    <n v="565"/>
    <e v="#N/A"/>
    <n v="708"/>
    <s v="Pensil JK P-88 2B"/>
    <s v="ARTO MORO"/>
    <s v="ATALI"/>
    <s v="30 GRS"/>
    <s v="pensil"/>
    <s v="30"/>
    <s v="GRS"/>
    <n v="12"/>
    <s v="LSN"/>
    <n v="12"/>
    <s v="PCS"/>
    <n v="4320"/>
    <s v="PCS"/>
    <m/>
    <n v="5"/>
    <n v="5"/>
    <n v="5"/>
    <n v="150"/>
    <s v="GRS"/>
    <n v="21600"/>
    <s v=""/>
    <s v=""/>
    <s v=""/>
    <s v=""/>
    <s v=""/>
    <s v=""/>
    <s v=""/>
    <s v=""/>
    <s v=""/>
    <s v=""/>
    <s v=""/>
    <s v=""/>
    <n v="5"/>
    <s v=""/>
    <s v=""/>
    <n v="136"/>
    <s v=""/>
    <s v=""/>
    <s v=""/>
    <s v=""/>
    <x v="3"/>
    <d v="2023-07-20T00:00:00"/>
  </r>
  <r>
    <s v="staplerhd10cljk20lsnartomoro"/>
    <x v="361"/>
    <n v="566"/>
    <e v="#N/A"/>
    <n v="852"/>
    <s v="Stapler JK HD-10 CL"/>
    <s v="ARTO MORO"/>
    <s v="ATALI"/>
    <s v="20 LSN"/>
    <s v="stapler"/>
    <s v="20"/>
    <s v="LSN"/>
    <n v="12"/>
    <s v="PCS"/>
    <s v=""/>
    <s v=""/>
    <n v="240"/>
    <s v="PCS"/>
    <m/>
    <n v="5"/>
    <n v="5"/>
    <n v="5"/>
    <n v="1200"/>
    <s v="PCS"/>
    <n v="1200"/>
    <s v=""/>
    <s v=""/>
    <s v=""/>
    <s v=""/>
    <s v=""/>
    <s v=""/>
    <s v=""/>
    <s v=""/>
    <s v=""/>
    <s v=""/>
    <s v=""/>
    <s v=""/>
    <n v="5"/>
    <s v=""/>
    <s v=""/>
    <n v="137"/>
    <s v=""/>
    <s v=""/>
    <s v=""/>
    <s v=""/>
    <x v="3"/>
    <d v="2023-07-20T00:00:00"/>
  </r>
  <r>
    <s v="staplerhd10mjk25lsnartomoro"/>
    <x v="362"/>
    <n v="567"/>
    <e v="#N/A"/>
    <n v="854"/>
    <s v="Stapler JK HD-10 M"/>
    <s v="ARTO MORO"/>
    <s v="ATALI"/>
    <s v="25 LSN"/>
    <s v="stapler"/>
    <s v="25"/>
    <s v="LSN"/>
    <n v="12"/>
    <s v="PCS"/>
    <s v=""/>
    <s v=""/>
    <n v="300"/>
    <s v="PCS"/>
    <m/>
    <n v="2"/>
    <n v="2"/>
    <n v="2"/>
    <n v="50"/>
    <s v="LSN"/>
    <n v="600"/>
    <s v=""/>
    <s v=""/>
    <s v=""/>
    <s v=""/>
    <s v=""/>
    <s v=""/>
    <s v=""/>
    <s v=""/>
    <s v=""/>
    <s v=""/>
    <s v=""/>
    <s v=""/>
    <n v="2"/>
    <s v=""/>
    <s v=""/>
    <n v="138"/>
    <s v=""/>
    <s v=""/>
    <s v=""/>
    <s v=""/>
    <x v="3"/>
    <d v="2023-07-20T00:00:00"/>
  </r>
  <r>
    <s v="sharpenera63robotjk72pcsartomoro"/>
    <x v="363"/>
    <n v="568"/>
    <e v="#N/A"/>
    <n v="5"/>
    <s v="Asahan JK A-63 Robot"/>
    <s v="ARTO MORO"/>
    <s v="ATALI"/>
    <s v="72 PCS"/>
    <s v="asahan"/>
    <s v="72"/>
    <s v="PCS"/>
    <s v=""/>
    <s v=""/>
    <s v=""/>
    <s v=""/>
    <n v="72"/>
    <s v="PCS"/>
    <m/>
    <n v="1"/>
    <n v="1"/>
    <n v="1"/>
    <n v="72"/>
    <s v="PCS"/>
    <n v="72"/>
    <s v=""/>
    <s v=""/>
    <s v=""/>
    <s v=""/>
    <s v=""/>
    <s v=""/>
    <s v=""/>
    <s v=""/>
    <s v=""/>
    <s v=""/>
    <s v=""/>
    <s v=""/>
    <n v="1"/>
    <s v=""/>
    <s v=""/>
    <n v="139"/>
    <s v=""/>
    <s v=""/>
    <s v=""/>
    <s v=""/>
    <x v="3"/>
    <d v="2023-07-20T00:00:00"/>
  </r>
  <r>
    <s v="ballpenbp338vocusblackjk144lsnartomoro"/>
    <x v="364"/>
    <n v="569"/>
    <e v="#N/A"/>
    <n v="209"/>
    <s v="Bp JK BP-338 Vocus hitam"/>
    <s v="ARTO MORO"/>
    <s v="ATALI"/>
    <s v="144 LSN"/>
    <s v="pen"/>
    <s v="144"/>
    <s v="LSN"/>
    <n v="12"/>
    <s v="PCS"/>
    <s v=""/>
    <s v=""/>
    <n v="1728"/>
    <s v="PCS"/>
    <m/>
    <n v="1"/>
    <n v="1"/>
    <n v="1"/>
    <n v="144"/>
    <s v="LSN"/>
    <n v="1728"/>
    <s v=""/>
    <s v=""/>
    <s v=""/>
    <s v=""/>
    <s v=""/>
    <s v=""/>
    <s v=""/>
    <s v=""/>
    <s v=""/>
    <s v=""/>
    <s v=""/>
    <s v=""/>
    <n v="1"/>
    <s v=""/>
    <s v=""/>
    <n v="140"/>
    <s v=""/>
    <s v=""/>
    <s v=""/>
    <s v=""/>
    <x v="3"/>
    <d v="2023-07-20T00:00:00"/>
  </r>
  <r>
    <s v="mathsetms25jk24lsnartomoro"/>
    <x v="365"/>
    <n v="570"/>
    <e v="#N/A"/>
    <n v="477"/>
    <s v="Jangka set JK MS-25"/>
    <s v="ARTO MORO"/>
    <s v="ATALI"/>
    <s v="24 LSN"/>
    <s v="jangka"/>
    <s v="24"/>
    <s v="LSN"/>
    <n v="12"/>
    <s v="PCS"/>
    <s v=""/>
    <s v=""/>
    <n v="288"/>
    <s v="PCS"/>
    <m/>
    <n v="1"/>
    <n v="1"/>
    <n v="1"/>
    <n v="24"/>
    <s v="LSN"/>
    <n v="288"/>
    <s v=""/>
    <s v=""/>
    <s v=""/>
    <s v=""/>
    <s v=""/>
    <s v=""/>
    <s v=""/>
    <s v=""/>
    <s v=""/>
    <s v=""/>
    <s v=""/>
    <s v=""/>
    <n v="1"/>
    <s v=""/>
    <s v=""/>
    <n v="141"/>
    <s v=""/>
    <s v=""/>
    <s v=""/>
    <s v=""/>
    <x v="3"/>
    <d v="2023-07-20T00:00:00"/>
  </r>
  <r>
    <s v="scissorssc828jk12lsnartomoro"/>
    <x v="328"/>
    <n v="571"/>
    <e v="#N/A"/>
    <n v="433"/>
    <s v="Gunting JK SC-828"/>
    <s v="ARTO MORO"/>
    <s v="ATALI"/>
    <s v="12 LSN"/>
    <s v="gunting"/>
    <s v="12"/>
    <s v="LSN"/>
    <n v="12"/>
    <s v="PCS"/>
    <s v=""/>
    <s v=""/>
    <n v="144"/>
    <s v="PCS"/>
    <m/>
    <n v="2"/>
    <n v="2"/>
    <n v="0"/>
    <n v="288"/>
    <s v="PCS"/>
    <n v="288"/>
    <s v=""/>
    <s v=""/>
    <s v=""/>
    <s v=""/>
    <s v=""/>
    <s v=""/>
    <s v=""/>
    <s v=""/>
    <s v=""/>
    <s v=""/>
    <s v=""/>
    <s v=""/>
    <n v="2"/>
    <s v=""/>
    <s v=""/>
    <n v="142"/>
    <s v=""/>
    <s v=""/>
    <s v=""/>
    <s v=""/>
    <x v="3"/>
    <d v="2023-07-20T00:00:00"/>
  </r>
  <r>
    <s v="scissorssc838jk12lsnartomoro"/>
    <x v="366"/>
    <n v="572"/>
    <e v="#N/A"/>
    <n v="435"/>
    <s v="Gunting JK SC-838"/>
    <s v="ARTO MORO"/>
    <s v="ATALI"/>
    <s v="12 LSN"/>
    <s v="gunting"/>
    <s v="12"/>
    <s v="LSN"/>
    <n v="12"/>
    <s v="PCS"/>
    <s v=""/>
    <s v=""/>
    <n v="144"/>
    <s v="PCS"/>
    <m/>
    <n v="2"/>
    <n v="2"/>
    <n v="0"/>
    <n v="288"/>
    <s v="PCS"/>
    <n v="288"/>
    <s v=""/>
    <s v=""/>
    <s v=""/>
    <s v=""/>
    <s v=""/>
    <s v=""/>
    <s v=""/>
    <s v=""/>
    <s v=""/>
    <s v=""/>
    <s v=""/>
    <s v=""/>
    <n v="2"/>
    <s v=""/>
    <s v=""/>
    <n v="143"/>
    <s v=""/>
    <s v=""/>
    <s v=""/>
    <s v=""/>
    <x v="3"/>
    <d v="2023-07-20T00:00:00"/>
  </r>
  <r>
    <s v="sharpenerb24jk60lsnartomoro"/>
    <x v="367"/>
    <n v="574"/>
    <e v="#N/A"/>
    <n v="8"/>
    <s v="Asahan JK B-24"/>
    <s v="ARTO MORO"/>
    <s v="ATALI"/>
    <s v="60 LSN"/>
    <s v="asahan"/>
    <s v="60"/>
    <s v="LSN"/>
    <n v="12"/>
    <s v="PCS"/>
    <s v=""/>
    <s v=""/>
    <n v="720"/>
    <s v="PCS"/>
    <m/>
    <n v="1"/>
    <n v="1"/>
    <n v="1"/>
    <n v="60"/>
    <s v="LSN"/>
    <n v="720"/>
    <s v=""/>
    <s v=""/>
    <s v=""/>
    <s v=""/>
    <s v=""/>
    <s v=""/>
    <s v=""/>
    <s v=""/>
    <s v=""/>
    <s v=""/>
    <s v=""/>
    <s v=""/>
    <n v="1"/>
    <s v=""/>
    <s v=""/>
    <n v="144"/>
    <s v=""/>
    <s v=""/>
    <s v=""/>
    <s v=""/>
    <x v="3"/>
    <d v="2023-07-20T00:00:00"/>
  </r>
  <r>
    <s v="sharpenerb24ptljk60lsnartomoro"/>
    <x v="368"/>
    <n v="575"/>
    <e v="#N/A"/>
    <n v="9"/>
    <s v="Asahan JK B-24 PTL"/>
    <s v="ARTO MORO"/>
    <s v="ATALI"/>
    <s v="60 LSN"/>
    <s v="asaham"/>
    <s v="60"/>
    <s v="LSN"/>
    <n v="12"/>
    <s v="PCS"/>
    <s v=""/>
    <s v=""/>
    <n v="720"/>
    <s v="PCS"/>
    <m/>
    <n v="1"/>
    <n v="1"/>
    <n v="1"/>
    <n v="60"/>
    <s v="LSN"/>
    <n v="720"/>
    <s v=""/>
    <s v=""/>
    <s v=""/>
    <s v=""/>
    <s v=""/>
    <s v=""/>
    <s v=""/>
    <s v=""/>
    <s v=""/>
    <s v=""/>
    <s v=""/>
    <s v=""/>
    <n v="1"/>
    <s v=""/>
    <s v=""/>
    <n v="145"/>
    <s v=""/>
    <s v=""/>
    <s v=""/>
    <s v=""/>
    <x v="3"/>
    <d v="2023-07-20T00:00:00"/>
  </r>
  <r>
    <s v="kenkocorrectionfluidke30136lsnartomoro"/>
    <x v="369"/>
    <n v="577"/>
    <e v="#N/A"/>
    <n v="999"/>
    <s v="Tipe-ex Kenko KE-301"/>
    <s v="ARTO MORO"/>
    <s v="KENKO"/>
    <s v="36 LSN"/>
    <s v="tipex"/>
    <s v="36"/>
    <s v="LSN"/>
    <n v="12"/>
    <s v="PCS"/>
    <s v=""/>
    <s v=""/>
    <n v="432"/>
    <s v="PCS"/>
    <m/>
    <n v="2"/>
    <n v="2"/>
    <n v="2"/>
    <n v="0"/>
    <n v="0"/>
    <n v="864"/>
    <s v=""/>
    <s v=""/>
    <s v=""/>
    <s v=""/>
    <s v=""/>
    <s v=""/>
    <s v=""/>
    <s v=""/>
    <s v=""/>
    <s v=""/>
    <s v=""/>
    <s v=""/>
    <n v="2"/>
    <s v=""/>
    <s v=""/>
    <n v="146"/>
    <s v=""/>
    <s v=""/>
    <s v=""/>
    <s v=""/>
    <x v="3"/>
    <d v="2023-07-22T00:00:00"/>
  </r>
  <r>
    <s v="kenkobinderclipno15520grsartomoro"/>
    <x v="370"/>
    <n v="578"/>
    <e v="#N/A"/>
    <n v="134"/>
    <s v="Binder clip Kenko 155"/>
    <s v="ARTO MORO"/>
    <s v="KENKO"/>
    <s v="20 GRS"/>
    <s v="clip"/>
    <s v="20"/>
    <s v="GRS"/>
    <n v="12"/>
    <s v="LSN"/>
    <n v="12"/>
    <s v="PCS"/>
    <n v="2880"/>
    <s v="PCS"/>
    <m/>
    <n v="4"/>
    <n v="4"/>
    <n v="0"/>
    <n v="0"/>
    <n v="0"/>
    <n v="11520"/>
    <s v=""/>
    <s v=""/>
    <s v=""/>
    <s v=""/>
    <s v=""/>
    <s v=""/>
    <s v=""/>
    <s v=""/>
    <s v=""/>
    <s v=""/>
    <s v=""/>
    <s v=""/>
    <n v="4"/>
    <s v=""/>
    <s v=""/>
    <n v="147"/>
    <s v=""/>
    <s v=""/>
    <s v=""/>
    <s v=""/>
    <x v="3"/>
    <d v="2023-07-22T00:00:00"/>
  </r>
  <r>
    <s v="kenkobinderclipno20010grsartomoro"/>
    <x v="371"/>
    <n v="579"/>
    <e v="#N/A"/>
    <n v="135"/>
    <s v="Binder clip Kenko 200"/>
    <s v="ARTO MORO"/>
    <s v="KENKO"/>
    <s v="10 GRS"/>
    <s v="clip"/>
    <s v="10"/>
    <s v="GRS"/>
    <n v="12"/>
    <s v="LSN"/>
    <n v="12"/>
    <s v="PCS"/>
    <n v="1440"/>
    <s v="PCS"/>
    <m/>
    <n v="5"/>
    <n v="5"/>
    <n v="0"/>
    <n v="0"/>
    <n v="0"/>
    <n v="7200"/>
    <s v=""/>
    <s v=""/>
    <s v=""/>
    <s v=""/>
    <s v=""/>
    <s v=""/>
    <s v=""/>
    <s v=""/>
    <s v=""/>
    <s v=""/>
    <s v=""/>
    <s v=""/>
    <n v="5"/>
    <s v=""/>
    <s v=""/>
    <n v="148"/>
    <s v=""/>
    <s v=""/>
    <s v=""/>
    <s v=""/>
    <x v="3"/>
    <d v="2023-07-22T00:00:00"/>
  </r>
  <r>
    <s v="kenkobinderclipno2605grsartomoro"/>
    <x v="372"/>
    <n v="580"/>
    <e v="#N/A"/>
    <n v="136"/>
    <s v="Binder clip Kenko 260"/>
    <s v="ARTO MORO"/>
    <s v="KENKO"/>
    <s v="5 GRS"/>
    <s v="clip"/>
    <s v="5"/>
    <s v="GRS"/>
    <n v="12"/>
    <s v="LSN"/>
    <n v="12"/>
    <s v="PCS"/>
    <n v="720"/>
    <s v="PCS"/>
    <m/>
    <n v="5"/>
    <n v="5"/>
    <n v="0"/>
    <n v="0"/>
    <n v="0"/>
    <n v="3600"/>
    <s v=""/>
    <s v=""/>
    <s v=""/>
    <s v=""/>
    <s v=""/>
    <s v=""/>
    <s v=""/>
    <s v=""/>
    <s v=""/>
    <s v=""/>
    <s v=""/>
    <s v=""/>
    <n v="5"/>
    <s v=""/>
    <s v=""/>
    <n v="149"/>
    <s v=""/>
    <s v=""/>
    <s v=""/>
    <s v=""/>
    <x v="3"/>
    <d v="2023-07-22T00:00:00"/>
  </r>
  <r>
    <s v="kenkopricelabellermx5500eos8digits1line50pcsartomoro"/>
    <x v="373"/>
    <n v="581"/>
    <e v="#N/A"/>
    <n v="586"/>
    <s v="Mesin label harga Kenko MX-5500 EOS"/>
    <s v="ARTO MORO"/>
    <s v="KENKO"/>
    <s v="50 PCS"/>
    <s v="label"/>
    <s v="50"/>
    <s v="PCS"/>
    <s v=""/>
    <s v=""/>
    <s v=""/>
    <s v=""/>
    <n v="50"/>
    <s v="PCS"/>
    <m/>
    <n v="2"/>
    <n v="2"/>
    <n v="0"/>
    <n v="0"/>
    <n v="0"/>
    <n v="100"/>
    <s v=""/>
    <s v=""/>
    <s v=""/>
    <s v=""/>
    <s v=""/>
    <s v=""/>
    <s v=""/>
    <s v=""/>
    <s v=""/>
    <s v=""/>
    <s v=""/>
    <s v=""/>
    <n v="2"/>
    <s v=""/>
    <s v=""/>
    <n v="150"/>
    <s v=""/>
    <s v=""/>
    <s v=""/>
    <s v=""/>
    <x v="3"/>
    <d v="2023-07-22T00:00:00"/>
  </r>
  <r>
    <s v="kenkocorrectionfluidcb0136lsnartomoro"/>
    <x v="374"/>
    <n v="582"/>
    <e v="#N/A"/>
    <n v="964"/>
    <s v="Tipe-ex Kenko CB-01"/>
    <s v="ARTO MORO"/>
    <s v="KENKO"/>
    <s v="36 LSN"/>
    <s v="tipex"/>
    <s v="36"/>
    <s v="LSN"/>
    <n v="12"/>
    <s v="PCS"/>
    <s v=""/>
    <s v=""/>
    <n v="432"/>
    <s v="PCS"/>
    <m/>
    <n v="1"/>
    <n v="1"/>
    <n v="0"/>
    <n v="0"/>
    <n v="0"/>
    <n v="432"/>
    <s v=""/>
    <s v=""/>
    <s v=""/>
    <s v=""/>
    <s v=""/>
    <s v=""/>
    <s v=""/>
    <s v=""/>
    <s v=""/>
    <s v=""/>
    <s v=""/>
    <s v=""/>
    <n v="1"/>
    <s v=""/>
    <s v=""/>
    <n v="151"/>
    <s v=""/>
    <s v=""/>
    <s v=""/>
    <s v=""/>
    <x v="3"/>
    <d v="2023-07-22T00:00:00"/>
  </r>
  <r>
    <s v="kenkocorrectionfluidgp0136lsnartomoro"/>
    <x v="375"/>
    <n v="583"/>
    <e v="#N/A"/>
    <n v="994"/>
    <s v="Tipe-ex Kenko GP-01"/>
    <s v="ARTO MORO"/>
    <s v="KENKO"/>
    <s v="36 LSN"/>
    <s v="tipex"/>
    <s v="36"/>
    <s v="LSN"/>
    <n v="12"/>
    <s v="PCS"/>
    <s v=""/>
    <s v=""/>
    <n v="432"/>
    <s v="PCS"/>
    <m/>
    <n v="1"/>
    <n v="1"/>
    <n v="0"/>
    <n v="0"/>
    <n v="0"/>
    <n v="432"/>
    <s v=""/>
    <s v=""/>
    <s v=""/>
    <s v=""/>
    <s v=""/>
    <s v=""/>
    <s v=""/>
    <s v=""/>
    <s v=""/>
    <s v=""/>
    <s v=""/>
    <s v=""/>
    <n v="1"/>
    <s v=""/>
    <s v=""/>
    <n v="152"/>
    <s v=""/>
    <s v=""/>
    <s v=""/>
    <s v=""/>
    <x v="3"/>
    <d v="2023-07-22T00:00:00"/>
  </r>
  <r>
    <s v="kenkocorrectionfluidkr0136lsnartomoro"/>
    <x v="376"/>
    <n v="584"/>
    <e v="#N/A"/>
    <n v="1002"/>
    <s v="Tipe-ex Kenko KR-01"/>
    <s v="ARTO MORO"/>
    <s v="KENKO"/>
    <s v="36 LSN"/>
    <s v="tipex"/>
    <s v="36"/>
    <s v="LSN"/>
    <n v="12"/>
    <s v="PCS"/>
    <s v=""/>
    <s v=""/>
    <n v="432"/>
    <s v="PCS"/>
    <m/>
    <n v="1"/>
    <n v="1"/>
    <n v="0"/>
    <n v="0"/>
    <n v="0"/>
    <n v="432"/>
    <s v=""/>
    <s v=""/>
    <s v=""/>
    <s v=""/>
    <s v=""/>
    <s v=""/>
    <s v=""/>
    <s v=""/>
    <s v=""/>
    <s v=""/>
    <s v=""/>
    <s v=""/>
    <n v="1"/>
    <s v=""/>
    <s v=""/>
    <n v="153"/>
    <s v=""/>
    <s v=""/>
    <s v=""/>
    <s v=""/>
    <x v="3"/>
    <d v="2023-07-22T00:00:00"/>
  </r>
  <r>
    <s v="kenkocorrectionfluidur0136lsnartomoro"/>
    <x v="377"/>
    <n v="585"/>
    <e v="#N/A"/>
    <n v="1003"/>
    <s v="Tipe-ex Kenko UR-01"/>
    <s v="ARTO MORO"/>
    <s v="KENKO"/>
    <s v="36 LSN"/>
    <s v="tipex"/>
    <s v="36"/>
    <s v="LSN"/>
    <n v="12"/>
    <s v="PCS"/>
    <s v=""/>
    <s v=""/>
    <n v="432"/>
    <s v="PCS"/>
    <m/>
    <n v="2"/>
    <n v="2"/>
    <n v="2"/>
    <n v="0"/>
    <n v="0"/>
    <n v="864"/>
    <s v=""/>
    <s v=""/>
    <s v=""/>
    <s v=""/>
    <s v=""/>
    <s v=""/>
    <s v=""/>
    <s v=""/>
    <s v=""/>
    <s v=""/>
    <s v=""/>
    <s v=""/>
    <n v="2"/>
    <s v=""/>
    <s v=""/>
    <n v="154"/>
    <s v=""/>
    <s v=""/>
    <s v=""/>
    <s v=""/>
    <x v="3"/>
    <d v="2023-07-22T00:00:00"/>
  </r>
  <r>
    <s v="kenkocorrectionfluidke0136lsnartomoro"/>
    <x v="378"/>
    <n v="586"/>
    <e v="#N/A"/>
    <n v="996"/>
    <s v="Tipe-ex Kenko KE-01"/>
    <s v="ARTO MORO"/>
    <s v="KENKO"/>
    <s v="36 LSN"/>
    <s v="tipex"/>
    <s v="36"/>
    <s v="LSN"/>
    <n v="12"/>
    <s v="PCS"/>
    <s v=""/>
    <s v=""/>
    <n v="432"/>
    <s v="PCS"/>
    <m/>
    <n v="10"/>
    <n v="10"/>
    <n v="3"/>
    <n v="0"/>
    <n v="0"/>
    <n v="4320"/>
    <s v=""/>
    <s v=""/>
    <s v=""/>
    <s v=""/>
    <s v=""/>
    <s v=""/>
    <s v=""/>
    <s v=""/>
    <s v=""/>
    <s v=""/>
    <s v=""/>
    <s v=""/>
    <n v="10"/>
    <s v=""/>
    <s v=""/>
    <n v="155"/>
    <s v=""/>
    <s v=""/>
    <s v=""/>
    <s v=""/>
    <x v="3"/>
    <d v="2023-07-22T00:00:00"/>
  </r>
  <r>
    <s v="kenkocutterbladel15018mm60lsnartomoro"/>
    <x v="379"/>
    <n v="588"/>
    <e v="#N/A"/>
    <n v="456"/>
    <s v="Isi cutter Kenko L-150 Besar"/>
    <s v="ARTO MORO"/>
    <s v="KENKO"/>
    <s v="60 LSN"/>
    <s v="isi"/>
    <s v="60"/>
    <s v="LSN"/>
    <n v="12"/>
    <s v="PCS"/>
    <s v=""/>
    <s v=""/>
    <n v="720"/>
    <s v="PCS"/>
    <m/>
    <n v="5"/>
    <n v="5"/>
    <n v="3"/>
    <n v="0"/>
    <n v="0"/>
    <n v="3600"/>
    <s v=""/>
    <s v=""/>
    <s v=""/>
    <s v=""/>
    <s v=""/>
    <s v=""/>
    <s v=""/>
    <s v=""/>
    <s v=""/>
    <s v=""/>
    <s v=""/>
    <s v=""/>
    <n v="5"/>
    <s v=""/>
    <s v=""/>
    <n v="156"/>
    <s v=""/>
    <s v=""/>
    <s v=""/>
    <s v=""/>
    <x v="3"/>
    <d v="2023-07-22T00:00:00"/>
  </r>
  <r>
    <s v="kenkobinderclipno10550grsartomoro"/>
    <x v="380"/>
    <n v="589"/>
    <e v="#N/A"/>
    <n v="133"/>
    <s v="Binder clip Kenko 105"/>
    <s v="ARTO MORO"/>
    <s v="KENKO"/>
    <s v="50 GRS"/>
    <s v="clip"/>
    <s v="50"/>
    <s v="GRS"/>
    <n v="12"/>
    <s v="LSN"/>
    <n v="12"/>
    <s v="PCS"/>
    <n v="7200"/>
    <s v="PCS"/>
    <m/>
    <n v="3"/>
    <n v="3"/>
    <n v="0"/>
    <n v="0"/>
    <n v="0"/>
    <n v="21600"/>
    <s v=""/>
    <s v=""/>
    <s v=""/>
    <s v=""/>
    <s v=""/>
    <s v=""/>
    <s v=""/>
    <s v=""/>
    <s v=""/>
    <s v=""/>
    <s v=""/>
    <s v=""/>
    <n v="3"/>
    <s v=""/>
    <s v=""/>
    <n v="157"/>
    <s v=""/>
    <s v=""/>
    <s v=""/>
    <s v=""/>
    <x v="3"/>
    <d v="2023-07-22T00:00:00"/>
  </r>
  <r>
    <s v="kenkobinderclipno10750grsartomoro"/>
    <x v="381"/>
    <n v="590"/>
    <e v="#N/A"/>
    <n v="131"/>
    <s v="Binder clip Kenko 107"/>
    <s v="ARTO MORO"/>
    <s v="KENKO"/>
    <s v="50 GRS"/>
    <s v="clip"/>
    <s v="50"/>
    <s v="GRS"/>
    <n v="12"/>
    <s v="LSN"/>
    <n v="12"/>
    <s v="PCS"/>
    <n v="7200"/>
    <s v="PCS"/>
    <m/>
    <n v="3"/>
    <n v="3"/>
    <n v="0"/>
    <n v="0"/>
    <n v="0"/>
    <n v="21600"/>
    <s v=""/>
    <s v=""/>
    <s v=""/>
    <s v=""/>
    <s v=""/>
    <s v=""/>
    <s v=""/>
    <s v=""/>
    <s v=""/>
    <s v=""/>
    <s v=""/>
    <s v=""/>
    <n v="3"/>
    <s v=""/>
    <s v=""/>
    <n v="158"/>
    <s v=""/>
    <s v=""/>
    <s v=""/>
    <s v=""/>
    <x v="3"/>
    <d v="2023-07-22T00:00:00"/>
  </r>
  <r>
    <s v="kenkobinderclipno11130grsartomoro"/>
    <x v="382"/>
    <n v="591"/>
    <e v="#N/A"/>
    <n v="132"/>
    <s v="Binder clip Kenko 111"/>
    <s v="ARTO MORO"/>
    <s v="KENKO"/>
    <s v="30 GRS"/>
    <s v="clip"/>
    <s v="30"/>
    <s v="GRS"/>
    <n v="12"/>
    <s v="LSN"/>
    <n v="12"/>
    <s v="PCS"/>
    <n v="4320"/>
    <s v="PCS"/>
    <m/>
    <n v="4"/>
    <n v="4"/>
    <n v="0"/>
    <n v="0"/>
    <n v="0"/>
    <n v="17280"/>
    <s v=""/>
    <s v=""/>
    <s v=""/>
    <s v=""/>
    <s v=""/>
    <s v=""/>
    <s v=""/>
    <s v=""/>
    <s v=""/>
    <s v=""/>
    <s v=""/>
    <s v=""/>
    <n v="4"/>
    <s v=""/>
    <s v=""/>
    <n v="159"/>
    <s v=""/>
    <s v=""/>
    <s v=""/>
    <s v=""/>
    <x v="3"/>
    <d v="2023-07-22T00:00:00"/>
  </r>
  <r>
    <s v="kenkogelpenhitechh028mmblack12grsartomoro"/>
    <x v="383"/>
    <n v="592"/>
    <e v="#N/A"/>
    <n v="380"/>
    <s v="Bp Hitech Kenko 0.28mm Hitam"/>
    <s v="ARTO MORO"/>
    <s v="KENKO"/>
    <s v="12 GRS"/>
    <s v="pen"/>
    <s v="12"/>
    <s v="GRS"/>
    <n v="12"/>
    <s v="LSN"/>
    <n v="12"/>
    <s v="PCS"/>
    <n v="1728"/>
    <s v="PCS"/>
    <m/>
    <n v="10"/>
    <n v="10"/>
    <n v="0"/>
    <n v="0"/>
    <n v="0"/>
    <n v="17280"/>
    <s v=""/>
    <s v=""/>
    <s v=""/>
    <s v=""/>
    <s v=""/>
    <s v=""/>
    <s v=""/>
    <s v=""/>
    <s v=""/>
    <s v=""/>
    <s v=""/>
    <s v=""/>
    <n v="10"/>
    <s v=""/>
    <s v=""/>
    <n v="160"/>
    <s v=""/>
    <s v=""/>
    <s v=""/>
    <s v=""/>
    <x v="3"/>
    <d v="2023-07-22T00:00:00"/>
  </r>
  <r>
    <s v="kenkogelpenhitechh028mmblue12grsartomoro"/>
    <x v="384"/>
    <n v="593"/>
    <e v="#N/A"/>
    <n v="379"/>
    <s v="Bp Hitech Kenko 0.28mm Biru"/>
    <s v="ARTO MORO"/>
    <s v="KENKO"/>
    <s v="12 GRS"/>
    <s v="pen"/>
    <s v="12"/>
    <s v="GRS"/>
    <n v="12"/>
    <s v="LSN"/>
    <n v="12"/>
    <s v="PCS"/>
    <n v="1728"/>
    <s v="PCS"/>
    <m/>
    <n v="2"/>
    <n v="2"/>
    <n v="0"/>
    <n v="0"/>
    <n v="0"/>
    <n v="3456"/>
    <s v=""/>
    <s v=""/>
    <s v=""/>
    <s v=""/>
    <s v=""/>
    <s v=""/>
    <s v=""/>
    <s v=""/>
    <s v=""/>
    <s v=""/>
    <s v=""/>
    <s v=""/>
    <n v="2"/>
    <s v=""/>
    <s v=""/>
    <n v="161"/>
    <s v=""/>
    <s v=""/>
    <s v=""/>
    <s v=""/>
    <x v="3"/>
    <d v="2023-07-22T00:00:00"/>
  </r>
  <r>
    <s v="kenkogelpenk1black12grsartomoro"/>
    <x v="385"/>
    <n v="594"/>
    <e v="#N/A"/>
    <n v="392"/>
    <s v="Bp Kenko K-1 hitam"/>
    <s v="ARTO MORO"/>
    <s v="KENKO"/>
    <s v="12 GRS"/>
    <s v="pen"/>
    <s v="12"/>
    <s v="GRS"/>
    <n v="12"/>
    <s v="LSN"/>
    <n v="12"/>
    <s v="PCS"/>
    <n v="1728"/>
    <s v="PCS"/>
    <m/>
    <n v="2"/>
    <n v="2"/>
    <n v="2"/>
    <n v="0"/>
    <n v="0"/>
    <n v="3456"/>
    <s v=""/>
    <s v=""/>
    <s v=""/>
    <s v=""/>
    <s v=""/>
    <s v=""/>
    <s v=""/>
    <s v=""/>
    <s v=""/>
    <s v=""/>
    <s v=""/>
    <s v=""/>
    <n v="2"/>
    <s v=""/>
    <s v=""/>
    <n v="162"/>
    <s v=""/>
    <s v=""/>
    <s v=""/>
    <s v=""/>
    <x v="3"/>
    <d v="2023-07-22T00:00:00"/>
  </r>
  <r>
    <s v="kenkogelpenke303tgeltriangularblack12grsartomoro"/>
    <x v="386"/>
    <n v="595"/>
    <e v="#N/A"/>
    <n v="401"/>
    <s v="Bp Kenko KE-303 Triangular Hitam"/>
    <s v="ARTO MORO"/>
    <s v="KENKO"/>
    <s v="12 GRS"/>
    <s v="pen"/>
    <s v="12"/>
    <s v="GRS"/>
    <n v="12"/>
    <s v="LSN"/>
    <n v="12"/>
    <s v="PCS"/>
    <n v="1728"/>
    <s v="PCS"/>
    <m/>
    <n v="5"/>
    <n v="5"/>
    <n v="3"/>
    <n v="0"/>
    <n v="0"/>
    <n v="8640"/>
    <s v=""/>
    <s v=""/>
    <s v=""/>
    <s v=""/>
    <s v=""/>
    <s v=""/>
    <s v=""/>
    <s v=""/>
    <s v=""/>
    <s v=""/>
    <s v=""/>
    <s v=""/>
    <n v="5"/>
    <s v=""/>
    <s v=""/>
    <n v="163"/>
    <s v=""/>
    <s v=""/>
    <s v=""/>
    <s v=""/>
    <x v="3"/>
    <d v="2023-07-22T00:00:00"/>
  </r>
  <r>
    <s v="oilpastelop12sppcaseseaworldjk12lsnartomoro"/>
    <x v="387"/>
    <n v="597"/>
    <e v="#N/A"/>
    <n v="599"/>
    <s v="O pastel JK 12W OP-12 S"/>
    <s v="ARTO MORO"/>
    <s v="ATALI"/>
    <s v="12 LSN"/>
    <s v="cr/op"/>
    <s v="12"/>
    <s v="LSN"/>
    <n v="12"/>
    <s v="PCS"/>
    <s v=""/>
    <s v=""/>
    <n v="144"/>
    <s v="PCS"/>
    <m/>
    <n v="10"/>
    <n v="10"/>
    <n v="0"/>
    <n v="1440"/>
    <s v="SET"/>
    <n v="1440"/>
    <s v=""/>
    <s v=""/>
    <s v=""/>
    <s v=""/>
    <s v=""/>
    <s v=""/>
    <s v=""/>
    <s v=""/>
    <s v=""/>
    <s v=""/>
    <s v=""/>
    <s v=""/>
    <n v="10"/>
    <s v=""/>
    <s v=""/>
    <n v="164"/>
    <s v=""/>
    <s v=""/>
    <s v=""/>
    <s v=""/>
    <x v="3"/>
    <d v="2023-07-22T00:00:00"/>
  </r>
  <r>
    <s v="oilpastelop18sppcaseseaworldjk6lsnartomoro"/>
    <x v="388"/>
    <n v="598"/>
    <e v="#N/A"/>
    <n v="601"/>
    <s v="O pastel JK 18W OP-18 S"/>
    <s v="ARTO MORO"/>
    <s v="ATALI"/>
    <s v="6 LSN"/>
    <s v="cr/op"/>
    <s v="6"/>
    <s v="LSN"/>
    <n v="12"/>
    <s v="PCS"/>
    <s v=""/>
    <s v=""/>
    <n v="72"/>
    <s v="PCS"/>
    <m/>
    <n v="5"/>
    <n v="5"/>
    <n v="0"/>
    <n v="360"/>
    <s v="SET"/>
    <n v="360"/>
    <s v=""/>
    <s v=""/>
    <s v=""/>
    <s v=""/>
    <s v=""/>
    <s v=""/>
    <s v=""/>
    <s v=""/>
    <s v=""/>
    <s v=""/>
    <s v=""/>
    <s v=""/>
    <n v="5"/>
    <s v=""/>
    <s v=""/>
    <n v="165"/>
    <s v=""/>
    <s v=""/>
    <s v=""/>
    <s v=""/>
    <x v="3"/>
    <d v="2023-07-22T00:00:00"/>
  </r>
  <r>
    <s v="ommgunindo60lsnuntana"/>
    <x v="389"/>
    <n v="600"/>
    <e v="#N/A"/>
    <n v="1767"/>
    <s v="Gunting Gunindo OMM"/>
    <s v="UNTANA"/>
    <s v="GUNINDO"/>
    <s v="60 LSN"/>
    <s v="gunting"/>
    <s v="60"/>
    <s v="LSN"/>
    <n v="12"/>
    <s v="PCS"/>
    <s v=""/>
    <s v=""/>
    <n v="720"/>
    <s v="PCS"/>
    <m/>
    <n v="2"/>
    <n v="2"/>
    <n v="2"/>
    <n v="120"/>
    <s v="LSN"/>
    <n v="1440"/>
    <s v=""/>
    <s v=""/>
    <s v=""/>
    <s v=""/>
    <s v=""/>
    <s v=""/>
    <s v=""/>
    <s v=""/>
    <s v=""/>
    <s v=""/>
    <s v=""/>
    <s v=""/>
    <n v="2"/>
    <s v=""/>
    <s v=""/>
    <n v="166"/>
    <s v=""/>
    <s v=""/>
    <s v=""/>
    <s v=""/>
    <x v="3"/>
    <d v="2023-07-22T00:00:00"/>
  </r>
  <r>
    <s v="gunindofmcoklat30lsnuntana"/>
    <x v="390"/>
    <n v="601"/>
    <e v="#N/A"/>
    <n v="1755"/>
    <s v="Gunting Gunindo FM coklat "/>
    <s v="UNTANA"/>
    <s v="GUNINDO"/>
    <s v="30 LSN"/>
    <s v="gunting"/>
    <s v="30"/>
    <s v="LSN"/>
    <n v="12"/>
    <s v="PCS"/>
    <s v=""/>
    <s v=""/>
    <n v="360"/>
    <s v="PCS"/>
    <m/>
    <n v="1"/>
    <n v="1"/>
    <n v="1"/>
    <n v="30"/>
    <s v="LSN"/>
    <n v="360"/>
    <s v=""/>
    <s v=""/>
    <s v=""/>
    <s v=""/>
    <s v=""/>
    <s v=""/>
    <s v=""/>
    <s v=""/>
    <s v=""/>
    <s v=""/>
    <s v=""/>
    <s v=""/>
    <n v="1"/>
    <s v=""/>
    <s v=""/>
    <n v="167"/>
    <s v=""/>
    <s v=""/>
    <s v=""/>
    <s v=""/>
    <x v="3"/>
    <d v="2023-07-22T00:00:00"/>
  </r>
  <r>
    <s v="gunindoflcoklat20lsnuntana"/>
    <x v="391"/>
    <n v="602"/>
    <e v="#N/A"/>
    <n v="1753"/>
    <s v="Gunting Gunindo FL coklat "/>
    <s v="UNTANA"/>
    <s v="GUNINDO"/>
    <s v="20 LSN"/>
    <s v="gunting"/>
    <s v="20"/>
    <s v="LSN"/>
    <n v="12"/>
    <s v="PCS"/>
    <s v=""/>
    <s v=""/>
    <n v="240"/>
    <s v="PCS"/>
    <m/>
    <n v="1"/>
    <n v="1"/>
    <n v="1"/>
    <n v="20"/>
    <s v="LSN"/>
    <n v="240"/>
    <s v=""/>
    <s v=""/>
    <s v=""/>
    <s v=""/>
    <s v=""/>
    <s v=""/>
    <s v=""/>
    <s v=""/>
    <s v=""/>
    <s v=""/>
    <s v=""/>
    <s v=""/>
    <n v="1"/>
    <s v=""/>
    <s v=""/>
    <n v="168"/>
    <s v=""/>
    <s v=""/>
    <s v=""/>
    <s v=""/>
    <x v="3"/>
    <d v="2023-07-22T00:00:00"/>
  </r>
  <r>
    <s v="wberaser80330lsnuntana"/>
    <x v="392"/>
    <n v="603"/>
    <e v="#N/A"/>
    <n v="2390"/>
    <s v="Penghapus Gunindo WB 803"/>
    <s v="UNTANA"/>
    <s v="GUNINDO"/>
    <s v="30 LSN"/>
    <s v="stip"/>
    <s v="30"/>
    <s v="LSN"/>
    <n v="12"/>
    <s v="PCS"/>
    <s v=""/>
    <s v=""/>
    <n v="360"/>
    <s v="PCS"/>
    <m/>
    <n v="1"/>
    <n v="1"/>
    <n v="1"/>
    <n v="30"/>
    <s v="LSN"/>
    <n v="360"/>
    <s v=""/>
    <s v=""/>
    <s v=""/>
    <s v=""/>
    <s v=""/>
    <s v=""/>
    <s v=""/>
    <s v=""/>
    <s v=""/>
    <s v=""/>
    <s v=""/>
    <s v=""/>
    <n v="1"/>
    <s v=""/>
    <s v=""/>
    <n v="169"/>
    <s v=""/>
    <s v=""/>
    <s v=""/>
    <s v=""/>
    <x v="3"/>
    <d v="2023-07-22T00:00:00"/>
  </r>
  <r>
    <s v="sticknotetf6548c200lbr300pcsuntana"/>
    <x v="393"/>
    <n v="605"/>
    <e v="#N/A"/>
    <n v="2522"/>
    <s v="Stick Note TF 654-8C 200lbr"/>
    <s v="UNTANA"/>
    <s v="DUTA BUANA"/>
    <s v="300 PCS"/>
    <s v="note"/>
    <s v="300"/>
    <s v="PCS"/>
    <s v=""/>
    <s v=""/>
    <s v=""/>
    <s v=""/>
    <n v="300"/>
    <s v="PCS"/>
    <m/>
    <n v="2"/>
    <n v="2"/>
    <n v="0"/>
    <n v="600"/>
    <s v="PCS"/>
    <n v="600"/>
    <s v=""/>
    <s v=""/>
    <s v=""/>
    <s v=""/>
    <s v=""/>
    <s v=""/>
    <s v=""/>
    <s v=""/>
    <s v=""/>
    <s v=""/>
    <s v=""/>
    <s v=""/>
    <n v="2"/>
    <s v=""/>
    <s v=""/>
    <n v="170"/>
    <s v=""/>
    <s v=""/>
    <s v=""/>
    <s v=""/>
    <x v="3"/>
    <d v="2023-07-22T00:00:00"/>
  </r>
  <r>
    <s v="sticknotetf02458c400lbr108pcsuntana"/>
    <x v="394"/>
    <n v="606"/>
    <e v="#N/A"/>
    <n v="2521"/>
    <s v="Stick Note TF 0245-8C 400lbr"/>
    <s v="UNTANA"/>
    <s v="DUTA BUANA"/>
    <s v="108 PCS"/>
    <s v="note"/>
    <s v="108"/>
    <s v="PCS"/>
    <s v=""/>
    <s v=""/>
    <s v=""/>
    <s v=""/>
    <n v="108"/>
    <s v="PCS"/>
    <m/>
    <n v="2"/>
    <n v="2"/>
    <n v="0"/>
    <n v="216"/>
    <s v="PCS"/>
    <n v="216"/>
    <s v=""/>
    <s v=""/>
    <s v=""/>
    <s v=""/>
    <s v=""/>
    <s v=""/>
    <s v=""/>
    <s v=""/>
    <s v=""/>
    <s v=""/>
    <s v=""/>
    <s v=""/>
    <n v="2"/>
    <s v=""/>
    <s v=""/>
    <n v="171"/>
    <s v=""/>
    <s v=""/>
    <s v=""/>
    <s v=""/>
    <x v="3"/>
    <d v="2023-07-22T00:00:00"/>
  </r>
  <r>
    <s v="kartustockkwarto20pakartomoro"/>
    <x v="395"/>
    <n v="608"/>
    <e v="#N/A"/>
    <n v="496"/>
    <s v="Kartu Stock Kwarto"/>
    <s v="ARTO MORO"/>
    <s v="MATAHARI"/>
    <s v="20 PAK"/>
    <n v="0"/>
    <s v="20"/>
    <s v="PAK"/>
    <s v=""/>
    <s v=""/>
    <s v=""/>
    <s v=""/>
    <n v="20"/>
    <s v="PAK"/>
    <m/>
    <n v="15"/>
    <n v="15"/>
    <n v="0"/>
    <n v="300"/>
    <s v="PAK"/>
    <n v="300"/>
    <s v=""/>
    <s v=""/>
    <s v=""/>
    <s v=""/>
    <s v=""/>
    <s v=""/>
    <s v=""/>
    <s v=""/>
    <s v=""/>
    <s v=""/>
    <s v=""/>
    <s v=""/>
    <s v=""/>
    <s v=""/>
    <s v=""/>
    <s v=""/>
    <n v="15"/>
    <s v=""/>
    <s v=""/>
    <n v="1"/>
    <x v="4"/>
    <d v="2023-07-24T00:00:00"/>
  </r>
  <r>
    <s v="kartustockfolio10pakartomoro"/>
    <x v="396"/>
    <n v="609"/>
    <e v="#N/A"/>
    <n v="497"/>
    <s v="Kartu Stock Folio"/>
    <s v="ARTO MORO"/>
    <s v="MATAHARI"/>
    <s v="10 PAK"/>
    <n v="0"/>
    <s v="10"/>
    <s v="PAK"/>
    <s v=""/>
    <s v=""/>
    <s v=""/>
    <s v=""/>
    <n v="10"/>
    <s v="PAK"/>
    <m/>
    <n v="38"/>
    <n v="38"/>
    <n v="0"/>
    <n v="380"/>
    <s v="PAK"/>
    <n v="380"/>
    <s v=""/>
    <s v=""/>
    <s v=""/>
    <s v=""/>
    <s v=""/>
    <s v=""/>
    <s v=""/>
    <s v=""/>
    <s v=""/>
    <s v=""/>
    <s v=""/>
    <s v=""/>
    <s v=""/>
    <s v=""/>
    <s v=""/>
    <s v=""/>
    <n v="38"/>
    <s v=""/>
    <s v=""/>
    <n v="2"/>
    <x v="4"/>
    <d v="2023-07-24T00:00:00"/>
  </r>
  <r>
    <s v="lilinangkashintoeng100lsnuntana"/>
    <x v="397"/>
    <n v="611"/>
    <e v="#N/A"/>
    <n v="1908"/>
    <s v="Lilin Angka Shintoeng"/>
    <s v="UNTANA"/>
    <s v="HANSA"/>
    <s v="100 LSN"/>
    <s v="lilin"/>
    <s v="100"/>
    <s v="LSN"/>
    <n v="12"/>
    <s v="PCS"/>
    <s v=""/>
    <s v=""/>
    <n v="1200"/>
    <s v="PCS"/>
    <m/>
    <n v="0"/>
    <n v="0"/>
    <n v="0"/>
    <s v=""/>
    <s v=""/>
    <n v="0"/>
    <n v="4"/>
    <s v="LSN"/>
    <n v="48"/>
    <s v="PCS"/>
    <s v=""/>
    <s v=""/>
    <s v=""/>
    <s v=""/>
    <s v=""/>
    <s v=""/>
    <s v=""/>
    <s v=""/>
    <s v=""/>
    <s v=""/>
    <s v=""/>
    <s v=""/>
    <n v="0"/>
    <n v="48"/>
    <s v="PCS"/>
    <n v="3"/>
    <x v="4"/>
    <d v="2023-07-24T00:00:00"/>
  </r>
  <r>
    <s v="lilinangkashintoeng100lsnuntana"/>
    <x v="397"/>
    <n v="612"/>
    <e v="#N/A"/>
    <n v="1908"/>
    <s v="Lilin Angka Shintoeng"/>
    <s v="UNTANA"/>
    <s v="HANSA"/>
    <s v="100 LSN"/>
    <s v="lilin"/>
    <s v="100"/>
    <s v="LSN"/>
    <n v="12"/>
    <s v="PCS"/>
    <s v=""/>
    <s v=""/>
    <n v="1200"/>
    <s v="PCS"/>
    <m/>
    <n v="0"/>
    <n v="0"/>
    <n v="0"/>
    <s v=""/>
    <s v=""/>
    <n v="0"/>
    <n v="4"/>
    <s v="LSN"/>
    <n v="48"/>
    <s v="PCS"/>
    <s v=""/>
    <s v=""/>
    <s v=""/>
    <s v=""/>
    <s v=""/>
    <s v=""/>
    <s v=""/>
    <s v=""/>
    <s v=""/>
    <s v=""/>
    <s v=""/>
    <s v=""/>
    <n v="0"/>
    <n v="48"/>
    <s v="PCS"/>
    <n v="4"/>
    <x v="4"/>
    <d v="2023-07-24T00:00:00"/>
  </r>
  <r>
    <s v="mejakarakter10pcsuntana"/>
    <x v="398"/>
    <n v="614"/>
    <e v="#N/A"/>
    <n v="2088"/>
    <s v="Meja Karakter"/>
    <s v="UNTANA"/>
    <s v="KAWAN SETIA (FELIX)"/>
    <s v="10 PCS"/>
    <s v="meja"/>
    <s v="10"/>
    <s v="PCS"/>
    <s v=""/>
    <s v=""/>
    <s v=""/>
    <s v=""/>
    <n v="10"/>
    <s v="PCS"/>
    <m/>
    <n v="44"/>
    <n v="44"/>
    <n v="0"/>
    <n v="440"/>
    <s v="PCS"/>
    <n v="440"/>
    <s v=""/>
    <s v=""/>
    <s v=""/>
    <s v=""/>
    <s v=""/>
    <s v=""/>
    <s v=""/>
    <s v=""/>
    <s v=""/>
    <s v=""/>
    <s v=""/>
    <s v=""/>
    <s v=""/>
    <s v=""/>
    <s v=""/>
    <s v=""/>
    <n v="44"/>
    <s v=""/>
    <s v=""/>
    <n v="5"/>
    <x v="4"/>
    <d v="2023-07-24T00:00:00"/>
  </r>
  <r>
    <s v="ossgunindo60lsnuntana"/>
    <x v="399"/>
    <n v="616"/>
    <e v="#N/A"/>
    <n v="1769"/>
    <s v="Gunting Gunindo OSS"/>
    <s v="UNTANA"/>
    <s v="GUNINDO"/>
    <s v="60 LSN"/>
    <s v="gunting"/>
    <s v="60"/>
    <s v="LSN"/>
    <n v="12"/>
    <s v="PCS"/>
    <s v=""/>
    <s v=""/>
    <n v="720"/>
    <s v="PCS"/>
    <m/>
    <n v="5"/>
    <n v="5"/>
    <n v="5"/>
    <n v="300"/>
    <s v="LSN"/>
    <n v="3600"/>
    <s v=""/>
    <s v=""/>
    <s v=""/>
    <s v=""/>
    <s v=""/>
    <s v=""/>
    <s v=""/>
    <s v=""/>
    <s v=""/>
    <s v=""/>
    <s v=""/>
    <s v=""/>
    <s v=""/>
    <s v=""/>
    <s v=""/>
    <s v=""/>
    <n v="5"/>
    <s v=""/>
    <s v=""/>
    <n v="6"/>
    <x v="4"/>
    <d v="2023-07-24T00:00:00"/>
  </r>
  <r>
    <s v="karetpentilrodamas500boxuntana"/>
    <x v="400"/>
    <n v="618"/>
    <e v="#N/A"/>
    <n v="1844"/>
    <s v="Karet Pentil Roda Mas"/>
    <s v="UNTANA"/>
    <s v="JEFFRY"/>
    <s v="500 BOX"/>
    <n v="0"/>
    <s v="500"/>
    <s v="BOX"/>
    <s v=""/>
    <s v=""/>
    <s v=""/>
    <s v=""/>
    <n v="500"/>
    <s v="BOX"/>
    <m/>
    <n v="10"/>
    <n v="10"/>
    <n v="0"/>
    <n v="5000"/>
    <s v="BOX"/>
    <n v="5000"/>
    <s v=""/>
    <s v=""/>
    <s v=""/>
    <s v=""/>
    <s v=""/>
    <s v=""/>
    <s v=""/>
    <s v=""/>
    <s v=""/>
    <s v=""/>
    <s v=""/>
    <s v=""/>
    <s v=""/>
    <s v=""/>
    <s v=""/>
    <s v=""/>
    <n v="10"/>
    <s v=""/>
    <s v=""/>
    <n v="7"/>
    <x v="4"/>
    <d v="2023-07-24T00:00:00"/>
  </r>
  <r>
    <s v="paperbagcoklatbesartebal30lsnuntana"/>
    <x v="401"/>
    <n v="620"/>
    <e v="#N/A"/>
    <n v="2588"/>
    <s v="Tas Kertas Coklat Besar Tebal"/>
    <s v="UNTANA"/>
    <s v="BINTANG SAUDARA"/>
    <s v="30 LSN"/>
    <s v="tas"/>
    <s v="30"/>
    <s v="LSN"/>
    <n v="12"/>
    <s v="PCS"/>
    <s v=""/>
    <s v=""/>
    <n v="360"/>
    <s v="PCS"/>
    <m/>
    <n v="1"/>
    <n v="1"/>
    <n v="0"/>
    <n v="30"/>
    <s v="LSN"/>
    <n v="360"/>
    <s v=""/>
    <s v=""/>
    <s v=""/>
    <s v=""/>
    <s v=""/>
    <s v=""/>
    <s v=""/>
    <s v=""/>
    <s v=""/>
    <s v=""/>
    <s v=""/>
    <s v=""/>
    <s v=""/>
    <s v=""/>
    <s v=""/>
    <s v=""/>
    <n v="1"/>
    <s v=""/>
    <s v=""/>
    <n v="9"/>
    <x v="4"/>
    <d v="2023-07-24T00:00:00"/>
  </r>
  <r>
    <s v="sketchbooka53555144pcsuntana"/>
    <x v="402"/>
    <n v="621"/>
    <e v="#N/A"/>
    <n v="1229"/>
    <s v="Bk Sketsa A5-3555"/>
    <s v="UNTANA"/>
    <s v="BINTANG SAUDARA"/>
    <s v="144 PCS"/>
    <n v="0"/>
    <s v="144"/>
    <s v="PCS"/>
    <s v=""/>
    <s v=""/>
    <s v=""/>
    <s v=""/>
    <n v="144"/>
    <s v="PCS"/>
    <m/>
    <n v="1"/>
    <n v="1"/>
    <n v="0"/>
    <n v="144"/>
    <s v="PCS"/>
    <n v="144"/>
    <s v=""/>
    <s v=""/>
    <s v=""/>
    <s v=""/>
    <s v=""/>
    <s v=""/>
    <s v=""/>
    <s v=""/>
    <s v=""/>
    <s v=""/>
    <s v=""/>
    <s v=""/>
    <s v=""/>
    <s v=""/>
    <s v=""/>
    <s v=""/>
    <n v="1"/>
    <s v=""/>
    <s v=""/>
    <n v="9"/>
    <x v="4"/>
    <d v="2023-07-24T00:00:00"/>
  </r>
  <r>
    <s v="correctiontapect522jk60lsnartomoro"/>
    <x v="403"/>
    <n v="623"/>
    <e v="#N/A"/>
    <n v="946"/>
    <s v="Tipe-ex JK CT-522"/>
    <s v="ARTO MORO"/>
    <s v="ATALI"/>
    <s v="60 LSN"/>
    <s v="tipex"/>
    <s v="60"/>
    <s v="LSN"/>
    <n v="12"/>
    <s v="PCS"/>
    <s v=""/>
    <s v=""/>
    <n v="720"/>
    <s v="PCS"/>
    <m/>
    <n v="2"/>
    <n v="2"/>
    <n v="2"/>
    <n v="1440"/>
    <s v="PCS"/>
    <n v="1440"/>
    <s v=""/>
    <s v=""/>
    <s v=""/>
    <s v=""/>
    <s v=""/>
    <s v=""/>
    <s v=""/>
    <s v=""/>
    <s v=""/>
    <s v=""/>
    <s v=""/>
    <s v=""/>
    <s v=""/>
    <s v=""/>
    <s v=""/>
    <s v=""/>
    <n v="2"/>
    <s v=""/>
    <s v=""/>
    <n v="10"/>
    <x v="4"/>
    <d v="2023-07-24T00:00:00"/>
  </r>
  <r>
    <s v="labellb2rl1barisjk100pak10rolartomoro"/>
    <x v="404"/>
    <n v="624"/>
    <e v="#N/A"/>
    <n v="532"/>
    <s v="Label JK LB-2RL 1 Line Putih"/>
    <s v="ARTO MORO"/>
    <s v="ATALI"/>
    <s v="100 PAK (10 ROL)"/>
    <s v="label"/>
    <s v="100"/>
    <s v="PAK"/>
    <s v="10"/>
    <s v="ROL"/>
    <s v=""/>
    <s v=""/>
    <n v="1000"/>
    <s v="ROL"/>
    <m/>
    <n v="2"/>
    <n v="2"/>
    <n v="2"/>
    <n v="2000"/>
    <s v="ROL"/>
    <n v="2000"/>
    <s v=""/>
    <s v=""/>
    <s v=""/>
    <s v=""/>
    <s v=""/>
    <s v=""/>
    <s v=""/>
    <s v=""/>
    <s v=""/>
    <s v=""/>
    <s v=""/>
    <s v=""/>
    <s v=""/>
    <s v=""/>
    <s v=""/>
    <s v=""/>
    <n v="2"/>
    <s v=""/>
    <s v=""/>
    <n v="11"/>
    <x v="4"/>
    <d v="2023-07-24T00:00:00"/>
  </r>
  <r>
    <s v="oilpastelop12sppcaseseaworldjk12lsnartomoro"/>
    <x v="405"/>
    <n v="625"/>
    <e v="#N/A"/>
    <n v="599"/>
    <s v="O pastel JK 12W OP-12 S"/>
    <s v="ARTO MORO"/>
    <s v="ATALI"/>
    <s v="12 LSN"/>
    <s v="cr/op"/>
    <s v="12"/>
    <s v="LSN"/>
    <n v="12"/>
    <s v="PCS"/>
    <s v=""/>
    <s v=""/>
    <n v="144"/>
    <s v="PCS"/>
    <m/>
    <n v="2"/>
    <n v="2"/>
    <n v="2"/>
    <n v="288"/>
    <s v="SET"/>
    <n v="288"/>
    <s v=""/>
    <s v=""/>
    <s v=""/>
    <s v=""/>
    <s v=""/>
    <s v=""/>
    <s v=""/>
    <s v=""/>
    <s v=""/>
    <s v=""/>
    <s v=""/>
    <s v=""/>
    <s v=""/>
    <s v=""/>
    <s v=""/>
    <s v=""/>
    <n v="2"/>
    <s v=""/>
    <s v=""/>
    <n v="12"/>
    <x v="4"/>
    <d v="2023-07-24T00:00:00"/>
  </r>
  <r>
    <s v="trigonalclipno1jk500boxartomoro"/>
    <x v="406"/>
    <n v="626"/>
    <e v="#N/A"/>
    <n v="288"/>
    <s v="Clip Trigonal JK 1"/>
    <s v="ARTO MORO"/>
    <s v="ATALI"/>
    <s v="500 BOX"/>
    <s v="clip"/>
    <s v="500"/>
    <s v="BOX"/>
    <s v=""/>
    <s v=""/>
    <s v=""/>
    <s v=""/>
    <n v="500"/>
    <s v="BOX"/>
    <m/>
    <n v="2"/>
    <n v="2"/>
    <n v="2"/>
    <n v="1000"/>
    <s v="BOX"/>
    <n v="1000"/>
    <s v=""/>
    <s v=""/>
    <s v=""/>
    <s v=""/>
    <s v=""/>
    <s v=""/>
    <s v=""/>
    <s v=""/>
    <s v=""/>
    <s v=""/>
    <s v=""/>
    <s v=""/>
    <s v=""/>
    <s v=""/>
    <s v=""/>
    <s v=""/>
    <n v="2"/>
    <s v=""/>
    <s v=""/>
    <n v="13"/>
    <x v="4"/>
    <d v="2023-07-24T00:00:00"/>
  </r>
  <r>
    <s v="trigonalclipno3jk500boxartomoro"/>
    <x v="407"/>
    <n v="627"/>
    <e v="#N/A"/>
    <n v="289"/>
    <s v="Clip Trigonal JK no.3"/>
    <s v="ARTO MORO"/>
    <s v="ATALI"/>
    <s v="500 BOX"/>
    <s v="clip"/>
    <s v="500"/>
    <s v="BOX"/>
    <s v=""/>
    <s v=""/>
    <s v=""/>
    <s v=""/>
    <n v="500"/>
    <s v="BOX"/>
    <m/>
    <n v="3"/>
    <n v="3"/>
    <n v="2"/>
    <n v="1500"/>
    <s v="BOX"/>
    <n v="1500"/>
    <s v=""/>
    <s v=""/>
    <s v=""/>
    <s v=""/>
    <s v=""/>
    <s v=""/>
    <s v=""/>
    <s v=""/>
    <s v=""/>
    <s v=""/>
    <s v=""/>
    <s v=""/>
    <s v=""/>
    <s v=""/>
    <s v=""/>
    <s v=""/>
    <n v="3"/>
    <s v=""/>
    <s v=""/>
    <n v="14"/>
    <x v="4"/>
    <d v="2023-07-24T00:00:00"/>
  </r>
  <r>
    <s v="paperclipjumbono5jk200boxartomoro"/>
    <x v="408"/>
    <n v="628"/>
    <e v="#N/A"/>
    <n v="286"/>
    <s v="Clip jumbo JK no.5"/>
    <s v="ARTO MORO"/>
    <s v="ATALI"/>
    <s v="200 BOX"/>
    <s v="clip"/>
    <s v="200"/>
    <s v="BOX"/>
    <s v=""/>
    <s v=""/>
    <s v=""/>
    <s v=""/>
    <n v="200"/>
    <s v="BOX"/>
    <m/>
    <n v="1"/>
    <n v="1"/>
    <n v="1"/>
    <n v="200"/>
    <s v="BOX"/>
    <n v="200"/>
    <s v=""/>
    <s v=""/>
    <s v=""/>
    <s v=""/>
    <s v=""/>
    <s v=""/>
    <s v=""/>
    <s v=""/>
    <s v=""/>
    <s v=""/>
    <s v=""/>
    <s v=""/>
    <s v=""/>
    <s v=""/>
    <s v=""/>
    <s v=""/>
    <n v="1"/>
    <s v=""/>
    <s v=""/>
    <n v="15"/>
    <x v="4"/>
    <d v="2023-07-24T00:00:00"/>
  </r>
  <r>
    <s v="ballpenbp338vocusblackjk144lsnartomoro"/>
    <x v="409"/>
    <n v="629"/>
    <e v="#N/A"/>
    <n v="209"/>
    <s v="Bp JK BP-338 Vocus hitam"/>
    <s v="ARTO MORO"/>
    <s v="ATALI"/>
    <s v="144 LSN"/>
    <s v="pen"/>
    <s v="144"/>
    <s v="LSN"/>
    <n v="12"/>
    <s v="PCS"/>
    <s v=""/>
    <s v=""/>
    <n v="1728"/>
    <s v="PCS"/>
    <m/>
    <n v="1"/>
    <n v="1"/>
    <n v="1"/>
    <n v="144"/>
    <s v="LSN"/>
    <n v="1728"/>
    <s v=""/>
    <s v=""/>
    <s v=""/>
    <s v=""/>
    <s v=""/>
    <s v=""/>
    <s v=""/>
    <s v=""/>
    <s v=""/>
    <s v=""/>
    <s v=""/>
    <s v=""/>
    <s v=""/>
    <s v=""/>
    <s v=""/>
    <s v=""/>
    <n v="1"/>
    <s v=""/>
    <s v=""/>
    <n v="16"/>
    <x v="4"/>
    <d v="2023-07-24T00:00:00"/>
  </r>
  <r>
    <s v="ballpenbp363vocustransptlblackjk144lsnartomoro"/>
    <x v="410"/>
    <n v="630"/>
    <e v="#N/A"/>
    <e v="#N/A"/>
    <e v="#N/A"/>
    <e v="#N/A"/>
    <e v="#N/A"/>
    <e v="#N/A"/>
    <e v="#N/A"/>
    <e v="#N/A"/>
    <e v="#N/A"/>
    <e v="#N/A"/>
    <e v="#N/A"/>
    <e v="#N/A"/>
    <e v="#N/A"/>
    <e v="#N/A"/>
    <e v="#N/A"/>
    <m/>
    <n v="1"/>
    <e v="#N/A"/>
    <n v="0"/>
    <n v="144"/>
    <s v="LSN"/>
    <n v="1728"/>
    <s v=""/>
    <s v=""/>
    <s v=""/>
    <s v=""/>
    <s v=""/>
    <s v=""/>
    <s v=""/>
    <s v=""/>
    <s v=""/>
    <s v=""/>
    <s v=""/>
    <s v=""/>
    <s v=""/>
    <s v=""/>
    <s v=""/>
    <s v=""/>
    <n v="1"/>
    <s v=""/>
    <s v=""/>
    <n v="17"/>
    <x v="4"/>
    <d v="2023-07-24T00:00:00"/>
  </r>
  <r>
    <s v="gluestickgs104animalkingdomjk36box24pcsartomoro"/>
    <x v="411"/>
    <n v="632"/>
    <e v="#N/A"/>
    <n v="555"/>
    <s v="Lem Stick JK GS-104"/>
    <s v="ARTO MORO"/>
    <s v="ATALI"/>
    <s v="36 BOX (24 PCS)"/>
    <s v="lem"/>
    <s v="36"/>
    <s v="BOX"/>
    <s v="24"/>
    <s v="PCS"/>
    <s v=""/>
    <s v=""/>
    <n v="864"/>
    <s v="PCS"/>
    <m/>
    <n v="10"/>
    <n v="10"/>
    <n v="10"/>
    <n v="8640"/>
    <s v="PCS"/>
    <n v="8640"/>
    <s v=""/>
    <s v=""/>
    <s v=""/>
    <s v=""/>
    <s v=""/>
    <s v=""/>
    <s v=""/>
    <s v=""/>
    <s v=""/>
    <s v=""/>
    <s v=""/>
    <s v=""/>
    <s v=""/>
    <s v=""/>
    <s v=""/>
    <s v=""/>
    <n v="10"/>
    <s v=""/>
    <s v=""/>
    <n v="18"/>
    <x v="4"/>
    <d v="2023-07-24T00:00:00"/>
  </r>
  <r>
    <s v="labellb2rl1barisjk100pak10rolartomoro"/>
    <x v="404"/>
    <n v="633"/>
    <e v="#N/A"/>
    <n v="532"/>
    <s v="Label JK LB-2RL 1 Line Putih"/>
    <s v="ARTO MORO"/>
    <s v="ATALI"/>
    <s v="100 PAK (10 ROL)"/>
    <s v="label"/>
    <s v="100"/>
    <s v="PAK"/>
    <s v="10"/>
    <s v="ROL"/>
    <s v=""/>
    <s v=""/>
    <n v="1000"/>
    <s v="ROL"/>
    <m/>
    <n v="1"/>
    <n v="1"/>
    <n v="1"/>
    <n v="1000"/>
    <s v="ROL"/>
    <n v="1000"/>
    <s v=""/>
    <s v=""/>
    <s v=""/>
    <s v=""/>
    <s v=""/>
    <s v=""/>
    <s v=""/>
    <s v=""/>
    <s v=""/>
    <s v=""/>
    <s v=""/>
    <s v=""/>
    <s v=""/>
    <s v=""/>
    <s v=""/>
    <s v=""/>
    <n v="1"/>
    <s v=""/>
    <s v=""/>
    <n v="19"/>
    <x v="4"/>
    <d v="2023-07-24T00:00:00"/>
  </r>
  <r>
    <s v="colorpencilcp12pbjk12lsnartomoro"/>
    <x v="412"/>
    <n v="634"/>
    <e v="#N/A"/>
    <n v="777"/>
    <s v="PW JK 12W CP-12 PB panjang"/>
    <s v="ARTO MORO"/>
    <s v="ATALI"/>
    <s v="12 LSN"/>
    <s v="pw"/>
    <s v="12"/>
    <s v="LSN"/>
    <n v="12"/>
    <s v="PCS"/>
    <s v=""/>
    <s v=""/>
    <n v="144"/>
    <s v="PCS"/>
    <m/>
    <n v="2"/>
    <n v="2"/>
    <n v="2"/>
    <n v="288"/>
    <s v="SET"/>
    <n v="288"/>
    <s v=""/>
    <s v=""/>
    <s v=""/>
    <s v=""/>
    <s v=""/>
    <s v=""/>
    <s v=""/>
    <s v=""/>
    <s v=""/>
    <s v=""/>
    <s v=""/>
    <s v=""/>
    <s v=""/>
    <s v=""/>
    <s v=""/>
    <s v=""/>
    <n v="2"/>
    <s v=""/>
    <s v=""/>
    <n v="20"/>
    <x v="4"/>
    <d v="2023-07-24T00:00:00"/>
  </r>
  <r>
    <s v="colorpencilcps12jk12box24setartomoro"/>
    <x v="413"/>
    <n v="635"/>
    <e v="#N/A"/>
    <n v="780"/>
    <s v="PW JK 12W CP-S12 pendek"/>
    <s v="ARTO MORO"/>
    <s v="ATALI"/>
    <s v="12 BOX (24 SET)"/>
    <s v="pw"/>
    <s v="12"/>
    <s v="BOX"/>
    <s v="24"/>
    <s v="SET"/>
    <s v=""/>
    <s v=""/>
    <n v="288"/>
    <s v="SET"/>
    <m/>
    <n v="1"/>
    <n v="1"/>
    <n v="0"/>
    <n v="288"/>
    <s v="SET"/>
    <n v="288"/>
    <s v=""/>
    <s v=""/>
    <s v=""/>
    <s v=""/>
    <s v=""/>
    <s v=""/>
    <s v=""/>
    <s v=""/>
    <s v=""/>
    <s v=""/>
    <s v=""/>
    <s v=""/>
    <s v=""/>
    <s v=""/>
    <s v=""/>
    <s v=""/>
    <n v="1"/>
    <s v=""/>
    <s v=""/>
    <n v="21"/>
    <x v="4"/>
    <d v="2023-07-24T00:00:00"/>
  </r>
  <r>
    <s v="sharpenerb23jk60lsnartomoro"/>
    <x v="414"/>
    <n v="636"/>
    <e v="#N/A"/>
    <n v="7"/>
    <s v="Asahan JK B-23"/>
    <s v="ARTO MORO"/>
    <s v="ATALI"/>
    <s v="60 LSN"/>
    <s v="asahan"/>
    <s v="60"/>
    <s v="LSN"/>
    <n v="12"/>
    <s v="PCS"/>
    <s v=""/>
    <s v=""/>
    <n v="720"/>
    <s v="PCS"/>
    <m/>
    <n v="2"/>
    <n v="2"/>
    <n v="2"/>
    <n v="120"/>
    <s v="BOX"/>
    <n v="1440"/>
    <s v=""/>
    <s v=""/>
    <s v=""/>
    <s v=""/>
    <s v=""/>
    <s v=""/>
    <s v=""/>
    <s v=""/>
    <s v=""/>
    <s v=""/>
    <s v=""/>
    <s v=""/>
    <s v=""/>
    <s v=""/>
    <s v=""/>
    <s v=""/>
    <n v="2"/>
    <s v=""/>
    <s v=""/>
    <n v="22"/>
    <x v="4"/>
    <d v="2023-07-24T00:00:00"/>
  </r>
  <r>
    <s v="sharpenerb24jk60lsnartomoro"/>
    <x v="415"/>
    <n v="637"/>
    <e v="#N/A"/>
    <n v="8"/>
    <s v="Asahan JK B-24"/>
    <s v="ARTO MORO"/>
    <s v="ATALI"/>
    <s v="60 LSN"/>
    <s v="asahan"/>
    <s v="60"/>
    <s v="LSN"/>
    <n v="12"/>
    <s v="PCS"/>
    <s v=""/>
    <s v=""/>
    <n v="720"/>
    <s v="PCS"/>
    <m/>
    <n v="1"/>
    <n v="1"/>
    <n v="1"/>
    <n v="60"/>
    <s v="BOX"/>
    <n v="720"/>
    <s v=""/>
    <s v=""/>
    <s v=""/>
    <s v=""/>
    <s v=""/>
    <s v=""/>
    <s v=""/>
    <s v=""/>
    <s v=""/>
    <s v=""/>
    <s v=""/>
    <s v=""/>
    <s v=""/>
    <s v=""/>
    <s v=""/>
    <s v=""/>
    <n v="1"/>
    <s v=""/>
    <s v=""/>
    <n v="23"/>
    <x v="4"/>
    <d v="2023-07-24T00:00:00"/>
  </r>
  <r>
    <s v="sharpenerb24ptljk60lsnartomoro"/>
    <x v="416"/>
    <n v="638"/>
    <e v="#N/A"/>
    <n v="9"/>
    <s v="Asahan JK B-24 PTL"/>
    <s v="ARTO MORO"/>
    <s v="ATALI"/>
    <s v="60 LSN"/>
    <s v="asaham"/>
    <s v="60"/>
    <s v="LSN"/>
    <n v="12"/>
    <s v="PCS"/>
    <s v=""/>
    <s v=""/>
    <n v="720"/>
    <s v="PCS"/>
    <m/>
    <n v="1"/>
    <n v="1"/>
    <n v="1"/>
    <n v="60"/>
    <s v="BOX"/>
    <n v="720"/>
    <s v=""/>
    <s v=""/>
    <s v=""/>
    <s v=""/>
    <s v=""/>
    <s v=""/>
    <s v=""/>
    <s v=""/>
    <s v=""/>
    <s v=""/>
    <s v=""/>
    <s v=""/>
    <s v=""/>
    <s v=""/>
    <s v=""/>
    <s v=""/>
    <n v="1"/>
    <s v=""/>
    <s v=""/>
    <n v="24"/>
    <x v="4"/>
    <d v="2023-07-24T00:00:00"/>
  </r>
  <r>
    <s v="staplerhd10jk20lsnartomoro"/>
    <x v="417"/>
    <n v="640"/>
    <e v="#N/A"/>
    <n v="851"/>
    <s v="Stapler JK HD-10"/>
    <s v="ARTO MORO"/>
    <s v="ATALI"/>
    <s v="20 LSN"/>
    <s v="stapler"/>
    <s v="20"/>
    <s v="LSN"/>
    <n v="12"/>
    <s v="PCS"/>
    <s v=""/>
    <s v=""/>
    <n v="240"/>
    <s v="PCS"/>
    <m/>
    <n v="10"/>
    <n v="10"/>
    <n v="10"/>
    <n v="200"/>
    <s v="LSN"/>
    <n v="2400"/>
    <s v=""/>
    <s v=""/>
    <s v=""/>
    <s v=""/>
    <s v=""/>
    <s v=""/>
    <s v=""/>
    <s v=""/>
    <s v=""/>
    <s v=""/>
    <s v=""/>
    <s v=""/>
    <s v=""/>
    <s v=""/>
    <s v=""/>
    <s v=""/>
    <n v="10"/>
    <s v=""/>
    <s v=""/>
    <n v="25"/>
    <x v="4"/>
    <d v="2023-07-24T00:00:00"/>
  </r>
  <r>
    <s v="pencilleadpl1120jk12box72pcsartomoro"/>
    <x v="418"/>
    <n v="641"/>
    <e v="#N/A"/>
    <n v="695"/>
    <s v="Pencil lead JK PL-11"/>
    <s v="ARTO MORO"/>
    <s v="ATALI"/>
    <s v="12 BOX (72 PCS)"/>
    <s v="isi"/>
    <s v="12"/>
    <s v="BOX"/>
    <s v="72"/>
    <s v="PCS"/>
    <s v=""/>
    <s v=""/>
    <n v="864"/>
    <s v="PCS"/>
    <m/>
    <n v="5"/>
    <n v="5"/>
    <n v="5"/>
    <n v="360"/>
    <s v="LSN"/>
    <n v="4320"/>
    <s v=""/>
    <s v=""/>
    <s v=""/>
    <s v=""/>
    <s v=""/>
    <s v=""/>
    <s v=""/>
    <s v=""/>
    <s v=""/>
    <s v=""/>
    <s v=""/>
    <s v=""/>
    <s v=""/>
    <s v=""/>
    <s v=""/>
    <s v=""/>
    <n v="5"/>
    <s v=""/>
    <s v=""/>
    <n v="26"/>
    <x v="4"/>
    <d v="2023-07-24T00:00:00"/>
  </r>
  <r>
    <s v="pencilleadpl10202bjk12grsartomoro"/>
    <x v="419"/>
    <n v="642"/>
    <e v="#N/A"/>
    <n v="694"/>
    <s v="Pencil lead JK PL-10"/>
    <s v="ARTO MORO"/>
    <s v="ATALI"/>
    <s v="12 GRS"/>
    <s v="isi"/>
    <s v="12"/>
    <s v="GRS"/>
    <n v="12"/>
    <s v="LSN"/>
    <n v="12"/>
    <s v="PCS"/>
    <n v="1728"/>
    <s v="PCS"/>
    <m/>
    <n v="1"/>
    <n v="1"/>
    <n v="1"/>
    <n v="144"/>
    <s v="LSN"/>
    <n v="1728"/>
    <s v=""/>
    <s v=""/>
    <s v=""/>
    <s v=""/>
    <s v=""/>
    <s v=""/>
    <s v=""/>
    <s v=""/>
    <s v=""/>
    <s v=""/>
    <s v=""/>
    <s v=""/>
    <s v=""/>
    <s v=""/>
    <s v=""/>
    <s v=""/>
    <n v="1"/>
    <s v=""/>
    <s v=""/>
    <n v="27"/>
    <x v="4"/>
    <d v="2023-07-24T00:00:00"/>
  </r>
  <r>
    <s v="pencilleadpl1620jk12grsartomoro"/>
    <x v="420"/>
    <n v="643"/>
    <e v="#N/A"/>
    <n v="696"/>
    <s v="Pencil lead JK PL-16"/>
    <s v="ARTO MORO"/>
    <s v="ATALI"/>
    <s v="12 GRS"/>
    <s v="isi"/>
    <s v="12"/>
    <s v="GRS"/>
    <n v="12"/>
    <s v="LSN"/>
    <n v="12"/>
    <s v="PCS"/>
    <n v="1728"/>
    <s v="PCS"/>
    <m/>
    <n v="1"/>
    <n v="1"/>
    <n v="1"/>
    <n v="12"/>
    <s v="GRS"/>
    <n v="1728"/>
    <s v=""/>
    <s v=""/>
    <s v=""/>
    <s v=""/>
    <s v=""/>
    <s v=""/>
    <s v=""/>
    <s v=""/>
    <s v=""/>
    <s v=""/>
    <s v=""/>
    <s v=""/>
    <s v=""/>
    <s v=""/>
    <s v=""/>
    <s v=""/>
    <n v="1"/>
    <s v=""/>
    <s v=""/>
    <n v="28"/>
    <x v="4"/>
    <d v="2023-07-24T00:00:00"/>
  </r>
  <r>
    <s v="pencilleadpl052bjk12grsartomoro"/>
    <x v="421"/>
    <n v="644"/>
    <e v="#N/A"/>
    <n v="693"/>
    <s v="Pencil lead JK PL-05"/>
    <s v="ARTO MORO"/>
    <s v="ATALI"/>
    <s v="12 GRS"/>
    <s v="isi"/>
    <s v="12"/>
    <s v="GRS"/>
    <n v="12"/>
    <s v="LSN"/>
    <n v="12"/>
    <s v="PCS"/>
    <n v="1728"/>
    <s v="PCS"/>
    <m/>
    <n v="2"/>
    <n v="2"/>
    <n v="2"/>
    <n v="24"/>
    <s v="GRS"/>
    <n v="3456"/>
    <s v=""/>
    <s v=""/>
    <s v=""/>
    <s v=""/>
    <s v=""/>
    <s v=""/>
    <s v=""/>
    <s v=""/>
    <s v=""/>
    <s v=""/>
    <s v=""/>
    <s v=""/>
    <s v=""/>
    <s v=""/>
    <s v=""/>
    <s v=""/>
    <n v="2"/>
    <s v=""/>
    <s v=""/>
    <n v="29"/>
    <x v="4"/>
    <d v="2023-07-24T00:00:00"/>
  </r>
  <r>
    <s v="colorpencilcp12pbjk12lsnartomoro"/>
    <x v="412"/>
    <n v="646"/>
    <e v="#N/A"/>
    <n v="777"/>
    <s v="PW JK 12W CP-12 PB panjang"/>
    <s v="ARTO MORO"/>
    <s v="ATALI"/>
    <s v="12 LSN"/>
    <s v="pw"/>
    <s v="12"/>
    <s v="LSN"/>
    <n v="12"/>
    <s v="PCS"/>
    <s v=""/>
    <s v=""/>
    <n v="144"/>
    <s v="PCS"/>
    <m/>
    <n v="5"/>
    <n v="5"/>
    <n v="5"/>
    <n v="720"/>
    <s v="SET"/>
    <n v="720"/>
    <s v=""/>
    <s v=""/>
    <s v=""/>
    <s v=""/>
    <s v=""/>
    <s v=""/>
    <s v=""/>
    <s v=""/>
    <s v=""/>
    <s v=""/>
    <s v=""/>
    <s v=""/>
    <s v=""/>
    <s v=""/>
    <s v=""/>
    <s v=""/>
    <n v="5"/>
    <s v=""/>
    <s v=""/>
    <n v="30"/>
    <x v="4"/>
    <d v="2023-07-24T00:00:00"/>
  </r>
  <r>
    <s v="colorpencilcp12pbjk12lsnartomoro"/>
    <x v="412"/>
    <n v="648"/>
    <e v="#N/A"/>
    <n v="777"/>
    <s v="PW JK 12W CP-12 PB panjang"/>
    <s v="ARTO MORO"/>
    <s v="ATALI"/>
    <s v="12 LSN"/>
    <s v="pw"/>
    <s v="12"/>
    <s v="LSN"/>
    <n v="12"/>
    <s v="PCS"/>
    <s v=""/>
    <s v=""/>
    <n v="144"/>
    <s v="PCS"/>
    <m/>
    <n v="9"/>
    <n v="9"/>
    <n v="2"/>
    <n v="1296"/>
    <s v="SET"/>
    <n v="1296"/>
    <s v=""/>
    <s v=""/>
    <s v=""/>
    <s v=""/>
    <s v=""/>
    <s v=""/>
    <s v=""/>
    <s v=""/>
    <s v=""/>
    <s v=""/>
    <s v=""/>
    <s v=""/>
    <s v=""/>
    <s v=""/>
    <s v=""/>
    <s v=""/>
    <n v="9"/>
    <s v=""/>
    <s v=""/>
    <n v="31"/>
    <x v="4"/>
    <d v="2023-07-24T00:00:00"/>
  </r>
  <r>
    <s v="colorpencilcp24pbjk12box6setartomoro"/>
    <x v="422"/>
    <n v="649"/>
    <e v="#N/A"/>
    <n v="782"/>
    <s v="PW JK 24W CP-24 PB panjang"/>
    <s v="ARTO MORO"/>
    <s v="ATALI"/>
    <s v="12 BOX (6 SET)"/>
    <s v="pw"/>
    <s v="12"/>
    <s v="BOX"/>
    <s v="6"/>
    <s v="SET"/>
    <s v=""/>
    <s v=""/>
    <n v="72"/>
    <s v="SET"/>
    <m/>
    <n v="2"/>
    <n v="2"/>
    <n v="2"/>
    <n v="144"/>
    <s v="SET"/>
    <n v="144"/>
    <s v=""/>
    <s v=""/>
    <s v=""/>
    <s v=""/>
    <s v=""/>
    <s v=""/>
    <s v=""/>
    <s v=""/>
    <s v=""/>
    <s v=""/>
    <s v=""/>
    <s v=""/>
    <s v=""/>
    <s v=""/>
    <s v=""/>
    <s v=""/>
    <n v="2"/>
    <s v=""/>
    <s v=""/>
    <n v="32"/>
    <x v="4"/>
    <d v="2023-07-24T00:00:00"/>
  </r>
  <r>
    <s v="correctionfluidcfp231jk48lsnartomoro"/>
    <x v="423"/>
    <n v="650"/>
    <e v="#N/A"/>
    <n v="929"/>
    <s v="Tipe-ex JK CF-P231"/>
    <s v="ARTO MORO"/>
    <s v="ATALI"/>
    <s v="48 LSN"/>
    <s v="tipex"/>
    <s v="48"/>
    <s v="LSN"/>
    <n v="12"/>
    <s v="PCS"/>
    <s v=""/>
    <s v=""/>
    <n v="576"/>
    <s v="PCS"/>
    <m/>
    <n v="1"/>
    <n v="1"/>
    <n v="1"/>
    <n v="48"/>
    <s v="LSN"/>
    <n v="576"/>
    <s v=""/>
    <s v=""/>
    <s v=""/>
    <s v=""/>
    <s v=""/>
    <s v=""/>
    <s v=""/>
    <s v=""/>
    <s v=""/>
    <s v=""/>
    <s v=""/>
    <s v=""/>
    <s v=""/>
    <s v=""/>
    <s v=""/>
    <s v=""/>
    <n v="1"/>
    <s v=""/>
    <s v=""/>
    <n v="33"/>
    <x v="4"/>
    <d v="2023-07-24T00:00:00"/>
  </r>
  <r>
    <s v="cutterbladel150mmhjk40lsnartomoro"/>
    <x v="424"/>
    <n v="651"/>
    <e v="#N/A"/>
    <n v="453"/>
    <s v="Isi cutter JK L-150M MH"/>
    <s v="ARTO MORO"/>
    <s v="ATALI"/>
    <s v="40 LSN"/>
    <s v="isi"/>
    <s v="40"/>
    <s v="LSN"/>
    <n v="12"/>
    <s v="PCS"/>
    <s v=""/>
    <s v=""/>
    <n v="480"/>
    <s v="PCS"/>
    <m/>
    <n v="2"/>
    <n v="2"/>
    <n v="2"/>
    <n v="80"/>
    <s v="LSN"/>
    <n v="960"/>
    <s v=""/>
    <s v=""/>
    <s v=""/>
    <s v=""/>
    <s v=""/>
    <s v=""/>
    <s v=""/>
    <s v=""/>
    <s v=""/>
    <s v=""/>
    <s v=""/>
    <s v=""/>
    <s v=""/>
    <s v=""/>
    <s v=""/>
    <s v=""/>
    <n v="2"/>
    <s v=""/>
    <s v=""/>
    <n v="34"/>
    <x v="4"/>
    <d v="2023-07-24T00:00:00"/>
  </r>
  <r>
    <s v="oilpastelop12sppcaseseaworldjk12lsnartomoro"/>
    <x v="405"/>
    <n v="652"/>
    <e v="#N/A"/>
    <n v="599"/>
    <s v="O pastel JK 12W OP-12 S"/>
    <s v="ARTO MORO"/>
    <s v="ATALI"/>
    <s v="12 LSN"/>
    <s v="cr/op"/>
    <s v="12"/>
    <s v="LSN"/>
    <n v="12"/>
    <s v="PCS"/>
    <s v=""/>
    <s v=""/>
    <n v="144"/>
    <s v="PCS"/>
    <m/>
    <n v="7"/>
    <n v="7"/>
    <n v="0"/>
    <n v="1008"/>
    <s v="SET"/>
    <n v="1008"/>
    <s v=""/>
    <s v=""/>
    <s v=""/>
    <s v=""/>
    <s v=""/>
    <s v=""/>
    <s v=""/>
    <s v=""/>
    <s v=""/>
    <s v=""/>
    <s v=""/>
    <s v=""/>
    <s v=""/>
    <s v=""/>
    <s v=""/>
    <s v=""/>
    <n v="7"/>
    <s v=""/>
    <s v=""/>
    <n v="35"/>
    <x v="4"/>
    <d v="2023-07-24T00:00:00"/>
  </r>
  <r>
    <s v="oilpastelop36sppcaseseaworldjk6box6setartomoro"/>
    <x v="425"/>
    <n v="653"/>
    <e v="#N/A"/>
    <n v="603"/>
    <s v="O pastel JK 36W OP-36 S"/>
    <s v="ARTO MORO"/>
    <s v="ATALI"/>
    <s v="6 BOX (6 SET)"/>
    <s v="cr/op"/>
    <s v="6"/>
    <s v="BOX"/>
    <s v="6"/>
    <s v="SET"/>
    <s v=""/>
    <s v=""/>
    <n v="36"/>
    <s v="SET"/>
    <m/>
    <n v="1"/>
    <n v="1"/>
    <n v="0"/>
    <n v="36"/>
    <s v="SET"/>
    <n v="36"/>
    <s v=""/>
    <s v=""/>
    <s v=""/>
    <s v=""/>
    <s v=""/>
    <s v=""/>
    <s v=""/>
    <s v=""/>
    <s v=""/>
    <s v=""/>
    <s v=""/>
    <s v=""/>
    <s v=""/>
    <s v=""/>
    <s v=""/>
    <s v=""/>
    <n v="1"/>
    <s v=""/>
    <s v=""/>
    <n v="36"/>
    <x v="4"/>
    <d v="2023-07-24T00:00:00"/>
  </r>
  <r>
    <s v="crayonputartwcr12minijk12lsnartomoro"/>
    <x v="426"/>
    <n v="654"/>
    <e v="#N/A"/>
    <n v="301"/>
    <s v="Crayon putar JK 12W Pendek"/>
    <s v="ARTO MORO"/>
    <s v="ATALI"/>
    <s v="12 LSN"/>
    <s v="cr/op"/>
    <s v="12"/>
    <s v="LSN"/>
    <n v="12"/>
    <s v="PCS"/>
    <s v=""/>
    <s v=""/>
    <n v="144"/>
    <s v="PCS"/>
    <m/>
    <n v="1"/>
    <n v="1"/>
    <n v="1"/>
    <n v="144"/>
    <s v="SET"/>
    <n v="144"/>
    <s v=""/>
    <s v=""/>
    <s v=""/>
    <s v=""/>
    <s v=""/>
    <s v=""/>
    <s v=""/>
    <s v=""/>
    <s v=""/>
    <s v=""/>
    <s v=""/>
    <s v=""/>
    <s v=""/>
    <s v=""/>
    <s v=""/>
    <s v=""/>
    <n v="1"/>
    <s v=""/>
    <s v=""/>
    <n v="37"/>
    <x v="4"/>
    <d v="2023-07-24T00:00:00"/>
  </r>
  <r>
    <s v="cutterl500jk24lsnartomoro"/>
    <x v="427"/>
    <n v="655"/>
    <e v="#N/A"/>
    <n v="312"/>
    <s v="Cutter JK L-500"/>
    <s v="ARTO MORO"/>
    <s v="ATALI"/>
    <s v="24 LSN"/>
    <s v="cutter"/>
    <s v="24"/>
    <s v="LSN"/>
    <n v="12"/>
    <s v="PCS"/>
    <s v=""/>
    <s v=""/>
    <n v="288"/>
    <s v="PCS"/>
    <m/>
    <n v="1"/>
    <n v="1"/>
    <n v="1"/>
    <n v="24"/>
    <s v="LSN"/>
    <n v="288"/>
    <s v=""/>
    <s v=""/>
    <s v=""/>
    <s v=""/>
    <s v=""/>
    <s v=""/>
    <s v=""/>
    <s v=""/>
    <s v=""/>
    <s v=""/>
    <s v=""/>
    <s v=""/>
    <s v=""/>
    <s v=""/>
    <s v=""/>
    <s v=""/>
    <n v="1"/>
    <s v=""/>
    <s v=""/>
    <n v="38"/>
    <x v="4"/>
    <d v="2023-07-24T00:00:00"/>
  </r>
  <r>
    <s v="cutterbladel150mmhjk40lsnartomoro"/>
    <x v="424"/>
    <n v="656"/>
    <e v="#N/A"/>
    <n v="453"/>
    <s v="Isi cutter JK L-150M MH"/>
    <s v="ARTO MORO"/>
    <s v="ATALI"/>
    <s v="40 LSN"/>
    <s v="isi"/>
    <s v="40"/>
    <s v="LSN"/>
    <n v="12"/>
    <s v="PCS"/>
    <s v=""/>
    <s v=""/>
    <n v="480"/>
    <s v="PCS"/>
    <m/>
    <n v="0"/>
    <n v="0"/>
    <n v="0"/>
    <s v=""/>
    <s v=""/>
    <n v="0"/>
    <n v="24"/>
    <s v="LSN"/>
    <n v="288"/>
    <s v="PCS"/>
    <s v=""/>
    <s v=""/>
    <s v=""/>
    <s v=""/>
    <s v=""/>
    <s v=""/>
    <s v=""/>
    <s v=""/>
    <s v=""/>
    <s v=""/>
    <s v=""/>
    <s v=""/>
    <n v="0"/>
    <n v="288"/>
    <s v="PCS"/>
    <n v="39"/>
    <x v="4"/>
    <d v="2023-07-24T00:00:00"/>
  </r>
  <r>
    <s v="kenkopricelabellermx55008digits1line50pcsartomoro"/>
    <x v="428"/>
    <n v="658"/>
    <e v="#N/A"/>
    <n v="585"/>
    <s v="Mesin label harga Kenko MX-5500"/>
    <s v="ARTO MORO"/>
    <s v="KENKO"/>
    <s v="50 PCS"/>
    <s v="label"/>
    <s v="50"/>
    <s v="PCS"/>
    <s v=""/>
    <s v=""/>
    <s v=""/>
    <s v=""/>
    <n v="50"/>
    <s v="PCS"/>
    <m/>
    <n v="5"/>
    <n v="5"/>
    <n v="0"/>
    <n v="0"/>
    <n v="0"/>
    <n v="250"/>
    <s v=""/>
    <s v=""/>
    <s v=""/>
    <s v=""/>
    <s v=""/>
    <s v=""/>
    <s v=""/>
    <s v=""/>
    <s v=""/>
    <s v=""/>
    <s v=""/>
    <s v=""/>
    <s v=""/>
    <s v=""/>
    <s v=""/>
    <s v=""/>
    <n v="5"/>
    <s v=""/>
    <s v=""/>
    <n v="40"/>
    <x v="4"/>
    <d v="2023-07-24T00:00:00"/>
  </r>
  <r>
    <s v="kenkopricelabel60012r1line@10rol50tubartomoro"/>
    <x v="429"/>
    <n v="659"/>
    <e v="#N/A"/>
    <n v="530"/>
    <s v="Label harga Kenko 6001-2R 1brs"/>
    <s v="ARTO MORO"/>
    <s v="KENKO"/>
    <s v="50 TUB"/>
    <s v="label"/>
    <s v="50"/>
    <s v="TUB"/>
    <s v=""/>
    <s v=""/>
    <s v=""/>
    <s v=""/>
    <n v="50"/>
    <s v="TUB"/>
    <m/>
    <n v="3"/>
    <n v="3"/>
    <n v="0"/>
    <n v="0"/>
    <n v="0"/>
    <n v="150"/>
    <s v=""/>
    <s v=""/>
    <s v=""/>
    <s v=""/>
    <s v=""/>
    <s v=""/>
    <s v=""/>
    <s v=""/>
    <s v=""/>
    <s v=""/>
    <s v=""/>
    <s v=""/>
    <s v=""/>
    <s v=""/>
    <s v=""/>
    <s v=""/>
    <n v="3"/>
    <s v=""/>
    <s v=""/>
    <n v="41"/>
    <x v="4"/>
    <d v="2023-07-24T00:00:00"/>
  </r>
  <r>
    <s v="kenkopricelabel50022line@10rol50tubartomoro"/>
    <x v="430"/>
    <n v="660"/>
    <e v="#N/A"/>
    <n v="529"/>
    <s v="Label harga Kenko 5002"/>
    <s v="ARTO MORO"/>
    <s v="KENKO"/>
    <s v="50 TUB"/>
    <s v="label"/>
    <s v="50"/>
    <s v="TUB"/>
    <s v=""/>
    <s v=""/>
    <s v=""/>
    <s v=""/>
    <n v="50"/>
    <s v="TUB"/>
    <m/>
    <n v="2"/>
    <n v="2"/>
    <n v="0"/>
    <n v="0"/>
    <n v="0"/>
    <n v="100"/>
    <s v=""/>
    <s v=""/>
    <s v=""/>
    <s v=""/>
    <s v=""/>
    <s v=""/>
    <s v=""/>
    <s v=""/>
    <s v=""/>
    <s v=""/>
    <s v=""/>
    <s v=""/>
    <s v=""/>
    <s v=""/>
    <s v=""/>
    <s v=""/>
    <n v="2"/>
    <s v=""/>
    <s v=""/>
    <n v="42"/>
    <x v="4"/>
    <d v="2023-07-24T00:00:00"/>
  </r>
  <r>
    <s v="kenkopencilcasepc0719ur24lsnartomoro"/>
    <x v="431"/>
    <n v="661"/>
    <e v="#N/A"/>
    <n v="656"/>
    <s v="Pc Kenko PC-0719-UR"/>
    <s v="ARTO MORO"/>
    <s v="KENKO"/>
    <s v="24 LSN"/>
    <s v="pcase"/>
    <s v="24"/>
    <s v="LSN"/>
    <n v="12"/>
    <s v="PCS"/>
    <s v=""/>
    <s v=""/>
    <n v="288"/>
    <s v="PCS"/>
    <m/>
    <n v="1"/>
    <n v="1"/>
    <n v="1"/>
    <n v="0"/>
    <n v="0"/>
    <n v="288"/>
    <s v=""/>
    <s v=""/>
    <s v=""/>
    <s v=""/>
    <s v=""/>
    <s v=""/>
    <s v=""/>
    <s v=""/>
    <s v=""/>
    <s v=""/>
    <s v=""/>
    <s v=""/>
    <s v=""/>
    <s v=""/>
    <s v=""/>
    <s v=""/>
    <n v="1"/>
    <s v=""/>
    <s v=""/>
    <n v="43"/>
    <x v="4"/>
    <d v="2023-07-24T00:00:00"/>
  </r>
  <r>
    <s v="kenkogelpenke303tgeltriangularblack12grsartomoro"/>
    <x v="432"/>
    <n v="662"/>
    <e v="#N/A"/>
    <n v="401"/>
    <s v="Bp Kenko KE-303 Triangular Hitam"/>
    <s v="ARTO MORO"/>
    <s v="KENKO"/>
    <s v="12 GRS"/>
    <s v="pen"/>
    <s v="12"/>
    <s v="GRS"/>
    <n v="12"/>
    <s v="LSN"/>
    <n v="12"/>
    <s v="PCS"/>
    <n v="1728"/>
    <s v="PCS"/>
    <m/>
    <n v="4"/>
    <n v="4"/>
    <n v="2"/>
    <n v="0"/>
    <n v="0"/>
    <n v="6912"/>
    <s v=""/>
    <s v=""/>
    <s v=""/>
    <s v=""/>
    <s v=""/>
    <s v=""/>
    <s v=""/>
    <s v=""/>
    <s v=""/>
    <s v=""/>
    <s v=""/>
    <s v=""/>
    <s v=""/>
    <s v=""/>
    <s v=""/>
    <s v=""/>
    <n v="4"/>
    <s v=""/>
    <s v=""/>
    <n v="44"/>
    <x v="4"/>
    <d v="2023-07-24T00:00:00"/>
  </r>
  <r>
    <s v="kenkocorrectionfluidke10836lsnartomoro"/>
    <x v="433"/>
    <n v="663"/>
    <e v="#N/A"/>
    <n v="998"/>
    <s v="Tipe-ex Kenko KE-108"/>
    <s v="ARTO MORO"/>
    <s v="KENKO"/>
    <s v="36 LSN"/>
    <s v="tipex"/>
    <s v="36"/>
    <s v="LSN"/>
    <n v="12"/>
    <s v="PCS"/>
    <s v=""/>
    <s v=""/>
    <n v="432"/>
    <s v="PCS"/>
    <m/>
    <n v="10"/>
    <n v="10"/>
    <n v="9"/>
    <n v="0"/>
    <n v="0"/>
    <n v="4320"/>
    <s v=""/>
    <s v=""/>
    <s v=""/>
    <s v=""/>
    <s v=""/>
    <s v=""/>
    <s v=""/>
    <s v=""/>
    <s v=""/>
    <s v=""/>
    <s v=""/>
    <s v=""/>
    <s v=""/>
    <s v=""/>
    <s v=""/>
    <s v=""/>
    <n v="10"/>
    <s v=""/>
    <s v=""/>
    <n v="45"/>
    <x v="4"/>
    <d v="2023-07-24T00:00:00"/>
  </r>
  <r>
    <s v="kenkocutterbladel15018mm60lsnartomoro"/>
    <x v="434"/>
    <n v="664"/>
    <e v="#N/A"/>
    <n v="456"/>
    <s v="Isi cutter Kenko L-150 Besar"/>
    <s v="ARTO MORO"/>
    <s v="KENKO"/>
    <s v="60 LSN"/>
    <s v="isi"/>
    <s v="60"/>
    <s v="LSN"/>
    <n v="12"/>
    <s v="PCS"/>
    <s v=""/>
    <s v=""/>
    <n v="720"/>
    <s v="PCS"/>
    <m/>
    <n v="5"/>
    <n v="5"/>
    <n v="2"/>
    <n v="0"/>
    <n v="0"/>
    <n v="3600"/>
    <s v=""/>
    <s v=""/>
    <s v=""/>
    <s v=""/>
    <s v=""/>
    <s v=""/>
    <s v=""/>
    <s v=""/>
    <s v=""/>
    <s v=""/>
    <s v=""/>
    <s v=""/>
    <s v=""/>
    <s v=""/>
    <s v=""/>
    <s v=""/>
    <n v="5"/>
    <s v=""/>
    <s v=""/>
    <n v="46"/>
    <x v="4"/>
    <d v="2023-07-24T00:00:00"/>
  </r>
  <r>
    <s v="kenkostaplerhd1020lsnartomoro"/>
    <x v="435"/>
    <n v="665"/>
    <e v="#N/A"/>
    <n v="866"/>
    <s v="Stapler Kenko HD-10"/>
    <s v="ARTO MORO"/>
    <s v="KENKO"/>
    <s v="20 LSN"/>
    <s v="stapler"/>
    <s v="20"/>
    <s v="LSN"/>
    <n v="12"/>
    <s v="PCS"/>
    <s v=""/>
    <s v=""/>
    <n v="240"/>
    <s v="PCS"/>
    <m/>
    <n v="5"/>
    <n v="5"/>
    <n v="5"/>
    <n v="0"/>
    <n v="0"/>
    <n v="1200"/>
    <s v=""/>
    <s v=""/>
    <s v=""/>
    <s v=""/>
    <s v=""/>
    <s v=""/>
    <s v=""/>
    <s v=""/>
    <s v=""/>
    <s v=""/>
    <s v=""/>
    <s v=""/>
    <s v=""/>
    <s v=""/>
    <s v=""/>
    <s v=""/>
    <n v="5"/>
    <s v=""/>
    <s v=""/>
    <n v="47"/>
    <x v="4"/>
    <d v="2023-07-24T00:00:00"/>
  </r>
  <r>
    <s v="kenkopencilleadpl052b05mmhipolymer18grsartomoro"/>
    <x v="436"/>
    <n v="666"/>
    <e v="#N/A"/>
    <n v="464"/>
    <s v="Isi Mech Pen Kenko PL-05 2B Hi-Polymer"/>
    <s v="ARTO MORO"/>
    <s v="KENKO"/>
    <s v="18 GRS"/>
    <s v="isi"/>
    <s v="18"/>
    <s v="GRS"/>
    <n v="12"/>
    <s v="LSN"/>
    <n v="12"/>
    <s v="PCS"/>
    <n v="2592"/>
    <s v="PCS"/>
    <m/>
    <n v="1"/>
    <n v="1"/>
    <n v="1"/>
    <n v="0"/>
    <n v="0"/>
    <n v="2592"/>
    <s v=""/>
    <s v=""/>
    <s v=""/>
    <s v=""/>
    <s v=""/>
    <s v=""/>
    <s v=""/>
    <s v=""/>
    <s v=""/>
    <s v=""/>
    <s v=""/>
    <s v=""/>
    <s v=""/>
    <s v=""/>
    <s v=""/>
    <s v=""/>
    <n v="1"/>
    <s v=""/>
    <s v=""/>
    <n v="48"/>
    <x v="4"/>
    <d v="2023-07-24T00:00:00"/>
  </r>
  <r>
    <s v="kenkocorrectionfluidke0136lsnartomoro"/>
    <x v="437"/>
    <n v="667"/>
    <e v="#N/A"/>
    <n v="996"/>
    <s v="Tipe-ex Kenko KE-01"/>
    <s v="ARTO MORO"/>
    <s v="KENKO"/>
    <s v="36 LSN"/>
    <s v="tipex"/>
    <s v="36"/>
    <s v="LSN"/>
    <n v="12"/>
    <s v="PCS"/>
    <s v=""/>
    <s v=""/>
    <n v="432"/>
    <s v="PCS"/>
    <m/>
    <n v="5"/>
    <n v="5"/>
    <n v="5"/>
    <n v="0"/>
    <n v="0"/>
    <n v="2160"/>
    <s v=""/>
    <s v=""/>
    <s v=""/>
    <s v=""/>
    <s v=""/>
    <s v=""/>
    <s v=""/>
    <s v=""/>
    <s v=""/>
    <s v=""/>
    <s v=""/>
    <s v=""/>
    <s v=""/>
    <s v=""/>
    <s v=""/>
    <s v=""/>
    <n v="5"/>
    <s v=""/>
    <s v=""/>
    <n v="49"/>
    <x v="4"/>
    <d v="2023-07-24T00:00:00"/>
  </r>
  <r>
    <s v="kenkogelpeneasygelblack12grsartomoro"/>
    <x v="438"/>
    <n v="668"/>
    <e v="#N/A"/>
    <n v="376"/>
    <s v="Gel pen Kenko Easy Gel hitam"/>
    <s v="ARTO MORO"/>
    <s v="KENKO"/>
    <s v="12 GRS"/>
    <s v="pen"/>
    <s v="12"/>
    <s v="GRS"/>
    <n v="12"/>
    <s v="LSN"/>
    <n v="12"/>
    <s v="PCS"/>
    <n v="1728"/>
    <s v="PCS"/>
    <m/>
    <n v="3"/>
    <n v="3"/>
    <n v="2"/>
    <n v="0"/>
    <n v="0"/>
    <n v="5184"/>
    <s v=""/>
    <s v=""/>
    <s v=""/>
    <s v=""/>
    <s v=""/>
    <s v=""/>
    <s v=""/>
    <s v=""/>
    <s v=""/>
    <s v=""/>
    <s v=""/>
    <s v=""/>
    <s v=""/>
    <s v=""/>
    <s v=""/>
    <s v=""/>
    <n v="3"/>
    <s v=""/>
    <s v=""/>
    <n v="50"/>
    <x v="4"/>
    <d v="2023-07-24T00:00:00"/>
  </r>
  <r>
    <s v="kenkogelpenke303tgeltriangularblack12grsartomoro"/>
    <x v="432"/>
    <n v="670"/>
    <e v="#N/A"/>
    <n v="401"/>
    <s v="Bp Kenko KE-303 Triangular Hitam"/>
    <s v="ARTO MORO"/>
    <s v="KENKO"/>
    <s v="12 GRS"/>
    <s v="pen"/>
    <s v="12"/>
    <s v="GRS"/>
    <n v="12"/>
    <s v="LSN"/>
    <n v="12"/>
    <s v="PCS"/>
    <n v="1728"/>
    <s v="PCS"/>
    <m/>
    <n v="2"/>
    <n v="2"/>
    <n v="0"/>
    <n v="0"/>
    <n v="0"/>
    <n v="3456"/>
    <s v=""/>
    <s v=""/>
    <s v=""/>
    <s v=""/>
    <s v=""/>
    <s v=""/>
    <s v=""/>
    <s v=""/>
    <s v=""/>
    <s v=""/>
    <s v=""/>
    <s v=""/>
    <s v=""/>
    <s v=""/>
    <s v=""/>
    <s v=""/>
    <n v="2"/>
    <s v=""/>
    <s v=""/>
    <n v="51"/>
    <x v="4"/>
    <d v="2023-07-24T00:00:00"/>
  </r>
  <r>
    <s v="kenkoerasererw20sqwhite50boxartomoro"/>
    <x v="439"/>
    <n v="671"/>
    <e v="#N/A"/>
    <n v="903"/>
    <s v="Stip Kenko ERW-20 SQ putih"/>
    <s v="ARTO MORO"/>
    <s v="KENKO"/>
    <s v="50 BOX"/>
    <s v="stip"/>
    <s v="50"/>
    <s v="BOX"/>
    <s v=""/>
    <s v=""/>
    <s v=""/>
    <s v=""/>
    <n v="50"/>
    <s v="BOX"/>
    <m/>
    <n v="2"/>
    <n v="2"/>
    <n v="2"/>
    <n v="0"/>
    <n v="0"/>
    <n v="100"/>
    <s v=""/>
    <s v=""/>
    <s v=""/>
    <s v=""/>
    <s v=""/>
    <s v=""/>
    <s v=""/>
    <s v=""/>
    <s v=""/>
    <s v=""/>
    <s v=""/>
    <s v=""/>
    <s v=""/>
    <s v=""/>
    <s v=""/>
    <s v=""/>
    <n v="2"/>
    <s v=""/>
    <s v=""/>
    <n v="52"/>
    <x v="4"/>
    <d v="2023-07-24T00:00:00"/>
  </r>
  <r>
    <s v="kenkolaminatingfilmlf1002234fc@100pcs10boxartomoro"/>
    <x v="440"/>
    <n v="672"/>
    <e v="#N/A"/>
    <n v="591"/>
    <s v="Mika laminating Kenko LF100-2234"/>
    <s v="ARTO MORO"/>
    <s v="KENKO"/>
    <s v="10 BOX"/>
    <s v="mika"/>
    <s v="10"/>
    <s v="BOX"/>
    <s v=""/>
    <s v=""/>
    <s v=""/>
    <s v=""/>
    <n v="10"/>
    <s v="BOX"/>
    <m/>
    <n v="1"/>
    <n v="1"/>
    <n v="1"/>
    <n v="0"/>
    <n v="0"/>
    <n v="10"/>
    <s v=""/>
    <s v=""/>
    <s v=""/>
    <s v=""/>
    <s v=""/>
    <s v=""/>
    <s v=""/>
    <s v=""/>
    <s v=""/>
    <s v=""/>
    <s v=""/>
    <s v=""/>
    <s v=""/>
    <s v=""/>
    <s v=""/>
    <s v=""/>
    <n v="1"/>
    <s v=""/>
    <s v=""/>
    <n v="53"/>
    <x v="4"/>
    <d v="2023-07-24T00:00:00"/>
  </r>
  <r>
    <s v="kenkocorrectionfluidke10836lsnartomoro"/>
    <x v="433"/>
    <n v="673"/>
    <e v="#N/A"/>
    <n v="998"/>
    <s v="Tipe-ex Kenko KE-108"/>
    <s v="ARTO MORO"/>
    <s v="KENKO"/>
    <s v="36 LSN"/>
    <s v="tipex"/>
    <s v="36"/>
    <s v="LSN"/>
    <n v="12"/>
    <s v="PCS"/>
    <s v=""/>
    <s v=""/>
    <n v="432"/>
    <s v="PCS"/>
    <m/>
    <n v="2"/>
    <n v="2"/>
    <n v="0"/>
    <n v="0"/>
    <n v="0"/>
    <n v="864"/>
    <s v=""/>
    <s v=""/>
    <s v=""/>
    <s v=""/>
    <s v=""/>
    <s v=""/>
    <s v=""/>
    <s v=""/>
    <s v=""/>
    <s v=""/>
    <s v=""/>
    <s v=""/>
    <s v=""/>
    <s v=""/>
    <s v=""/>
    <s v=""/>
    <n v="2"/>
    <s v=""/>
    <s v=""/>
    <n v="54"/>
    <x v="4"/>
    <d v="2023-07-24T00:00:00"/>
  </r>
  <r>
    <s v="kenkoheavydutystaplerhd12n136pcsartomoro"/>
    <x v="441"/>
    <n v="674"/>
    <e v="#N/A"/>
    <n v="876"/>
    <s v="Stapler Kenko HD-12N/13"/>
    <s v="ARTO MORO"/>
    <s v="KENKO"/>
    <s v="6 PCS"/>
    <s v="stapler"/>
    <s v="6"/>
    <s v="PCS"/>
    <s v=""/>
    <s v=""/>
    <s v=""/>
    <s v=""/>
    <n v="6"/>
    <s v="PCS"/>
    <m/>
    <n v="2"/>
    <n v="2"/>
    <n v="1"/>
    <n v="0"/>
    <n v="0"/>
    <n v="12"/>
    <s v=""/>
    <s v=""/>
    <s v=""/>
    <s v=""/>
    <s v=""/>
    <s v=""/>
    <s v=""/>
    <s v=""/>
    <s v=""/>
    <s v=""/>
    <s v=""/>
    <s v=""/>
    <s v=""/>
    <s v=""/>
    <s v=""/>
    <s v=""/>
    <n v="2"/>
    <s v=""/>
    <s v=""/>
    <n v="55"/>
    <x v="4"/>
    <d v="2023-07-24T00:00:00"/>
  </r>
  <r>
    <s v="kenkoheavydutystaplerhd12n246pcsartomoro"/>
    <x v="442"/>
    <n v="675"/>
    <e v="#N/A"/>
    <n v="877"/>
    <s v="Stapler Kenko HD-12N/24"/>
    <s v="ARTO MORO"/>
    <s v="KENKO"/>
    <s v="6 PCS"/>
    <s v="stapler"/>
    <s v="6"/>
    <s v="PCS"/>
    <s v=""/>
    <s v=""/>
    <s v=""/>
    <s v=""/>
    <n v="6"/>
    <s v="PCS"/>
    <m/>
    <n v="1"/>
    <n v="1"/>
    <n v="1"/>
    <n v="0"/>
    <n v="0"/>
    <n v="6"/>
    <s v=""/>
    <s v=""/>
    <s v=""/>
    <s v=""/>
    <s v=""/>
    <s v=""/>
    <s v=""/>
    <s v=""/>
    <s v=""/>
    <s v=""/>
    <s v=""/>
    <s v=""/>
    <s v=""/>
    <s v=""/>
    <s v=""/>
    <s v=""/>
    <n v="1"/>
    <s v=""/>
    <s v=""/>
    <n v="56"/>
    <x v="4"/>
    <d v="2023-07-24T00:00:00"/>
  </r>
  <r>
    <s v="kenkobinderclipno10750grsartomoro"/>
    <x v="443"/>
    <n v="676"/>
    <e v="#N/A"/>
    <n v="131"/>
    <s v="Binder clip Kenko 107"/>
    <s v="ARTO MORO"/>
    <s v="KENKO"/>
    <s v="50 GRS"/>
    <s v="clip"/>
    <s v="50"/>
    <s v="GRS"/>
    <n v="12"/>
    <s v="LSN"/>
    <n v="12"/>
    <s v="PCS"/>
    <n v="7200"/>
    <s v="PCS"/>
    <m/>
    <n v="1"/>
    <n v="1"/>
    <n v="0"/>
    <n v="0"/>
    <n v="0"/>
    <n v="7200"/>
    <s v=""/>
    <s v=""/>
    <s v=""/>
    <s v=""/>
    <s v=""/>
    <s v=""/>
    <s v=""/>
    <s v=""/>
    <s v=""/>
    <s v=""/>
    <s v=""/>
    <s v=""/>
    <s v=""/>
    <s v=""/>
    <s v=""/>
    <s v=""/>
    <n v="1"/>
    <s v=""/>
    <s v=""/>
    <n v="57"/>
    <x v="4"/>
    <d v="2023-07-24T00:00:00"/>
  </r>
  <r>
    <s v="kenkocolorpencilcp12halfclassic24box24setartomoro"/>
    <x v="444"/>
    <n v="677"/>
    <e v="#N/A"/>
    <n v="798"/>
    <s v="PW Kenko 12W CP-12HALF classic"/>
    <s v="ARTO MORO"/>
    <s v="KENKO"/>
    <s v="24 BOX (24 SET)"/>
    <s v="pw"/>
    <s v="24"/>
    <s v="BOX"/>
    <s v="24"/>
    <s v="SET"/>
    <s v=""/>
    <s v=""/>
    <n v="576"/>
    <s v="SET"/>
    <m/>
    <n v="3"/>
    <n v="3"/>
    <n v="3"/>
    <n v="0"/>
    <n v="0"/>
    <n v="1728"/>
    <s v=""/>
    <s v=""/>
    <s v=""/>
    <s v=""/>
    <s v=""/>
    <s v=""/>
    <s v=""/>
    <s v=""/>
    <s v=""/>
    <s v=""/>
    <s v=""/>
    <s v=""/>
    <s v=""/>
    <s v=""/>
    <s v=""/>
    <s v=""/>
    <n v="3"/>
    <s v=""/>
    <s v=""/>
    <n v="58"/>
    <x v="4"/>
    <d v="2023-07-24T00:00:00"/>
  </r>
  <r>
    <s v="kenko12colorpencilcp12fclassic24lsnartomoro"/>
    <x v="445"/>
    <n v="678"/>
    <e v="#N/A"/>
    <n v="790"/>
    <s v="PW Kenko 12W CP-12 F classic panjang"/>
    <s v="ARTO MORO"/>
    <s v="KENKO"/>
    <s v="24 LSN"/>
    <s v="pw"/>
    <s v="24"/>
    <s v="LSN"/>
    <n v="12"/>
    <s v="PCS"/>
    <s v=""/>
    <s v=""/>
    <n v="288"/>
    <s v="PCS"/>
    <m/>
    <n v="8"/>
    <n v="8"/>
    <n v="8"/>
    <n v="0"/>
    <n v="0"/>
    <n v="2304"/>
    <s v=""/>
    <s v=""/>
    <s v=""/>
    <s v=""/>
    <s v=""/>
    <s v=""/>
    <s v=""/>
    <s v=""/>
    <s v=""/>
    <s v=""/>
    <s v=""/>
    <s v=""/>
    <s v=""/>
    <s v=""/>
    <s v=""/>
    <s v=""/>
    <n v="8"/>
    <s v=""/>
    <s v=""/>
    <n v="59"/>
    <x v="4"/>
    <d v="2023-07-24T00:00:00"/>
  </r>
  <r>
    <s v="kenko24colorpencilcp24fclassic24box6setartomoro"/>
    <x v="446"/>
    <n v="679"/>
    <e v="#N/A"/>
    <n v="801"/>
    <s v="PW Kenko 24W CP-24 F classic panjang"/>
    <s v="ARTO MORO"/>
    <s v="KENKO"/>
    <s v="24 BOX (6 SET)"/>
    <s v="pw"/>
    <s v="24"/>
    <s v="BOX"/>
    <s v="6"/>
    <s v="SET"/>
    <s v=""/>
    <s v=""/>
    <n v="144"/>
    <s v="SET"/>
    <m/>
    <n v="2"/>
    <n v="2"/>
    <n v="2"/>
    <n v="0"/>
    <n v="0"/>
    <n v="288"/>
    <s v=""/>
    <s v=""/>
    <s v=""/>
    <s v=""/>
    <s v=""/>
    <s v=""/>
    <s v=""/>
    <s v=""/>
    <s v=""/>
    <s v=""/>
    <s v=""/>
    <s v=""/>
    <s v=""/>
    <s v=""/>
    <s v=""/>
    <s v=""/>
    <n v="2"/>
    <s v=""/>
    <s v=""/>
    <n v="60"/>
    <x v="4"/>
    <d v="2023-07-24T00:00:00"/>
  </r>
  <r>
    <s v="kenkocorrectionfluidke0136lsnartomoro"/>
    <x v="437"/>
    <n v="681"/>
    <e v="#N/A"/>
    <n v="996"/>
    <s v="Tipe-ex Kenko KE-01"/>
    <s v="ARTO MORO"/>
    <s v="KENKO"/>
    <s v="36 LSN"/>
    <s v="tipex"/>
    <s v="36"/>
    <s v="LSN"/>
    <n v="12"/>
    <s v="PCS"/>
    <s v=""/>
    <s v=""/>
    <n v="432"/>
    <s v="PCS"/>
    <m/>
    <n v="5"/>
    <n v="5"/>
    <n v="3"/>
    <n v="0"/>
    <n v="0"/>
    <n v="2160"/>
    <s v=""/>
    <s v=""/>
    <s v=""/>
    <s v=""/>
    <s v=""/>
    <s v=""/>
    <s v=""/>
    <s v=""/>
    <s v=""/>
    <s v=""/>
    <s v=""/>
    <s v=""/>
    <s v=""/>
    <s v=""/>
    <s v=""/>
    <s v=""/>
    <n v="5"/>
    <s v=""/>
    <s v=""/>
    <n v="61"/>
    <x v="4"/>
    <d v="2023-07-24T00:00:00"/>
  </r>
  <r>
    <s v="kenkogelpeneasygelblack12grsartomoro"/>
    <x v="438"/>
    <n v="682"/>
    <e v="#N/A"/>
    <n v="376"/>
    <s v="Gel pen Kenko Easy Gel hitam"/>
    <s v="ARTO MORO"/>
    <s v="KENKO"/>
    <s v="12 GRS"/>
    <s v="pen"/>
    <s v="12"/>
    <s v="GRS"/>
    <n v="12"/>
    <s v="LSN"/>
    <n v="12"/>
    <s v="PCS"/>
    <n v="1728"/>
    <s v="PCS"/>
    <m/>
    <n v="1"/>
    <n v="1"/>
    <n v="1"/>
    <n v="0"/>
    <n v="0"/>
    <n v="1728"/>
    <s v=""/>
    <s v=""/>
    <s v=""/>
    <s v=""/>
    <s v=""/>
    <s v=""/>
    <s v=""/>
    <s v=""/>
    <s v=""/>
    <s v=""/>
    <s v=""/>
    <s v=""/>
    <s v=""/>
    <s v=""/>
    <s v=""/>
    <s v=""/>
    <n v="1"/>
    <s v=""/>
    <s v=""/>
    <n v="62"/>
    <x v="4"/>
    <d v="2023-07-24T00:00:00"/>
  </r>
  <r>
    <s v="kenkopencil2b303020grsartomoro"/>
    <x v="447"/>
    <n v="683"/>
    <e v="#N/A"/>
    <n v="718"/>
    <s v="Pensil Kenko 2B-3030"/>
    <s v="ARTO MORO"/>
    <s v="KENKO"/>
    <s v="20 GRS"/>
    <s v="pensil"/>
    <s v="20"/>
    <s v="GRS"/>
    <n v="12"/>
    <s v="LSN"/>
    <n v="12"/>
    <s v="PCS"/>
    <n v="2880"/>
    <s v="PCS"/>
    <m/>
    <n v="2"/>
    <n v="2"/>
    <n v="0"/>
    <n v="0"/>
    <n v="0"/>
    <n v="5760"/>
    <s v=""/>
    <s v=""/>
    <s v=""/>
    <s v=""/>
    <s v=""/>
    <s v=""/>
    <s v=""/>
    <s v=""/>
    <s v=""/>
    <s v=""/>
    <s v=""/>
    <s v=""/>
    <s v=""/>
    <s v=""/>
    <s v=""/>
    <s v=""/>
    <n v="2"/>
    <s v=""/>
    <s v=""/>
    <n v="63"/>
    <x v="4"/>
    <d v="2023-07-24T00:00:00"/>
  </r>
  <r>
    <s v="kenkopencil2b3181hitamcapmerah20grsartomoro"/>
    <x v="448"/>
    <n v="684"/>
    <e v="#N/A"/>
    <n v="719"/>
    <s v="Pensil Kenko 2B-3181 Hitam cap merah"/>
    <s v="ARTO MORO"/>
    <s v="KENKO"/>
    <s v="20 GRS"/>
    <s v="pensil"/>
    <s v="20"/>
    <s v="GRS"/>
    <n v="12"/>
    <s v="LSN"/>
    <n v="12"/>
    <s v="PCS"/>
    <n v="2880"/>
    <s v="PCS"/>
    <m/>
    <n v="3"/>
    <n v="3"/>
    <n v="2"/>
    <n v="0"/>
    <n v="0"/>
    <n v="8640"/>
    <s v=""/>
    <s v=""/>
    <s v=""/>
    <s v=""/>
    <s v=""/>
    <s v=""/>
    <s v=""/>
    <s v=""/>
    <s v=""/>
    <s v=""/>
    <s v=""/>
    <s v=""/>
    <s v=""/>
    <s v=""/>
    <s v=""/>
    <s v=""/>
    <n v="3"/>
    <s v=""/>
    <s v=""/>
    <n v="64"/>
    <x v="4"/>
    <d v="2023-07-24T00:00:00"/>
  </r>
  <r>
    <s v="kenkopencil2b6373metallic20grsartomoro"/>
    <x v="449"/>
    <n v="685"/>
    <e v="#N/A"/>
    <n v="726"/>
    <s v="Pensil Kenko 2B-6373 metalik"/>
    <s v="ARTO MORO"/>
    <s v="KENKO"/>
    <s v="20 GRS"/>
    <s v="pensil"/>
    <s v="20"/>
    <s v="GRS"/>
    <n v="12"/>
    <s v="LSN"/>
    <n v="12"/>
    <s v="PCS"/>
    <n v="2880"/>
    <s v="PCS"/>
    <m/>
    <n v="1"/>
    <n v="1"/>
    <n v="1"/>
    <n v="0"/>
    <n v="0"/>
    <n v="2880"/>
    <s v=""/>
    <s v=""/>
    <s v=""/>
    <s v=""/>
    <s v=""/>
    <s v=""/>
    <s v=""/>
    <s v=""/>
    <s v=""/>
    <s v=""/>
    <s v=""/>
    <s v=""/>
    <s v=""/>
    <s v=""/>
    <s v=""/>
    <s v=""/>
    <n v="1"/>
    <s v=""/>
    <s v=""/>
    <n v="65"/>
    <x v="4"/>
    <d v="2023-07-24T00:00:00"/>
  </r>
  <r>
    <s v="kenkopencil2b6181birucaphitam20grsartomoro"/>
    <x v="450"/>
    <n v="686"/>
    <e v="#N/A"/>
    <n v="721"/>
    <s v="Pensil Kenko 2B-6181 BIRU cap hitam"/>
    <s v="ARTO MORO"/>
    <s v="KENKO"/>
    <s v="20 GRS"/>
    <s v="pensil"/>
    <s v="20"/>
    <s v="GRS"/>
    <n v="12"/>
    <s v="LSN"/>
    <n v="12"/>
    <s v="PCS"/>
    <n v="2880"/>
    <s v="PCS"/>
    <m/>
    <n v="1"/>
    <n v="1"/>
    <n v="1"/>
    <n v="0"/>
    <n v="0"/>
    <n v="2880"/>
    <s v=""/>
    <s v=""/>
    <s v=""/>
    <s v=""/>
    <s v=""/>
    <s v=""/>
    <s v=""/>
    <s v=""/>
    <s v=""/>
    <s v=""/>
    <s v=""/>
    <s v=""/>
    <s v=""/>
    <s v=""/>
    <s v=""/>
    <s v=""/>
    <n v="1"/>
    <s v=""/>
    <s v=""/>
    <n v="66"/>
    <x v="4"/>
    <d v="2023-07-24T00:00:00"/>
  </r>
  <r>
    <s v="kenkopencil2b6191hijaucaphitam20grsartomoro"/>
    <x v="451"/>
    <n v="687"/>
    <e v="#N/A"/>
    <n v="723"/>
    <s v="Pensil Kenko 2B-6191 Hijau cap hitam"/>
    <s v="ARTO MORO"/>
    <s v="KENKO"/>
    <s v="20 GRS"/>
    <s v="pensil"/>
    <s v="20"/>
    <s v="GRS"/>
    <n v="12"/>
    <s v="LSN"/>
    <n v="12"/>
    <s v="PCS"/>
    <n v="2880"/>
    <s v="PCS"/>
    <m/>
    <n v="2"/>
    <n v="2"/>
    <n v="2"/>
    <n v="0"/>
    <n v="0"/>
    <n v="5760"/>
    <s v=""/>
    <s v=""/>
    <s v=""/>
    <s v=""/>
    <s v=""/>
    <s v=""/>
    <s v=""/>
    <s v=""/>
    <s v=""/>
    <s v=""/>
    <s v=""/>
    <s v=""/>
    <s v=""/>
    <s v=""/>
    <s v=""/>
    <s v=""/>
    <n v="2"/>
    <s v=""/>
    <s v=""/>
    <n v="67"/>
    <x v="4"/>
    <d v="2023-07-24T00:00:00"/>
  </r>
  <r>
    <s v="kenkogelpenwinjellerke600black12grsartomoro"/>
    <x v="452"/>
    <n v="688"/>
    <e v="#N/A"/>
    <n v="409"/>
    <s v="Bp Kenko Winjeller KE-600 hitam"/>
    <s v="ARTO MORO"/>
    <s v="KENKO"/>
    <s v="12 GRS"/>
    <s v="pen"/>
    <s v="12"/>
    <s v="GRS"/>
    <n v="12"/>
    <s v="LSN"/>
    <n v="12"/>
    <s v="PCS"/>
    <n v="1728"/>
    <s v="PCS"/>
    <m/>
    <n v="2"/>
    <n v="2"/>
    <n v="1"/>
    <n v="0"/>
    <n v="0"/>
    <n v="3456"/>
    <s v=""/>
    <s v=""/>
    <s v=""/>
    <s v=""/>
    <s v=""/>
    <s v=""/>
    <s v=""/>
    <s v=""/>
    <s v=""/>
    <s v=""/>
    <s v=""/>
    <s v=""/>
    <s v=""/>
    <s v=""/>
    <s v=""/>
    <s v=""/>
    <n v="2"/>
    <s v=""/>
    <s v=""/>
    <n v="68"/>
    <x v="4"/>
    <d v="2023-07-24T00:00:00"/>
  </r>
  <r>
    <s v="bsr180'10cmner80lsnuntana"/>
    <x v="453"/>
    <n v="690"/>
    <e v="#N/A"/>
    <e v="#N/A"/>
    <e v="#N/A"/>
    <e v="#N/A"/>
    <e v="#N/A"/>
    <e v="#N/A"/>
    <e v="#N/A"/>
    <e v="#N/A"/>
    <e v="#N/A"/>
    <e v="#N/A"/>
    <e v="#N/A"/>
    <e v="#N/A"/>
    <e v="#N/A"/>
    <e v="#N/A"/>
    <e v="#N/A"/>
    <m/>
    <n v="1"/>
    <e v="#N/A"/>
    <n v="1"/>
    <n v="80"/>
    <s v="LSN"/>
    <n v="960"/>
    <s v=""/>
    <s v=""/>
    <s v=""/>
    <s v=""/>
    <s v=""/>
    <s v=""/>
    <s v=""/>
    <s v=""/>
    <s v=""/>
    <s v=""/>
    <s v=""/>
    <s v=""/>
    <s v=""/>
    <s v=""/>
    <s v=""/>
    <s v=""/>
    <n v="1"/>
    <s v=""/>
    <s v=""/>
    <n v="69"/>
    <x v="4"/>
    <d v="2023-07-25T00:00:00"/>
  </r>
  <r>
    <s v="bsr180'10cmner80lsnuntana"/>
    <x v="453"/>
    <n v="691"/>
    <e v="#N/A"/>
    <e v="#N/A"/>
    <e v="#N/A"/>
    <e v="#N/A"/>
    <e v="#N/A"/>
    <e v="#N/A"/>
    <e v="#N/A"/>
    <e v="#N/A"/>
    <e v="#N/A"/>
    <e v="#N/A"/>
    <e v="#N/A"/>
    <e v="#N/A"/>
    <e v="#N/A"/>
    <e v="#N/A"/>
    <e v="#N/A"/>
    <m/>
    <n v="1"/>
    <e v="#N/A"/>
    <n v="1"/>
    <n v="80"/>
    <s v="LSN"/>
    <n v="960"/>
    <s v=""/>
    <s v=""/>
    <s v=""/>
    <s v=""/>
    <s v=""/>
    <s v=""/>
    <s v=""/>
    <s v=""/>
    <s v=""/>
    <s v=""/>
    <s v=""/>
    <s v=""/>
    <s v=""/>
    <s v=""/>
    <s v=""/>
    <s v=""/>
    <n v="1"/>
    <s v=""/>
    <s v=""/>
    <n v="70"/>
    <x v="4"/>
    <d v="2023-07-25T00:00:00"/>
  </r>
  <r>
    <s v="bt30cm100lsnuntana"/>
    <x v="454"/>
    <n v="693"/>
    <e v="#N/A"/>
    <n v="1645"/>
    <s v="Garisan BT 30cm"/>
    <s v="UNTANA"/>
    <s v="PPW"/>
    <s v="100 LSN"/>
    <s v="garisan"/>
    <s v="100"/>
    <s v="LSN"/>
    <n v="12"/>
    <s v="PCS"/>
    <s v=""/>
    <s v=""/>
    <n v="1200"/>
    <s v="PCS"/>
    <m/>
    <n v="8"/>
    <n v="8"/>
    <n v="6"/>
    <n v="800"/>
    <s v="LSN"/>
    <n v="9600"/>
    <s v=""/>
    <s v=""/>
    <s v=""/>
    <s v=""/>
    <s v=""/>
    <s v=""/>
    <s v=""/>
    <s v=""/>
    <s v=""/>
    <s v=""/>
    <s v=""/>
    <s v=""/>
    <s v=""/>
    <s v=""/>
    <s v=""/>
    <s v=""/>
    <n v="8"/>
    <s v=""/>
    <s v=""/>
    <n v="71"/>
    <x v="4"/>
    <d v="2023-07-25T00:00:00"/>
  </r>
  <r>
    <s v="bt20cm100lsnuntana"/>
    <x v="455"/>
    <n v="694"/>
    <e v="#N/A"/>
    <n v="1644"/>
    <s v="Garisan BT 20cm"/>
    <s v="UNTANA"/>
    <s v="PPW"/>
    <s v="100 LSN"/>
    <s v="garisan"/>
    <s v="100"/>
    <s v="LSN"/>
    <n v="12"/>
    <s v="PCS"/>
    <s v=""/>
    <s v=""/>
    <n v="1200"/>
    <s v="PCS"/>
    <m/>
    <n v="4"/>
    <n v="4"/>
    <n v="4"/>
    <n v="400"/>
    <s v="LSN"/>
    <n v="4800"/>
    <s v=""/>
    <s v=""/>
    <s v=""/>
    <s v=""/>
    <s v=""/>
    <s v=""/>
    <s v=""/>
    <s v=""/>
    <s v=""/>
    <s v=""/>
    <s v=""/>
    <s v=""/>
    <s v=""/>
    <s v=""/>
    <s v=""/>
    <s v=""/>
    <n v="4"/>
    <s v=""/>
    <s v=""/>
    <n v="72"/>
    <x v="4"/>
    <d v="2023-07-25T00:00:00"/>
  </r>
  <r>
    <s v="dust25x4500roluntana"/>
    <x v="456"/>
    <n v="696"/>
    <e v="#N/A"/>
    <e v="#N/A"/>
    <e v="#N/A"/>
    <e v="#N/A"/>
    <e v="#N/A"/>
    <e v="#N/A"/>
    <e v="#N/A"/>
    <e v="#N/A"/>
    <e v="#N/A"/>
    <e v="#N/A"/>
    <e v="#N/A"/>
    <e v="#N/A"/>
    <e v="#N/A"/>
    <e v="#N/A"/>
    <e v="#N/A"/>
    <m/>
    <n v="2"/>
    <e v="#N/A"/>
    <n v="0"/>
    <n v="1000"/>
    <s v="ROL"/>
    <e v="#N/A"/>
    <s v=""/>
    <s v=""/>
    <s v=""/>
    <s v=""/>
    <s v=""/>
    <s v=""/>
    <s v=""/>
    <s v=""/>
    <s v=""/>
    <s v=""/>
    <s v=""/>
    <s v=""/>
    <s v=""/>
    <s v=""/>
    <s v=""/>
    <s v=""/>
    <n v="2"/>
    <s v=""/>
    <s v=""/>
    <n v="73"/>
    <x v="4"/>
    <d v="2023-07-25T00:00:00"/>
  </r>
  <r>
    <s v="pckb90585x21mobil2ssn120pcsuntana"/>
    <x v="457"/>
    <n v="701"/>
    <e v="#N/A"/>
    <e v="#N/A"/>
    <e v="#N/A"/>
    <e v="#N/A"/>
    <e v="#N/A"/>
    <e v="#N/A"/>
    <e v="#N/A"/>
    <e v="#N/A"/>
    <e v="#N/A"/>
    <e v="#N/A"/>
    <e v="#N/A"/>
    <e v="#N/A"/>
    <e v="#N/A"/>
    <e v="#N/A"/>
    <e v="#N/A"/>
    <m/>
    <n v="10"/>
    <e v="#N/A"/>
    <n v="1"/>
    <n v="1200"/>
    <s v="PCS"/>
    <e v="#N/A"/>
    <s v=""/>
    <s v=""/>
    <s v=""/>
    <s v=""/>
    <s v=""/>
    <s v=""/>
    <s v=""/>
    <s v=""/>
    <s v=""/>
    <s v=""/>
    <s v=""/>
    <s v=""/>
    <s v=""/>
    <s v=""/>
    <s v=""/>
    <s v=""/>
    <n v="10"/>
    <s v=""/>
    <s v=""/>
    <n v="74"/>
    <x v="4"/>
    <d v="2023-07-25T00:00:00"/>
  </r>
  <r>
    <s v="bindernotegastab5cl1909college96pcsuntana"/>
    <x v="458"/>
    <n v="703"/>
    <e v="#N/A"/>
    <e v="#N/A"/>
    <e v="#N/A"/>
    <e v="#N/A"/>
    <e v="#N/A"/>
    <e v="#N/A"/>
    <e v="#N/A"/>
    <e v="#N/A"/>
    <e v="#N/A"/>
    <e v="#N/A"/>
    <e v="#N/A"/>
    <e v="#N/A"/>
    <e v="#N/A"/>
    <e v="#N/A"/>
    <e v="#N/A"/>
    <m/>
    <n v="2"/>
    <e v="#N/A"/>
    <n v="1"/>
    <n v="192"/>
    <s v="PCS"/>
    <e v="#N/A"/>
    <s v=""/>
    <s v=""/>
    <s v=""/>
    <s v=""/>
    <s v=""/>
    <s v=""/>
    <s v=""/>
    <s v=""/>
    <s v=""/>
    <s v=""/>
    <s v=""/>
    <s v=""/>
    <s v=""/>
    <s v=""/>
    <s v=""/>
    <s v=""/>
    <n v="2"/>
    <s v=""/>
    <s v=""/>
    <n v="75"/>
    <x v="4"/>
    <d v="2023-07-25T00:00:00"/>
  </r>
  <r>
    <s v="bindernotegastab5cm1909campus96pcsuntana"/>
    <x v="459"/>
    <n v="704"/>
    <e v="#N/A"/>
    <e v="#N/A"/>
    <e v="#N/A"/>
    <e v="#N/A"/>
    <e v="#N/A"/>
    <e v="#N/A"/>
    <e v="#N/A"/>
    <e v="#N/A"/>
    <e v="#N/A"/>
    <e v="#N/A"/>
    <e v="#N/A"/>
    <e v="#N/A"/>
    <e v="#N/A"/>
    <e v="#N/A"/>
    <e v="#N/A"/>
    <m/>
    <n v="2"/>
    <e v="#N/A"/>
    <n v="1"/>
    <n v="192"/>
    <s v="PCS"/>
    <e v="#N/A"/>
    <s v=""/>
    <s v=""/>
    <s v=""/>
    <s v=""/>
    <s v=""/>
    <s v=""/>
    <s v=""/>
    <s v=""/>
    <s v=""/>
    <s v=""/>
    <s v=""/>
    <s v=""/>
    <s v=""/>
    <s v=""/>
    <s v=""/>
    <s v=""/>
    <n v="2"/>
    <s v=""/>
    <s v=""/>
    <n v="76"/>
    <x v="4"/>
    <d v="2023-07-25T00:00:00"/>
  </r>
  <r>
    <s v="bindernotegastab5un1909university96pcsuntana"/>
    <x v="460"/>
    <n v="705"/>
    <e v="#N/A"/>
    <n v="1145"/>
    <s v="B Note Gasta B5-UN1909/ University"/>
    <s v="UNTANA"/>
    <s v="SBS"/>
    <s v="96 PCS"/>
    <s v="map"/>
    <s v="96"/>
    <s v="PCS"/>
    <s v=""/>
    <s v=""/>
    <s v=""/>
    <s v=""/>
    <n v="96"/>
    <s v="PCS"/>
    <m/>
    <n v="1"/>
    <n v="1"/>
    <n v="1"/>
    <n v="96"/>
    <s v="PCS"/>
    <n v="96"/>
    <s v=""/>
    <s v=""/>
    <s v=""/>
    <s v=""/>
    <s v=""/>
    <s v=""/>
    <s v=""/>
    <s v=""/>
    <s v=""/>
    <s v=""/>
    <s v=""/>
    <s v=""/>
    <s v=""/>
    <s v=""/>
    <s v=""/>
    <s v=""/>
    <n v="1"/>
    <s v=""/>
    <s v=""/>
    <n v="77"/>
    <x v="4"/>
    <d v="2023-07-25T00:00:00"/>
  </r>
  <r>
    <s v="bindernotemicrotopa5bt36batik120pcsuntana"/>
    <x v="461"/>
    <n v="706"/>
    <e v="#N/A"/>
    <e v="#N/A"/>
    <e v="#N/A"/>
    <e v="#N/A"/>
    <e v="#N/A"/>
    <e v="#N/A"/>
    <e v="#N/A"/>
    <e v="#N/A"/>
    <e v="#N/A"/>
    <e v="#N/A"/>
    <e v="#N/A"/>
    <e v="#N/A"/>
    <e v="#N/A"/>
    <e v="#N/A"/>
    <e v="#N/A"/>
    <m/>
    <n v="3"/>
    <e v="#N/A"/>
    <n v="1"/>
    <n v="360"/>
    <s v="PCS"/>
    <e v="#N/A"/>
    <s v=""/>
    <s v=""/>
    <s v=""/>
    <s v=""/>
    <s v=""/>
    <s v=""/>
    <s v=""/>
    <s v=""/>
    <s v=""/>
    <s v=""/>
    <s v=""/>
    <s v=""/>
    <s v=""/>
    <s v=""/>
    <s v=""/>
    <s v=""/>
    <n v="3"/>
    <s v=""/>
    <s v=""/>
    <n v="78"/>
    <x v="4"/>
    <d v="2023-07-25T00:00:00"/>
  </r>
  <r>
    <s v="bindernotemicrotopa5cm36campus120pcsuntana"/>
    <x v="462"/>
    <n v="707"/>
    <e v="#N/A"/>
    <e v="#N/A"/>
    <e v="#N/A"/>
    <e v="#N/A"/>
    <e v="#N/A"/>
    <e v="#N/A"/>
    <e v="#N/A"/>
    <e v="#N/A"/>
    <e v="#N/A"/>
    <e v="#N/A"/>
    <e v="#N/A"/>
    <e v="#N/A"/>
    <e v="#N/A"/>
    <e v="#N/A"/>
    <e v="#N/A"/>
    <m/>
    <n v="3"/>
    <e v="#N/A"/>
    <n v="1"/>
    <n v="360"/>
    <s v="PCS"/>
    <e v="#N/A"/>
    <s v=""/>
    <s v=""/>
    <s v=""/>
    <s v=""/>
    <s v=""/>
    <s v=""/>
    <s v=""/>
    <s v=""/>
    <s v=""/>
    <s v=""/>
    <s v=""/>
    <s v=""/>
    <s v=""/>
    <s v=""/>
    <s v=""/>
    <s v=""/>
    <n v="3"/>
    <s v=""/>
    <s v=""/>
    <n v="79"/>
    <x v="4"/>
    <d v="2023-07-25T00:00:00"/>
  </r>
  <r>
    <s v="bindernotemicrotopa5ut35university120pcsuntana"/>
    <x v="463"/>
    <n v="708"/>
    <e v="#N/A"/>
    <n v="1149"/>
    <s v="B Note Microtop A5-UT35/ University"/>
    <s v="UNTANA"/>
    <s v="SBS"/>
    <s v="120 PCS"/>
    <s v="map"/>
    <s v="120"/>
    <s v="PCS"/>
    <s v=""/>
    <s v=""/>
    <s v=""/>
    <s v=""/>
    <n v="120"/>
    <s v="PCS"/>
    <m/>
    <n v="3"/>
    <n v="3"/>
    <n v="1"/>
    <n v="360"/>
    <s v="PCS"/>
    <n v="360"/>
    <s v=""/>
    <s v=""/>
    <s v=""/>
    <s v=""/>
    <s v=""/>
    <s v=""/>
    <s v=""/>
    <s v=""/>
    <s v=""/>
    <s v=""/>
    <s v=""/>
    <s v=""/>
    <s v=""/>
    <s v=""/>
    <s v=""/>
    <s v=""/>
    <n v="3"/>
    <s v=""/>
    <s v=""/>
    <n v="80"/>
    <x v="4"/>
    <d v="2023-07-25T00:00:00"/>
  </r>
  <r>
    <s v="binderntegastaslipb5bt65batik96pcsuntana"/>
    <x v="464"/>
    <n v="709"/>
    <e v="#N/A"/>
    <e v="#N/A"/>
    <e v="#N/A"/>
    <e v="#N/A"/>
    <e v="#N/A"/>
    <e v="#N/A"/>
    <e v="#N/A"/>
    <e v="#N/A"/>
    <e v="#N/A"/>
    <e v="#N/A"/>
    <e v="#N/A"/>
    <e v="#N/A"/>
    <e v="#N/A"/>
    <e v="#N/A"/>
    <e v="#N/A"/>
    <m/>
    <n v="2"/>
    <e v="#N/A"/>
    <n v="1"/>
    <n v="192"/>
    <s v="PCS"/>
    <e v="#N/A"/>
    <s v=""/>
    <s v=""/>
    <s v=""/>
    <s v=""/>
    <s v=""/>
    <s v=""/>
    <s v=""/>
    <s v=""/>
    <s v=""/>
    <s v=""/>
    <s v=""/>
    <s v=""/>
    <s v=""/>
    <s v=""/>
    <s v=""/>
    <s v=""/>
    <n v="2"/>
    <s v=""/>
    <s v=""/>
    <n v="81"/>
    <x v="4"/>
    <d v="2023-07-25T00:00:00"/>
  </r>
  <r>
    <s v="bindernotegastaa5hp2005p72pcsuntana"/>
    <x v="465"/>
    <n v="711"/>
    <e v="#N/A"/>
    <n v="1138"/>
    <s v="B Note Gasta A5-HP-2005 P"/>
    <s v="UNTANA"/>
    <s v="SBS"/>
    <s v="72 PCS"/>
    <s v="map"/>
    <s v="72"/>
    <s v="PCS"/>
    <s v=""/>
    <s v=""/>
    <s v=""/>
    <s v=""/>
    <n v="72"/>
    <s v="PCS"/>
    <m/>
    <n v="3"/>
    <n v="3"/>
    <n v="1"/>
    <n v="216"/>
    <s v="PCS"/>
    <n v="216"/>
    <s v=""/>
    <s v=""/>
    <s v=""/>
    <s v=""/>
    <s v=""/>
    <s v=""/>
    <s v=""/>
    <s v=""/>
    <s v=""/>
    <s v=""/>
    <s v=""/>
    <s v=""/>
    <s v=""/>
    <s v=""/>
    <s v=""/>
    <s v=""/>
    <n v="3"/>
    <s v=""/>
    <s v=""/>
    <n v="82"/>
    <x v="4"/>
    <d v="2023-07-25T00:00:00"/>
  </r>
  <r>
    <s v="bindernotegastappa5hp2006t72pcsuntana"/>
    <x v="466"/>
    <n v="712"/>
    <e v="#N/A"/>
    <e v="#N/A"/>
    <e v="#N/A"/>
    <e v="#N/A"/>
    <e v="#N/A"/>
    <e v="#N/A"/>
    <e v="#N/A"/>
    <e v="#N/A"/>
    <e v="#N/A"/>
    <e v="#N/A"/>
    <e v="#N/A"/>
    <e v="#N/A"/>
    <e v="#N/A"/>
    <e v="#N/A"/>
    <e v="#N/A"/>
    <m/>
    <n v="3"/>
    <e v="#N/A"/>
    <n v="1"/>
    <n v="216"/>
    <s v="PCS"/>
    <e v="#N/A"/>
    <s v=""/>
    <s v=""/>
    <s v=""/>
    <s v=""/>
    <s v=""/>
    <s v=""/>
    <s v=""/>
    <s v=""/>
    <s v=""/>
    <s v=""/>
    <s v=""/>
    <s v=""/>
    <s v=""/>
    <s v=""/>
    <s v=""/>
    <s v=""/>
    <n v="3"/>
    <s v=""/>
    <s v=""/>
    <n v="83"/>
    <x v="4"/>
    <d v="2023-07-25T00:00:00"/>
  </r>
  <r>
    <s v="bindernotegastappa5hp2007f72pcsuntana"/>
    <x v="467"/>
    <n v="713"/>
    <e v="#N/A"/>
    <e v="#N/A"/>
    <e v="#N/A"/>
    <e v="#N/A"/>
    <e v="#N/A"/>
    <e v="#N/A"/>
    <e v="#N/A"/>
    <e v="#N/A"/>
    <e v="#N/A"/>
    <e v="#N/A"/>
    <e v="#N/A"/>
    <e v="#N/A"/>
    <e v="#N/A"/>
    <e v="#N/A"/>
    <e v="#N/A"/>
    <m/>
    <n v="6"/>
    <e v="#N/A"/>
    <n v="1"/>
    <n v="216"/>
    <s v="PCS"/>
    <e v="#N/A"/>
    <s v=""/>
    <s v=""/>
    <s v=""/>
    <s v=""/>
    <s v=""/>
    <s v=""/>
    <s v=""/>
    <s v=""/>
    <s v=""/>
    <s v=""/>
    <s v=""/>
    <s v=""/>
    <s v=""/>
    <s v=""/>
    <s v=""/>
    <s v=""/>
    <n v="6"/>
    <s v=""/>
    <s v=""/>
    <n v="84"/>
    <x v="4"/>
    <d v="2023-07-25T00:00:00"/>
  </r>
  <r>
    <s v="bindernotea5hp2008pa5sr72pcsuntana"/>
    <x v="468"/>
    <n v="714"/>
    <e v="#N/A"/>
    <e v="#N/A"/>
    <e v="#N/A"/>
    <e v="#N/A"/>
    <e v="#N/A"/>
    <e v="#N/A"/>
    <e v="#N/A"/>
    <e v="#N/A"/>
    <e v="#N/A"/>
    <e v="#N/A"/>
    <e v="#N/A"/>
    <e v="#N/A"/>
    <e v="#N/A"/>
    <e v="#N/A"/>
    <e v="#N/A"/>
    <m/>
    <n v="3"/>
    <e v="#N/A"/>
    <n v="1"/>
    <n v="216"/>
    <s v="PCS"/>
    <e v="#N/A"/>
    <s v=""/>
    <s v=""/>
    <s v=""/>
    <s v=""/>
    <s v=""/>
    <s v=""/>
    <s v=""/>
    <s v=""/>
    <s v=""/>
    <s v=""/>
    <s v=""/>
    <s v=""/>
    <s v=""/>
    <s v=""/>
    <s v=""/>
    <s v=""/>
    <n v="3"/>
    <s v=""/>
    <s v=""/>
    <n v="85"/>
    <x v="4"/>
    <d v="2023-07-25T00:00:00"/>
  </r>
  <r>
    <s v="bindernotegastappa5hp2009t72pcsuntana"/>
    <x v="469"/>
    <n v="715"/>
    <e v="#N/A"/>
    <e v="#N/A"/>
    <e v="#N/A"/>
    <e v="#N/A"/>
    <e v="#N/A"/>
    <e v="#N/A"/>
    <e v="#N/A"/>
    <e v="#N/A"/>
    <e v="#N/A"/>
    <e v="#N/A"/>
    <e v="#N/A"/>
    <e v="#N/A"/>
    <e v="#N/A"/>
    <e v="#N/A"/>
    <e v="#N/A"/>
    <m/>
    <n v="3"/>
    <e v="#N/A"/>
    <n v="1"/>
    <n v="216"/>
    <s v="PCS"/>
    <e v="#N/A"/>
    <s v=""/>
    <s v=""/>
    <s v=""/>
    <s v=""/>
    <s v=""/>
    <s v=""/>
    <s v=""/>
    <s v=""/>
    <s v=""/>
    <s v=""/>
    <s v=""/>
    <s v=""/>
    <s v=""/>
    <s v=""/>
    <s v=""/>
    <s v=""/>
    <n v="3"/>
    <s v=""/>
    <s v=""/>
    <n v="86"/>
    <x v="4"/>
    <d v="2023-07-25T00:00:00"/>
  </r>
  <r>
    <s v="bindernotegastaa5p2001f72pcsuntana"/>
    <x v="470"/>
    <n v="716"/>
    <e v="#N/A"/>
    <e v="#N/A"/>
    <e v="#N/A"/>
    <e v="#N/A"/>
    <e v="#N/A"/>
    <e v="#N/A"/>
    <e v="#N/A"/>
    <e v="#N/A"/>
    <e v="#N/A"/>
    <e v="#N/A"/>
    <e v="#N/A"/>
    <e v="#N/A"/>
    <e v="#N/A"/>
    <e v="#N/A"/>
    <e v="#N/A"/>
    <m/>
    <n v="1"/>
    <e v="#N/A"/>
    <n v="0"/>
    <n v="72"/>
    <s v="PCS"/>
    <e v="#N/A"/>
    <s v=""/>
    <s v=""/>
    <s v=""/>
    <s v=""/>
    <s v=""/>
    <s v=""/>
    <s v=""/>
    <s v=""/>
    <s v=""/>
    <s v=""/>
    <s v=""/>
    <s v=""/>
    <s v=""/>
    <s v=""/>
    <s v=""/>
    <s v=""/>
    <n v="1"/>
    <s v=""/>
    <s v=""/>
    <n v="87"/>
    <x v="4"/>
    <d v="2023-07-25T00:00:00"/>
  </r>
  <r>
    <s v="bindernotegastaa5p2002p72pcsuntana"/>
    <x v="471"/>
    <n v="717"/>
    <e v="#N/A"/>
    <e v="#N/A"/>
    <e v="#N/A"/>
    <e v="#N/A"/>
    <e v="#N/A"/>
    <e v="#N/A"/>
    <e v="#N/A"/>
    <e v="#N/A"/>
    <e v="#N/A"/>
    <e v="#N/A"/>
    <e v="#N/A"/>
    <e v="#N/A"/>
    <e v="#N/A"/>
    <e v="#N/A"/>
    <e v="#N/A"/>
    <m/>
    <n v="2"/>
    <e v="#N/A"/>
    <n v="0"/>
    <n v="144"/>
    <s v="PCS"/>
    <e v="#N/A"/>
    <s v=""/>
    <s v=""/>
    <s v=""/>
    <s v=""/>
    <s v=""/>
    <s v=""/>
    <s v=""/>
    <s v=""/>
    <s v=""/>
    <s v=""/>
    <s v=""/>
    <s v=""/>
    <s v=""/>
    <s v=""/>
    <s v=""/>
    <s v=""/>
    <n v="2"/>
    <s v=""/>
    <s v=""/>
    <n v="88"/>
    <x v="4"/>
    <d v="2023-07-25T00:00:00"/>
  </r>
  <r>
    <s v="bindernotegastaa5p2002t72pcsuntana"/>
    <x v="472"/>
    <n v="718"/>
    <e v="#N/A"/>
    <n v="1140"/>
    <s v="B Note Gasta A5-P-2002 T"/>
    <s v="UNTANA"/>
    <s v="SBS"/>
    <s v="72 PCS"/>
    <s v="map"/>
    <s v="72"/>
    <s v="PCS"/>
    <s v=""/>
    <s v=""/>
    <s v=""/>
    <s v=""/>
    <n v="72"/>
    <s v="PCS"/>
    <m/>
    <n v="3"/>
    <n v="3"/>
    <n v="1"/>
    <n v="216"/>
    <s v="PCS"/>
    <n v="216"/>
    <s v=""/>
    <s v=""/>
    <s v=""/>
    <s v=""/>
    <s v=""/>
    <s v=""/>
    <s v=""/>
    <s v=""/>
    <s v=""/>
    <s v=""/>
    <s v=""/>
    <s v=""/>
    <s v=""/>
    <s v=""/>
    <s v=""/>
    <s v=""/>
    <n v="3"/>
    <s v=""/>
    <s v=""/>
    <n v="89"/>
    <x v="4"/>
    <d v="2023-07-25T00:00:00"/>
  </r>
  <r>
    <s v="bindernotegastab5hp2605p48pcsuntana"/>
    <x v="473"/>
    <n v="720"/>
    <e v="#N/A"/>
    <e v="#N/A"/>
    <e v="#N/A"/>
    <e v="#N/A"/>
    <e v="#N/A"/>
    <e v="#N/A"/>
    <e v="#N/A"/>
    <e v="#N/A"/>
    <e v="#N/A"/>
    <e v="#N/A"/>
    <e v="#N/A"/>
    <e v="#N/A"/>
    <e v="#N/A"/>
    <e v="#N/A"/>
    <e v="#N/A"/>
    <m/>
    <n v="2"/>
    <e v="#N/A"/>
    <n v="1"/>
    <n v="96"/>
    <s v="PCS"/>
    <e v="#N/A"/>
    <s v=""/>
    <s v=""/>
    <s v=""/>
    <s v=""/>
    <s v=""/>
    <s v=""/>
    <s v=""/>
    <s v=""/>
    <s v=""/>
    <s v=""/>
    <s v=""/>
    <s v=""/>
    <s v=""/>
    <s v=""/>
    <s v=""/>
    <s v=""/>
    <n v="2"/>
    <s v=""/>
    <s v=""/>
    <n v="90"/>
    <x v="4"/>
    <d v="2023-07-25T00:00:00"/>
  </r>
  <r>
    <s v="bindernotegastab5hp2606t48pcsuntana"/>
    <x v="474"/>
    <n v="721"/>
    <e v="#N/A"/>
    <e v="#N/A"/>
    <e v="#N/A"/>
    <e v="#N/A"/>
    <e v="#N/A"/>
    <e v="#N/A"/>
    <e v="#N/A"/>
    <e v="#N/A"/>
    <e v="#N/A"/>
    <e v="#N/A"/>
    <e v="#N/A"/>
    <e v="#N/A"/>
    <e v="#N/A"/>
    <e v="#N/A"/>
    <e v="#N/A"/>
    <m/>
    <n v="2"/>
    <e v="#N/A"/>
    <n v="1"/>
    <n v="96"/>
    <s v="PCS"/>
    <e v="#N/A"/>
    <s v=""/>
    <s v=""/>
    <s v=""/>
    <s v=""/>
    <s v=""/>
    <s v=""/>
    <s v=""/>
    <s v=""/>
    <s v=""/>
    <s v=""/>
    <s v=""/>
    <s v=""/>
    <s v=""/>
    <s v=""/>
    <s v=""/>
    <s v=""/>
    <n v="2"/>
    <s v=""/>
    <s v=""/>
    <n v="91"/>
    <x v="4"/>
    <d v="2023-07-25T00:00:00"/>
  </r>
  <r>
    <s v="bindernotegastab5hp2607f48pcsuntana"/>
    <x v="475"/>
    <n v="722"/>
    <e v="#N/A"/>
    <e v="#N/A"/>
    <e v="#N/A"/>
    <e v="#N/A"/>
    <e v="#N/A"/>
    <e v="#N/A"/>
    <e v="#N/A"/>
    <e v="#N/A"/>
    <e v="#N/A"/>
    <e v="#N/A"/>
    <e v="#N/A"/>
    <e v="#N/A"/>
    <e v="#N/A"/>
    <e v="#N/A"/>
    <e v="#N/A"/>
    <m/>
    <n v="2"/>
    <e v="#N/A"/>
    <n v="1"/>
    <n v="96"/>
    <s v="PCS"/>
    <e v="#N/A"/>
    <s v=""/>
    <s v=""/>
    <s v=""/>
    <s v=""/>
    <s v=""/>
    <s v=""/>
    <s v=""/>
    <s v=""/>
    <s v=""/>
    <s v=""/>
    <s v=""/>
    <s v=""/>
    <s v=""/>
    <s v=""/>
    <s v=""/>
    <s v=""/>
    <n v="2"/>
    <s v=""/>
    <s v=""/>
    <n v="92"/>
    <x v="4"/>
    <d v="2023-07-25T00:00:00"/>
  </r>
  <r>
    <s v="bindernotegastab5p2601f48pcsuntana"/>
    <x v="476"/>
    <n v="723"/>
    <e v="#N/A"/>
    <n v="1142"/>
    <s v="B Note Gasta B5-P-2601 F"/>
    <s v="UNTANA"/>
    <s v="SBS"/>
    <s v="48 PCS"/>
    <s v="map"/>
    <s v="48"/>
    <s v="PCS"/>
    <s v=""/>
    <s v=""/>
    <s v=""/>
    <s v=""/>
    <n v="48"/>
    <s v="PCS"/>
    <m/>
    <n v="2"/>
    <n v="2"/>
    <n v="1"/>
    <n v="96"/>
    <s v="PCS"/>
    <n v="96"/>
    <s v=""/>
    <s v=""/>
    <s v=""/>
    <s v=""/>
    <s v=""/>
    <s v=""/>
    <s v=""/>
    <s v=""/>
    <s v=""/>
    <s v=""/>
    <s v=""/>
    <s v=""/>
    <s v=""/>
    <s v=""/>
    <s v=""/>
    <s v=""/>
    <n v="2"/>
    <s v=""/>
    <s v=""/>
    <n v="93"/>
    <x v="4"/>
    <d v="2023-07-25T00:00:00"/>
  </r>
  <r>
    <s v="bindernotegastab5p2602p48pcsuntana"/>
    <x v="477"/>
    <n v="724"/>
    <e v="#N/A"/>
    <n v="1143"/>
    <s v="B Note Gasta B5-P-2602 P"/>
    <s v="UNTANA"/>
    <s v="SBS"/>
    <s v="48 PCS"/>
    <s v="map"/>
    <s v="48"/>
    <s v="PCS"/>
    <s v=""/>
    <s v=""/>
    <s v=""/>
    <s v=""/>
    <n v="48"/>
    <s v="PCS"/>
    <m/>
    <n v="1"/>
    <s v="2 xxx "/>
    <n v="1"/>
    <n v="96"/>
    <s v="PCS"/>
    <n v="96"/>
    <s v=""/>
    <s v=""/>
    <s v=""/>
    <s v=""/>
    <s v=""/>
    <s v=""/>
    <s v=""/>
    <s v=""/>
    <s v=""/>
    <s v=""/>
    <s v=""/>
    <s v=""/>
    <s v=""/>
    <s v=""/>
    <s v=""/>
    <s v=""/>
    <n v="1"/>
    <s v=""/>
    <s v=""/>
    <n v="94"/>
    <x v="4"/>
    <d v="2023-07-25T00:00:00"/>
  </r>
  <r>
    <s v="bindernotegastaa5p2001f72pcsuntana"/>
    <x v="470"/>
    <n v="726"/>
    <e v="#N/A"/>
    <e v="#N/A"/>
    <e v="#N/A"/>
    <e v="#N/A"/>
    <e v="#N/A"/>
    <e v="#N/A"/>
    <e v="#N/A"/>
    <e v="#N/A"/>
    <e v="#N/A"/>
    <e v="#N/A"/>
    <e v="#N/A"/>
    <e v="#N/A"/>
    <e v="#N/A"/>
    <e v="#N/A"/>
    <e v="#N/A"/>
    <m/>
    <n v="2"/>
    <e v="#N/A"/>
    <n v="1"/>
    <n v="144"/>
    <s v="PCS"/>
    <e v="#N/A"/>
    <s v=""/>
    <s v=""/>
    <s v=""/>
    <s v=""/>
    <s v=""/>
    <s v=""/>
    <s v=""/>
    <s v=""/>
    <s v=""/>
    <s v=""/>
    <s v=""/>
    <s v=""/>
    <s v=""/>
    <s v=""/>
    <s v=""/>
    <s v=""/>
    <n v="2"/>
    <s v=""/>
    <s v=""/>
    <n v="95"/>
    <x v="4"/>
    <d v="2023-07-25T00:00:00"/>
  </r>
  <r>
    <s v="bindernotegastaa5p2602t72pcsuntana"/>
    <x v="478"/>
    <n v="727"/>
    <e v="#N/A"/>
    <e v="#N/A"/>
    <e v="#N/A"/>
    <e v="#N/A"/>
    <e v="#N/A"/>
    <e v="#N/A"/>
    <e v="#N/A"/>
    <e v="#N/A"/>
    <e v="#N/A"/>
    <e v="#N/A"/>
    <e v="#N/A"/>
    <e v="#N/A"/>
    <e v="#N/A"/>
    <e v="#N/A"/>
    <e v="#N/A"/>
    <m/>
    <n v="2"/>
    <e v="#N/A"/>
    <n v="1"/>
    <n v="72"/>
    <s v="PCS"/>
    <e v="#N/A"/>
    <s v=""/>
    <s v=""/>
    <s v=""/>
    <s v=""/>
    <s v=""/>
    <s v=""/>
    <s v=""/>
    <s v=""/>
    <s v=""/>
    <s v=""/>
    <s v=""/>
    <s v=""/>
    <s v=""/>
    <s v=""/>
    <s v=""/>
    <s v=""/>
    <n v="2"/>
    <s v=""/>
    <s v=""/>
    <n v="96"/>
    <x v="4"/>
    <d v="2023-07-25T00:00:00"/>
  </r>
  <r>
    <s v="bindernotegastab5p2602t72pcsuntana"/>
    <x v="479"/>
    <n v="728"/>
    <e v="#N/A"/>
    <e v="#N/A"/>
    <e v="#N/A"/>
    <e v="#N/A"/>
    <e v="#N/A"/>
    <e v="#N/A"/>
    <e v="#N/A"/>
    <e v="#N/A"/>
    <e v="#N/A"/>
    <e v="#N/A"/>
    <e v="#N/A"/>
    <e v="#N/A"/>
    <e v="#N/A"/>
    <e v="#N/A"/>
    <e v="#N/A"/>
    <m/>
    <n v="2"/>
    <e v="#N/A"/>
    <n v="1"/>
    <n v="96"/>
    <s v="PCS"/>
    <e v="#N/A"/>
    <s v=""/>
    <s v=""/>
    <s v=""/>
    <s v=""/>
    <s v=""/>
    <s v=""/>
    <s v=""/>
    <s v=""/>
    <s v=""/>
    <s v=""/>
    <s v=""/>
    <s v=""/>
    <s v=""/>
    <s v=""/>
    <s v=""/>
    <s v=""/>
    <n v="2"/>
    <s v=""/>
    <s v=""/>
    <n v="97"/>
    <x v="4"/>
    <d v="2023-07-25T00:00:00"/>
  </r>
  <r>
    <s v="bindernotegastab5uni1909university96pcsuntana"/>
    <x v="480"/>
    <n v="729"/>
    <e v="#N/A"/>
    <e v="#N/A"/>
    <e v="#N/A"/>
    <e v="#N/A"/>
    <e v="#N/A"/>
    <e v="#N/A"/>
    <e v="#N/A"/>
    <e v="#N/A"/>
    <e v="#N/A"/>
    <e v="#N/A"/>
    <e v="#N/A"/>
    <e v="#N/A"/>
    <e v="#N/A"/>
    <e v="#N/A"/>
    <e v="#N/A"/>
    <m/>
    <n v="1"/>
    <e v="#N/A"/>
    <n v="0"/>
    <n v="96"/>
    <s v="PCS"/>
    <e v="#N/A"/>
    <s v=""/>
    <s v=""/>
    <s v=""/>
    <s v=""/>
    <s v=""/>
    <s v=""/>
    <s v=""/>
    <s v=""/>
    <s v=""/>
    <s v=""/>
    <s v=""/>
    <s v=""/>
    <s v=""/>
    <s v=""/>
    <s v=""/>
    <s v=""/>
    <n v="1"/>
    <s v=""/>
    <s v=""/>
    <n v="98"/>
    <x v="4"/>
    <d v="2023-07-25T00:00:00"/>
  </r>
  <r>
    <s v="vtecstandbooks60setuntana"/>
    <x v="481"/>
    <n v="731"/>
    <e v="#N/A"/>
    <e v="#N/A"/>
    <e v="#N/A"/>
    <e v="#N/A"/>
    <e v="#N/A"/>
    <e v="#N/A"/>
    <e v="#N/A"/>
    <e v="#N/A"/>
    <e v="#N/A"/>
    <e v="#N/A"/>
    <e v="#N/A"/>
    <e v="#N/A"/>
    <e v="#N/A"/>
    <e v="#N/A"/>
    <e v="#N/A"/>
    <m/>
    <n v="51"/>
    <e v="#N/A"/>
    <n v="0"/>
    <n v="3060"/>
    <s v="SET"/>
    <e v="#N/A"/>
    <s v=""/>
    <s v=""/>
    <s v=""/>
    <s v=""/>
    <s v=""/>
    <s v=""/>
    <s v=""/>
    <s v=""/>
    <s v=""/>
    <s v=""/>
    <s v=""/>
    <s v=""/>
    <s v=""/>
    <s v=""/>
    <s v=""/>
    <s v=""/>
    <n v="51"/>
    <s v=""/>
    <s v=""/>
    <n v="99"/>
    <x v="4"/>
    <d v="2023-07-26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36">
  <r>
    <n v="1"/>
    <s v="DUT_0107_23H-2"/>
    <x v="0"/>
    <n v="1"/>
    <x v="0"/>
    <s v="DUTA BUANA"/>
    <x v="0"/>
    <s v="HM/179/06-23H"/>
    <x v="0"/>
    <x v="0"/>
    <x v="0"/>
    <s v="BALLPEN TF 2037 6WR (MULTI COLOR PEN)"/>
    <x v="0"/>
    <n v="600"/>
    <x v="0"/>
    <n v="42000"/>
    <m/>
    <s v="60 LSN"/>
    <x v="0"/>
    <x v="0"/>
    <x v="0"/>
    <x v="0"/>
    <n v="25200000"/>
    <n v="756000"/>
    <n v="0"/>
    <n v="756000"/>
    <n v="24444000"/>
    <x v="0"/>
    <s v=""/>
    <s v=""/>
    <n v="2520000"/>
    <n v="25200000"/>
    <x v="0"/>
    <s v="DUTA BUANA"/>
    <x v="0"/>
    <x v="0"/>
    <x v="0"/>
    <s v="ballpentf20376wrmulticolorpen"/>
    <s v="ballpentf20376wrmulticolorpen25200000.03"/>
    <s v="ballpentf20376wrmulticolorpen25200000.03"/>
    <s v="DUTA BUANAUNTANAHM/179/06-23H45074ballpentf20376wrmulticolorpen"/>
    <x v="0"/>
    <n v="1421"/>
    <x v="0"/>
    <s v="60 LSN"/>
    <s v="ballpentf20376wrmulticolorpen60lsnuntana"/>
    <x v="0"/>
    <x v="0"/>
  </r>
  <r>
    <s v=""/>
    <s v=""/>
    <x v="1"/>
    <n v="1"/>
    <x v="1"/>
    <m/>
    <x v="1"/>
    <m/>
    <x v="0"/>
    <x v="1"/>
    <x v="0"/>
    <s v="GARISAN TF 360"/>
    <x v="1"/>
    <n v="60"/>
    <x v="0"/>
    <n v="20000"/>
    <m/>
    <s v="60 LSN"/>
    <x v="0"/>
    <x v="0"/>
    <x v="0"/>
    <x v="0"/>
    <n v="1200000"/>
    <n v="36000"/>
    <n v="0"/>
    <n v="36000"/>
    <n v="1164000"/>
    <x v="0"/>
    <n v="792000"/>
    <n v="25608000"/>
    <n v="1200000"/>
    <n v="1200000"/>
    <x v="0"/>
    <s v="DUTA BUANA"/>
    <x v="0"/>
    <x v="1"/>
    <x v="0"/>
    <s v="garisantf360"/>
    <s v="garisantf36012000000.03"/>
    <s v="garisantf36012000000.03"/>
    <s v=""/>
    <x v="1"/>
    <n v="1698"/>
    <x v="0"/>
    <s v="60 LSN"/>
    <s v="garisantf36060lsnuntana"/>
    <x v="0"/>
    <x v="1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2"/>
    <s v="GRA_0107_LAN-2"/>
    <x v="0"/>
    <n v="2"/>
    <x v="1"/>
    <s v="GRAFINDO"/>
    <x v="0"/>
    <s v="SURAT JALAN"/>
    <x v="0"/>
    <x v="2"/>
    <x v="0"/>
    <s v="CLEAR HOLDER FOLIO SIKA AC-105 F MERAH"/>
    <x v="3"/>
    <n v="660"/>
    <x v="0"/>
    <n v="9100"/>
    <m/>
    <s v="60 LSN"/>
    <x v="1"/>
    <x v="0"/>
    <x v="0"/>
    <x v="0"/>
    <n v="6006000"/>
    <n v="0"/>
    <n v="0"/>
    <n v="0"/>
    <n v="6006000"/>
    <x v="0"/>
    <s v=""/>
    <s v=""/>
    <n v="546000"/>
    <n v="6006000"/>
    <x v="0"/>
    <s v="GRAFINDO"/>
    <x v="0"/>
    <x v="0"/>
    <x v="2"/>
    <s v="clearholderfoliosikaac105fmerah"/>
    <s v="clearholderfoliosikaac105fmerah546000"/>
    <s v="clearholderfoliosikaac105fmerah546000"/>
    <s v="GRAFINDOUNTANASURAT JALAN45107clearholderfoliosikaac105fmerah"/>
    <x v="0"/>
    <n v="2002"/>
    <x v="0"/>
    <s v="60 LSN"/>
    <s v="clearholderfoliosikaac105fmerah60lsnuntana"/>
    <x v="0"/>
    <x v="3"/>
  </r>
  <r>
    <s v=""/>
    <s v=""/>
    <x v="1"/>
    <n v="2"/>
    <x v="1"/>
    <m/>
    <x v="1"/>
    <m/>
    <x v="0"/>
    <x v="1"/>
    <x v="0"/>
    <s v="CLEAR HOLDER FOLIO SIKA AC-105 F KUNING"/>
    <x v="4"/>
    <n v="1380"/>
    <x v="0"/>
    <n v="9100"/>
    <m/>
    <s v="60 LSN"/>
    <x v="1"/>
    <x v="0"/>
    <x v="0"/>
    <x v="0"/>
    <n v="12558000"/>
    <n v="0"/>
    <n v="0"/>
    <n v="0"/>
    <n v="12558000"/>
    <x v="0"/>
    <n v="0"/>
    <n v="18564000"/>
    <n v="546000"/>
    <n v="12558000"/>
    <x v="0"/>
    <s v="GRAFINDO"/>
    <x v="0"/>
    <x v="1"/>
    <x v="2"/>
    <s v="clearholderfoliosikaac105fkuning"/>
    <s v="clearholderfoliosikaac105fkuning546000"/>
    <s v="clearholderfoliosikaac105fkuning546000"/>
    <s v=""/>
    <x v="1"/>
    <n v="2001"/>
    <x v="0"/>
    <s v="60 LSN"/>
    <s v="clearholderfoliosikaac105fkuning60lsnuntana"/>
    <x v="0"/>
    <x v="4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3"/>
    <s v="BIN_0107_945-5"/>
    <x v="0"/>
    <n v="3"/>
    <x v="1"/>
    <s v="BINTANG JAYA"/>
    <x v="0"/>
    <s v="SO2023060080945"/>
    <x v="0"/>
    <x v="3"/>
    <x v="0"/>
    <s v="LOOSE LEAF A5 100 LBR KOALA MTK"/>
    <x v="5"/>
    <n v="300"/>
    <x v="2"/>
    <n v="7700"/>
    <m/>
    <m/>
    <x v="1"/>
    <x v="0"/>
    <x v="0"/>
    <x v="0"/>
    <n v="2310000"/>
    <n v="0"/>
    <n v="0"/>
    <n v="0"/>
    <n v="2310000"/>
    <x v="0"/>
    <s v=""/>
    <s v=""/>
    <n v="1155000"/>
    <n v="2310000"/>
    <x v="0"/>
    <s v="BINTANG JAYA"/>
    <x v="0"/>
    <x v="2"/>
    <x v="2"/>
    <s v="looseleafa5100lbrkoalamtk"/>
    <s v="looseleafa5100lbrkoalamtk1155000"/>
    <s v="looseleafa5100lbrkoalamtk1155000"/>
    <s v="BINTANG JAYAUNTANASO202306008094545104looseleafa5100lbrkoalamtk"/>
    <x v="0"/>
    <n v="1874"/>
    <x v="1"/>
    <s v="150 PAK"/>
    <s v="looseleafa5100lbrkoalamtk150pakuntana"/>
    <x v="0"/>
    <x v="5"/>
  </r>
  <r>
    <s v=""/>
    <s v=""/>
    <x v="1"/>
    <n v="3"/>
    <x v="1"/>
    <m/>
    <x v="1"/>
    <m/>
    <x v="0"/>
    <x v="1"/>
    <x v="0"/>
    <s v="LOOSE LEAF A5 50 LBR KOALA MTK"/>
    <x v="5"/>
    <n v="600"/>
    <x v="2"/>
    <n v="3850"/>
    <m/>
    <m/>
    <x v="1"/>
    <x v="0"/>
    <x v="0"/>
    <x v="0"/>
    <n v="2310000"/>
    <n v="0"/>
    <n v="0"/>
    <n v="0"/>
    <n v="2310000"/>
    <x v="0"/>
    <s v=""/>
    <s v=""/>
    <n v="1155000"/>
    <n v="2310000"/>
    <x v="0"/>
    <s v="BINTANG JAYA"/>
    <x v="0"/>
    <x v="1"/>
    <x v="2"/>
    <s v="looseleafa550lbrkoalamtk"/>
    <s v="looseleafa550lbrkoalamtk1155000"/>
    <s v="looseleafa550lbrkoalamtk1155000"/>
    <s v=""/>
    <x v="1"/>
    <n v="1877"/>
    <x v="1"/>
    <s v="300 PAK"/>
    <s v="looseleafa550lbrkoalamtk300pakuntana"/>
    <x v="0"/>
    <x v="6"/>
  </r>
  <r>
    <s v=""/>
    <s v=""/>
    <x v="1"/>
    <n v="3"/>
    <x v="1"/>
    <m/>
    <x v="1"/>
    <m/>
    <x v="0"/>
    <x v="1"/>
    <x v="0"/>
    <s v="LOOSE LEAF A5 100 LBR DOTED/ TITIK"/>
    <x v="5"/>
    <n v="320"/>
    <x v="2"/>
    <n v="9500"/>
    <m/>
    <m/>
    <x v="1"/>
    <x v="0"/>
    <x v="0"/>
    <x v="0"/>
    <n v="3040000"/>
    <n v="0"/>
    <n v="0"/>
    <n v="0"/>
    <n v="3040000"/>
    <x v="0"/>
    <s v=""/>
    <s v=""/>
    <n v="1520000"/>
    <n v="3040000"/>
    <x v="0"/>
    <s v="BINTANG JAYA"/>
    <x v="0"/>
    <x v="1"/>
    <x v="2"/>
    <s v="looseleafa5100lbrdotedtitik"/>
    <s v="looseleafa5100lbrdotedtitik1520000"/>
    <s v="looseleafa5100lbrdotedtitik1520000"/>
    <s v=""/>
    <x v="1"/>
    <n v="1875"/>
    <x v="1"/>
    <s v="160 PAK"/>
    <s v="looseleafa5100lbrdotedtitik160pakuntana"/>
    <x v="0"/>
    <x v="7"/>
  </r>
  <r>
    <s v=""/>
    <s v=""/>
    <x v="1"/>
    <n v="3"/>
    <x v="1"/>
    <m/>
    <x v="1"/>
    <m/>
    <x v="0"/>
    <x v="1"/>
    <x v="0"/>
    <s v="LOOSE LEAF A5-50 LBR DOTED/ TITIK"/>
    <x v="1"/>
    <n v="200"/>
    <x v="2"/>
    <n v="4750"/>
    <m/>
    <m/>
    <x v="1"/>
    <x v="0"/>
    <x v="0"/>
    <x v="0"/>
    <n v="950000"/>
    <n v="0"/>
    <n v="0"/>
    <n v="0"/>
    <n v="950000"/>
    <x v="0"/>
    <s v=""/>
    <s v=""/>
    <n v="950000"/>
    <n v="950000"/>
    <x v="0"/>
    <s v="BINTANG JAYA"/>
    <x v="0"/>
    <x v="1"/>
    <x v="2"/>
    <s v="looseleafa550lbrdotedtitik"/>
    <s v="looseleafa550lbrdotedtitik950000"/>
    <s v="looseleafa550lbrdotedtitik950000"/>
    <s v=""/>
    <x v="1"/>
    <n v="1878"/>
    <x v="1"/>
    <s v="200 PAK"/>
    <s v="looseleafa550lbrdotedtitik200pakuntana"/>
    <x v="0"/>
    <x v="8"/>
  </r>
  <r>
    <s v=""/>
    <s v=""/>
    <x v="1"/>
    <n v="3"/>
    <x v="1"/>
    <m/>
    <x v="1"/>
    <m/>
    <x v="0"/>
    <x v="1"/>
    <x v="0"/>
    <s v="LOOSE LEAF B5-100 LBR KOALA MTK"/>
    <x v="5"/>
    <n v="300"/>
    <x v="2"/>
    <n v="10500"/>
    <m/>
    <m/>
    <x v="1"/>
    <x v="0"/>
    <x v="0"/>
    <x v="0"/>
    <n v="3150000"/>
    <n v="0"/>
    <n v="0"/>
    <n v="0"/>
    <n v="3150000"/>
    <x v="0"/>
    <n v="0"/>
    <n v="11760000"/>
    <n v="1575000"/>
    <n v="3150000"/>
    <x v="0"/>
    <s v="BINTANG JAYA"/>
    <x v="0"/>
    <x v="1"/>
    <x v="2"/>
    <s v="looseleafb5100lbrkoalamtk"/>
    <s v="looseleafb5100lbrkoalamtk1575000"/>
    <s v="looseleafb5100lbrkoalamtk1575000"/>
    <s v=""/>
    <x v="1"/>
    <n v="1879"/>
    <x v="1"/>
    <s v="150 PAK"/>
    <s v="looseleafb5100lbrkoalamtk150pakuntana"/>
    <x v="0"/>
    <x v="9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4"/>
    <s v="SUR_0307_949-1"/>
    <x v="0"/>
    <n v="4"/>
    <x v="2"/>
    <s v="SURYA PRATAMA"/>
    <x v="0"/>
    <s v="F23F000949"/>
    <x v="0"/>
    <x v="4"/>
    <x v="0"/>
    <s v="BUKU MEWARNAI JUMBO FANCY ANGKA &amp; HURUF"/>
    <x v="6"/>
    <n v="4800"/>
    <x v="3"/>
    <n v="2312.5"/>
    <m/>
    <s v="1200 PCS"/>
    <x v="2"/>
    <x v="0"/>
    <x v="0"/>
    <x v="0"/>
    <n v="11100000"/>
    <n v="2220000"/>
    <n v="0"/>
    <n v="2220000"/>
    <n v="8880000"/>
    <x v="0"/>
    <n v="2220000"/>
    <n v="8880000"/>
    <n v="2775000"/>
    <n v="11100000"/>
    <x v="2"/>
    <s v="SURYA PRATAMA"/>
    <x v="0"/>
    <x v="3"/>
    <x v="2"/>
    <s v="bukumewarnaijumbofancyangka&amp;huruf"/>
    <s v="bukumewarnaijumbofancyangka&amp;huruf27750000.2"/>
    <s v="bukumewarnaijumbofancyangka&amp;huruf27750000.2"/>
    <s v="SURYA PRATAMAUNTANAF23F00094945103bukumewarnaijumbofancyangka&amp;huruf"/>
    <x v="0"/>
    <n v="1469"/>
    <x v="0"/>
    <s v="1200 PCS"/>
    <s v="bukumewarnaijumbofancyangka&amp;huruf1200pcsuntana"/>
    <x v="0"/>
    <x v="10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5"/>
    <s v="SAP_0407_SOS-1"/>
    <x v="0"/>
    <n v="5"/>
    <x v="3"/>
    <s v="SAPUTRO"/>
    <x v="0"/>
    <s v="G-1632.INV.SOS"/>
    <x v="0"/>
    <x v="5"/>
    <x v="0"/>
    <s v="MEJA IPAD IMPORT JUMBO KARAKTER"/>
    <x v="7"/>
    <n v="300"/>
    <x v="3"/>
    <n v="48000"/>
    <m/>
    <s v="10 PCS"/>
    <x v="1"/>
    <x v="0"/>
    <x v="0"/>
    <x v="0"/>
    <n v="14400000"/>
    <n v="0"/>
    <n v="0"/>
    <n v="0"/>
    <n v="14400000"/>
    <x v="0"/>
    <n v="0"/>
    <n v="14400000"/>
    <n v="480000"/>
    <n v="14400000"/>
    <x v="3"/>
    <s v="SAPUTRO"/>
    <x v="0"/>
    <x v="3"/>
    <x v="3"/>
    <s v="mejaipadimportjumbokarakter"/>
    <s v="mejaipadimportjumbokarakter480000"/>
    <s v="mejaipadimportjumbokarakter480000"/>
    <s v="SAPUTROUNTANAG-1632.INV.SOS45110mejaipadimportjumbokarakter"/>
    <x v="0"/>
    <n v="2087"/>
    <x v="0"/>
    <s v="10 PCS"/>
    <s v="mejaipadimportjumbokarakter10pcsuntana"/>
    <x v="0"/>
    <x v="11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6"/>
    <s v="ETJ_0407_823-2"/>
    <x v="0"/>
    <n v="6"/>
    <x v="1"/>
    <s v="ETJ"/>
    <x v="0"/>
    <s v="K48.23"/>
    <x v="0"/>
    <x v="5"/>
    <x v="0"/>
    <s v="ENTER C/BOARD KAYU"/>
    <x v="8"/>
    <n v="60"/>
    <x v="0"/>
    <n v="38000"/>
    <m/>
    <s v="12 LSN"/>
    <x v="1"/>
    <x v="0"/>
    <x v="0"/>
    <x v="0"/>
    <n v="2280000"/>
    <n v="0"/>
    <n v="0"/>
    <n v="0"/>
    <n v="2280000"/>
    <x v="0"/>
    <s v=""/>
    <s v=""/>
    <n v="456000"/>
    <n v="2280000"/>
    <x v="3"/>
    <s v="ETJ"/>
    <x v="0"/>
    <x v="0"/>
    <x v="3"/>
    <s v="entercboardkayu"/>
    <s v="entercboardkayu456000"/>
    <s v="entercboardkayu456000"/>
    <s v="ETJUNTANAK48.2345110entercboardkayu"/>
    <x v="0"/>
    <n v="1509"/>
    <x v="0"/>
    <s v="12 LSN"/>
    <s v="entercboardkayu12lsnuntana"/>
    <x v="0"/>
    <x v="12"/>
  </r>
  <r>
    <s v=""/>
    <s v=""/>
    <x v="1"/>
    <n v="6"/>
    <x v="1"/>
    <m/>
    <x v="1"/>
    <m/>
    <x v="0"/>
    <x v="1"/>
    <x v="0"/>
    <s v="ENTER 12 X 18"/>
    <x v="1"/>
    <n v="7000"/>
    <x v="3"/>
    <n v="650"/>
    <m/>
    <s v="7000 PCS"/>
    <x v="1"/>
    <x v="0"/>
    <x v="0"/>
    <x v="0"/>
    <n v="4550000"/>
    <n v="0"/>
    <n v="0"/>
    <n v="0"/>
    <n v="4550000"/>
    <x v="0"/>
    <n v="0"/>
    <n v="6830000"/>
    <n v="4550000"/>
    <n v="4550000"/>
    <x v="3"/>
    <s v="ETJ"/>
    <x v="0"/>
    <x v="1"/>
    <x v="3"/>
    <s v="enter12x18"/>
    <s v="enter12x184550000"/>
    <s v="enter12x184550000"/>
    <s v=""/>
    <x v="1"/>
    <n v="2093"/>
    <x v="0"/>
    <s v="7000 PCS"/>
    <s v="enter12x187000pcsuntana"/>
    <x v="0"/>
    <x v="13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7"/>
    <s v="DUT_0407_23H-1"/>
    <x v="0"/>
    <n v="7"/>
    <x v="1"/>
    <s v="DUTA BUANA"/>
    <x v="0"/>
    <s v="HM/186/07-23H"/>
    <x v="0"/>
    <x v="6"/>
    <x v="0"/>
    <s v="STABILO TF-1145 LIVE COLOUR (PASTEL)"/>
    <x v="9"/>
    <n v="180"/>
    <x v="0"/>
    <n v="21500"/>
    <m/>
    <s v="60 LSN"/>
    <x v="0"/>
    <x v="0"/>
    <x v="0"/>
    <x v="0"/>
    <n v="3870000"/>
    <n v="116100"/>
    <n v="0"/>
    <n v="116100"/>
    <n v="3753900"/>
    <x v="0"/>
    <n v="116100"/>
    <n v="3753900"/>
    <n v="1290000"/>
    <n v="3870000"/>
    <x v="3"/>
    <s v="DUTA BUANA"/>
    <x v="0"/>
    <x v="3"/>
    <x v="3"/>
    <s v="stabilotf1145livecolourpastel"/>
    <s v="stabilotf1145livecolourpastel12900000.03"/>
    <s v="stabilotf1145livecolourpastel12900000.03"/>
    <s v="DUTA BUANAUNTANAHM/186/07-23H45108stabilotf1145livecolourpastel"/>
    <x v="0"/>
    <n v="2513"/>
    <x v="0"/>
    <s v="60 LSN"/>
    <s v="stabilotf1145livecolourpastel60lsnuntana"/>
    <x v="0"/>
    <x v="14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8"/>
    <s v="DUT_0407_23H-1"/>
    <x v="0"/>
    <n v="8"/>
    <x v="1"/>
    <s v="DUTA BUANA"/>
    <x v="0"/>
    <s v="HM/185/07-23H"/>
    <x v="0"/>
    <x v="6"/>
    <x v="0"/>
    <s v="BALLPEN GEL TF-1191 BODY WR 0.3MM HIGHTECH"/>
    <x v="9"/>
    <n v="288"/>
    <x v="0"/>
    <n v="26500"/>
    <m/>
    <s v="96 LSN"/>
    <x v="0"/>
    <x v="0"/>
    <x v="0"/>
    <x v="0"/>
    <n v="7632000"/>
    <n v="228960"/>
    <n v="0"/>
    <n v="228960"/>
    <n v="7403040"/>
    <x v="0"/>
    <n v="228960"/>
    <n v="7403040"/>
    <n v="2544000"/>
    <n v="7632000"/>
    <x v="3"/>
    <s v="DUTA BUANA"/>
    <x v="0"/>
    <x v="3"/>
    <x v="3"/>
    <s v="ballpengeltf1191bodywr03mmhightech"/>
    <s v="ballpengeltf1191bodywr03mmhightech25440000.03"/>
    <s v="ballpengeltf1191bodywr03mmhightech25440000.03"/>
    <s v="DUTA BUANAUNTANAHM/185/07-23H45108ballpengeltf1191bodywr03mmhightech"/>
    <x v="0"/>
    <n v="1288"/>
    <x v="0"/>
    <s v="96 LSN"/>
    <s v="ballpengeltf1191bodywr03mmhightech96lsnuntana"/>
    <x v="0"/>
    <x v="15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9"/>
    <s v="DUT_0407_23H-2"/>
    <x v="0"/>
    <n v="9"/>
    <x v="1"/>
    <s v="DUTA BUANA"/>
    <x v="0"/>
    <s v="HM/191/07-23H"/>
    <x v="0"/>
    <x v="7"/>
    <x v="0"/>
    <s v="BALLPEN GEL TF-1191 BODY WR 0.3 MM HIGHTECH"/>
    <x v="9"/>
    <n v="288"/>
    <x v="0"/>
    <n v="26500"/>
    <m/>
    <s v="96 LSN"/>
    <x v="0"/>
    <x v="0"/>
    <x v="0"/>
    <x v="0"/>
    <n v="7632000"/>
    <n v="228960"/>
    <n v="0"/>
    <n v="228960"/>
    <n v="7403040"/>
    <x v="0"/>
    <s v=""/>
    <s v=""/>
    <n v="2544000"/>
    <n v="7632000"/>
    <x v="3"/>
    <s v="DUTA BUANA"/>
    <x v="0"/>
    <x v="0"/>
    <x v="3"/>
    <s v="ballpengeltf1191bodywr03mmhightech"/>
    <s v="ballpengeltf1191bodywr03mmhightech25440000.03"/>
    <s v="ballpengeltf1191bodywr03mmhightech25440000.03"/>
    <s v="DUTA BUANAUNTANAHM/191/07-23H45111ballpengeltf1191bodywr03mmhightech"/>
    <x v="0"/>
    <n v="1288"/>
    <x v="0"/>
    <s v="96 LSN"/>
    <s v="ballpengeltf1191bodywr03mmhightech96lsnuntana"/>
    <x v="0"/>
    <x v="16"/>
  </r>
  <r>
    <s v=""/>
    <s v=""/>
    <x v="1"/>
    <n v="9"/>
    <x v="1"/>
    <m/>
    <x v="1"/>
    <m/>
    <x v="0"/>
    <x v="1"/>
    <x v="0"/>
    <s v="BALLPEN GEL TF-1190 BR 0.3MM HIGHTECH"/>
    <x v="9"/>
    <n v="288"/>
    <x v="0"/>
    <n v="26500"/>
    <m/>
    <s v="96 LSN"/>
    <x v="0"/>
    <x v="0"/>
    <x v="0"/>
    <x v="0"/>
    <n v="7632000"/>
    <n v="228960"/>
    <n v="0"/>
    <n v="228960"/>
    <n v="7403040"/>
    <x v="0"/>
    <n v="457920"/>
    <n v="14806080"/>
    <n v="2544000"/>
    <n v="7632000"/>
    <x v="3"/>
    <s v="DUTA BUANA"/>
    <x v="0"/>
    <x v="1"/>
    <x v="3"/>
    <s v="ballpengeltf1190br03mmhightech"/>
    <s v="ballpengeltf1190br03mmhightech25440000.03"/>
    <s v="ballpengeltf1190br03mmhightech25440000.03"/>
    <s v=""/>
    <x v="1"/>
    <n v="1286"/>
    <x v="0"/>
    <s v="96 LSN"/>
    <s v="ballpengeltf1190br03mmhightech96lsnuntana"/>
    <x v="0"/>
    <x v="17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10"/>
    <s v="SBS_0407_B1M-1"/>
    <x v="0"/>
    <n v="10"/>
    <x v="1"/>
    <s v="SBS"/>
    <x v="0"/>
    <s v="VG0014B1M"/>
    <x v="0"/>
    <x v="6"/>
    <x v="0"/>
    <s v="PCK LPY 99-10/ 8X21 , 5X4.5/ 3S/ D"/>
    <x v="8"/>
    <n v="600"/>
    <x v="3"/>
    <n v="16325"/>
    <m/>
    <s v="120 PCS"/>
    <x v="1"/>
    <x v="0"/>
    <x v="0"/>
    <x v="0"/>
    <n v="9795000"/>
    <n v="0"/>
    <n v="0"/>
    <n v="0"/>
    <n v="9795000"/>
    <x v="0"/>
    <n v="0"/>
    <n v="9795000"/>
    <n v="1959000"/>
    <n v="9795000"/>
    <x v="3"/>
    <s v="SBS"/>
    <x v="0"/>
    <x v="3"/>
    <x v="3"/>
    <s v="pcklpy99108x215x453sd"/>
    <s v="pcklpy99108x215x453sd1959000"/>
    <s v="pcklpy99108x215x453sd1959000"/>
    <s v="SBSUNTANAVG0014B1M45108pcklpy99108x215x453sd"/>
    <x v="0"/>
    <n v="2238"/>
    <x v="0"/>
    <s v="120 PCS"/>
    <s v="pcklpy99108x215x453sd120pcsuntana"/>
    <x v="0"/>
    <x v="18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11"/>
    <s v="SBS_0407_LAN-1"/>
    <x v="0"/>
    <n v="11"/>
    <x v="1"/>
    <s v="SBS"/>
    <x v="0"/>
    <s v="SURAT JALAN"/>
    <x v="1"/>
    <x v="5"/>
    <x v="0"/>
    <s v="CORR TAPE MT-737 A"/>
    <x v="10"/>
    <m/>
    <x v="1"/>
    <m/>
    <m/>
    <m/>
    <x v="1"/>
    <x v="0"/>
    <x v="0"/>
    <x v="0"/>
    <s v=""/>
    <s v=""/>
    <s v=""/>
    <s v=""/>
    <s v=""/>
    <x v="0"/>
    <n v="0"/>
    <n v="0"/>
    <n v="0"/>
    <s v=""/>
    <x v="3"/>
    <s v="SBS"/>
    <x v="0"/>
    <x v="3"/>
    <x v="3"/>
    <s v="corrtapemt737a"/>
    <s v="corrtapemt737a0"/>
    <s v="corrtapemt737a0"/>
    <s v="SBSUNTANASURAT JALANTH024/6/202345110corrtapemt737a"/>
    <x v="0"/>
    <n v="2616"/>
    <x v="1"/>
    <s v="48 LSN"/>
    <s v="corrtapemt737a48lsnuntana"/>
    <x v="0"/>
    <x v="19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12"/>
    <s v="PPW_0407_LAN-2"/>
    <x v="0"/>
    <n v="12"/>
    <x v="1"/>
    <s v="PPW"/>
    <x v="0"/>
    <s v="SURAT JALAN"/>
    <x v="2"/>
    <x v="7"/>
    <x v="0"/>
    <s v="BT-123A"/>
    <x v="1"/>
    <n v="50"/>
    <x v="0"/>
    <n v="39500"/>
    <m/>
    <s v="50 LSN"/>
    <x v="2"/>
    <x v="1"/>
    <x v="0"/>
    <x v="0"/>
    <n v="1975000"/>
    <n v="395000"/>
    <n v="63200"/>
    <n v="458200"/>
    <n v="1516800"/>
    <x v="0"/>
    <s v=""/>
    <s v=""/>
    <n v="1975000"/>
    <n v="1975000"/>
    <x v="3"/>
    <s v="PPW"/>
    <x v="0"/>
    <x v="0"/>
    <x v="3"/>
    <s v="bt123a"/>
    <s v="bt123a19750000.20.04"/>
    <s v="bt123a19750000.20.04"/>
    <s v="PPWUNTANASURAT JALAN023/JSW/VII/2345111bt123a"/>
    <x v="0"/>
    <n v="1650"/>
    <x v="0"/>
    <s v="50 LSN"/>
    <s v="bt123a50lsnuntana"/>
    <x v="0"/>
    <x v="20"/>
  </r>
  <r>
    <s v=""/>
    <s v=""/>
    <x v="1"/>
    <n v="12"/>
    <x v="1"/>
    <m/>
    <x v="1"/>
    <m/>
    <x v="0"/>
    <x v="1"/>
    <x v="0"/>
    <s v="PGRS BT 172-06 BESAR"/>
    <x v="1"/>
    <n v="20"/>
    <x v="0"/>
    <n v="83800"/>
    <m/>
    <s v="20 LSN"/>
    <x v="2"/>
    <x v="1"/>
    <x v="0"/>
    <x v="0"/>
    <n v="1676000"/>
    <n v="335200"/>
    <n v="53632"/>
    <n v="388832"/>
    <n v="1287168"/>
    <x v="0"/>
    <n v="847032"/>
    <n v="2803968"/>
    <n v="1676000"/>
    <n v="1676000"/>
    <x v="3"/>
    <s v="PPW"/>
    <x v="0"/>
    <x v="1"/>
    <x v="3"/>
    <s v="pgrsbt17206besar"/>
    <s v="pgrsbt17206besar16760000.20.04"/>
    <s v="pgrsbt17206besar16760000.20.04"/>
    <s v=""/>
    <x v="1"/>
    <n v="1643"/>
    <x v="0"/>
    <s v="20 LSN"/>
    <s v="pgrsbt17206besar20lsnuntana"/>
    <x v="0"/>
    <x v="21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13"/>
    <s v="PPW_0407_LAN-1"/>
    <x v="0"/>
    <n v="13"/>
    <x v="1"/>
    <s v="PPW"/>
    <x v="0"/>
    <s v="SURAT JALAN"/>
    <x v="3"/>
    <x v="7"/>
    <x v="0"/>
    <s v="BT 30 CM"/>
    <x v="8"/>
    <n v="500"/>
    <x v="0"/>
    <n v="26780"/>
    <m/>
    <m/>
    <x v="2"/>
    <x v="1"/>
    <x v="0"/>
    <x v="0"/>
    <n v="13390000"/>
    <n v="2678000"/>
    <n v="428480"/>
    <n v="3106480"/>
    <n v="10283520"/>
    <x v="0"/>
    <n v="3106480"/>
    <n v="10283520"/>
    <n v="2678000"/>
    <n v="13390000"/>
    <x v="3"/>
    <s v="PPW"/>
    <x v="0"/>
    <x v="3"/>
    <x v="3"/>
    <s v="bt30cm"/>
    <s v="bt30cm26780000.20.04"/>
    <s v="bt30cm26780000.20.04"/>
    <s v="PPWUNTANASURAT JALAN0046/HW/VII/2345111bt30cm"/>
    <x v="0"/>
    <n v="1645"/>
    <x v="1"/>
    <s v="100 LSN"/>
    <s v="bt30cm100lsnuntana"/>
    <x v="0"/>
    <x v="2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14"/>
    <s v="PSM_0407_006-7"/>
    <x v="0"/>
    <n v="14"/>
    <x v="1"/>
    <s v="PSM"/>
    <x v="0"/>
    <s v="PSM-R2307000006"/>
    <x v="0"/>
    <x v="5"/>
    <x v="0"/>
    <s v="BALON SMILE KUNING 20X5 LKS 3200SK"/>
    <x v="5"/>
    <n v="144"/>
    <x v="4"/>
    <n v="110000"/>
    <m/>
    <s v="72 LPG"/>
    <x v="2"/>
    <x v="0"/>
    <x v="0"/>
    <x v="0"/>
    <n v="15840000"/>
    <n v="3168000"/>
    <n v="0"/>
    <n v="3168000"/>
    <n v="12672000"/>
    <x v="0"/>
    <s v=""/>
    <s v=""/>
    <n v="7920000"/>
    <n v="15840000"/>
    <x v="3"/>
    <s v="PSM"/>
    <x v="0"/>
    <x v="4"/>
    <x v="3"/>
    <s v="balonsmilekuning20x5lks3200sk"/>
    <s v="balonsmilekuning20x5lks3200sk79200000.2"/>
    <s v="balonsmilekuning20x5lks3200sk79200000.2"/>
    <s v="PSMUNTANAPSM-R230700000645110balonsmilekuning20x5lks3200sk"/>
    <x v="0"/>
    <n v="1189"/>
    <x v="0"/>
    <s v="72 LPG"/>
    <s v="balonsmilekuning20x5lks3200sk72lpguntana"/>
    <x v="0"/>
    <x v="23"/>
  </r>
  <r>
    <s v=""/>
    <s v=""/>
    <x v="1"/>
    <n v="14"/>
    <x v="1"/>
    <m/>
    <x v="1"/>
    <m/>
    <x v="0"/>
    <x v="1"/>
    <x v="0"/>
    <s v="BALON FS HS WARNA 20X5 LKF 3200HBW"/>
    <x v="5"/>
    <n v="80"/>
    <x v="4"/>
    <n v="125000"/>
    <m/>
    <s v="40 LPG"/>
    <x v="2"/>
    <x v="0"/>
    <x v="0"/>
    <x v="0"/>
    <n v="10000000"/>
    <n v="2000000"/>
    <n v="0"/>
    <n v="2000000"/>
    <n v="8000000"/>
    <x v="0"/>
    <s v=""/>
    <s v=""/>
    <n v="5000000"/>
    <n v="10000000"/>
    <x v="3"/>
    <s v="PSM"/>
    <x v="0"/>
    <x v="1"/>
    <x v="3"/>
    <s v="balonfshswarna20x5lkf3200hbw"/>
    <s v="balonfshswarna20x5lkf3200hbw50000000.2"/>
    <s v="balonfshswarna20x5lkf3200hbw50000000.2"/>
    <s v=""/>
    <x v="1"/>
    <n v="1173"/>
    <x v="0"/>
    <s v="40 LPG"/>
    <s v="balonfshswarna20x5lkf3200hbw40lpguntana"/>
    <x v="0"/>
    <x v="24"/>
  </r>
  <r>
    <s v=""/>
    <s v=""/>
    <x v="1"/>
    <n v="14"/>
    <x v="1"/>
    <m/>
    <x v="1"/>
    <m/>
    <x v="0"/>
    <x v="1"/>
    <x v="0"/>
    <s v="BALON MACARON 1228 20X5 LKM 2800"/>
    <x v="1"/>
    <n v="50"/>
    <x v="4"/>
    <n v="75000"/>
    <m/>
    <s v="50 LPG"/>
    <x v="2"/>
    <x v="0"/>
    <x v="0"/>
    <x v="0"/>
    <n v="3750000"/>
    <n v="750000"/>
    <n v="0"/>
    <n v="750000"/>
    <n v="3000000"/>
    <x v="0"/>
    <s v=""/>
    <s v=""/>
    <n v="3750000"/>
    <n v="3750000"/>
    <x v="3"/>
    <s v="PSM"/>
    <x v="0"/>
    <x v="1"/>
    <x v="3"/>
    <s v="balonmacaron122820x5lkm2800"/>
    <s v="balonmacaron122820x5lkm280037500000.2"/>
    <s v="balonmacaron122820x5lkm280037500000.2"/>
    <s v=""/>
    <x v="1"/>
    <n v="1184"/>
    <x v="0"/>
    <s v="50 LPG"/>
    <s v="balonmacaron122820x5lkm280050lpguntana"/>
    <x v="0"/>
    <x v="25"/>
  </r>
  <r>
    <s v=""/>
    <s v=""/>
    <x v="1"/>
    <n v="14"/>
    <x v="1"/>
    <m/>
    <x v="1"/>
    <m/>
    <x v="0"/>
    <x v="1"/>
    <x v="0"/>
    <s v="BALON MACARON 1022 20X5 LKM 2200"/>
    <x v="1"/>
    <n v="60"/>
    <x v="4"/>
    <n v="67500"/>
    <m/>
    <s v="60 LPG"/>
    <x v="2"/>
    <x v="0"/>
    <x v="0"/>
    <x v="0"/>
    <n v="4050000"/>
    <n v="810000"/>
    <n v="0"/>
    <n v="810000"/>
    <n v="3240000"/>
    <x v="0"/>
    <s v=""/>
    <s v=""/>
    <n v="4050000"/>
    <n v="4050000"/>
    <x v="3"/>
    <s v="PSM"/>
    <x v="0"/>
    <x v="1"/>
    <x v="3"/>
    <s v="balonmacaron102220x5lkm2200"/>
    <s v="balonmacaron102220x5lkm220040500000.2"/>
    <s v="balonmacaron102220x5lkm220040500000.2"/>
    <s v=""/>
    <x v="1"/>
    <n v="1183"/>
    <x v="0"/>
    <s v="60 LPG"/>
    <s v="balonmacaron102220x5lkm220060lpguntana"/>
    <x v="0"/>
    <x v="26"/>
  </r>
  <r>
    <s v=""/>
    <s v=""/>
    <x v="1"/>
    <n v="14"/>
    <x v="1"/>
    <m/>
    <x v="1"/>
    <m/>
    <x v="0"/>
    <x v="1"/>
    <x v="0"/>
    <s v="BALON KILAP 1022 20X5 LKP 2200"/>
    <x v="1"/>
    <n v="60"/>
    <x v="4"/>
    <n v="67500"/>
    <m/>
    <s v="60 LPG"/>
    <x v="2"/>
    <x v="0"/>
    <x v="0"/>
    <x v="0"/>
    <n v="4050000"/>
    <n v="810000"/>
    <n v="0"/>
    <n v="810000"/>
    <n v="3240000"/>
    <x v="0"/>
    <s v=""/>
    <s v=""/>
    <n v="4050000"/>
    <n v="4050000"/>
    <x v="3"/>
    <s v="PSM"/>
    <x v="0"/>
    <x v="1"/>
    <x v="3"/>
    <s v="balonkilap102220x5lkp2200"/>
    <s v="balonkilap102220x5lkp220040500000.2"/>
    <s v="balonkilap102220x5lkp220040500000.2"/>
    <s v=""/>
    <x v="1"/>
    <n v="1180"/>
    <x v="0"/>
    <s v="60 LPG"/>
    <s v="balonkilap102220x5lkp220060lpguntana"/>
    <x v="0"/>
    <x v="27"/>
  </r>
  <r>
    <s v=""/>
    <s v=""/>
    <x v="1"/>
    <n v="14"/>
    <x v="1"/>
    <m/>
    <x v="1"/>
    <m/>
    <x v="0"/>
    <x v="1"/>
    <x v="0"/>
    <s v="BALON KILAP 1232 20X5 LKP 3200"/>
    <x v="5"/>
    <n v="100"/>
    <x v="4"/>
    <n v="85000"/>
    <m/>
    <s v="50 LPG"/>
    <x v="2"/>
    <x v="0"/>
    <x v="0"/>
    <x v="0"/>
    <n v="8500000"/>
    <n v="1700000"/>
    <n v="0"/>
    <n v="1700000"/>
    <n v="6800000"/>
    <x v="0"/>
    <s v=""/>
    <s v=""/>
    <n v="4250000"/>
    <n v="8500000"/>
    <x v="3"/>
    <s v="PSM"/>
    <x v="0"/>
    <x v="1"/>
    <x v="3"/>
    <s v="balonkilap123220x5lkp3200"/>
    <s v="balonkilap123220x5lkp320042500000.2"/>
    <s v="balonkilap123220x5lkp320042500000.2"/>
    <s v=""/>
    <x v="1"/>
    <n v="1181"/>
    <x v="0"/>
    <s v="50 LPG"/>
    <s v="balonkilap123220x5lkp320050lpguntana"/>
    <x v="0"/>
    <x v="28"/>
  </r>
  <r>
    <s v=""/>
    <s v=""/>
    <x v="1"/>
    <n v="14"/>
    <x v="1"/>
    <m/>
    <x v="1"/>
    <m/>
    <x v="0"/>
    <x v="1"/>
    <x v="0"/>
    <s v="BALON LOVE 1022 20X5 LKL 2200"/>
    <x v="5"/>
    <n v="150"/>
    <x v="4"/>
    <n v="80000"/>
    <m/>
    <s v="75 LPG"/>
    <x v="2"/>
    <x v="0"/>
    <x v="0"/>
    <x v="0"/>
    <n v="12000000"/>
    <n v="2400000"/>
    <n v="0"/>
    <n v="2400000"/>
    <n v="9600000"/>
    <x v="0"/>
    <n v="11638000"/>
    <n v="46552000"/>
    <n v="6000000"/>
    <n v="12000000"/>
    <x v="3"/>
    <s v="PSM"/>
    <x v="0"/>
    <x v="1"/>
    <x v="3"/>
    <s v="balonlove102220x5lkl2200"/>
    <s v="balonlove102220x5lkl220060000000.2"/>
    <s v="balonlove102220x5lkl220060000000.2"/>
    <s v=""/>
    <x v="1"/>
    <n v="1182"/>
    <x v="0"/>
    <s v="75 LPG"/>
    <s v="balonlove102220x5lkl220075lpguntana"/>
    <x v="0"/>
    <x v="29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15"/>
    <s v="ATA_0507_107-7"/>
    <x v="0"/>
    <n v="15"/>
    <x v="4"/>
    <s v="ATALI MAKMUR"/>
    <x v="2"/>
    <s v="SA230711107"/>
    <x v="0"/>
    <x v="5"/>
    <x v="0"/>
    <s v="CORRECTION TAPE CT-522PTL JK"/>
    <x v="5"/>
    <n v="1440"/>
    <x v="3"/>
    <n v="4800"/>
    <m/>
    <m/>
    <x v="3"/>
    <x v="2"/>
    <x v="0"/>
    <x v="0"/>
    <n v="6912000"/>
    <n v="864000"/>
    <n v="302400"/>
    <n v="1166400"/>
    <n v="5745600"/>
    <x v="0"/>
    <s v=""/>
    <s v=""/>
    <n v="3456000"/>
    <n v="6912000"/>
    <x v="4"/>
    <s v="ATALI MAKMUR"/>
    <x v="2"/>
    <x v="4"/>
    <x v="3"/>
    <s v="correctiontapect522ptljk"/>
    <s v="correctiontapect522ptljk34560000.1250.05"/>
    <s v="correctiontapect522ptljk34560000.1250.05"/>
    <s v="ATALI MAKMURARTO MOROSA23071110745110correctiontapect522ptljk"/>
    <x v="0"/>
    <n v="947"/>
    <x v="1"/>
    <s v="60 LSN"/>
    <s v="correctiontapect522ptljk60lsnartomoro"/>
    <x v="0"/>
    <x v="30"/>
  </r>
  <r>
    <s v=""/>
    <s v=""/>
    <x v="1"/>
    <n v="15"/>
    <x v="1"/>
    <m/>
    <x v="1"/>
    <m/>
    <x v="0"/>
    <x v="1"/>
    <x v="0"/>
    <s v="CUTTER BLADE L 150 M MH JK"/>
    <x v="1"/>
    <n v="40"/>
    <x v="0"/>
    <n v="49200"/>
    <m/>
    <m/>
    <x v="3"/>
    <x v="2"/>
    <x v="0"/>
    <x v="0"/>
    <n v="1968000"/>
    <n v="246000"/>
    <n v="86100"/>
    <n v="332100"/>
    <n v="1635900"/>
    <x v="0"/>
    <s v=""/>
    <s v=""/>
    <n v="1968000"/>
    <n v="1968000"/>
    <x v="4"/>
    <s v="ATALI MAKMUR"/>
    <x v="2"/>
    <x v="1"/>
    <x v="3"/>
    <s v="cutterbladel150mmhjk"/>
    <s v="cutterbladel150mmhjk19680000.1250.05"/>
    <s v="cutterbladel150mmhjk19680000.1250.05"/>
    <s v=""/>
    <x v="1"/>
    <n v="453"/>
    <x v="1"/>
    <s v="40 LSN"/>
    <s v="cutterbladel150mmhjk40lsnartomoro"/>
    <x v="0"/>
    <x v="31"/>
  </r>
  <r>
    <s v=""/>
    <s v=""/>
    <x v="1"/>
    <n v="15"/>
    <x v="1"/>
    <m/>
    <x v="1"/>
    <m/>
    <x v="0"/>
    <x v="1"/>
    <x v="0"/>
    <s v="LABELLER MX 5500 M 8 DIGITS JK"/>
    <x v="1"/>
    <n v="20"/>
    <x v="3"/>
    <n v="40500"/>
    <m/>
    <s v="20 PCS"/>
    <x v="3"/>
    <x v="2"/>
    <x v="0"/>
    <x v="0"/>
    <n v="810000"/>
    <n v="101250"/>
    <n v="35437.5"/>
    <n v="136687.5"/>
    <n v="673312.5"/>
    <x v="0"/>
    <s v=""/>
    <s v=""/>
    <n v="810000"/>
    <n v="810000"/>
    <x v="4"/>
    <s v="ATALI MAKMUR"/>
    <x v="2"/>
    <x v="1"/>
    <x v="3"/>
    <s v="labellermx5500m8digitsjk"/>
    <s v="labellermx5500m8digitsjk8100000.1250.05"/>
    <s v="labellermx5500m8digitsjk8100000.1250.05"/>
    <s v=""/>
    <x v="1"/>
    <n v="583"/>
    <x v="0"/>
    <s v="20 PCS"/>
    <s v="labellermx5500m8digitsjk20pcsartomoro"/>
    <x v="0"/>
    <x v="32"/>
  </r>
  <r>
    <s v=""/>
    <s v=""/>
    <x v="1"/>
    <n v="15"/>
    <x v="1"/>
    <m/>
    <x v="1"/>
    <m/>
    <x v="0"/>
    <x v="1"/>
    <x v="0"/>
    <s v="MATH SET MS 55 JK"/>
    <x v="1"/>
    <n v="24"/>
    <x v="0"/>
    <n v="89400"/>
    <m/>
    <m/>
    <x v="3"/>
    <x v="2"/>
    <x v="0"/>
    <x v="0"/>
    <n v="2145600"/>
    <n v="268200"/>
    <n v="93870"/>
    <n v="362070"/>
    <n v="1783530"/>
    <x v="0"/>
    <s v=""/>
    <s v=""/>
    <n v="2145600"/>
    <n v="2145600"/>
    <x v="4"/>
    <s v="ATALI MAKMUR"/>
    <x v="2"/>
    <x v="1"/>
    <x v="3"/>
    <s v="mathsetms55jk"/>
    <s v="mathsetms55jk21456000.1250.05"/>
    <s v="mathsetms55jk21456000.1250.05"/>
    <s v=""/>
    <x v="1"/>
    <n v="481"/>
    <x v="1"/>
    <s v="24 LSN"/>
    <s v="mathsetms55jk24lsnartomoro"/>
    <x v="0"/>
    <x v="33"/>
  </r>
  <r>
    <s v=""/>
    <s v=""/>
    <x v="1"/>
    <n v="15"/>
    <x v="1"/>
    <m/>
    <x v="1"/>
    <m/>
    <x v="0"/>
    <x v="1"/>
    <x v="0"/>
    <s v="MATH SET MS 75 JK"/>
    <x v="1"/>
    <n v="24"/>
    <x v="0"/>
    <n v="90600"/>
    <m/>
    <m/>
    <x v="3"/>
    <x v="2"/>
    <x v="0"/>
    <x v="0"/>
    <n v="2174400"/>
    <n v="271800"/>
    <n v="95130"/>
    <n v="366930"/>
    <n v="1807470"/>
    <x v="0"/>
    <s v=""/>
    <s v=""/>
    <n v="2174400"/>
    <n v="2174400"/>
    <x v="4"/>
    <s v="ATALI MAKMUR"/>
    <x v="2"/>
    <x v="1"/>
    <x v="3"/>
    <s v="mathsetms75jk"/>
    <s v="mathsetms75jk21744000.1250.05"/>
    <s v="mathsetms75jk21744000.1250.05"/>
    <s v=""/>
    <x v="1"/>
    <n v="482"/>
    <x v="1"/>
    <s v="24 LSN"/>
    <s v="mathsetms75jk24lsnartomoro"/>
    <x v="0"/>
    <x v="34"/>
  </r>
  <r>
    <s v=""/>
    <s v=""/>
    <x v="1"/>
    <n v="15"/>
    <x v="1"/>
    <m/>
    <x v="1"/>
    <m/>
    <x v="0"/>
    <x v="1"/>
    <x v="0"/>
    <s v="CORRECTION FLUID JK 101 A JK"/>
    <x v="5"/>
    <n v="96"/>
    <x v="0"/>
    <n v="36000"/>
    <m/>
    <m/>
    <x v="3"/>
    <x v="2"/>
    <x v="0"/>
    <x v="0"/>
    <n v="3456000"/>
    <n v="432000"/>
    <n v="151200"/>
    <n v="583200"/>
    <n v="2872800"/>
    <x v="0"/>
    <s v=""/>
    <s v=""/>
    <n v="1728000"/>
    <n v="3456000"/>
    <x v="4"/>
    <s v="ATALI MAKMUR"/>
    <x v="2"/>
    <x v="1"/>
    <x v="3"/>
    <s v="correctionfluidjk101ajk"/>
    <s v="correctionfluidjk101ajk17280000.1250.05"/>
    <s v="correctionfluidjk101ajk17280000.1250.05"/>
    <s v=""/>
    <x v="1"/>
    <n v="962"/>
    <x v="1"/>
    <s v="48 LSN"/>
    <s v="correctionfluidjk101ajk48lsnartomoro"/>
    <x v="0"/>
    <x v="35"/>
  </r>
  <r>
    <s v=""/>
    <s v=""/>
    <x v="1"/>
    <n v="15"/>
    <x v="1"/>
    <m/>
    <x v="1"/>
    <m/>
    <x v="0"/>
    <x v="1"/>
    <x v="0"/>
    <s v="BALLPEN BP 349-12 VOKUS TRANS BLACK JK BONUS"/>
    <x v="2"/>
    <n v="12"/>
    <x v="0"/>
    <n v="13200"/>
    <m/>
    <m/>
    <x v="4"/>
    <x v="2"/>
    <x v="1"/>
    <x v="0"/>
    <n v="158400"/>
    <n v="15840"/>
    <n v="7128"/>
    <n v="22968"/>
    <n v="135432"/>
    <x v="0"/>
    <n v="3105787.5"/>
    <n v="14518612.5"/>
    <n v="158400"/>
    <n v="158400"/>
    <x v="4"/>
    <s v="ATALI MAKMUR"/>
    <x v="2"/>
    <x v="1"/>
    <x v="3"/>
    <s v="ballpenbp34912vokustransblackjkbonus"/>
    <s v="ballpenbp34912vokustransblackjkbonus1584000.10.05"/>
    <s v="ballpenbp34912vokustransblackjkbonus132000.10.05"/>
    <s v=""/>
    <x v="1"/>
    <n v="212"/>
    <x v="1"/>
    <s v="12 GRS"/>
    <s v="ballpenbp34912vokustransblackjkbonus12grsartomoro"/>
    <x v="0"/>
    <x v="36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16"/>
    <s v="ATA_0507_032-4"/>
    <x v="0"/>
    <n v="16"/>
    <x v="1"/>
    <s v="ATALI MAKMUR"/>
    <x v="2"/>
    <s v="SA230711032"/>
    <x v="0"/>
    <x v="6"/>
    <x v="0"/>
    <s v="PENCIL CASE PC-0719PSTL-35 (GREEN) JK"/>
    <x v="1"/>
    <n v="288"/>
    <x v="3"/>
    <n v="4800"/>
    <m/>
    <m/>
    <x v="3"/>
    <x v="2"/>
    <x v="0"/>
    <x v="0"/>
    <n v="1382400"/>
    <n v="172800"/>
    <n v="60480"/>
    <n v="233280"/>
    <n v="1149120"/>
    <x v="0"/>
    <s v=""/>
    <s v=""/>
    <n v="1382400"/>
    <n v="1382400"/>
    <x v="4"/>
    <s v="ATALI MAKMUR"/>
    <x v="2"/>
    <x v="5"/>
    <x v="3"/>
    <s v="pencilcasepc0719pstl35greenjk"/>
    <s v="pencilcasepc0719pstl35greenjk13824000.1250.05"/>
    <s v="pencilcasepc0719pstl35greenjk13824000.1250.05"/>
    <s v="ATALI MAKMURARTO MOROSA23071103245108pencilcasepc0719pstl35greenjk"/>
    <x v="0"/>
    <n v="647"/>
    <x v="1"/>
    <s v="288 PCS"/>
    <s v="pencilcasepc0719pstl35greenjk288pcsartomoro"/>
    <x v="0"/>
    <x v="37"/>
  </r>
  <r>
    <s v=""/>
    <s v=""/>
    <x v="1"/>
    <n v="16"/>
    <x v="1"/>
    <m/>
    <x v="1"/>
    <m/>
    <x v="0"/>
    <x v="1"/>
    <x v="0"/>
    <s v="PENCIL CASE PC-0719PSTL-35 (PURPLE) JK"/>
    <x v="1"/>
    <n v="288"/>
    <x v="3"/>
    <n v="4800"/>
    <m/>
    <m/>
    <x v="3"/>
    <x v="2"/>
    <x v="0"/>
    <x v="0"/>
    <n v="1382400"/>
    <n v="172800"/>
    <n v="60480"/>
    <n v="233280"/>
    <n v="1149120"/>
    <x v="0"/>
    <s v=""/>
    <s v=""/>
    <n v="1382400"/>
    <n v="1382400"/>
    <x v="4"/>
    <s v="ATALI MAKMUR"/>
    <x v="2"/>
    <x v="1"/>
    <x v="3"/>
    <s v="pencilcasepc0719pstl35purplejk"/>
    <s v="pencilcasepc0719pstl35purplejk13824000.1250.05"/>
    <s v="pencilcasepc0719pstl35purplejk13824000.1250.05"/>
    <s v=""/>
    <x v="1"/>
    <n v="649"/>
    <x v="1"/>
    <s v="288 PCS"/>
    <s v="pencilcasepc0719pstl35purplejk288pcsartomoro"/>
    <x v="0"/>
    <x v="38"/>
  </r>
  <r>
    <s v=""/>
    <s v=""/>
    <x v="1"/>
    <n v="16"/>
    <x v="1"/>
    <m/>
    <x v="1"/>
    <m/>
    <x v="0"/>
    <x v="1"/>
    <x v="0"/>
    <s v="PENCIL CASE PC-0719PSTL-35 (PINK) JK"/>
    <x v="1"/>
    <n v="288"/>
    <x v="3"/>
    <n v="4800"/>
    <m/>
    <m/>
    <x v="3"/>
    <x v="2"/>
    <x v="0"/>
    <x v="0"/>
    <n v="1382400"/>
    <n v="172800"/>
    <n v="60480"/>
    <n v="233280"/>
    <n v="1149120"/>
    <x v="0"/>
    <s v=""/>
    <s v=""/>
    <n v="1382400"/>
    <n v="1382400"/>
    <x v="4"/>
    <s v="ATALI MAKMUR"/>
    <x v="2"/>
    <x v="1"/>
    <x v="3"/>
    <s v="pencilcasepc0719pstl35pinkjk"/>
    <s v="pencilcasepc0719pstl35pinkjk13824000.1250.05"/>
    <s v="pencilcasepc0719pstl35pinkjk13824000.1250.05"/>
    <s v=""/>
    <x v="1"/>
    <n v="648"/>
    <x v="1"/>
    <s v="288 PCS"/>
    <s v="pencilcasepc0719pstl35pinkjk288pcsartomoro"/>
    <x v="0"/>
    <x v="39"/>
  </r>
  <r>
    <s v=""/>
    <s v=""/>
    <x v="1"/>
    <n v="16"/>
    <x v="1"/>
    <m/>
    <x v="1"/>
    <m/>
    <x v="0"/>
    <x v="1"/>
    <x v="0"/>
    <s v="PENCIL CASE PC-0719PSTL-35 (BLUE) JK"/>
    <x v="1"/>
    <n v="288"/>
    <x v="3"/>
    <n v="4800"/>
    <m/>
    <m/>
    <x v="3"/>
    <x v="2"/>
    <x v="0"/>
    <x v="0"/>
    <n v="1382400"/>
    <n v="172800"/>
    <n v="60480"/>
    <n v="233280"/>
    <n v="1149120"/>
    <x v="0"/>
    <n v="933120"/>
    <n v="4596480"/>
    <n v="1382400"/>
    <n v="1382400"/>
    <x v="4"/>
    <s v="ATALI MAKMUR"/>
    <x v="2"/>
    <x v="1"/>
    <x v="3"/>
    <s v="pencilcasepc0719pstl35bluejk"/>
    <s v="pencilcasepc0719pstl35bluejk13824000.1250.05"/>
    <s v="pencilcasepc0719pstl35bluejk13824000.1250.05"/>
    <s v=""/>
    <x v="1"/>
    <n v="646"/>
    <x v="1"/>
    <s v="288 PCS"/>
    <s v="pencilcasepc0719pstl35bluejk288pcsartomoro"/>
    <x v="0"/>
    <x v="40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17"/>
    <s v="KEN_0507_111-6"/>
    <x v="0"/>
    <n v="17"/>
    <x v="1"/>
    <s v="KENKO SINAR INDONESIA"/>
    <x v="2"/>
    <s v="23070111"/>
    <x v="0"/>
    <x v="5"/>
    <x v="0"/>
    <s v="KENKO PENCIL CASE PC 0719 UR"/>
    <x v="5"/>
    <m/>
    <x v="1"/>
    <m/>
    <n v="1497600"/>
    <m/>
    <x v="5"/>
    <x v="0"/>
    <x v="0"/>
    <x v="0"/>
    <n v="2995200"/>
    <n v="509184.00000000006"/>
    <n v="0"/>
    <n v="509184.00000000006"/>
    <n v="2486016"/>
    <x v="0"/>
    <s v=""/>
    <s v=""/>
    <n v="1497600"/>
    <s v=""/>
    <x v="4"/>
    <s v="KENKO SINAR INDONESIA"/>
    <x v="2"/>
    <x v="6"/>
    <x v="3"/>
    <s v="kenkopencilcasepc0719ur"/>
    <s v="kenkopencilcasepc0719ur14976000.17"/>
    <s v="kenkopencilcasepc0719ur14976000.17"/>
    <s v="KENKO SINAR INDONESIAARTO MORO2307011145110kenkopencilcasepc0719ur"/>
    <x v="0"/>
    <n v="656"/>
    <x v="1"/>
    <s v="24 LSN"/>
    <s v="kenkopencilcasepc0719ur24lsnartomoro"/>
    <x v="0"/>
    <x v="41"/>
  </r>
  <r>
    <s v=""/>
    <s v=""/>
    <x v="1"/>
    <n v="17"/>
    <x v="1"/>
    <m/>
    <x v="1"/>
    <m/>
    <x v="0"/>
    <x v="1"/>
    <x v="0"/>
    <s v="KENKO CUTTER A-300 9MM BLADE"/>
    <x v="1"/>
    <m/>
    <x v="1"/>
    <m/>
    <n v="1710000"/>
    <m/>
    <x v="5"/>
    <x v="0"/>
    <x v="0"/>
    <x v="0"/>
    <n v="1710000"/>
    <n v="290700"/>
    <n v="0"/>
    <n v="290700"/>
    <n v="1419300"/>
    <x v="0"/>
    <s v=""/>
    <s v=""/>
    <n v="1710000"/>
    <s v=""/>
    <x v="4"/>
    <s v="KENKO SINAR INDONESIA"/>
    <x v="2"/>
    <x v="1"/>
    <x v="3"/>
    <s v="kenkocuttera3009mmblade"/>
    <s v="kenkocuttera3009mmblade17100000.17"/>
    <s v="kenkocuttera3009mmblade17100000.17"/>
    <s v=""/>
    <x v="1"/>
    <n v="314"/>
    <x v="1"/>
    <s v="30 LSN"/>
    <s v="kenkocuttera3009mmblade30lsnartomoro"/>
    <x v="0"/>
    <x v="42"/>
  </r>
  <r>
    <s v=""/>
    <s v=""/>
    <x v="1"/>
    <n v="17"/>
    <x v="1"/>
    <m/>
    <x v="1"/>
    <m/>
    <x v="0"/>
    <x v="1"/>
    <x v="0"/>
    <s v="KENKO CUTTER L-500 18MM BLADE"/>
    <x v="5"/>
    <m/>
    <x v="1"/>
    <m/>
    <n v="2952000"/>
    <m/>
    <x v="5"/>
    <x v="0"/>
    <x v="0"/>
    <x v="0"/>
    <n v="5904000"/>
    <n v="1003680.0000000001"/>
    <n v="0"/>
    <n v="1003680.0000000001"/>
    <n v="4900320"/>
    <x v="0"/>
    <s v=""/>
    <s v=""/>
    <n v="2952000"/>
    <s v=""/>
    <x v="4"/>
    <s v="KENKO SINAR INDONESIA"/>
    <x v="2"/>
    <x v="1"/>
    <x v="3"/>
    <s v="kenkocutterl50018mmblade"/>
    <s v="kenkocutterl50018mmblade29520000.17"/>
    <s v="kenkocutterl50018mmblade29520000.17"/>
    <s v=""/>
    <x v="1"/>
    <n v="317"/>
    <x v="1"/>
    <s v="20 LSN"/>
    <s v="kenkocutterl50018mmblade20lsnartomoro"/>
    <x v="0"/>
    <x v="43"/>
  </r>
  <r>
    <s v=""/>
    <s v=""/>
    <x v="1"/>
    <n v="17"/>
    <x v="1"/>
    <m/>
    <x v="1"/>
    <m/>
    <x v="0"/>
    <x v="1"/>
    <x v="0"/>
    <s v="KENKO LIQUID GLUE LG-50 (50ML)"/>
    <x v="5"/>
    <m/>
    <x v="1"/>
    <m/>
    <n v="504000"/>
    <m/>
    <x v="5"/>
    <x v="0"/>
    <x v="0"/>
    <x v="0"/>
    <n v="1008000"/>
    <n v="171360"/>
    <n v="0"/>
    <n v="171360"/>
    <n v="836640"/>
    <x v="0"/>
    <s v=""/>
    <s v=""/>
    <n v="504000"/>
    <s v=""/>
    <x v="4"/>
    <s v="KENKO SINAR INDONESIA"/>
    <x v="2"/>
    <x v="1"/>
    <x v="3"/>
    <s v="kenkoliquidgluelg5050ml"/>
    <s v="kenkoliquidgluelg5050ml5040000.17"/>
    <s v="kenkoliquidgluelg5050ml5040000.17"/>
    <s v=""/>
    <x v="1"/>
    <n v="542"/>
    <x v="1"/>
    <s v="20 LSN"/>
    <s v="kenkoliquidgluelg5050ml20lsnartomoro"/>
    <x v="0"/>
    <x v="44"/>
  </r>
  <r>
    <s v=""/>
    <s v=""/>
    <x v="1"/>
    <n v="17"/>
    <x v="1"/>
    <m/>
    <x v="1"/>
    <m/>
    <x v="0"/>
    <x v="1"/>
    <x v="0"/>
    <s v="KENKO GLUE STICK 8GR SMALL"/>
    <x v="9"/>
    <m/>
    <x v="1"/>
    <m/>
    <n v="2376000"/>
    <m/>
    <x v="5"/>
    <x v="0"/>
    <x v="0"/>
    <x v="0"/>
    <n v="7128000"/>
    <n v="1211760"/>
    <n v="0"/>
    <n v="1211760"/>
    <n v="5916240"/>
    <x v="0"/>
    <s v=""/>
    <s v=""/>
    <n v="2376000"/>
    <s v=""/>
    <x v="4"/>
    <s v="KENKO SINAR INDONESIA"/>
    <x v="2"/>
    <x v="1"/>
    <x v="3"/>
    <s v="kenkogluestick8grsmall"/>
    <s v="kenkogluestick8grsmall23760000.17"/>
    <s v="kenkogluestick8grsmall23760000.17"/>
    <s v=""/>
    <x v="1"/>
    <n v="561"/>
    <x v="1"/>
    <s v="36 BOX (30 PCS)"/>
    <s v="kenkogluestick8grsmall36box30pcsartomoro"/>
    <x v="0"/>
    <x v="45"/>
  </r>
  <r>
    <s v=""/>
    <s v=""/>
    <x v="1"/>
    <n v="17"/>
    <x v="1"/>
    <m/>
    <x v="1"/>
    <m/>
    <x v="0"/>
    <x v="1"/>
    <x v="0"/>
    <s v="KENKO GEL PEN KE-200 BLACK"/>
    <x v="5"/>
    <m/>
    <x v="1"/>
    <m/>
    <n v="3542400"/>
    <m/>
    <x v="5"/>
    <x v="0"/>
    <x v="0"/>
    <x v="0"/>
    <n v="7084800"/>
    <n v="1204416"/>
    <n v="0"/>
    <n v="1204416"/>
    <n v="5880384"/>
    <x v="0"/>
    <n v="4391100"/>
    <n v="21438900"/>
    <n v="3542400"/>
    <s v=""/>
    <x v="4"/>
    <s v="KENKO SINAR INDONESIA"/>
    <x v="2"/>
    <x v="1"/>
    <x v="3"/>
    <s v="kenkogelpenke200black"/>
    <s v="kenkogelpenke200black35424000.17"/>
    <s v="kenkogelpenke200black35424000.17"/>
    <s v=""/>
    <x v="1"/>
    <n v="398"/>
    <x v="1"/>
    <s v="12 GRS"/>
    <s v="kenkogelpenke200black12grsartomoro"/>
    <x v="0"/>
    <x v="46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18"/>
    <s v="KEN_0507_063-6"/>
    <x v="0"/>
    <n v="18"/>
    <x v="1"/>
    <s v="KENKO SINAR INDONESIA"/>
    <x v="2"/>
    <s v="23070063"/>
    <x v="0"/>
    <x v="6"/>
    <x v="0"/>
    <s v="KENKO STAINLESS STEEL RULER 100CM"/>
    <x v="1"/>
    <m/>
    <x v="1"/>
    <m/>
    <n v="5220000"/>
    <m/>
    <x v="5"/>
    <x v="0"/>
    <x v="0"/>
    <x v="0"/>
    <n v="5220000"/>
    <n v="887400.00000000012"/>
    <n v="0"/>
    <n v="887400.00000000012"/>
    <n v="4332600"/>
    <x v="0"/>
    <s v=""/>
    <s v=""/>
    <n v="5220000"/>
    <s v=""/>
    <x v="4"/>
    <s v="KENKO SINAR INDONESIA"/>
    <x v="2"/>
    <x v="6"/>
    <x v="3"/>
    <s v="kenkostainlesssteelruler100cm"/>
    <s v="kenkostainlesssteelruler100cm52200000.17"/>
    <s v="kenkostainlesssteelruler100cm52200000.17"/>
    <s v="KENKO SINAR INDONESIAARTO MORO2307006345108kenkostainlesssteelruler100cm"/>
    <x v="0"/>
    <n v="355"/>
    <x v="1"/>
    <s v="10 LSN"/>
    <s v="kenkostainlesssteelruler100cm10lsnartomoro"/>
    <x v="0"/>
    <x v="47"/>
  </r>
  <r>
    <s v=""/>
    <s v=""/>
    <x v="1"/>
    <n v="18"/>
    <x v="1"/>
    <m/>
    <x v="1"/>
    <m/>
    <x v="0"/>
    <x v="1"/>
    <x v="0"/>
    <s v="KENKO STAINLESS STEEL RULER 40CM"/>
    <x v="1"/>
    <m/>
    <x v="1"/>
    <m/>
    <n v="1632000"/>
    <m/>
    <x v="5"/>
    <x v="0"/>
    <x v="0"/>
    <x v="0"/>
    <n v="1632000"/>
    <n v="277440"/>
    <n v="0"/>
    <n v="277440"/>
    <n v="1354560"/>
    <x v="0"/>
    <s v=""/>
    <s v=""/>
    <n v="1632000"/>
    <s v=""/>
    <x v="4"/>
    <s v="KENKO SINAR INDONESIA"/>
    <x v="2"/>
    <x v="1"/>
    <x v="3"/>
    <s v="kenkostainlesssteelruler40cm"/>
    <s v="kenkostainlesssteelruler40cm16320000.17"/>
    <s v="kenkostainlesssteelruler40cm16320000.17"/>
    <s v=""/>
    <x v="1"/>
    <n v="361"/>
    <x v="1"/>
    <s v="10 LSN"/>
    <s v="kenkostainlesssteelruler40cm10lsnartomoro"/>
    <x v="0"/>
    <x v="48"/>
  </r>
  <r>
    <s v=""/>
    <s v=""/>
    <x v="1"/>
    <n v="18"/>
    <x v="1"/>
    <m/>
    <x v="1"/>
    <m/>
    <x v="0"/>
    <x v="1"/>
    <x v="0"/>
    <s v="KENKO SCISSOR SC-828"/>
    <x v="1"/>
    <m/>
    <x v="1"/>
    <m/>
    <n v="1410000"/>
    <m/>
    <x v="5"/>
    <x v="0"/>
    <x v="0"/>
    <x v="0"/>
    <n v="1410000"/>
    <n v="239700.00000000003"/>
    <n v="0"/>
    <n v="239700.00000000003"/>
    <n v="1170300"/>
    <x v="0"/>
    <s v=""/>
    <s v=""/>
    <n v="1410000"/>
    <s v=""/>
    <x v="4"/>
    <s v="KENKO SINAR INDONESIA"/>
    <x v="2"/>
    <x v="1"/>
    <x v="3"/>
    <s v="kenkoscissorsc828"/>
    <s v="kenkoscissorsc82814100000.17"/>
    <s v="kenkoscissorsc82814100000.17"/>
    <s v=""/>
    <x v="1"/>
    <n v="442"/>
    <x v="1"/>
    <s v="25 LSN"/>
    <s v="kenkoscissorsc82825lsnartomoro"/>
    <x v="0"/>
    <x v="49"/>
  </r>
  <r>
    <s v=""/>
    <s v=""/>
    <x v="1"/>
    <n v="18"/>
    <x v="1"/>
    <m/>
    <x v="1"/>
    <m/>
    <x v="0"/>
    <x v="1"/>
    <x v="0"/>
    <s v="KENKO CUTTER BLADE L-150 18MM"/>
    <x v="11"/>
    <m/>
    <x v="1"/>
    <m/>
    <n v="3888000"/>
    <m/>
    <x v="5"/>
    <x v="0"/>
    <x v="0"/>
    <x v="0"/>
    <n v="23328000"/>
    <n v="3965760.0000000005"/>
    <n v="0"/>
    <n v="3965760.0000000005"/>
    <n v="19362240"/>
    <x v="0"/>
    <s v=""/>
    <s v=""/>
    <n v="3888000"/>
    <s v=""/>
    <x v="4"/>
    <s v="KENKO SINAR INDONESIA"/>
    <x v="2"/>
    <x v="1"/>
    <x v="3"/>
    <s v="kenkocutterbladel15018mm"/>
    <s v="kenkocutterbladel15018mm38880000.17"/>
    <s v="kenkocutterbladel15018mm38880000.17"/>
    <s v=""/>
    <x v="1"/>
    <n v="456"/>
    <x v="1"/>
    <s v="60 LSN"/>
    <s v="kenkocutterbladel15018mm60lsnartomoro"/>
    <x v="0"/>
    <x v="50"/>
  </r>
  <r>
    <s v=""/>
    <s v=""/>
    <x v="1"/>
    <n v="18"/>
    <x v="1"/>
    <m/>
    <x v="1"/>
    <m/>
    <x v="0"/>
    <x v="1"/>
    <x v="0"/>
    <s v="KENKO POCKET NOTE PN-403"/>
    <x v="1"/>
    <m/>
    <x v="1"/>
    <m/>
    <n v="741600"/>
    <m/>
    <x v="5"/>
    <x v="0"/>
    <x v="0"/>
    <x v="0"/>
    <n v="741600"/>
    <n v="126072.00000000001"/>
    <n v="0"/>
    <n v="126072.00000000001"/>
    <n v="615528"/>
    <x v="0"/>
    <s v=""/>
    <s v=""/>
    <n v="741600"/>
    <s v=""/>
    <x v="4"/>
    <s v="KENKO SINAR INDONESIA"/>
    <x v="2"/>
    <x v="1"/>
    <x v="3"/>
    <s v="kenkopocketnotepn403"/>
    <s v="kenkopocketnotepn4037416000.17"/>
    <s v="kenkopocketnotepn4037416000.17"/>
    <s v=""/>
    <x v="1"/>
    <n v="747"/>
    <x v="1"/>
    <s v="12 LSN"/>
    <s v="kenkopocketnotepn40312lsnartomoro"/>
    <x v="0"/>
    <x v="51"/>
  </r>
  <r>
    <s v=""/>
    <s v=""/>
    <x v="1"/>
    <n v="18"/>
    <x v="1"/>
    <m/>
    <x v="1"/>
    <m/>
    <x v="0"/>
    <x v="1"/>
    <x v="0"/>
    <s v="KENKO CORRECTION FLUID KE-01"/>
    <x v="12"/>
    <m/>
    <x v="1"/>
    <m/>
    <n v="1954800"/>
    <m/>
    <x v="5"/>
    <x v="0"/>
    <x v="0"/>
    <x v="0"/>
    <n v="29322000"/>
    <n v="4984740"/>
    <n v="0"/>
    <n v="4984740"/>
    <n v="24337260"/>
    <x v="0"/>
    <n v="10481112"/>
    <n v="51172488"/>
    <n v="1954800"/>
    <s v=""/>
    <x v="4"/>
    <s v="KENKO SINAR INDONESIA"/>
    <x v="2"/>
    <x v="1"/>
    <x v="3"/>
    <s v="kenkocorrectionfluidke01"/>
    <s v="kenkocorrectionfluidke0119548000.17"/>
    <s v="kenkocorrectionfluidke0119548000.17"/>
    <s v=""/>
    <x v="1"/>
    <n v="996"/>
    <x v="1"/>
    <s v="36 LSN"/>
    <s v="kenkocorrectionfluidke0136lsnartomoro"/>
    <x v="0"/>
    <x v="5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19"/>
    <s v="DBS_0507_623-6"/>
    <x v="0"/>
    <n v="19"/>
    <x v="4"/>
    <s v="DB STATIONERY"/>
    <x v="0"/>
    <s v="JUF676/23"/>
    <x v="0"/>
    <x v="2"/>
    <x v="0"/>
    <s v="MEK TIZO 2.0 TM030-C"/>
    <x v="1"/>
    <n v="96"/>
    <x v="0"/>
    <n v="29000"/>
    <m/>
    <s v="96 LSN"/>
    <x v="1"/>
    <x v="0"/>
    <x v="0"/>
    <x v="0"/>
    <n v="2784000"/>
    <n v="0"/>
    <n v="0"/>
    <n v="0"/>
    <n v="2784000"/>
    <x v="0"/>
    <s v=""/>
    <s v=""/>
    <n v="2784000"/>
    <n v="2784000"/>
    <x v="4"/>
    <s v="DB STATIONERY"/>
    <x v="0"/>
    <x v="6"/>
    <x v="2"/>
    <s v="mektizo20tm030c"/>
    <s v="mektizo20tm030c2784000"/>
    <s v="mektizo20tm030c2784000"/>
    <s v="DB STATIONERYUNTANAJUF676/2345107mektizo20tm030c"/>
    <x v="0"/>
    <n v="2057"/>
    <x v="0"/>
    <s v="96 LSN"/>
    <s v="mektizo20tm030c96lsnuntana"/>
    <x v="0"/>
    <x v="53"/>
  </r>
  <r>
    <s v=""/>
    <s v=""/>
    <x v="1"/>
    <n v="19"/>
    <x v="1"/>
    <m/>
    <x v="1"/>
    <m/>
    <x v="0"/>
    <x v="1"/>
    <x v="0"/>
    <s v="MEK PENSIL 2.0 TIZO TM030-F"/>
    <x v="1"/>
    <n v="96"/>
    <x v="0"/>
    <n v="29000"/>
    <m/>
    <s v="96 LSN"/>
    <x v="1"/>
    <x v="0"/>
    <x v="0"/>
    <x v="0"/>
    <n v="2784000"/>
    <n v="0"/>
    <n v="0"/>
    <n v="0"/>
    <n v="2784000"/>
    <x v="0"/>
    <s v=""/>
    <s v=""/>
    <n v="2784000"/>
    <n v="2784000"/>
    <x v="4"/>
    <s v="DB STATIONERY"/>
    <x v="0"/>
    <x v="1"/>
    <x v="2"/>
    <s v="mekpensil20tizotm030f"/>
    <s v="mekpensil20tizotm030f2784000"/>
    <s v="mekpensil20tizotm030f2784000"/>
    <s v=""/>
    <x v="1"/>
    <n v="575"/>
    <x v="0"/>
    <s v="96 LSN"/>
    <s v="mekpensil20tizotm030f96lsnuntana"/>
    <x v="0"/>
    <x v="54"/>
  </r>
  <r>
    <s v=""/>
    <s v=""/>
    <x v="1"/>
    <n v="19"/>
    <x v="1"/>
    <m/>
    <x v="1"/>
    <m/>
    <x v="0"/>
    <x v="1"/>
    <x v="0"/>
    <s v="MEK PENSIL 2.0 TIZO TM030-G"/>
    <x v="1"/>
    <n v="96"/>
    <x v="0"/>
    <n v="29000"/>
    <m/>
    <s v="96 LSN"/>
    <x v="1"/>
    <x v="0"/>
    <x v="0"/>
    <x v="0"/>
    <n v="2784000"/>
    <n v="0"/>
    <n v="0"/>
    <n v="0"/>
    <n v="2784000"/>
    <x v="0"/>
    <s v=""/>
    <s v=""/>
    <n v="2784000"/>
    <n v="2784000"/>
    <x v="4"/>
    <s v="DB STATIONERY"/>
    <x v="0"/>
    <x v="1"/>
    <x v="2"/>
    <s v="mekpensil20tizotm030g"/>
    <s v="mekpensil20tizotm030g2784000"/>
    <s v="mekpensil20tizotm030g2784000"/>
    <s v=""/>
    <x v="1"/>
    <n v="2056"/>
    <x v="0"/>
    <s v="96 LSN"/>
    <s v="mekpensil20tizotm030g96lsnuntana"/>
    <x v="0"/>
    <x v="55"/>
  </r>
  <r>
    <s v=""/>
    <s v=""/>
    <x v="1"/>
    <n v="19"/>
    <x v="1"/>
    <m/>
    <x v="1"/>
    <m/>
    <x v="0"/>
    <x v="1"/>
    <x v="0"/>
    <s v="MEK PENSIL 2.0 TIZO TM030-H"/>
    <x v="1"/>
    <n v="96"/>
    <x v="0"/>
    <n v="29000"/>
    <m/>
    <s v="96 LSN"/>
    <x v="1"/>
    <x v="0"/>
    <x v="0"/>
    <x v="0"/>
    <n v="2784000"/>
    <n v="0"/>
    <n v="0"/>
    <n v="0"/>
    <n v="2784000"/>
    <x v="0"/>
    <s v=""/>
    <s v=""/>
    <n v="2784000"/>
    <n v="2784000"/>
    <x v="4"/>
    <s v="DB STATIONERY"/>
    <x v="0"/>
    <x v="1"/>
    <x v="2"/>
    <s v="mekpensil20tizotm030h"/>
    <s v="mekpensil20tizotm030h2784000"/>
    <s v="mekpensil20tizotm030h2784000"/>
    <s v=""/>
    <x v="1"/>
    <n v="2059"/>
    <x v="0"/>
    <s v="96 LSN"/>
    <s v="mekpensil20tizotm030h96lsnuntana"/>
    <x v="0"/>
    <x v="56"/>
  </r>
  <r>
    <s v=""/>
    <s v=""/>
    <x v="1"/>
    <n v="19"/>
    <x v="1"/>
    <m/>
    <x v="1"/>
    <m/>
    <x v="0"/>
    <x v="1"/>
    <x v="0"/>
    <s v="MEK PENSIL 2.0 TM01800"/>
    <x v="1"/>
    <n v="96"/>
    <x v="0"/>
    <n v="29000"/>
    <m/>
    <s v="96 LSN"/>
    <x v="1"/>
    <x v="0"/>
    <x v="0"/>
    <x v="0"/>
    <n v="2784000"/>
    <n v="0"/>
    <n v="0"/>
    <n v="0"/>
    <n v="2784000"/>
    <x v="0"/>
    <s v=""/>
    <s v=""/>
    <n v="2784000"/>
    <n v="2784000"/>
    <x v="4"/>
    <s v="DB STATIONERY"/>
    <x v="0"/>
    <x v="1"/>
    <x v="2"/>
    <s v="mekpensil20tm01800"/>
    <s v="mekpensil20tm018002784000"/>
    <s v="mekpensil20tm018002784000"/>
    <s v=""/>
    <x v="1"/>
    <n v="2068"/>
    <x v="0"/>
    <s v="96 LSN"/>
    <s v="mekpensil20tm0180096lsnuntana"/>
    <x v="0"/>
    <x v="57"/>
  </r>
  <r>
    <s v=""/>
    <s v=""/>
    <x v="1"/>
    <n v="19"/>
    <x v="1"/>
    <m/>
    <x v="1"/>
    <m/>
    <x v="0"/>
    <x v="1"/>
    <x v="0"/>
    <s v="GEL DEBOZZ 0.5 DB G-05"/>
    <x v="0"/>
    <n v="1200"/>
    <x v="0"/>
    <n v="25500"/>
    <m/>
    <s v="120 LSN"/>
    <x v="1"/>
    <x v="0"/>
    <x v="0"/>
    <x v="0"/>
    <n v="30600000"/>
    <n v="0"/>
    <n v="0"/>
    <n v="0"/>
    <n v="30600000"/>
    <x v="0"/>
    <n v="0"/>
    <n v="44520000"/>
    <n v="3060000"/>
    <n v="30600000"/>
    <x v="4"/>
    <s v="DB STATIONERY"/>
    <x v="0"/>
    <x v="1"/>
    <x v="2"/>
    <s v="geldebozz05dbg05"/>
    <s v="geldebozz05dbg053060000"/>
    <s v="geldebozz05dbg053060000"/>
    <s v=""/>
    <x v="1"/>
    <n v="1712"/>
    <x v="0"/>
    <s v="120 LSN"/>
    <s v="geldebozz05dbg05120lsnuntana"/>
    <x v="0"/>
    <x v="58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20"/>
    <s v="MSI_0507_547-1"/>
    <x v="0"/>
    <n v="20"/>
    <x v="1"/>
    <s v="MSI"/>
    <x v="0"/>
    <s v="23/VI/547"/>
    <x v="0"/>
    <x v="2"/>
    <x v="0"/>
    <s v="GEL PEN ZUI ZHUA HY-1020 HITAM"/>
    <x v="13"/>
    <n v="4992"/>
    <x v="0"/>
    <n v="11000"/>
    <m/>
    <s v="192 LSN"/>
    <x v="1"/>
    <x v="0"/>
    <x v="0"/>
    <x v="0"/>
    <n v="54912000"/>
    <n v="0"/>
    <n v="0"/>
    <n v="0"/>
    <n v="54912000"/>
    <x v="0"/>
    <n v="0"/>
    <n v="54912000"/>
    <n v="2112000"/>
    <n v="54912000"/>
    <x v="4"/>
    <s v="MSI"/>
    <x v="0"/>
    <x v="3"/>
    <x v="2"/>
    <s v="gelpenzuizhuahy1020hitam"/>
    <s v="gelpenzuizhuahy1020hitam2112000"/>
    <s v="gelpenzuizhuahy1020hitam2112000"/>
    <s v="MSIUNTANA23/VI/54745107gelpenzuizhuahy1020hitam"/>
    <x v="0"/>
    <n v="1747"/>
    <x v="0"/>
    <s v="192 LSN"/>
    <s v="gelpenzuizhuahy1020hitam192lsnuntana"/>
    <x v="0"/>
    <x v="59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21"/>
    <s v="MSI_0507_548-1"/>
    <x v="0"/>
    <n v="21"/>
    <x v="1"/>
    <s v="MSI"/>
    <x v="0"/>
    <s v="23/VI/548"/>
    <x v="0"/>
    <x v="2"/>
    <x v="0"/>
    <s v="GEL PEN ZUI ZHUA HY-1020 HITAM"/>
    <x v="14"/>
    <n v="9600"/>
    <x v="0"/>
    <n v="11000"/>
    <m/>
    <s v="192 LSN"/>
    <x v="1"/>
    <x v="0"/>
    <x v="0"/>
    <x v="0"/>
    <n v="105600000"/>
    <n v="0"/>
    <n v="0"/>
    <n v="0"/>
    <n v="105600000"/>
    <x v="0"/>
    <n v="0"/>
    <n v="105600000"/>
    <n v="2112000"/>
    <n v="105600000"/>
    <x v="4"/>
    <s v="MSI"/>
    <x v="0"/>
    <x v="3"/>
    <x v="2"/>
    <s v="gelpenzuizhuahy1020hitam"/>
    <s v="gelpenzuizhuahy1020hitam2112000"/>
    <s v="gelpenzuizhuahy1020hitam2112000"/>
    <s v="MSIUNTANA23/VI/54845107gelpenzuizhuahy1020hitam"/>
    <x v="0"/>
    <n v="1747"/>
    <x v="0"/>
    <s v="192 LSN"/>
    <s v="gelpenzuizhuahy1020hitam192lsnuntana"/>
    <x v="0"/>
    <x v="60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22"/>
    <s v="MSI_0507_541-1"/>
    <x v="0"/>
    <n v="22"/>
    <x v="1"/>
    <s v="MSI"/>
    <x v="0"/>
    <s v="23/VI/541"/>
    <x v="0"/>
    <x v="2"/>
    <x v="0"/>
    <s v="REFILL ISI PENCIL BENSIA LANTU (1132)"/>
    <x v="12"/>
    <n v="24000"/>
    <x v="2"/>
    <n v="1500"/>
    <m/>
    <s v="1600 PAK"/>
    <x v="1"/>
    <x v="0"/>
    <x v="0"/>
    <x v="0"/>
    <n v="36000000"/>
    <n v="0"/>
    <n v="0"/>
    <n v="0"/>
    <n v="36000000"/>
    <x v="0"/>
    <n v="0"/>
    <n v="36000000"/>
    <n v="2400000"/>
    <n v="36000000"/>
    <x v="4"/>
    <s v="MSI"/>
    <x v="0"/>
    <x v="3"/>
    <x v="2"/>
    <s v="refillisipencilbensialantu1132"/>
    <s v="refillisipencilbensialantu11322400000"/>
    <s v="refillisipencilbensialantu11322400000"/>
    <s v="MSIUNTANA23/VI/54145107refillisipencilbensialantu1132"/>
    <x v="0"/>
    <n v="2485"/>
    <x v="0"/>
    <s v="1600 PAK"/>
    <s v="refillisipencilbensialantu11321600pakuntana"/>
    <x v="0"/>
    <x v="61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23"/>
    <s v="SAM_0607_257-3"/>
    <x v="0"/>
    <n v="23"/>
    <x v="5"/>
    <s v="SAMUDERA ANGKASA JAYA"/>
    <x v="2"/>
    <s v="JL-55257"/>
    <x v="0"/>
    <x v="5"/>
    <x v="0"/>
    <s v="P/C MAG FY-6822 (22*7.5)"/>
    <x v="0"/>
    <n v="1920"/>
    <x v="3"/>
    <n v="9250"/>
    <m/>
    <s v="192 PCS"/>
    <x v="6"/>
    <x v="0"/>
    <x v="0"/>
    <x v="0"/>
    <n v="17760000"/>
    <n v="1243200.0000000002"/>
    <n v="0"/>
    <n v="1243200.0000000002"/>
    <n v="16516800"/>
    <x v="0"/>
    <s v=""/>
    <s v=""/>
    <n v="1776000"/>
    <n v="17760000"/>
    <x v="5"/>
    <s v="SAMUDERA ANGKASA JAYA"/>
    <x v="2"/>
    <x v="7"/>
    <x v="3"/>
    <s v="pcmagfy682222*75"/>
    <s v="pcmagfy682222*7517760000.07"/>
    <s v="pcmagfy682222*7517760000.07"/>
    <s v="SAMUDERA ANGKASA JAYAARTO MOROJL-5525745110pcmagfy682222*75"/>
    <x v="0"/>
    <n v="680"/>
    <x v="0"/>
    <s v="192 PCS"/>
    <s v="pcmagfy682222*75192pcsartomoro"/>
    <x v="0"/>
    <x v="62"/>
  </r>
  <r>
    <s v=""/>
    <s v=""/>
    <x v="1"/>
    <n v="23"/>
    <x v="1"/>
    <m/>
    <x v="1"/>
    <m/>
    <x v="0"/>
    <x v="1"/>
    <x v="0"/>
    <s v="P/C MAG C-2755-1 (22*7.5"/>
    <x v="15"/>
    <n v="4032"/>
    <x v="3"/>
    <n v="9250"/>
    <m/>
    <s v="192 PCS"/>
    <x v="6"/>
    <x v="0"/>
    <x v="0"/>
    <x v="0"/>
    <n v="37296000"/>
    <n v="2610720.0000000005"/>
    <n v="0"/>
    <n v="2610720.0000000005"/>
    <n v="34685280"/>
    <x v="0"/>
    <s v=""/>
    <s v=""/>
    <n v="1776000"/>
    <n v="37296000"/>
    <x v="5"/>
    <s v="SAMUDERA ANGKASA JAYA"/>
    <x v="2"/>
    <x v="1"/>
    <x v="3"/>
    <s v="pcmagc2755122*75"/>
    <s v="pcmagc2755122*7517760000.07"/>
    <s v="pcmagc2755122*7517760000.07"/>
    <s v=""/>
    <x v="1"/>
    <n v="669"/>
    <x v="0"/>
    <s v="192 PCS"/>
    <s v="pcmagc2755122*75192pcsartomoro"/>
    <x v="0"/>
    <x v="63"/>
  </r>
  <r>
    <s v=""/>
    <s v=""/>
    <x v="1"/>
    <n v="23"/>
    <x v="1"/>
    <m/>
    <x v="1"/>
    <m/>
    <x v="0"/>
    <x v="1"/>
    <x v="0"/>
    <s v="P/C MAG JH-220A (23*8.5)"/>
    <x v="13"/>
    <n v="4992"/>
    <x v="3"/>
    <n v="9500"/>
    <m/>
    <s v="192 PCS"/>
    <x v="6"/>
    <x v="0"/>
    <x v="0"/>
    <x v="0"/>
    <n v="47424000"/>
    <n v="3319680.0000000005"/>
    <n v="0"/>
    <n v="3319680.0000000005"/>
    <n v="44104320"/>
    <x v="0"/>
    <n v="7173600.0000000019"/>
    <n v="95306400"/>
    <n v="1824000"/>
    <n v="47424000"/>
    <x v="5"/>
    <s v="SAMUDERA ANGKASA JAYA"/>
    <x v="2"/>
    <x v="1"/>
    <x v="3"/>
    <s v="pcmagjh220a23*85"/>
    <s v="pcmagjh220a23*8518240000.07"/>
    <s v="pcmagjh220a23*8518240000.07"/>
    <s v=""/>
    <x v="1"/>
    <n v="682"/>
    <x v="0"/>
    <s v="192 PCS"/>
    <s v="pcmagjh220a23*85192pcsartomoro"/>
    <x v="0"/>
    <x v="64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24"/>
    <s v="PAR_0607_-1"/>
    <x v="0"/>
    <n v="24"/>
    <x v="1"/>
    <s v="PARAMA"/>
    <x v="0"/>
    <m/>
    <x v="0"/>
    <x v="6"/>
    <x v="0"/>
    <s v="SAMPUL SAMSON BOXY BATIK"/>
    <x v="12"/>
    <n v="2700"/>
    <x v="3"/>
    <n v="7555"/>
    <m/>
    <s v="180 PCS"/>
    <x v="4"/>
    <x v="3"/>
    <x v="0"/>
    <x v="0"/>
    <n v="20398500"/>
    <n v="2039850"/>
    <n v="1835865"/>
    <n v="3875715"/>
    <n v="16522785"/>
    <x v="0"/>
    <n v="3875715"/>
    <n v="16522785"/>
    <n v="1359900"/>
    <n v="20398500"/>
    <x v="5"/>
    <s v="PARAMA"/>
    <x v="0"/>
    <x v="3"/>
    <x v="3"/>
    <s v="sampulsamsonboxybatik"/>
    <s v="sampulsamsonboxybatik13599000.10.1"/>
    <s v="sampulsamsonboxybatik13599000.10.1"/>
    <s v="PARAMAUNTANA45108sampulsamsonboxybatik"/>
    <x v="0"/>
    <n v="809"/>
    <x v="0"/>
    <s v="180 PCS"/>
    <s v="sampulsamsonboxybatik180pcsuntana"/>
    <x v="0"/>
    <x v="65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25"/>
    <s v="HAN_0607_069-3"/>
    <x v="0"/>
    <n v="25"/>
    <x v="5"/>
    <s v="HANSA"/>
    <x v="0"/>
    <s v="HN072023069"/>
    <x v="0"/>
    <x v="8"/>
    <x v="0"/>
    <s v="MALAM SHINTOENG TG 6-12W"/>
    <x v="2"/>
    <n v="12"/>
    <x v="3"/>
    <n v="4550"/>
    <m/>
    <m/>
    <x v="1"/>
    <x v="0"/>
    <x v="0"/>
    <x v="0"/>
    <n v="54600"/>
    <n v="0"/>
    <n v="0"/>
    <n v="0"/>
    <n v="54600"/>
    <x v="0"/>
    <s v=""/>
    <s v=""/>
    <n v="54600"/>
    <n v="54600"/>
    <x v="5"/>
    <s v="HANSA"/>
    <x v="0"/>
    <x v="7"/>
    <x v="3"/>
    <s v="malamshintoengtg612w"/>
    <s v="malamshintoengtg612w54600"/>
    <s v="malamshintoengtg612w4550"/>
    <s v="HANSAUNTANAHN07202306945113malamshintoengtg612w"/>
    <x v="0"/>
    <n v="1965"/>
    <x v="1"/>
    <s v="210 PCS"/>
    <s v="malamshintoengtg612w210pcsuntana"/>
    <x v="0"/>
    <x v="66"/>
  </r>
  <r>
    <s v=""/>
    <s v=""/>
    <x v="1"/>
    <n v="25"/>
    <x v="1"/>
    <m/>
    <x v="1"/>
    <m/>
    <x v="0"/>
    <x v="1"/>
    <x v="0"/>
    <s v="MALAM SHINTOENG K-612W"/>
    <x v="2"/>
    <n v="12"/>
    <x v="3"/>
    <n v="1600"/>
    <m/>
    <m/>
    <x v="1"/>
    <x v="0"/>
    <x v="0"/>
    <x v="0"/>
    <n v="19200"/>
    <n v="0"/>
    <n v="0"/>
    <n v="0"/>
    <n v="19200"/>
    <x v="0"/>
    <s v=""/>
    <s v=""/>
    <n v="19200"/>
    <n v="19200"/>
    <x v="5"/>
    <s v="HANSA"/>
    <x v="0"/>
    <x v="1"/>
    <x v="3"/>
    <s v="malamshintoengk612w"/>
    <s v="malamshintoengk612w19200"/>
    <s v="malamshintoengk612w1600"/>
    <s v=""/>
    <x v="1"/>
    <n v="1960"/>
    <x v="1"/>
    <s v="480 PCS"/>
    <s v="malamshintoengk612w480pcsuntana"/>
    <x v="0"/>
    <x v="67"/>
  </r>
  <r>
    <s v=""/>
    <s v=""/>
    <x v="1"/>
    <n v="25"/>
    <x v="1"/>
    <m/>
    <x v="1"/>
    <m/>
    <x v="0"/>
    <x v="1"/>
    <x v="0"/>
    <s v="MALAM SHINTOENG K 1W POLOS"/>
    <x v="2"/>
    <n v="12"/>
    <x v="3"/>
    <n v="1600"/>
    <m/>
    <m/>
    <x v="1"/>
    <x v="0"/>
    <x v="0"/>
    <x v="0"/>
    <n v="19200"/>
    <n v="0"/>
    <n v="0"/>
    <n v="0"/>
    <n v="19200"/>
    <x v="0"/>
    <n v="0"/>
    <n v="93000"/>
    <n v="19200"/>
    <n v="19200"/>
    <x v="5"/>
    <s v="HANSA"/>
    <x v="0"/>
    <x v="1"/>
    <x v="3"/>
    <s v="malamshintoengk1wpolos"/>
    <s v="malamshintoengk1wpolos19200"/>
    <s v="malamshintoengk1wpolos1600"/>
    <s v=""/>
    <x v="1"/>
    <n v="1959"/>
    <x v="1"/>
    <s v="480 PCS"/>
    <s v="malamshintoengk1wpolos480pcsuntana"/>
    <x v="0"/>
    <x v="68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26"/>
    <s v="ETJ_0607_423-1"/>
    <x v="0"/>
    <n v="26"/>
    <x v="1"/>
    <s v="ETJ"/>
    <x v="0"/>
    <s v="K54.23"/>
    <x v="0"/>
    <x v="7"/>
    <x v="0"/>
    <s v="N TAG D/MRH 301"/>
    <x v="5"/>
    <n v="8000"/>
    <x v="3"/>
    <n v="700"/>
    <m/>
    <s v="4000 PCS"/>
    <x v="1"/>
    <x v="0"/>
    <x v="0"/>
    <x v="0"/>
    <n v="5600000"/>
    <n v="0"/>
    <n v="0"/>
    <n v="0"/>
    <n v="5600000"/>
    <x v="0"/>
    <n v="0"/>
    <n v="5600000"/>
    <n v="2800000"/>
    <n v="5600000"/>
    <x v="5"/>
    <s v="ETJ"/>
    <x v="0"/>
    <x v="3"/>
    <x v="3"/>
    <s v="ntagdmrh301"/>
    <s v="ntagdmrh3012800000"/>
    <s v="ntagdmrh3012800000"/>
    <s v="ETJUNTANAK54.2345111ntagdmrh301"/>
    <x v="0"/>
    <n v="2098"/>
    <x v="0"/>
    <s v="4000 PCS"/>
    <s v="ntagdmrh3014000pcsuntana"/>
    <x v="0"/>
    <x v="69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27"/>
    <s v="SAP_0607_651-1"/>
    <x v="0"/>
    <n v="27"/>
    <x v="1"/>
    <s v="SAPUTRO"/>
    <x v="0"/>
    <s v="G-1651"/>
    <x v="0"/>
    <x v="7"/>
    <x v="0"/>
    <s v="MEJA IPAD IMPORT JUMBO KARAKTER"/>
    <x v="16"/>
    <n v="200"/>
    <x v="3"/>
    <n v="48000"/>
    <m/>
    <s v="10 PCS"/>
    <x v="1"/>
    <x v="0"/>
    <x v="0"/>
    <x v="0"/>
    <n v="9600000"/>
    <n v="0"/>
    <n v="0"/>
    <n v="0"/>
    <n v="9600000"/>
    <x v="0"/>
    <n v="0"/>
    <n v="9600000"/>
    <n v="480000"/>
    <n v="9600000"/>
    <x v="5"/>
    <s v="SAPUTRO"/>
    <x v="0"/>
    <x v="3"/>
    <x v="3"/>
    <s v="mejaipadimportjumbokarakter"/>
    <s v="mejaipadimportjumbokarakter480000"/>
    <s v="mejaipadimportjumbokarakter480000"/>
    <s v="SAPUTROUNTANAG-165145111mejaipadimportjumbokarakter"/>
    <x v="0"/>
    <n v="2087"/>
    <x v="0"/>
    <s v="10 PCS"/>
    <s v="mejaipadimportjumbokarakter10pcsuntana"/>
    <x v="0"/>
    <x v="70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28"/>
    <s v="SDI_0707_067-3"/>
    <x v="0"/>
    <n v="28"/>
    <x v="6"/>
    <s v="SDI"/>
    <x v="2"/>
    <s v="SINV99-230700000067"/>
    <x v="0"/>
    <x v="9"/>
    <x v="0"/>
    <s v="SDI STAPLER 1102"/>
    <x v="1"/>
    <n v="30"/>
    <x v="0"/>
    <n v="124342.32"/>
    <m/>
    <s v="30 LSN"/>
    <x v="7"/>
    <x v="0"/>
    <x v="0"/>
    <x v="0"/>
    <n v="3730269.6"/>
    <n v="652797.17999999993"/>
    <n v="0"/>
    <n v="652797.17999999993"/>
    <n v="3077472.42"/>
    <x v="0"/>
    <s v=""/>
    <s v=""/>
    <n v="3730269.6"/>
    <n v="3730269.6"/>
    <x v="6"/>
    <s v="SDI"/>
    <x v="2"/>
    <x v="7"/>
    <x v="3"/>
    <s v="sdistapler1102"/>
    <s v="sdistapler11023730269.60.175"/>
    <s v="sdistapler11023730269.60.175"/>
    <s v="SDIARTO MOROSINV99-23070000006745112sdistapler1102"/>
    <x v="0"/>
    <n v="883"/>
    <x v="0"/>
    <s v="30 LSN"/>
    <s v="sdistapler110230lsnartomoro"/>
    <x v="0"/>
    <x v="71"/>
  </r>
  <r>
    <s v=""/>
    <s v=""/>
    <x v="1"/>
    <n v="28"/>
    <x v="1"/>
    <m/>
    <x v="1"/>
    <m/>
    <x v="0"/>
    <x v="1"/>
    <x v="0"/>
    <s v="ZRM CUTTER A-300 A.LOCK"/>
    <x v="1"/>
    <n v="48"/>
    <x v="0"/>
    <n v="54594.59"/>
    <m/>
    <s v="48 LSN"/>
    <x v="8"/>
    <x v="0"/>
    <x v="0"/>
    <x v="0"/>
    <n v="2620540.3199999998"/>
    <n v="393081.04799999995"/>
    <n v="0"/>
    <n v="393081.04799999995"/>
    <n v="2227459.2719999999"/>
    <x v="0"/>
    <s v=""/>
    <s v=""/>
    <n v="2620540.3199999998"/>
    <n v="2620540.3199999998"/>
    <x v="6"/>
    <s v="SDI"/>
    <x v="2"/>
    <x v="1"/>
    <x v="3"/>
    <s v="zrmcuttera300alock"/>
    <s v="zrmcuttera300alock2620540.320.15"/>
    <s v="zrmcuttera300alock2620540.320.15"/>
    <s v=""/>
    <x v="1"/>
    <n v="320"/>
    <x v="0"/>
    <s v="48 LSN"/>
    <s v="zrmcuttera300alock48lsnartomoro"/>
    <x v="0"/>
    <x v="72"/>
  </r>
  <r>
    <s v=""/>
    <s v=""/>
    <x v="1"/>
    <n v="28"/>
    <x v="1"/>
    <m/>
    <x v="1"/>
    <m/>
    <x v="0"/>
    <x v="1"/>
    <x v="0"/>
    <s v="ZRM CUTTER L-500"/>
    <x v="1"/>
    <n v="24"/>
    <x v="0"/>
    <n v="129729.73"/>
    <m/>
    <s v="24 LSN"/>
    <x v="8"/>
    <x v="0"/>
    <x v="2"/>
    <x v="0"/>
    <n v="3113513.52"/>
    <n v="467027.02799999999"/>
    <n v="0"/>
    <n v="467027.02799999999"/>
    <n v="2646486.4920000001"/>
    <x v="1"/>
    <n v="1751434.4365199998"/>
    <n v="7712889.0034800004"/>
    <n v="3113513.52"/>
    <n v="3113513.52"/>
    <x v="6"/>
    <s v="SDI"/>
    <x v="2"/>
    <x v="1"/>
    <x v="3"/>
    <s v="zrmcutterl500"/>
    <s v="zrmcutterl5003113513.520.15"/>
    <s v="zrmcutterl5003113513.520.15"/>
    <s v=""/>
    <x v="1"/>
    <n v="321"/>
    <x v="0"/>
    <s v="24 LSN"/>
    <s v="zrmcutterl50024lsnartomoro"/>
    <x v="0"/>
    <x v="73"/>
  </r>
  <r>
    <s v=""/>
    <s v=""/>
    <x v="1"/>
    <s v=""/>
    <x v="7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29"/>
    <s v="ETJ_0607_423-1"/>
    <x v="0"/>
    <n v="29"/>
    <x v="5"/>
    <s v="ETJ"/>
    <x v="0"/>
    <s v="K54.23"/>
    <x v="0"/>
    <x v="7"/>
    <x v="0"/>
    <s v="N TAG D/MRH 301"/>
    <x v="5"/>
    <n v="8000"/>
    <x v="3"/>
    <n v="700"/>
    <m/>
    <s v="4000 PCS"/>
    <x v="1"/>
    <x v="0"/>
    <x v="0"/>
    <x v="0"/>
    <n v="5600000"/>
    <n v="0"/>
    <n v="0"/>
    <n v="0"/>
    <n v="5600000"/>
    <x v="0"/>
    <n v="0"/>
    <n v="5600000"/>
    <n v="2800000"/>
    <n v="5600000"/>
    <x v="5"/>
    <s v="ETJ"/>
    <x v="0"/>
    <x v="3"/>
    <x v="3"/>
    <s v="ntagdmrh301"/>
    <s v="ntagdmrh3012800000"/>
    <s v="ntagdmrh3012800000"/>
    <s v="ETJUNTANAK54.2345111ntagdmrh301"/>
    <x v="0"/>
    <n v="2098"/>
    <x v="0"/>
    <s v="4000 PCS"/>
    <s v="ntagdmrh3014000pcsuntana"/>
    <x v="0"/>
    <x v="74"/>
  </r>
  <r>
    <s v=""/>
    <s v=""/>
    <x v="1"/>
    <s v=""/>
    <x v="7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30"/>
    <s v="GLO_0707_ 41-1"/>
    <x v="0"/>
    <n v="30"/>
    <x v="6"/>
    <s v="GLORY"/>
    <x v="0"/>
    <s v="F 41"/>
    <x v="0"/>
    <x v="10"/>
    <x v="0"/>
    <s v="BT BATIK"/>
    <x v="1"/>
    <n v="7"/>
    <x v="0"/>
    <n v="161000"/>
    <m/>
    <s v="7 LSN"/>
    <x v="1"/>
    <x v="0"/>
    <x v="3"/>
    <x v="0"/>
    <n v="1127000"/>
    <n v="0"/>
    <n v="0"/>
    <n v="0"/>
    <n v="1127000"/>
    <x v="0"/>
    <n v="56500"/>
    <n v="1070500"/>
    <n v="1127000"/>
    <n v="1127000"/>
    <x v="6"/>
    <s v="GLORY"/>
    <x v="0"/>
    <x v="3"/>
    <x v="3"/>
    <s v="btbatik"/>
    <s v="btbatik1127000"/>
    <s v="btbatik1127000"/>
    <s v="GLORYUNTANAF 4145114btbatik"/>
    <x v="0"/>
    <n v="1432"/>
    <x v="0"/>
    <s v="7 LSN"/>
    <s v="btbatik7lsnuntana"/>
    <x v="0"/>
    <x v="75"/>
  </r>
  <r>
    <s v=""/>
    <s v=""/>
    <x v="1"/>
    <s v=""/>
    <x v="7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31"/>
    <s v="DBS_0707_923-7"/>
    <x v="0"/>
    <n v="31"/>
    <x v="6"/>
    <s v="DB STATIONERY"/>
    <x v="0"/>
    <s v="JUG099/23"/>
    <x v="0"/>
    <x v="9"/>
    <x v="0"/>
    <s v="GEL PEN TIZO 1.0 TG340"/>
    <x v="0"/>
    <n v="960"/>
    <x v="0"/>
    <n v="31500"/>
    <m/>
    <s v="96 LSN"/>
    <x v="1"/>
    <x v="0"/>
    <x v="0"/>
    <x v="0"/>
    <n v="30240000"/>
    <n v="0"/>
    <n v="0"/>
    <n v="0"/>
    <n v="30240000"/>
    <x v="0"/>
    <s v=""/>
    <s v=""/>
    <n v="3024000"/>
    <n v="30240000"/>
    <x v="6"/>
    <s v="DB STATIONERY"/>
    <x v="0"/>
    <x v="4"/>
    <x v="3"/>
    <s v="gelpentizo10tg340"/>
    <s v="gelpentizo10tg3403024000"/>
    <s v="gelpentizo10tg3403024000"/>
    <s v="DB STATIONERYUNTANAJUG099/2345112gelpentizo10tg340"/>
    <x v="0"/>
    <n v="416"/>
    <x v="0"/>
    <s v="96 LSN"/>
    <s v="gelpentizo10tg34096lsnuntana"/>
    <x v="0"/>
    <x v="76"/>
  </r>
  <r>
    <s v=""/>
    <s v=""/>
    <x v="1"/>
    <n v="31"/>
    <x v="1"/>
    <m/>
    <x v="1"/>
    <m/>
    <x v="0"/>
    <x v="1"/>
    <x v="0"/>
    <s v="GEL 1.0 340 BIRU TG340 BI"/>
    <x v="8"/>
    <n v="480"/>
    <x v="0"/>
    <n v="31500"/>
    <m/>
    <s v="96 LSN"/>
    <x v="1"/>
    <x v="0"/>
    <x v="0"/>
    <x v="0"/>
    <n v="15120000"/>
    <n v="0"/>
    <n v="0"/>
    <n v="0"/>
    <n v="15120000"/>
    <x v="0"/>
    <s v=""/>
    <s v=""/>
    <n v="3024000"/>
    <n v="15120000"/>
    <x v="6"/>
    <s v="DB STATIONERY"/>
    <x v="0"/>
    <x v="1"/>
    <x v="3"/>
    <s v="gel10340birutg340bi"/>
    <s v="gel10340birutg340bi3024000"/>
    <s v="gel10340birutg340bi3024000"/>
    <s v=""/>
    <x v="1"/>
    <n v="417"/>
    <x v="0"/>
    <s v="96 LSN"/>
    <s v="gel10340birutg340bi96lsnuntana"/>
    <x v="0"/>
    <x v="77"/>
  </r>
  <r>
    <s v=""/>
    <s v=""/>
    <x v="1"/>
    <n v="31"/>
    <x v="1"/>
    <m/>
    <x v="1"/>
    <m/>
    <x v="0"/>
    <x v="1"/>
    <x v="0"/>
    <s v="MEK. PENSIL 2.0 TIZO TM030A-1"/>
    <x v="5"/>
    <n v="192"/>
    <x v="0"/>
    <n v="29000"/>
    <m/>
    <s v="96 LSN"/>
    <x v="1"/>
    <x v="0"/>
    <x v="0"/>
    <x v="0"/>
    <n v="5568000"/>
    <n v="0"/>
    <n v="0"/>
    <n v="0"/>
    <n v="5568000"/>
    <x v="0"/>
    <s v=""/>
    <s v=""/>
    <n v="2784000"/>
    <n v="5568000"/>
    <x v="6"/>
    <s v="DB STATIONERY"/>
    <x v="0"/>
    <x v="1"/>
    <x v="3"/>
    <s v="mekpensil20tizotm030a1"/>
    <s v="mekpensil20tizotm030a12784000"/>
    <s v="mekpensil20tizotm030a12784000"/>
    <s v=""/>
    <x v="1"/>
    <n v="2054"/>
    <x v="0"/>
    <s v="96 LSN"/>
    <s v="mekpensil20tizotm030a196lsnuntana"/>
    <x v="0"/>
    <x v="78"/>
  </r>
  <r>
    <s v=""/>
    <s v=""/>
    <x v="1"/>
    <n v="31"/>
    <x v="1"/>
    <m/>
    <x v="1"/>
    <m/>
    <x v="0"/>
    <x v="1"/>
    <x v="0"/>
    <s v="MEK TIZO 2.0 TM030-C"/>
    <x v="5"/>
    <n v="192"/>
    <x v="0"/>
    <n v="29000"/>
    <m/>
    <s v="96 LSN"/>
    <x v="1"/>
    <x v="0"/>
    <x v="0"/>
    <x v="0"/>
    <n v="5568000"/>
    <n v="0"/>
    <n v="0"/>
    <n v="0"/>
    <n v="5568000"/>
    <x v="0"/>
    <s v=""/>
    <s v=""/>
    <n v="2784000"/>
    <n v="5568000"/>
    <x v="6"/>
    <s v="DB STATIONERY"/>
    <x v="0"/>
    <x v="1"/>
    <x v="3"/>
    <s v="mektizo20tm030c"/>
    <s v="mektizo20tm030c2784000"/>
    <s v="mektizo20tm030c2784000"/>
    <s v=""/>
    <x v="1"/>
    <n v="2057"/>
    <x v="0"/>
    <s v="96 LSN"/>
    <s v="mektizo20tm030c96lsnuntana"/>
    <x v="0"/>
    <x v="79"/>
  </r>
  <r>
    <s v=""/>
    <s v=""/>
    <x v="1"/>
    <n v="31"/>
    <x v="1"/>
    <m/>
    <x v="1"/>
    <m/>
    <x v="0"/>
    <x v="1"/>
    <x v="0"/>
    <s v="ISI GEL INK TZ-501 R"/>
    <x v="6"/>
    <n v="384"/>
    <x v="0"/>
    <n v="9500"/>
    <m/>
    <s v="96 LSN"/>
    <x v="1"/>
    <x v="0"/>
    <x v="0"/>
    <x v="0"/>
    <n v="3648000"/>
    <n v="0"/>
    <n v="0"/>
    <n v="0"/>
    <n v="3648000"/>
    <x v="0"/>
    <s v=""/>
    <s v=""/>
    <n v="912000"/>
    <n v="3648000"/>
    <x v="6"/>
    <s v="DB STATIONERY"/>
    <x v="0"/>
    <x v="1"/>
    <x v="3"/>
    <s v="isigelinktz501r"/>
    <s v="isigelinktz501r912000"/>
    <s v="isigelinktz501r912000"/>
    <s v=""/>
    <x v="1"/>
    <n v="1811"/>
    <x v="0"/>
    <s v="96 LSN"/>
    <s v="isigelinktz501r96lsnuntana"/>
    <x v="0"/>
    <x v="80"/>
  </r>
  <r>
    <s v=""/>
    <s v=""/>
    <x v="1"/>
    <n v="31"/>
    <x v="1"/>
    <m/>
    <x v="1"/>
    <m/>
    <x v="0"/>
    <x v="1"/>
    <x v="0"/>
    <s v="GEL TIZO RETRC 0.5 TG670"/>
    <x v="1"/>
    <n v="96"/>
    <x v="0"/>
    <n v="43500"/>
    <m/>
    <s v="96 LSN"/>
    <x v="1"/>
    <x v="0"/>
    <x v="0"/>
    <x v="0"/>
    <n v="4176000"/>
    <n v="0"/>
    <n v="0"/>
    <n v="0"/>
    <n v="4176000"/>
    <x v="0"/>
    <s v=""/>
    <s v=""/>
    <n v="4176000"/>
    <n v="4176000"/>
    <x v="6"/>
    <s v="DB STATIONERY"/>
    <x v="0"/>
    <x v="1"/>
    <x v="3"/>
    <s v="geltizoretrc05tg670"/>
    <s v="geltizoretrc05tg6704176000"/>
    <s v="geltizoretrc05tg6704176000"/>
    <s v=""/>
    <x v="1"/>
    <n v="1326"/>
    <x v="0"/>
    <s v="96 LSN"/>
    <s v="geltizoretrc05tg67096lsnuntana"/>
    <x v="0"/>
    <x v="81"/>
  </r>
  <r>
    <s v=""/>
    <s v=""/>
    <x v="1"/>
    <n v="31"/>
    <x v="1"/>
    <m/>
    <x v="1"/>
    <m/>
    <x v="0"/>
    <x v="1"/>
    <x v="0"/>
    <s v="T DOKUMEN 2 TRAY JS2001"/>
    <x v="8"/>
    <n v="60"/>
    <x v="3"/>
    <n v="55000"/>
    <m/>
    <s v="12 PCS"/>
    <x v="1"/>
    <x v="0"/>
    <x v="0"/>
    <x v="0"/>
    <n v="3300000"/>
    <n v="0"/>
    <n v="0"/>
    <n v="0"/>
    <n v="3300000"/>
    <x v="0"/>
    <n v="0"/>
    <n v="67620000"/>
    <n v="660000"/>
    <n v="3300000"/>
    <x v="6"/>
    <s v="DB STATIONERY"/>
    <x v="0"/>
    <x v="1"/>
    <x v="3"/>
    <s v="tdokumen2trayjs2001"/>
    <s v="tdokumen2trayjs2001660000"/>
    <s v="tdokumen2trayjs2001660000"/>
    <s v=""/>
    <x v="1"/>
    <n v="1900"/>
    <x v="0"/>
    <s v="12 PCS"/>
    <s v="tdokumen2trayjs200112pcsuntana"/>
    <x v="0"/>
    <x v="82"/>
  </r>
  <r>
    <s v=""/>
    <s v=""/>
    <x v="1"/>
    <s v=""/>
    <x v="7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32"/>
    <s v="DBS_0607_523-2"/>
    <x v="0"/>
    <n v="32"/>
    <x v="5"/>
    <s v="DB STATIONERY"/>
    <x v="0"/>
    <s v="JUG035/23"/>
    <x v="0"/>
    <x v="5"/>
    <x v="0"/>
    <s v="GEL 1.0 340 BIRU TG340 BI"/>
    <x v="8"/>
    <n v="480"/>
    <x v="0"/>
    <n v="31500"/>
    <m/>
    <s v="96 LSN"/>
    <x v="1"/>
    <x v="0"/>
    <x v="0"/>
    <x v="0"/>
    <n v="15120000"/>
    <n v="0"/>
    <n v="0"/>
    <n v="0"/>
    <n v="15120000"/>
    <x v="0"/>
    <s v=""/>
    <s v=""/>
    <n v="3024000"/>
    <n v="15120000"/>
    <x v="5"/>
    <s v="DB STATIONERY"/>
    <x v="0"/>
    <x v="0"/>
    <x v="3"/>
    <s v="gel10340birutg340bi"/>
    <s v="gel10340birutg340bi3024000"/>
    <s v="gel10340birutg340bi3024000"/>
    <s v="DB STATIONERYUNTANAJUG035/2345110gel10340birutg340bi"/>
    <x v="0"/>
    <n v="417"/>
    <x v="0"/>
    <s v="96 LSN"/>
    <s v="gel10340birutg340bi96lsnuntana"/>
    <x v="0"/>
    <x v="83"/>
  </r>
  <r>
    <s v=""/>
    <s v=""/>
    <x v="1"/>
    <n v="32"/>
    <x v="1"/>
    <m/>
    <x v="1"/>
    <m/>
    <x v="0"/>
    <x v="1"/>
    <x v="0"/>
    <s v="ISI GEL INK TZ-501 R"/>
    <x v="6"/>
    <n v="384"/>
    <x v="0"/>
    <n v="9500"/>
    <m/>
    <s v="96 LSN"/>
    <x v="1"/>
    <x v="0"/>
    <x v="0"/>
    <x v="0"/>
    <n v="3648000"/>
    <n v="0"/>
    <n v="0"/>
    <n v="0"/>
    <n v="3648000"/>
    <x v="0"/>
    <n v="0"/>
    <n v="18768000"/>
    <n v="912000"/>
    <n v="3648000"/>
    <x v="5"/>
    <s v="DB STATIONERY"/>
    <x v="0"/>
    <x v="1"/>
    <x v="3"/>
    <s v="isigelinktz501r"/>
    <s v="isigelinktz501r912000"/>
    <s v="isigelinktz501r912000"/>
    <s v=""/>
    <x v="1"/>
    <n v="1811"/>
    <x v="0"/>
    <s v="96 LSN"/>
    <s v="isigelinktz501r96lsnuntana"/>
    <x v="0"/>
    <x v="84"/>
  </r>
  <r>
    <s v=""/>
    <s v=""/>
    <x v="1"/>
    <s v=""/>
    <x v="7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33"/>
    <s v="COM_0707_712-6"/>
    <x v="0"/>
    <n v="33"/>
    <x v="6"/>
    <s v="COMBI"/>
    <x v="0"/>
    <s v="0712"/>
    <x v="0"/>
    <x v="10"/>
    <x v="0"/>
    <s v="DOC RIT INFINITY"/>
    <x v="1"/>
    <n v="8"/>
    <x v="0"/>
    <n v="180000"/>
    <m/>
    <s v="8 LSN"/>
    <x v="1"/>
    <x v="0"/>
    <x v="0"/>
    <x v="0"/>
    <n v="1440000"/>
    <n v="0"/>
    <n v="0"/>
    <n v="0"/>
    <n v="1440000"/>
    <x v="0"/>
    <s v=""/>
    <s v=""/>
    <n v="1440000"/>
    <n v="1440000"/>
    <x v="6"/>
    <s v="COMBI"/>
    <x v="0"/>
    <x v="6"/>
    <x v="3"/>
    <s v="docritinfinity"/>
    <s v="docritinfinity1440000"/>
    <s v="docritinfinity1440000"/>
    <s v="COMBIUNTANA071245114docritinfinity"/>
    <x v="0"/>
    <n v="1567"/>
    <x v="0"/>
    <s v="8 LSN"/>
    <s v="docritinfinity8lsnuntana"/>
    <x v="0"/>
    <x v="85"/>
  </r>
  <r>
    <s v=""/>
    <s v=""/>
    <x v="1"/>
    <n v="33"/>
    <x v="1"/>
    <m/>
    <x v="1"/>
    <m/>
    <x v="0"/>
    <x v="1"/>
    <x v="0"/>
    <s v="DOC RIT PRESTIGE"/>
    <x v="1"/>
    <n v="8"/>
    <x v="0"/>
    <n v="195000"/>
    <m/>
    <s v="8 LSN"/>
    <x v="1"/>
    <x v="0"/>
    <x v="0"/>
    <x v="0"/>
    <n v="1560000"/>
    <n v="0"/>
    <n v="0"/>
    <n v="0"/>
    <n v="1560000"/>
    <x v="0"/>
    <s v=""/>
    <s v=""/>
    <n v="1560000"/>
    <n v="1560000"/>
    <x v="6"/>
    <s v="COMBI"/>
    <x v="0"/>
    <x v="1"/>
    <x v="3"/>
    <s v="docritprestige"/>
    <s v="docritprestige1560000"/>
    <s v="docritprestige1560000"/>
    <s v=""/>
    <x v="1"/>
    <n v="1575"/>
    <x v="0"/>
    <s v="8 LSN"/>
    <s v="docritprestige8lsnuntana"/>
    <x v="0"/>
    <x v="86"/>
  </r>
  <r>
    <s v=""/>
    <s v=""/>
    <x v="1"/>
    <n v="33"/>
    <x v="1"/>
    <m/>
    <x v="1"/>
    <m/>
    <x v="0"/>
    <x v="1"/>
    <x v="0"/>
    <s v="DOC RIT CONCEPTION"/>
    <x v="1"/>
    <n v="8"/>
    <x v="0"/>
    <n v="195000"/>
    <m/>
    <s v="8 LSN"/>
    <x v="1"/>
    <x v="0"/>
    <x v="0"/>
    <x v="0"/>
    <n v="1560000"/>
    <n v="0"/>
    <n v="0"/>
    <n v="0"/>
    <n v="1560000"/>
    <x v="0"/>
    <s v=""/>
    <s v=""/>
    <n v="1560000"/>
    <n v="1560000"/>
    <x v="6"/>
    <s v="COMBI"/>
    <x v="0"/>
    <x v="1"/>
    <x v="3"/>
    <s v="docritconception"/>
    <s v="docritconception1560000"/>
    <s v="docritconception1560000"/>
    <s v=""/>
    <x v="1"/>
    <n v="1565"/>
    <x v="0"/>
    <s v="8 LSN"/>
    <s v="docritconception8lsnuntana"/>
    <x v="0"/>
    <x v="87"/>
  </r>
  <r>
    <s v=""/>
    <s v=""/>
    <x v="1"/>
    <n v="33"/>
    <x v="1"/>
    <m/>
    <x v="1"/>
    <m/>
    <x v="0"/>
    <x v="1"/>
    <x v="0"/>
    <s v="DOC RIT STATEMENT"/>
    <x v="1"/>
    <n v="7"/>
    <x v="0"/>
    <n v="240000"/>
    <m/>
    <s v="7 LSN"/>
    <x v="1"/>
    <x v="0"/>
    <x v="0"/>
    <x v="0"/>
    <n v="1680000"/>
    <n v="0"/>
    <n v="0"/>
    <n v="0"/>
    <n v="1680000"/>
    <x v="0"/>
    <s v=""/>
    <s v=""/>
    <n v="1680000"/>
    <n v="1680000"/>
    <x v="6"/>
    <s v="COMBI"/>
    <x v="0"/>
    <x v="1"/>
    <x v="3"/>
    <s v="docritstatement"/>
    <s v="docritstatement1680000"/>
    <s v="docritstatement1680000"/>
    <s v=""/>
    <x v="1"/>
    <n v="1576"/>
    <x v="0"/>
    <s v="7 LSN"/>
    <s v="docritstatement7lsnuntana"/>
    <x v="0"/>
    <x v="88"/>
  </r>
  <r>
    <s v=""/>
    <s v=""/>
    <x v="1"/>
    <n v="33"/>
    <x v="1"/>
    <m/>
    <x v="1"/>
    <m/>
    <x v="0"/>
    <x v="1"/>
    <x v="0"/>
    <s v="DOC RIT ELEGANCE"/>
    <x v="1"/>
    <n v="7"/>
    <x v="0"/>
    <n v="273000"/>
    <m/>
    <s v="7 LSN"/>
    <x v="1"/>
    <x v="0"/>
    <x v="0"/>
    <x v="0"/>
    <n v="1911000"/>
    <n v="0"/>
    <n v="0"/>
    <n v="0"/>
    <n v="1911000"/>
    <x v="0"/>
    <s v=""/>
    <s v=""/>
    <n v="1911000"/>
    <n v="1911000"/>
    <x v="6"/>
    <s v="COMBI"/>
    <x v="0"/>
    <x v="1"/>
    <x v="3"/>
    <s v="docritelegance"/>
    <s v="docritelegance1911000"/>
    <s v="docritelegance1911000"/>
    <s v=""/>
    <x v="1"/>
    <n v="1566"/>
    <x v="0"/>
    <s v="7 LSN"/>
    <s v="docritelegance7lsnuntana"/>
    <x v="0"/>
    <x v="89"/>
  </r>
  <r>
    <s v=""/>
    <s v=""/>
    <x v="1"/>
    <n v="33"/>
    <x v="1"/>
    <m/>
    <x v="1"/>
    <m/>
    <x v="0"/>
    <x v="1"/>
    <x v="0"/>
    <s v="DOC RIT BRILLIANT"/>
    <x v="1"/>
    <n v="8"/>
    <x v="0"/>
    <n v="213000"/>
    <m/>
    <m/>
    <x v="1"/>
    <x v="0"/>
    <x v="0"/>
    <x v="0"/>
    <n v="1704000"/>
    <n v="0"/>
    <n v="0"/>
    <n v="0"/>
    <n v="1704000"/>
    <x v="0"/>
    <n v="0"/>
    <n v="9855000"/>
    <n v="1704000"/>
    <n v="1704000"/>
    <x v="6"/>
    <s v="COMBI"/>
    <x v="0"/>
    <x v="1"/>
    <x v="3"/>
    <s v="docritbrilliant"/>
    <s v="docritbrilliant1704000"/>
    <s v="docritbrilliant1704000"/>
    <s v=""/>
    <x v="1"/>
    <n v="1563"/>
    <x v="1"/>
    <s v="8 LSN"/>
    <s v="docritbrilliant8lsnuntana"/>
    <x v="0"/>
    <x v="90"/>
  </r>
  <r>
    <s v=""/>
    <s v=""/>
    <x v="1"/>
    <s v=""/>
    <x v="7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34"/>
    <s v="PAR_0807_-2"/>
    <x v="0"/>
    <n v="34"/>
    <x v="8"/>
    <s v="PARAMA"/>
    <x v="0"/>
    <m/>
    <x v="0"/>
    <x v="7"/>
    <x v="0"/>
    <s v="SAMPUL SAMSON KWARTO BATIK"/>
    <x v="0"/>
    <n v="2400"/>
    <x v="3"/>
    <n v="5485"/>
    <m/>
    <s v="240 PCS"/>
    <x v="4"/>
    <x v="3"/>
    <x v="0"/>
    <x v="0"/>
    <n v="13164000"/>
    <n v="1316400"/>
    <n v="1184760"/>
    <n v="2501160"/>
    <n v="10662840"/>
    <x v="0"/>
    <s v=""/>
    <s v=""/>
    <n v="1316400"/>
    <n v="13164000"/>
    <x v="7"/>
    <s v="PARAMA"/>
    <x v="0"/>
    <x v="0"/>
    <x v="3"/>
    <s v="sampulsamsonkwartobatik"/>
    <s v="sampulsamsonkwartobatik13164000.10.1"/>
    <s v="sampulsamsonkwartobatik13164000.10.1"/>
    <s v="PARAMAUNTANA45111sampulsamsonkwartobatik"/>
    <x v="0"/>
    <n v="810"/>
    <x v="0"/>
    <s v="240 PCS"/>
    <s v="sampulsamsonkwartobatik240pcsuntana"/>
    <x v="0"/>
    <x v="91"/>
  </r>
  <r>
    <s v=""/>
    <s v=""/>
    <x v="1"/>
    <n v="34"/>
    <x v="1"/>
    <m/>
    <x v="1"/>
    <m/>
    <x v="0"/>
    <x v="1"/>
    <x v="0"/>
    <s v="SAMPUL SAMSON BOXY BATIK"/>
    <x v="0"/>
    <n v="1800"/>
    <x v="3"/>
    <n v="7552.7777777777774"/>
    <m/>
    <s v="180 PCS"/>
    <x v="4"/>
    <x v="3"/>
    <x v="0"/>
    <x v="0"/>
    <n v="13595000"/>
    <n v="1359500"/>
    <n v="1223550"/>
    <n v="2583050"/>
    <n v="11011950"/>
    <x v="0"/>
    <n v="5084210"/>
    <n v="21674790"/>
    <n v="1359500"/>
    <n v="13595000"/>
    <x v="7"/>
    <s v="PARAMA"/>
    <x v="0"/>
    <x v="1"/>
    <x v="3"/>
    <s v="sampulsamsonboxybatik"/>
    <s v="sampulsamsonboxybatik13595000.10.1"/>
    <s v="sampulsamsonboxybatik13595000.10.1"/>
    <s v=""/>
    <x v="1"/>
    <n v="809"/>
    <x v="0"/>
    <s v="180 PCS"/>
    <s v="sampulsamsonboxybatik180pcsuntana"/>
    <x v="0"/>
    <x v="9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35"/>
    <s v="ATA_0707_218-6"/>
    <x v="0"/>
    <n v="35"/>
    <x v="6"/>
    <s v="ATALI MAKMUR"/>
    <x v="2"/>
    <s v="SA230711218"/>
    <x v="0"/>
    <x v="7"/>
    <x v="0"/>
    <s v="OIL PASTEL OP 12 S PP CASE SEA WORLD JK"/>
    <x v="8"/>
    <n v="720"/>
    <x v="5"/>
    <n v="11900"/>
    <m/>
    <m/>
    <x v="3"/>
    <x v="2"/>
    <x v="0"/>
    <x v="0"/>
    <n v="8568000"/>
    <n v="1071000"/>
    <n v="374850"/>
    <n v="1445850"/>
    <n v="7122150"/>
    <x v="0"/>
    <s v=""/>
    <s v=""/>
    <n v="1713600"/>
    <n v="8568000"/>
    <x v="6"/>
    <s v="ATALI MAKMUR"/>
    <x v="2"/>
    <x v="6"/>
    <x v="3"/>
    <s v="oilpastelop12sppcaseseaworldjk"/>
    <s v="oilpastelop12sppcaseseaworldjk17136000.1250.05"/>
    <s v="oilpastelop12sppcaseseaworldjk17136000.1250.05"/>
    <s v="ATALI MAKMURARTO MOROSA23071121845111oilpastelop12sppcaseseaworldjk"/>
    <x v="0"/>
    <n v="599"/>
    <x v="1"/>
    <s v="12 LSN"/>
    <s v="oilpastelop12sppcaseseaworldjk12lsnartomoro"/>
    <x v="0"/>
    <x v="93"/>
  </r>
  <r>
    <s v=""/>
    <s v=""/>
    <x v="1"/>
    <n v="35"/>
    <x v="1"/>
    <m/>
    <x v="1"/>
    <m/>
    <x v="0"/>
    <x v="1"/>
    <x v="0"/>
    <s v="OIL PASTEL OP 18 S PP CASE SEA WORLD JK"/>
    <x v="8"/>
    <n v="360"/>
    <x v="5"/>
    <n v="23000"/>
    <m/>
    <m/>
    <x v="3"/>
    <x v="2"/>
    <x v="0"/>
    <x v="0"/>
    <n v="8280000"/>
    <n v="1035000"/>
    <n v="362250"/>
    <n v="1397250"/>
    <n v="6882750"/>
    <x v="0"/>
    <s v=""/>
    <s v=""/>
    <n v="1656000"/>
    <n v="8280000"/>
    <x v="6"/>
    <s v="ATALI MAKMUR"/>
    <x v="2"/>
    <x v="1"/>
    <x v="3"/>
    <s v="oilpastelop18sppcaseseaworldjk"/>
    <s v="oilpastelop18sppcaseseaworldjk16560000.1250.05"/>
    <s v="oilpastelop18sppcaseseaworldjk16560000.1250.05"/>
    <s v=""/>
    <x v="1"/>
    <n v="601"/>
    <x v="1"/>
    <s v="6 LSN"/>
    <s v="oilpastelop18sppcaseseaworldjk6lsnartomoro"/>
    <x v="0"/>
    <x v="94"/>
  </r>
  <r>
    <s v=""/>
    <s v=""/>
    <x v="1"/>
    <n v="35"/>
    <x v="1"/>
    <m/>
    <x v="1"/>
    <m/>
    <x v="0"/>
    <x v="1"/>
    <x v="0"/>
    <s v="OIL PASTEL OP 24 S PP CASE SEA WORLD JK"/>
    <x v="8"/>
    <n v="240"/>
    <x v="5"/>
    <n v="29600"/>
    <m/>
    <m/>
    <x v="3"/>
    <x v="2"/>
    <x v="0"/>
    <x v="0"/>
    <n v="7104000"/>
    <n v="888000"/>
    <n v="310800"/>
    <n v="1198800"/>
    <n v="5905200"/>
    <x v="0"/>
    <s v=""/>
    <s v=""/>
    <n v="1420800"/>
    <n v="7104000"/>
    <x v="6"/>
    <s v="ATALI MAKMUR"/>
    <x v="2"/>
    <x v="1"/>
    <x v="3"/>
    <s v="oilpastelop24sppcaseseaworldjk"/>
    <s v="oilpastelop24sppcaseseaworldjk14208000.1250.05"/>
    <s v="oilpastelop24sppcaseseaworldjk14208000.1250.05"/>
    <s v=""/>
    <x v="1"/>
    <n v="602"/>
    <x v="1"/>
    <s v="8 BOX (6 SET)"/>
    <s v="oilpastelop24sppcaseseaworldjk8box6setartomoro"/>
    <x v="0"/>
    <x v="95"/>
  </r>
  <r>
    <s v=""/>
    <s v=""/>
    <x v="1"/>
    <n v="35"/>
    <x v="1"/>
    <m/>
    <x v="1"/>
    <m/>
    <x v="0"/>
    <x v="1"/>
    <x v="0"/>
    <s v="OIL PASTEL OP 36 S PP CASE SEA WORLD JK"/>
    <x v="9"/>
    <n v="108"/>
    <x v="5"/>
    <n v="41500"/>
    <m/>
    <m/>
    <x v="3"/>
    <x v="2"/>
    <x v="0"/>
    <x v="0"/>
    <n v="4482000"/>
    <n v="560250"/>
    <n v="196087.5"/>
    <n v="756337.5"/>
    <n v="3725662.5"/>
    <x v="0"/>
    <s v=""/>
    <s v=""/>
    <n v="1494000"/>
    <n v="4482000"/>
    <x v="6"/>
    <s v="ATALI MAKMUR"/>
    <x v="2"/>
    <x v="1"/>
    <x v="3"/>
    <s v="oilpastelop36sppcaseseaworldjk"/>
    <s v="oilpastelop36sppcaseseaworldjk14940000.1250.05"/>
    <s v="oilpastelop36sppcaseseaworldjk14940000.1250.05"/>
    <s v=""/>
    <x v="1"/>
    <n v="603"/>
    <x v="1"/>
    <s v="6 BOX (6 SET)"/>
    <s v="oilpastelop36sppcaseseaworldjk6box6setartomoro"/>
    <x v="0"/>
    <x v="96"/>
  </r>
  <r>
    <s v=""/>
    <s v=""/>
    <x v="1"/>
    <n v="35"/>
    <x v="1"/>
    <m/>
    <x v="1"/>
    <m/>
    <x v="0"/>
    <x v="1"/>
    <x v="0"/>
    <s v="OIL PASTEL OP 48 S PP CASE SEA WORLD JK"/>
    <x v="5"/>
    <n v="48"/>
    <x v="5"/>
    <n v="58900"/>
    <m/>
    <m/>
    <x v="3"/>
    <x v="2"/>
    <x v="0"/>
    <x v="0"/>
    <n v="2827200"/>
    <n v="353400"/>
    <n v="123690"/>
    <n v="477090"/>
    <n v="2350110"/>
    <x v="0"/>
    <s v=""/>
    <s v=""/>
    <n v="1413600"/>
    <n v="2827200"/>
    <x v="6"/>
    <s v="ATALI MAKMUR"/>
    <x v="2"/>
    <x v="1"/>
    <x v="3"/>
    <s v="oilpastelop48sppcaseseaworldjk"/>
    <s v="oilpastelop48sppcaseseaworldjk14136000.1250.05"/>
    <s v="oilpastelop48sppcaseseaworldjk14136000.1250.05"/>
    <s v=""/>
    <x v="1"/>
    <n v="604"/>
    <x v="1"/>
    <s v="4 BOX (6 SET)"/>
    <s v="oilpastelop48sppcaseseaworldjk4box6setartomoro"/>
    <x v="0"/>
    <x v="97"/>
  </r>
  <r>
    <s v=""/>
    <s v=""/>
    <x v="1"/>
    <n v="35"/>
    <x v="1"/>
    <m/>
    <x v="1"/>
    <m/>
    <x v="0"/>
    <x v="1"/>
    <x v="0"/>
    <s v="OIL PASTEL OP 55 S PP CASE SEA WORLD JK"/>
    <x v="9"/>
    <n v="72"/>
    <x v="5"/>
    <n v="66900"/>
    <m/>
    <m/>
    <x v="3"/>
    <x v="2"/>
    <x v="0"/>
    <x v="0"/>
    <n v="4816800"/>
    <n v="602100"/>
    <n v="210735"/>
    <n v="812835"/>
    <n v="4003965"/>
    <x v="0"/>
    <n v="6088162.5"/>
    <n v="29989837.5"/>
    <n v="1605600"/>
    <n v="4816800"/>
    <x v="6"/>
    <s v="ATALI MAKMUR"/>
    <x v="2"/>
    <x v="1"/>
    <x v="3"/>
    <s v="oilpastelop55sppcaseseaworldjk"/>
    <s v="oilpastelop55sppcaseseaworldjk16056000.1250.05"/>
    <s v="oilpastelop55sppcaseseaworldjk16056000.1250.05"/>
    <s v=""/>
    <x v="1"/>
    <n v="605"/>
    <x v="1"/>
    <s v="4 BOX (6 SET)"/>
    <s v="oilpastelop55sppcaseseaworldjk4box6setartomoro"/>
    <x v="0"/>
    <x v="98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36"/>
    <s v="ATA_0707_161-9"/>
    <x v="0"/>
    <n v="36"/>
    <x v="1"/>
    <s v="ATALI MAKMUR"/>
    <x v="2"/>
    <s v="SA230711161"/>
    <x v="0"/>
    <x v="7"/>
    <x v="0"/>
    <s v="OIL PASTEL OP 12 S PP CASE SEA WORLD JK"/>
    <x v="5"/>
    <n v="288"/>
    <x v="5"/>
    <n v="11900"/>
    <m/>
    <m/>
    <x v="3"/>
    <x v="2"/>
    <x v="0"/>
    <x v="0"/>
    <n v="3427200"/>
    <n v="428400"/>
    <n v="149940"/>
    <n v="578340"/>
    <n v="2848860"/>
    <x v="0"/>
    <s v=""/>
    <s v=""/>
    <n v="1713600"/>
    <n v="3427200"/>
    <x v="6"/>
    <s v="ATALI MAKMUR"/>
    <x v="2"/>
    <x v="8"/>
    <x v="3"/>
    <s v="oilpastelop12sppcaseseaworldjk"/>
    <s v="oilpastelop12sppcaseseaworldjk17136000.1250.05"/>
    <s v="oilpastelop12sppcaseseaworldjk17136000.1250.05"/>
    <s v="ATALI MAKMURARTO MOROSA23071116145111oilpastelop12sppcaseseaworldjk"/>
    <x v="0"/>
    <n v="599"/>
    <x v="1"/>
    <s v="12 LSN"/>
    <s v="oilpastelop12sppcaseseaworldjk12lsnartomoro"/>
    <x v="0"/>
    <x v="99"/>
  </r>
  <r>
    <s v=""/>
    <s v=""/>
    <x v="1"/>
    <n v="36"/>
    <x v="1"/>
    <m/>
    <x v="1"/>
    <m/>
    <x v="0"/>
    <x v="1"/>
    <x v="0"/>
    <s v="OIL PASTEL OP 24 S PP CASE SEA WORLD JK"/>
    <x v="10"/>
    <n v="336"/>
    <x v="5"/>
    <n v="29600"/>
    <m/>
    <m/>
    <x v="3"/>
    <x v="2"/>
    <x v="0"/>
    <x v="0"/>
    <n v="9945600"/>
    <n v="1243200"/>
    <n v="435120"/>
    <n v="1678320"/>
    <n v="8267280"/>
    <x v="0"/>
    <s v=""/>
    <s v=""/>
    <n v="1420800"/>
    <n v="9945600"/>
    <x v="6"/>
    <s v="ATALI MAKMUR"/>
    <x v="2"/>
    <x v="1"/>
    <x v="3"/>
    <s v="oilpastelop24sppcaseseaworldjk"/>
    <s v="oilpastelop24sppcaseseaworldjk14208000.1250.05"/>
    <s v="oilpastelop24sppcaseseaworldjk14208000.1250.05"/>
    <s v=""/>
    <x v="1"/>
    <n v="602"/>
    <x v="1"/>
    <s v="8 BOX (6 SET)"/>
    <s v="oilpastelop24sppcaseseaworldjk8box6setartomoro"/>
    <x v="0"/>
    <x v="100"/>
  </r>
  <r>
    <s v=""/>
    <s v=""/>
    <x v="1"/>
    <n v="36"/>
    <x v="1"/>
    <m/>
    <x v="1"/>
    <m/>
    <x v="0"/>
    <x v="1"/>
    <x v="0"/>
    <s v="OIL PASTEL OP 72 S PP CASE SEA WORLD JK"/>
    <x v="1"/>
    <n v="24"/>
    <x v="5"/>
    <n v="96000"/>
    <m/>
    <m/>
    <x v="3"/>
    <x v="2"/>
    <x v="0"/>
    <x v="0"/>
    <n v="2304000"/>
    <n v="288000"/>
    <n v="100800"/>
    <n v="388800"/>
    <n v="1915200"/>
    <x v="0"/>
    <s v=""/>
    <s v=""/>
    <n v="2304000"/>
    <n v="2304000"/>
    <x v="6"/>
    <s v="ATALI MAKMUR"/>
    <x v="2"/>
    <x v="1"/>
    <x v="3"/>
    <s v="oilpastelop72sppcaseseaworldjk"/>
    <s v="oilpastelop72sppcaseseaworldjk23040000.1250.05"/>
    <s v="oilpastelop72sppcaseseaworldjk23040000.1250.05"/>
    <s v=""/>
    <x v="1"/>
    <n v="606"/>
    <x v="1"/>
    <s v="4 BOX (6 SET)"/>
    <s v="oilpastelop72sppcaseseaworldjk4box6setartomoro"/>
    <x v="0"/>
    <x v="101"/>
  </r>
  <r>
    <s v=""/>
    <s v=""/>
    <x v="1"/>
    <n v="36"/>
    <x v="1"/>
    <m/>
    <x v="1"/>
    <m/>
    <x v="0"/>
    <x v="1"/>
    <x v="0"/>
    <s v="OIL PASTEL OP 12 CHC COMPACT JK"/>
    <x v="5"/>
    <n v="288"/>
    <x v="5"/>
    <n v="11600"/>
    <m/>
    <m/>
    <x v="3"/>
    <x v="2"/>
    <x v="0"/>
    <x v="0"/>
    <n v="3340800"/>
    <n v="417600"/>
    <n v="146160"/>
    <n v="563760"/>
    <n v="2777040"/>
    <x v="0"/>
    <s v=""/>
    <s v=""/>
    <n v="1670400"/>
    <n v="3340800"/>
    <x v="6"/>
    <s v="ATALI MAKMUR"/>
    <x v="2"/>
    <x v="1"/>
    <x v="3"/>
    <s v="oilpastelop12chccompactjk"/>
    <s v="oilpastelop12chccompactjk16704000.1250.05"/>
    <s v="oilpastelop12chccompactjk16704000.1250.05"/>
    <s v=""/>
    <x v="1"/>
    <n v="597"/>
    <x v="1"/>
    <s v="12 LSN"/>
    <s v="oilpastelop12chccompactjk12lsnartomoro"/>
    <x v="0"/>
    <x v="102"/>
  </r>
  <r>
    <s v=""/>
    <s v=""/>
    <x v="1"/>
    <n v="36"/>
    <x v="1"/>
    <m/>
    <x v="1"/>
    <m/>
    <x v="0"/>
    <x v="1"/>
    <x v="0"/>
    <s v="MATH SET MS 55 JK"/>
    <x v="1"/>
    <n v="24"/>
    <x v="0"/>
    <n v="89400"/>
    <m/>
    <m/>
    <x v="3"/>
    <x v="2"/>
    <x v="0"/>
    <x v="0"/>
    <n v="2145600"/>
    <n v="268200"/>
    <n v="93870"/>
    <n v="362070"/>
    <n v="1783530"/>
    <x v="0"/>
    <s v=""/>
    <s v=""/>
    <n v="2145600"/>
    <n v="2145600"/>
    <x v="6"/>
    <s v="ATALI MAKMUR"/>
    <x v="2"/>
    <x v="1"/>
    <x v="3"/>
    <s v="mathsetms55jk"/>
    <s v="mathsetms55jk21456000.1250.05"/>
    <s v="mathsetms55jk21456000.1250.05"/>
    <s v=""/>
    <x v="1"/>
    <n v="481"/>
    <x v="1"/>
    <s v="24 LSN"/>
    <s v="mathsetms55jk24lsnartomoro"/>
    <x v="0"/>
    <x v="103"/>
  </r>
  <r>
    <s v=""/>
    <s v=""/>
    <x v="1"/>
    <n v="36"/>
    <x v="1"/>
    <m/>
    <x v="1"/>
    <m/>
    <x v="0"/>
    <x v="1"/>
    <x v="0"/>
    <s v="MATH SET MS 75 JK"/>
    <x v="1"/>
    <n v="24"/>
    <x v="0"/>
    <n v="90600"/>
    <m/>
    <m/>
    <x v="3"/>
    <x v="2"/>
    <x v="0"/>
    <x v="0"/>
    <n v="2174400"/>
    <n v="271800"/>
    <n v="95130"/>
    <n v="366930"/>
    <n v="1807470"/>
    <x v="0"/>
    <s v=""/>
    <s v=""/>
    <n v="2174400"/>
    <n v="2174400"/>
    <x v="6"/>
    <s v="ATALI MAKMUR"/>
    <x v="2"/>
    <x v="1"/>
    <x v="3"/>
    <s v="mathsetms75jk"/>
    <s v="mathsetms75jk21744000.1250.05"/>
    <s v="mathsetms75jk21744000.1250.05"/>
    <s v=""/>
    <x v="1"/>
    <n v="482"/>
    <x v="1"/>
    <s v="24 LSN"/>
    <s v="mathsetms75jk24lsnartomoro"/>
    <x v="0"/>
    <x v="104"/>
  </r>
  <r>
    <s v=""/>
    <s v=""/>
    <x v="1"/>
    <n v="36"/>
    <x v="1"/>
    <m/>
    <x v="1"/>
    <m/>
    <x v="0"/>
    <x v="1"/>
    <x v="0"/>
    <s v="SCISSORS SC-838 JK"/>
    <x v="1"/>
    <n v="144"/>
    <x v="3"/>
    <n v="6500"/>
    <m/>
    <m/>
    <x v="3"/>
    <x v="2"/>
    <x v="0"/>
    <x v="0"/>
    <n v="936000"/>
    <n v="117000"/>
    <n v="40950"/>
    <n v="157950"/>
    <n v="778050"/>
    <x v="0"/>
    <s v=""/>
    <s v=""/>
    <n v="936000"/>
    <n v="936000"/>
    <x v="6"/>
    <s v="ATALI MAKMUR"/>
    <x v="2"/>
    <x v="1"/>
    <x v="3"/>
    <s v="scissorssc838jk"/>
    <s v="scissorssc838jk9360000.1250.05"/>
    <s v="scissorssc838jk9360000.1250.05"/>
    <s v=""/>
    <x v="1"/>
    <n v="435"/>
    <x v="1"/>
    <s v="12 LSN"/>
    <s v="scissorssc838jk12lsnartomoro"/>
    <x v="0"/>
    <x v="105"/>
  </r>
  <r>
    <s v=""/>
    <s v=""/>
    <x v="1"/>
    <n v="36"/>
    <x v="1"/>
    <m/>
    <x v="1"/>
    <m/>
    <x v="0"/>
    <x v="1"/>
    <x v="0"/>
    <s v="CORRECTION FLUID JK 101 A JK"/>
    <x v="5"/>
    <n v="96"/>
    <x v="0"/>
    <n v="36000"/>
    <m/>
    <m/>
    <x v="3"/>
    <x v="2"/>
    <x v="0"/>
    <x v="0"/>
    <n v="3456000"/>
    <n v="432000"/>
    <n v="151200"/>
    <n v="583200"/>
    <n v="2872800"/>
    <x v="0"/>
    <s v=""/>
    <s v=""/>
    <n v="1728000"/>
    <n v="3456000"/>
    <x v="6"/>
    <s v="ATALI MAKMUR"/>
    <x v="2"/>
    <x v="1"/>
    <x v="3"/>
    <s v="correctionfluidjk101ajk"/>
    <s v="correctionfluidjk101ajk17280000.1250.05"/>
    <s v="correctionfluidjk101ajk17280000.1250.05"/>
    <s v=""/>
    <x v="1"/>
    <n v="962"/>
    <x v="1"/>
    <s v="48 LSN"/>
    <s v="correctionfluidjk101ajk48lsnartomoro"/>
    <x v="0"/>
    <x v="106"/>
  </r>
  <r>
    <s v=""/>
    <s v=""/>
    <x v="1"/>
    <n v="36"/>
    <x v="1"/>
    <m/>
    <x v="1"/>
    <m/>
    <x v="0"/>
    <x v="1"/>
    <x v="0"/>
    <s v="BALLPEN BP 349-12 VOKUS TRANS BLACK JK BONUS"/>
    <x v="2"/>
    <n v="12"/>
    <x v="0"/>
    <n v="13200"/>
    <m/>
    <m/>
    <x v="4"/>
    <x v="2"/>
    <x v="1"/>
    <x v="0"/>
    <n v="158400"/>
    <n v="15840"/>
    <n v="7128"/>
    <n v="22968"/>
    <n v="135432"/>
    <x v="0"/>
    <n v="4837770"/>
    <n v="23050230"/>
    <n v="158400"/>
    <n v="158400"/>
    <x v="6"/>
    <s v="ATALI MAKMUR"/>
    <x v="2"/>
    <x v="1"/>
    <x v="3"/>
    <s v="ballpenbp34912vokustransblackjkbonus"/>
    <s v="ballpenbp34912vokustransblackjkbonus1584000.10.05"/>
    <s v="ballpenbp34912vokustransblackjkbonus132000.10.05"/>
    <s v=""/>
    <x v="1"/>
    <n v="212"/>
    <x v="1"/>
    <s v="12 GRS"/>
    <s v="ballpenbp34912vokustransblackjkbonus12grsartomoro"/>
    <x v="0"/>
    <x v="107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37"/>
    <s v="KEN_0707_246-4"/>
    <x v="0"/>
    <n v="37"/>
    <x v="1"/>
    <s v="KENKO SINAR INDONESIA"/>
    <x v="2"/>
    <s v="23070246"/>
    <x v="4"/>
    <x v="9"/>
    <x v="0"/>
    <s v="KENKO PENCIL CASE PC 0719-UR"/>
    <x v="0"/>
    <m/>
    <x v="1"/>
    <m/>
    <n v="1497600"/>
    <m/>
    <x v="5"/>
    <x v="0"/>
    <x v="0"/>
    <x v="0"/>
    <n v="14976000"/>
    <n v="2545920"/>
    <n v="0"/>
    <n v="2545920"/>
    <n v="12430080"/>
    <x v="0"/>
    <s v=""/>
    <s v=""/>
    <n v="1497600"/>
    <s v=""/>
    <x v="6"/>
    <s v="KENKO SINAR INDONESIA"/>
    <x v="2"/>
    <x v="5"/>
    <x v="3"/>
    <s v="kenkopencilcasepc0719ur"/>
    <s v="kenkopencilcasepc0719ur14976000.17"/>
    <s v="kenkopencilcasepc0719ur14976000.17"/>
    <s v="KENKO SINAR INDONESIAARTO MORO23070246SA 4280545112kenkopencilcasepc0719ur"/>
    <x v="0"/>
    <n v="656"/>
    <x v="1"/>
    <s v="24 LSN"/>
    <s v="kenkopencilcasepc0719ur24lsnartomoro"/>
    <x v="0"/>
    <x v="108"/>
  </r>
  <r>
    <s v=""/>
    <s v=""/>
    <x v="1"/>
    <n v="37"/>
    <x v="1"/>
    <m/>
    <x v="1"/>
    <m/>
    <x v="5"/>
    <x v="1"/>
    <x v="0"/>
    <s v="KENKO COLOR PENCIL CP 12 FNWE NON WOOD ERASABLE"/>
    <x v="17"/>
    <m/>
    <x v="1"/>
    <m/>
    <n v="2016000"/>
    <m/>
    <x v="5"/>
    <x v="0"/>
    <x v="0"/>
    <x v="0"/>
    <n v="24192000"/>
    <n v="4112640.0000000005"/>
    <n v="0"/>
    <n v="4112640.0000000005"/>
    <n v="20079360"/>
    <x v="0"/>
    <s v=""/>
    <s v=""/>
    <n v="2016000"/>
    <s v=""/>
    <x v="6"/>
    <s v="KENKO SINAR INDONESIA"/>
    <x v="2"/>
    <x v="1"/>
    <x v="3"/>
    <s v="kenkocolorpencilcp12fnwenonwooderasable"/>
    <s v="kenkocolorpencilcp12fnwenonwooderasable20160000.17"/>
    <s v="kenkocolorpencilcp12fnwenonwooderasable20160000.17"/>
    <s v=""/>
    <x v="1"/>
    <n v="794"/>
    <x v="1"/>
    <s v="16 LSN"/>
    <s v="kenkocolorpencilcp12fnwenonwooderasable16lsnartomoro"/>
    <x v="0"/>
    <x v="109"/>
  </r>
  <r>
    <s v=""/>
    <s v=""/>
    <x v="1"/>
    <n v="37"/>
    <x v="1"/>
    <m/>
    <x v="1"/>
    <m/>
    <x v="0"/>
    <x v="1"/>
    <x v="0"/>
    <s v="KENKO 12 BI COLOR PENCIL CP 12 FBC CLASSIC"/>
    <x v="9"/>
    <m/>
    <x v="1"/>
    <m/>
    <n v="3571200"/>
    <m/>
    <x v="5"/>
    <x v="0"/>
    <x v="0"/>
    <x v="0"/>
    <n v="10713600"/>
    <n v="1821312.0000000002"/>
    <n v="0"/>
    <n v="1821312.0000000002"/>
    <n v="8892288"/>
    <x v="0"/>
    <s v=""/>
    <s v=""/>
    <n v="3571200"/>
    <s v=""/>
    <x v="6"/>
    <s v="KENKO SINAR INDONESIA"/>
    <x v="2"/>
    <x v="1"/>
    <x v="3"/>
    <s v="kenko12bicolorpencilcp12fbcclassic"/>
    <s v="kenko12bicolorpencilcp12fbcclassic35712000.17"/>
    <s v="kenko12bicolorpencilcp12fbcclassic35712000.17"/>
    <s v=""/>
    <x v="1"/>
    <n v="774"/>
    <x v="1"/>
    <s v="24 LSN"/>
    <s v="kenko12bicolorpencilcp12fbcclassic24lsnartomoro"/>
    <x v="0"/>
    <x v="110"/>
  </r>
  <r>
    <s v=""/>
    <s v=""/>
    <x v="1"/>
    <n v="37"/>
    <x v="1"/>
    <m/>
    <x v="1"/>
    <m/>
    <x v="0"/>
    <x v="1"/>
    <x v="0"/>
    <s v="KENKO 24 COLOR PENCIL CP 24 F TIN CASE CLASSIC"/>
    <x v="5"/>
    <m/>
    <x v="1"/>
    <m/>
    <n v="2040000"/>
    <m/>
    <x v="5"/>
    <x v="0"/>
    <x v="0"/>
    <x v="0"/>
    <n v="4080000"/>
    <n v="693600"/>
    <n v="0"/>
    <n v="693600"/>
    <n v="3386400"/>
    <x v="0"/>
    <n v="9173472"/>
    <n v="44788128"/>
    <n v="2040000"/>
    <s v=""/>
    <x v="6"/>
    <s v="KENKO SINAR INDONESIA"/>
    <x v="2"/>
    <x v="1"/>
    <x v="3"/>
    <s v="kenko24colorpencilcp24ftincaseclassic"/>
    <s v="kenko24colorpencilcp24ftincaseclassic20400000.17"/>
    <s v="kenko24colorpencilcp24ftincaseclassic20400000.17"/>
    <s v=""/>
    <x v="1"/>
    <n v="802"/>
    <x v="1"/>
    <s v="10 BOX (6 SET)"/>
    <s v="kenko24colorpencilcp24ftincaseclassic10box6setartomoro"/>
    <x v="0"/>
    <x v="111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38"/>
    <s v="KEN_0707_241-10"/>
    <x v="0"/>
    <n v="38"/>
    <x v="1"/>
    <s v="KENKO SINAR INDONESIA"/>
    <x v="2"/>
    <s v="23070241"/>
    <x v="6"/>
    <x v="9"/>
    <x v="0"/>
    <s v="KENKO POCKET NOTE PN 403"/>
    <x v="1"/>
    <m/>
    <x v="1"/>
    <m/>
    <n v="741600"/>
    <m/>
    <x v="5"/>
    <x v="0"/>
    <x v="0"/>
    <x v="0"/>
    <n v="741600"/>
    <n v="126072.00000000001"/>
    <n v="0"/>
    <n v="126072.00000000001"/>
    <n v="615528"/>
    <x v="0"/>
    <s v=""/>
    <s v=""/>
    <n v="741600"/>
    <s v=""/>
    <x v="6"/>
    <s v="KENKO SINAR INDONESIA"/>
    <x v="2"/>
    <x v="9"/>
    <x v="3"/>
    <s v="kenkopocketnotepn403"/>
    <s v="kenkopocketnotepn4037416000.17"/>
    <s v="kenkopocketnotepn4037416000.17"/>
    <s v="KENKO SINAR INDONESIAARTO MORO23070241SA 4278945112kenkopocketnotepn403"/>
    <x v="0"/>
    <n v="747"/>
    <x v="1"/>
    <s v="12 LSN"/>
    <s v="kenkopocketnotepn40312lsnartomoro"/>
    <x v="0"/>
    <x v="112"/>
  </r>
  <r>
    <s v=""/>
    <s v=""/>
    <x v="1"/>
    <n v="38"/>
    <x v="1"/>
    <m/>
    <x v="1"/>
    <m/>
    <x v="0"/>
    <x v="1"/>
    <x v="0"/>
    <s v="KENKO LIQUID GLUE LG 35 35ML"/>
    <x v="1"/>
    <m/>
    <x v="1"/>
    <m/>
    <n v="396000"/>
    <m/>
    <x v="5"/>
    <x v="0"/>
    <x v="0"/>
    <x v="0"/>
    <n v="396000"/>
    <n v="67320"/>
    <n v="0"/>
    <n v="67320"/>
    <n v="328680"/>
    <x v="0"/>
    <s v=""/>
    <s v=""/>
    <n v="396000"/>
    <s v=""/>
    <x v="6"/>
    <s v="KENKO SINAR INDONESIA"/>
    <x v="2"/>
    <x v="1"/>
    <x v="3"/>
    <s v="kenkoliquidgluelg3535ml"/>
    <s v="kenkoliquidgluelg3535ml3960000.17"/>
    <s v="kenkoliquidgluelg3535ml3960000.17"/>
    <s v=""/>
    <x v="1"/>
    <n v="541"/>
    <x v="1"/>
    <s v="20 LSN"/>
    <s v="kenkoliquidgluelg3535ml20lsnartomoro"/>
    <x v="0"/>
    <x v="113"/>
  </r>
  <r>
    <s v=""/>
    <s v=""/>
    <x v="1"/>
    <n v="38"/>
    <x v="1"/>
    <m/>
    <x v="1"/>
    <m/>
    <x v="0"/>
    <x v="1"/>
    <x v="0"/>
    <s v="KENKO TAPE DISPENSER TD-201 1&quot; CORE"/>
    <x v="1"/>
    <m/>
    <x v="1"/>
    <m/>
    <n v="372000"/>
    <s v="24 PCS"/>
    <x v="5"/>
    <x v="0"/>
    <x v="0"/>
    <x v="0"/>
    <n v="372000"/>
    <n v="63240.000000000007"/>
    <n v="0"/>
    <n v="63240.000000000007"/>
    <n v="308760"/>
    <x v="0"/>
    <s v=""/>
    <s v=""/>
    <n v="372000"/>
    <s v=""/>
    <x v="6"/>
    <s v="KENKO SINAR INDONESIA"/>
    <x v="2"/>
    <x v="1"/>
    <x v="3"/>
    <s v="kenkotapedispensertd2011core"/>
    <s v="kenkotapedispensertd2011core3720000.17"/>
    <s v="kenkotapedispensertd2011core3720000.17"/>
    <s v=""/>
    <x v="1"/>
    <n v="909"/>
    <x v="0"/>
    <s v="24 PCS"/>
    <s v="kenkotapedispensertd2011core24pcsartomoro"/>
    <x v="0"/>
    <x v="114"/>
  </r>
  <r>
    <s v=""/>
    <s v=""/>
    <x v="1"/>
    <n v="38"/>
    <x v="1"/>
    <m/>
    <x v="1"/>
    <m/>
    <x v="0"/>
    <x v="1"/>
    <x v="0"/>
    <s v="KENKO TAPE DISPENSER TD-321 1&quot; &amp; 3&quot; CORE"/>
    <x v="1"/>
    <m/>
    <x v="1"/>
    <m/>
    <n v="444000"/>
    <s v="24 PCS"/>
    <x v="5"/>
    <x v="0"/>
    <x v="0"/>
    <x v="0"/>
    <n v="444000"/>
    <n v="75480"/>
    <n v="0"/>
    <n v="75480"/>
    <n v="368520"/>
    <x v="0"/>
    <s v=""/>
    <s v=""/>
    <n v="444000"/>
    <s v=""/>
    <x v="6"/>
    <s v="KENKO SINAR INDONESIA"/>
    <x v="2"/>
    <x v="1"/>
    <x v="3"/>
    <s v="kenkotapedispensertd3211&amp;3core"/>
    <s v="kenkotapedispensertd3211&amp;3core4440000.17"/>
    <s v="kenkotapedispensertd3211&amp;3core4440000.17"/>
    <s v=""/>
    <x v="1"/>
    <n v="910"/>
    <x v="0"/>
    <s v="24 PCS"/>
    <s v="kenkotapedispensertd3211&amp;3core24pcsartomoro"/>
    <x v="0"/>
    <x v="115"/>
  </r>
  <r>
    <s v=""/>
    <s v=""/>
    <x v="1"/>
    <n v="38"/>
    <x v="1"/>
    <m/>
    <x v="1"/>
    <m/>
    <x v="0"/>
    <x v="1"/>
    <x v="0"/>
    <s v="KENKO LOOSE LEAF B5 LL 100-2670"/>
    <x v="1"/>
    <m/>
    <x v="1"/>
    <m/>
    <n v="1040000"/>
    <s v="80 PCS"/>
    <x v="5"/>
    <x v="0"/>
    <x v="0"/>
    <x v="0"/>
    <n v="1040000"/>
    <n v="176800"/>
    <n v="0"/>
    <n v="176800"/>
    <n v="863200"/>
    <x v="0"/>
    <s v=""/>
    <s v=""/>
    <n v="1040000"/>
    <s v=""/>
    <x v="6"/>
    <s v="KENKO SINAR INDONESIA"/>
    <x v="2"/>
    <x v="1"/>
    <x v="3"/>
    <s v="kenkolooseleafb5ll1002670"/>
    <s v="kenkolooseleafb5ll100267010400000.17"/>
    <s v="kenkolooseleafb5ll100267010400000.17"/>
    <s v=""/>
    <x v="1"/>
    <n v="527"/>
    <x v="0"/>
    <s v="80 PCS"/>
    <s v="kenkolooseleafb5ll100267080pcsartomoro"/>
    <x v="0"/>
    <x v="116"/>
  </r>
  <r>
    <s v=""/>
    <s v=""/>
    <x v="1"/>
    <n v="38"/>
    <x v="1"/>
    <m/>
    <x v="1"/>
    <m/>
    <x v="0"/>
    <x v="1"/>
    <x v="0"/>
    <s v="KENKO STAINLESS STEEL RULER 15CM"/>
    <x v="1"/>
    <m/>
    <x v="1"/>
    <m/>
    <n v="1890000"/>
    <m/>
    <x v="5"/>
    <x v="0"/>
    <x v="0"/>
    <x v="0"/>
    <n v="1890000"/>
    <n v="321300"/>
    <n v="0"/>
    <n v="321300"/>
    <n v="1568700"/>
    <x v="0"/>
    <s v=""/>
    <s v=""/>
    <n v="1890000"/>
    <s v=""/>
    <x v="6"/>
    <s v="KENKO SINAR INDONESIA"/>
    <x v="2"/>
    <x v="1"/>
    <x v="3"/>
    <s v="kenkostainlesssteelruler15cm"/>
    <s v="kenkostainlesssteelruler15cm18900000.17"/>
    <s v="kenkostainlesssteelruler15cm18900000.17"/>
    <s v=""/>
    <x v="1"/>
    <n v="359"/>
    <x v="1"/>
    <s v="50 LSN"/>
    <s v="kenkostainlesssteelruler15cm50lsnartomoro"/>
    <x v="0"/>
    <x v="117"/>
  </r>
  <r>
    <s v=""/>
    <s v=""/>
    <x v="1"/>
    <n v="38"/>
    <x v="1"/>
    <m/>
    <x v="1"/>
    <m/>
    <x v="0"/>
    <x v="1"/>
    <x v="0"/>
    <s v="KENKO STAINLESS STEEL RULER 20 CM"/>
    <x v="1"/>
    <m/>
    <x v="1"/>
    <m/>
    <n v="1770000"/>
    <m/>
    <x v="5"/>
    <x v="0"/>
    <x v="0"/>
    <x v="0"/>
    <n v="1770000"/>
    <n v="300900"/>
    <n v="0"/>
    <n v="300900"/>
    <n v="1469100"/>
    <x v="0"/>
    <s v=""/>
    <s v=""/>
    <n v="1770000"/>
    <s v=""/>
    <x v="6"/>
    <s v="KENKO SINAR INDONESIA"/>
    <x v="2"/>
    <x v="1"/>
    <x v="3"/>
    <s v="kenkostainlesssteelruler20cm"/>
    <s v="kenkostainlesssteelruler20cm17700000.17"/>
    <s v="kenkostainlesssteelruler20cm17700000.17"/>
    <s v=""/>
    <x v="1"/>
    <n v="360"/>
    <x v="1"/>
    <s v="25 LSN"/>
    <s v="kenkostainlesssteelruler20cm25lsnartomoro"/>
    <x v="0"/>
    <x v="118"/>
  </r>
  <r>
    <s v=""/>
    <s v=""/>
    <x v="1"/>
    <n v="38"/>
    <x v="1"/>
    <m/>
    <x v="1"/>
    <m/>
    <x v="0"/>
    <x v="1"/>
    <x v="0"/>
    <s v="KENKO STAINLESS STEEL RULER 30 CM"/>
    <x v="1"/>
    <m/>
    <x v="1"/>
    <m/>
    <n v="2100000"/>
    <m/>
    <x v="5"/>
    <x v="0"/>
    <x v="0"/>
    <x v="0"/>
    <n v="2100000"/>
    <n v="357000"/>
    <n v="0"/>
    <n v="357000"/>
    <n v="1743000"/>
    <x v="0"/>
    <s v=""/>
    <s v=""/>
    <n v="2100000"/>
    <s v=""/>
    <x v="6"/>
    <s v="KENKO SINAR INDONESIA"/>
    <x v="2"/>
    <x v="1"/>
    <x v="3"/>
    <s v="kenkostainlesssteelruler30cm"/>
    <s v="kenkostainlesssteelruler30cm21000000.17"/>
    <s v="kenkostainlesssteelruler30cm21000000.17"/>
    <s v=""/>
    <x v="1"/>
    <n v="356"/>
    <x v="1"/>
    <s v="25 LSN"/>
    <s v="kenkostainlesssteelruler30cm25lsnartomoro"/>
    <x v="0"/>
    <x v="119"/>
  </r>
  <r>
    <s v=""/>
    <s v=""/>
    <x v="1"/>
    <n v="38"/>
    <x v="1"/>
    <m/>
    <x v="1"/>
    <m/>
    <x v="0"/>
    <x v="1"/>
    <x v="0"/>
    <s v="KENKO BINDER CLIP NO 155"/>
    <x v="1"/>
    <m/>
    <x v="1"/>
    <m/>
    <n v="1380000"/>
    <s v="20 GRS"/>
    <x v="5"/>
    <x v="0"/>
    <x v="0"/>
    <x v="0"/>
    <n v="1380000"/>
    <n v="234600.00000000003"/>
    <n v="0"/>
    <n v="234600.00000000003"/>
    <n v="1145400"/>
    <x v="0"/>
    <s v=""/>
    <s v=""/>
    <n v="1380000"/>
    <s v=""/>
    <x v="6"/>
    <s v="KENKO SINAR INDONESIA"/>
    <x v="2"/>
    <x v="1"/>
    <x v="3"/>
    <s v="kenkobinderclipno155"/>
    <s v="kenkobinderclipno15513800000.17"/>
    <s v="kenkobinderclipno15513800000.17"/>
    <s v=""/>
    <x v="1"/>
    <n v="134"/>
    <x v="0"/>
    <s v="20 GRS"/>
    <s v="kenkobinderclipno15520grsartomoro"/>
    <x v="0"/>
    <x v="120"/>
  </r>
  <r>
    <s v=""/>
    <s v=""/>
    <x v="1"/>
    <n v="38"/>
    <x v="1"/>
    <m/>
    <x v="1"/>
    <m/>
    <x v="0"/>
    <x v="1"/>
    <x v="0"/>
    <s v="KENKO BINDER CLIP NO.200"/>
    <x v="1"/>
    <m/>
    <x v="1"/>
    <m/>
    <n v="1200000"/>
    <s v="10 GRS"/>
    <x v="5"/>
    <x v="0"/>
    <x v="0"/>
    <x v="0"/>
    <n v="1200000"/>
    <n v="204000.00000000003"/>
    <n v="0"/>
    <n v="204000.00000000003"/>
    <n v="996000"/>
    <x v="0"/>
    <n v="1926712"/>
    <n v="9406888"/>
    <n v="1200000"/>
    <s v=""/>
    <x v="6"/>
    <s v="KENKO SINAR INDONESIA"/>
    <x v="2"/>
    <x v="1"/>
    <x v="3"/>
    <s v="kenkobinderclipno200"/>
    <s v="kenkobinderclipno20012000000.17"/>
    <s v="kenkobinderclipno20012000000.17"/>
    <s v=""/>
    <x v="1"/>
    <n v="135"/>
    <x v="0"/>
    <s v="10 GRS"/>
    <s v="kenkobinderclipno20010grsartomoro"/>
    <x v="0"/>
    <x v="121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39"/>
    <s v="KEN_0707_242-7"/>
    <x v="0"/>
    <n v="39"/>
    <x v="1"/>
    <s v="KENKO SINAR INDONESIA"/>
    <x v="2"/>
    <s v="23070242"/>
    <x v="7"/>
    <x v="9"/>
    <x v="0"/>
    <s v="KENKO CUTTER A300 9MM BLADE"/>
    <x v="1"/>
    <m/>
    <x v="1"/>
    <m/>
    <n v="1710000"/>
    <m/>
    <x v="5"/>
    <x v="0"/>
    <x v="0"/>
    <x v="0"/>
    <n v="1710000"/>
    <n v="290700"/>
    <n v="0"/>
    <n v="290700"/>
    <n v="1419300"/>
    <x v="0"/>
    <s v=""/>
    <s v=""/>
    <n v="1710000"/>
    <s v=""/>
    <x v="6"/>
    <s v="KENKO SINAR INDONESIA"/>
    <x v="2"/>
    <x v="4"/>
    <x v="3"/>
    <s v="kenkocuttera3009mmblade"/>
    <s v="kenkocuttera3009mmblade17100000.17"/>
    <s v="kenkocuttera3009mmblade17100000.17"/>
    <s v="KENKO SINAR INDONESIAARTO MORO23070242SA 4279145112kenkocuttera3009mmblade"/>
    <x v="0"/>
    <n v="314"/>
    <x v="1"/>
    <s v="30 LSN"/>
    <s v="kenkocuttera3009mmblade30lsnartomoro"/>
    <x v="0"/>
    <x v="122"/>
  </r>
  <r>
    <s v=""/>
    <s v=""/>
    <x v="1"/>
    <n v="39"/>
    <x v="1"/>
    <m/>
    <x v="1"/>
    <m/>
    <x v="0"/>
    <x v="1"/>
    <x v="0"/>
    <s v="KENKO CUTTER L 500 18MM BLADE"/>
    <x v="1"/>
    <m/>
    <x v="1"/>
    <m/>
    <n v="2952000"/>
    <m/>
    <x v="5"/>
    <x v="0"/>
    <x v="0"/>
    <x v="0"/>
    <n v="2952000"/>
    <n v="501840.00000000006"/>
    <n v="0"/>
    <n v="501840.00000000006"/>
    <n v="2450160"/>
    <x v="0"/>
    <s v=""/>
    <s v=""/>
    <n v="2952000"/>
    <s v=""/>
    <x v="6"/>
    <s v="KENKO SINAR INDONESIA"/>
    <x v="2"/>
    <x v="1"/>
    <x v="3"/>
    <s v="kenkocutterl50018mmblade"/>
    <s v="kenkocutterl50018mmblade29520000.17"/>
    <s v="kenkocutterl50018mmblade29520000.17"/>
    <s v=""/>
    <x v="1"/>
    <n v="317"/>
    <x v="1"/>
    <s v="20 LSN"/>
    <s v="kenkocutterl50018mmblade20lsnartomoro"/>
    <x v="0"/>
    <x v="123"/>
  </r>
  <r>
    <s v=""/>
    <s v=""/>
    <x v="1"/>
    <n v="39"/>
    <x v="1"/>
    <m/>
    <x v="1"/>
    <m/>
    <x v="0"/>
    <x v="1"/>
    <x v="0"/>
    <s v="KENKO CORRECTION FLUID KE 01"/>
    <x v="10"/>
    <m/>
    <x v="1"/>
    <m/>
    <n v="1954800"/>
    <m/>
    <x v="5"/>
    <x v="0"/>
    <x v="0"/>
    <x v="0"/>
    <n v="13683600"/>
    <n v="2326212"/>
    <n v="0"/>
    <n v="2326212"/>
    <n v="11357388"/>
    <x v="0"/>
    <s v=""/>
    <s v=""/>
    <n v="1954800"/>
    <s v=""/>
    <x v="6"/>
    <s v="KENKO SINAR INDONESIA"/>
    <x v="2"/>
    <x v="1"/>
    <x v="3"/>
    <s v="kenkocorrectionfluidke01"/>
    <s v="kenkocorrectionfluidke0119548000.17"/>
    <s v="kenkocorrectionfluidke0119548000.17"/>
    <s v=""/>
    <x v="1"/>
    <n v="996"/>
    <x v="1"/>
    <s v="36 LSN"/>
    <s v="kenkocorrectionfluidke0136lsnartomoro"/>
    <x v="0"/>
    <x v="124"/>
  </r>
  <r>
    <s v=""/>
    <s v=""/>
    <x v="1"/>
    <n v="39"/>
    <x v="1"/>
    <m/>
    <x v="1"/>
    <m/>
    <x v="0"/>
    <x v="1"/>
    <x v="0"/>
    <s v="TITI 24 COLOR TWIST CRAYON TI CP 24 T"/>
    <x v="5"/>
    <m/>
    <x v="1"/>
    <m/>
    <n v="3600000"/>
    <m/>
    <x v="5"/>
    <x v="0"/>
    <x v="0"/>
    <x v="0"/>
    <n v="7200000"/>
    <n v="1224000"/>
    <n v="0"/>
    <n v="1224000"/>
    <n v="5976000"/>
    <x v="0"/>
    <s v=""/>
    <s v=""/>
    <n v="3600000"/>
    <s v=""/>
    <x v="6"/>
    <s v="KENKO SINAR INDONESIA"/>
    <x v="2"/>
    <x v="1"/>
    <x v="3"/>
    <s v="titi24colortwistcrayonticp24t"/>
    <s v="titi24colortwistcrayonticp24t36000000.17"/>
    <s v="titi24colortwistcrayonticp24t36000000.17"/>
    <s v=""/>
    <x v="1"/>
    <n v="307"/>
    <x v="1"/>
    <s v="6 LSN"/>
    <s v="titi24colortwistcrayonticp24t6lsnartomoro"/>
    <x v="0"/>
    <x v="125"/>
  </r>
  <r>
    <s v=""/>
    <s v=""/>
    <x v="1"/>
    <n v="39"/>
    <x v="1"/>
    <m/>
    <x v="1"/>
    <m/>
    <x v="5"/>
    <x v="1"/>
    <x v="0"/>
    <s v="KENKO BINDER CLIP NO.200"/>
    <x v="1"/>
    <m/>
    <x v="1"/>
    <m/>
    <n v="1200000"/>
    <s v="10 GRS"/>
    <x v="5"/>
    <x v="0"/>
    <x v="0"/>
    <x v="0"/>
    <n v="1200000"/>
    <n v="204000.00000000003"/>
    <n v="0"/>
    <n v="204000.00000000003"/>
    <n v="996000"/>
    <x v="0"/>
    <s v=""/>
    <s v=""/>
    <n v="1200000"/>
    <s v=""/>
    <x v="6"/>
    <s v="KENKO SINAR INDONESIA"/>
    <x v="2"/>
    <x v="1"/>
    <x v="3"/>
    <s v="kenkobinderclipno200"/>
    <s v="kenkobinderclipno20012000000.17"/>
    <s v="kenkobinderclipno20012000000.17"/>
    <s v=""/>
    <x v="1"/>
    <n v="135"/>
    <x v="0"/>
    <s v="10 GRS"/>
    <s v="kenkobinderclipno20010grsartomoro"/>
    <x v="0"/>
    <x v="126"/>
  </r>
  <r>
    <s v=""/>
    <s v=""/>
    <x v="1"/>
    <n v="39"/>
    <x v="1"/>
    <m/>
    <x v="1"/>
    <m/>
    <x v="0"/>
    <x v="1"/>
    <x v="0"/>
    <s v="KENKO BINDER CLIP NO.260"/>
    <x v="1"/>
    <m/>
    <x v="1"/>
    <m/>
    <n v="900000"/>
    <s v="5 GRS"/>
    <x v="5"/>
    <x v="0"/>
    <x v="0"/>
    <x v="0"/>
    <n v="900000"/>
    <n v="153000"/>
    <n v="0"/>
    <n v="153000"/>
    <n v="747000"/>
    <x v="0"/>
    <s v=""/>
    <s v=""/>
    <n v="900000"/>
    <s v=""/>
    <x v="6"/>
    <s v="KENKO SINAR INDONESIA"/>
    <x v="2"/>
    <x v="1"/>
    <x v="3"/>
    <s v="kenkobinderclipno260"/>
    <s v="kenkobinderclipno2609000000.17"/>
    <s v="kenkobinderclipno2609000000.17"/>
    <s v=""/>
    <x v="1"/>
    <n v="136"/>
    <x v="0"/>
    <s v="5 GRS"/>
    <s v="kenkobinderclipno2605grsartomoro"/>
    <x v="0"/>
    <x v="127"/>
  </r>
  <r>
    <s v=""/>
    <s v=""/>
    <x v="1"/>
    <n v="39"/>
    <x v="1"/>
    <m/>
    <x v="1"/>
    <m/>
    <x v="8"/>
    <x v="1"/>
    <x v="0"/>
    <s v="TITI 24 COLOR TWIST CRAYON TI CP 24 T"/>
    <x v="0"/>
    <m/>
    <x v="1"/>
    <m/>
    <n v="3600000"/>
    <m/>
    <x v="5"/>
    <x v="0"/>
    <x v="0"/>
    <x v="0"/>
    <n v="36000000"/>
    <n v="6120000"/>
    <n v="0"/>
    <n v="6120000"/>
    <n v="29880000"/>
    <x v="0"/>
    <n v="10819752"/>
    <n v="52825848"/>
    <n v="3600000"/>
    <s v=""/>
    <x v="6"/>
    <s v="KENKO SINAR INDONESIA"/>
    <x v="2"/>
    <x v="1"/>
    <x v="3"/>
    <s v="titi24colortwistcrayonticp24t"/>
    <s v="titi24colortwistcrayonticp24t36000000.17"/>
    <s v="titi24colortwistcrayonticp24t36000000.17"/>
    <s v=""/>
    <x v="1"/>
    <n v="307"/>
    <x v="1"/>
    <s v="6 LSN"/>
    <s v="titi24colortwistcrayonticp24t6lsnartomoro"/>
    <x v="0"/>
    <x v="128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40"/>
    <s v="ATA_0807_160-9"/>
    <x v="0"/>
    <n v="40"/>
    <x v="8"/>
    <s v="ATALI MAKMUR"/>
    <x v="2"/>
    <s v="SA230711160"/>
    <x v="0"/>
    <x v="7"/>
    <x v="0"/>
    <s v="PENCIL P 91 2B JK"/>
    <x v="9"/>
    <n v="90"/>
    <x v="6"/>
    <n v="99000"/>
    <m/>
    <s v="30 GRS"/>
    <x v="3"/>
    <x v="2"/>
    <x v="0"/>
    <x v="0"/>
    <n v="8910000"/>
    <n v="1113750"/>
    <n v="389812.5"/>
    <n v="1503562.5"/>
    <n v="7406437.5"/>
    <x v="0"/>
    <s v=""/>
    <s v=""/>
    <n v="2970000"/>
    <n v="8910000"/>
    <x v="7"/>
    <s v="ATALI MAKMUR"/>
    <x v="2"/>
    <x v="8"/>
    <x v="3"/>
    <s v="pencilp912bjk"/>
    <s v="pencilp912bjk29700000.1250.05"/>
    <s v="pencilp912bjk29700000.1250.05"/>
    <s v="ATALI MAKMURARTO MOROSA23071116045111pencilp912bjk"/>
    <x v="0"/>
    <n v="710"/>
    <x v="0"/>
    <s v="30 GRS"/>
    <s v="pencilp912bjk30grsartomoro"/>
    <x v="0"/>
    <x v="129"/>
  </r>
  <r>
    <s v=""/>
    <s v=""/>
    <x v="1"/>
    <n v="40"/>
    <x v="1"/>
    <m/>
    <x v="1"/>
    <m/>
    <x v="0"/>
    <x v="1"/>
    <x v="0"/>
    <s v="PENCIL P 88 2B JK"/>
    <x v="5"/>
    <n v="60"/>
    <x v="6"/>
    <n v="104400"/>
    <m/>
    <s v="30 GRS"/>
    <x v="3"/>
    <x v="2"/>
    <x v="0"/>
    <x v="0"/>
    <n v="6264000"/>
    <n v="783000"/>
    <n v="274050"/>
    <n v="1057050"/>
    <n v="5206950"/>
    <x v="0"/>
    <s v=""/>
    <s v=""/>
    <n v="3132000"/>
    <n v="6264000"/>
    <x v="7"/>
    <s v="ATALI MAKMUR"/>
    <x v="2"/>
    <x v="1"/>
    <x v="3"/>
    <s v="pencilp882bjk"/>
    <s v="pencilp882bjk31320000.1250.05"/>
    <s v="pencilp882bjk31320000.1250.05"/>
    <s v=""/>
    <x v="1"/>
    <n v="708"/>
    <x v="0"/>
    <s v="30 GRS"/>
    <s v="pencilp882bjk30grsartomoro"/>
    <x v="0"/>
    <x v="130"/>
  </r>
  <r>
    <s v=""/>
    <s v=""/>
    <x v="1"/>
    <n v="40"/>
    <x v="1"/>
    <m/>
    <x v="1"/>
    <m/>
    <x v="0"/>
    <x v="1"/>
    <x v="0"/>
    <s v="LABEL LB P2LN 2 BARIS JK"/>
    <x v="5"/>
    <n v="1000"/>
    <x v="7"/>
    <n v="3050"/>
    <m/>
    <m/>
    <x v="3"/>
    <x v="2"/>
    <x v="0"/>
    <x v="0"/>
    <n v="3050000"/>
    <n v="381250"/>
    <n v="133437.5"/>
    <n v="514687.5"/>
    <n v="2535312.5"/>
    <x v="0"/>
    <s v=""/>
    <s v=""/>
    <n v="1525000"/>
    <n v="3050000"/>
    <x v="7"/>
    <s v="ATALI MAKMUR"/>
    <x v="2"/>
    <x v="1"/>
    <x v="3"/>
    <s v="labellbp2ln2barisjk"/>
    <s v="labellbp2ln2barisjk15250000.1250.05"/>
    <s v="labellbp2ln2barisjk15250000.1250.05"/>
    <s v=""/>
    <x v="1"/>
    <n v="537"/>
    <x v="1"/>
    <s v="50 PAK (10 ROL)"/>
    <s v="labellbp2ln2barisjk50pak10rolartomoro"/>
    <x v="0"/>
    <x v="131"/>
  </r>
  <r>
    <s v=""/>
    <s v=""/>
    <x v="1"/>
    <n v="40"/>
    <x v="1"/>
    <m/>
    <x v="1"/>
    <m/>
    <x v="0"/>
    <x v="1"/>
    <x v="0"/>
    <s v="COLOR PENCIL CP S24 JK"/>
    <x v="1"/>
    <n v="144"/>
    <x v="5"/>
    <n v="13800"/>
    <m/>
    <m/>
    <x v="3"/>
    <x v="2"/>
    <x v="0"/>
    <x v="0"/>
    <n v="1987200"/>
    <n v="248400"/>
    <n v="86940"/>
    <n v="335340"/>
    <n v="1651860"/>
    <x v="0"/>
    <s v=""/>
    <s v=""/>
    <n v="1987200"/>
    <n v="1987200"/>
    <x v="7"/>
    <s v="ATALI MAKMUR"/>
    <x v="2"/>
    <x v="1"/>
    <x v="3"/>
    <s v="colorpencilcps24jk"/>
    <s v="colorpencilcps24jk19872000.1250.05"/>
    <s v="colorpencilcps24jk19872000.1250.05"/>
    <s v=""/>
    <x v="1"/>
    <n v="784"/>
    <x v="1"/>
    <s v="12 BOX (12 SET)"/>
    <s v="colorpencilcps24jk12box12setartomoro"/>
    <x v="0"/>
    <x v="132"/>
  </r>
  <r>
    <s v=""/>
    <s v=""/>
    <x v="1"/>
    <n v="40"/>
    <x v="1"/>
    <m/>
    <x v="1"/>
    <m/>
    <x v="0"/>
    <x v="1"/>
    <x v="0"/>
    <s v="BALLPEN BP 336 MY PASTEL (BLACK) JK"/>
    <x v="1"/>
    <n v="144"/>
    <x v="0"/>
    <n v="7200"/>
    <m/>
    <m/>
    <x v="3"/>
    <x v="2"/>
    <x v="0"/>
    <x v="0"/>
    <n v="1036800"/>
    <n v="129600"/>
    <n v="45360"/>
    <n v="174960"/>
    <n v="861840"/>
    <x v="0"/>
    <s v=""/>
    <s v=""/>
    <n v="1036800"/>
    <n v="1036800"/>
    <x v="7"/>
    <s v="ATALI MAKMUR"/>
    <x v="2"/>
    <x v="1"/>
    <x v="3"/>
    <s v="ballpenbp336mypastelblackjk"/>
    <s v="ballpenbp336mypastelblackjk10368000.1250.05"/>
    <s v="ballpenbp336mypastelblackjk10368000.1250.05"/>
    <s v=""/>
    <x v="1"/>
    <n v="24"/>
    <x v="1"/>
    <s v="144 LSN"/>
    <s v="ballpenbp336mypastelblackjk144lsnartomoro"/>
    <x v="0"/>
    <x v="133"/>
  </r>
  <r>
    <s v=""/>
    <s v=""/>
    <x v="1"/>
    <n v="40"/>
    <x v="1"/>
    <m/>
    <x v="1"/>
    <m/>
    <x v="0"/>
    <x v="1"/>
    <x v="0"/>
    <s v="GEL PEN GP 243 WHIZ GEL (BLACK) JK"/>
    <x v="1"/>
    <n v="144"/>
    <x v="0"/>
    <n v="24600"/>
    <m/>
    <m/>
    <x v="3"/>
    <x v="2"/>
    <x v="0"/>
    <x v="0"/>
    <n v="3542400"/>
    <n v="442800"/>
    <n v="154980"/>
    <n v="597780"/>
    <n v="2944620"/>
    <x v="0"/>
    <s v=""/>
    <s v=""/>
    <n v="3542400"/>
    <n v="3542400"/>
    <x v="7"/>
    <s v="ATALI MAKMUR"/>
    <x v="2"/>
    <x v="1"/>
    <x v="3"/>
    <s v="gelpengp243whizgelblackjk"/>
    <s v="gelpengp243whizgelblackjk35424000.1250.05"/>
    <s v="gelpengp243whizgelblackjk35424000.1250.05"/>
    <s v=""/>
    <x v="1"/>
    <n v="146"/>
    <x v="1"/>
    <s v="144 LSN"/>
    <s v="gelpengp243whizgelblackjk144lsnartomoro"/>
    <x v="0"/>
    <x v="134"/>
  </r>
  <r>
    <s v=""/>
    <s v=""/>
    <x v="1"/>
    <n v="40"/>
    <x v="1"/>
    <m/>
    <x v="1"/>
    <m/>
    <x v="0"/>
    <x v="1"/>
    <x v="0"/>
    <s v="GEL PEN GP 266 ITECH 2 BLACK JK"/>
    <x v="1"/>
    <n v="144"/>
    <x v="0"/>
    <n v="27600"/>
    <m/>
    <m/>
    <x v="3"/>
    <x v="2"/>
    <x v="0"/>
    <x v="0"/>
    <n v="3974400"/>
    <n v="496800"/>
    <n v="173880"/>
    <n v="670680"/>
    <n v="3303720"/>
    <x v="0"/>
    <s v=""/>
    <s v=""/>
    <n v="3974400"/>
    <n v="3974400"/>
    <x v="7"/>
    <s v="ATALI MAKMUR"/>
    <x v="2"/>
    <x v="1"/>
    <x v="3"/>
    <s v="gelpengp266itech2blackjk"/>
    <s v="gelpengp266itech2blackjk39744000.1250.05"/>
    <s v="gelpengp266itech2blackjk39744000.1250.05"/>
    <s v=""/>
    <x v="1"/>
    <n v="149"/>
    <x v="1"/>
    <s v="144 LSN"/>
    <s v="gelpengp266itech2blackjk144lsnartomoro"/>
    <x v="0"/>
    <x v="135"/>
  </r>
  <r>
    <s v=""/>
    <s v=""/>
    <x v="1"/>
    <n v="40"/>
    <x v="1"/>
    <m/>
    <x v="1"/>
    <m/>
    <x v="0"/>
    <x v="1"/>
    <x v="0"/>
    <s v="PENCIL CASE PC 0719AC-36A/F ANIMAL CALENDER JK"/>
    <x v="1"/>
    <n v="288"/>
    <x v="3"/>
    <n v="4800"/>
    <m/>
    <m/>
    <x v="3"/>
    <x v="2"/>
    <x v="0"/>
    <x v="0"/>
    <n v="1382400"/>
    <n v="172800"/>
    <n v="60480"/>
    <n v="233280"/>
    <n v="1149120"/>
    <x v="0"/>
    <s v=""/>
    <s v=""/>
    <n v="1382400"/>
    <n v="1382400"/>
    <x v="7"/>
    <s v="ATALI MAKMUR"/>
    <x v="2"/>
    <x v="1"/>
    <x v="3"/>
    <s v="pencilcasepc0719ac36afanimalcalenderjk"/>
    <s v="pencilcasepc0719ac36afanimalcalenderjk13824000.1250.05"/>
    <s v="pencilcasepc0719ac36afanimalcalenderjk13824000.1250.05"/>
    <s v=""/>
    <x v="1"/>
    <n v="638"/>
    <x v="1"/>
    <s v="288 PCS"/>
    <s v="pencilcasepc0719ac36afanimalcalenderjk288pcsartomoro"/>
    <x v="0"/>
    <x v="136"/>
  </r>
  <r>
    <s v=""/>
    <s v=""/>
    <x v="1"/>
    <n v="40"/>
    <x v="1"/>
    <m/>
    <x v="1"/>
    <m/>
    <x v="0"/>
    <x v="1"/>
    <x v="0"/>
    <s v="PENCIL CASE PC 0719TV-33A/F TRAVEL JK"/>
    <x v="5"/>
    <n v="576"/>
    <x v="3"/>
    <n v="4800"/>
    <m/>
    <s v="288 PCS"/>
    <x v="3"/>
    <x v="2"/>
    <x v="0"/>
    <x v="0"/>
    <n v="2764800"/>
    <n v="345600"/>
    <n v="120960"/>
    <n v="466560"/>
    <n v="2298240"/>
    <x v="0"/>
    <n v="5553900"/>
    <n v="27358100"/>
    <n v="1382400"/>
    <n v="2764800"/>
    <x v="7"/>
    <s v="ATALI MAKMUR"/>
    <x v="2"/>
    <x v="1"/>
    <x v="3"/>
    <s v="pencilcasepc0719tv33aftraveljk"/>
    <s v="pencilcasepc0719tv33aftraveljk13824000.1250.05"/>
    <s v="pencilcasepc0719tv33aftraveljk13824000.1250.05"/>
    <s v=""/>
    <x v="1"/>
    <n v="650"/>
    <x v="0"/>
    <s v="288 PCS"/>
    <s v="pencilcasepc0719tv33aftraveljk288pcsartomoro"/>
    <x v="0"/>
    <x v="137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41"/>
    <s v="ATA_0807_255-8"/>
    <x v="0"/>
    <n v="41"/>
    <x v="1"/>
    <s v="ATALI MAKMUR"/>
    <x v="2"/>
    <s v="SA230711255"/>
    <x v="0"/>
    <x v="9"/>
    <x v="0"/>
    <s v="OIL PASTEL OP 12 S PP CASE SEA WORLD JK"/>
    <x v="0"/>
    <n v="1440"/>
    <x v="5"/>
    <n v="11900"/>
    <m/>
    <m/>
    <x v="3"/>
    <x v="2"/>
    <x v="0"/>
    <x v="0"/>
    <n v="17136000"/>
    <n v="2142000"/>
    <n v="749700"/>
    <n v="2891700"/>
    <n v="14244300"/>
    <x v="0"/>
    <s v=""/>
    <s v=""/>
    <n v="1713600"/>
    <n v="17136000"/>
    <x v="7"/>
    <s v="ATALI MAKMUR"/>
    <x v="2"/>
    <x v="10"/>
    <x v="3"/>
    <s v="oilpastelop12sppcaseseaworldjk"/>
    <s v="oilpastelop12sppcaseseaworldjk17136000.1250.05"/>
    <s v="oilpastelop12sppcaseseaworldjk17136000.1250.05"/>
    <s v="ATALI MAKMURARTO MOROSA23071125545112oilpastelop12sppcaseseaworldjk"/>
    <x v="0"/>
    <n v="599"/>
    <x v="1"/>
    <s v="12 LSN"/>
    <s v="oilpastelop12sppcaseseaworldjk12lsnartomoro"/>
    <x v="0"/>
    <x v="138"/>
  </r>
  <r>
    <s v=""/>
    <s v=""/>
    <x v="1"/>
    <n v="41"/>
    <x v="1"/>
    <m/>
    <x v="1"/>
    <m/>
    <x v="0"/>
    <x v="1"/>
    <x v="0"/>
    <s v="COLOR PENCIL CP 12 PB JK"/>
    <x v="18"/>
    <n v="1872"/>
    <x v="5"/>
    <n v="10600"/>
    <m/>
    <m/>
    <x v="3"/>
    <x v="2"/>
    <x v="0"/>
    <x v="0"/>
    <n v="19843200"/>
    <n v="2480400"/>
    <n v="868140"/>
    <n v="3348540"/>
    <n v="16494660"/>
    <x v="0"/>
    <s v=""/>
    <s v=""/>
    <n v="1526400"/>
    <n v="19843200"/>
    <x v="7"/>
    <s v="ATALI MAKMUR"/>
    <x v="2"/>
    <x v="1"/>
    <x v="3"/>
    <s v="colorpencilcp12pbjk"/>
    <s v="colorpencilcp12pbjk15264000.1250.05"/>
    <s v="colorpencilcp12pbjk15264000.1250.05"/>
    <s v=""/>
    <x v="1"/>
    <n v="777"/>
    <x v="1"/>
    <s v="12 LSN"/>
    <s v="colorpencilcp12pbjk12lsnartomoro"/>
    <x v="0"/>
    <x v="139"/>
  </r>
  <r>
    <s v=""/>
    <s v=""/>
    <x v="1"/>
    <n v="41"/>
    <x v="1"/>
    <m/>
    <x v="1"/>
    <m/>
    <x v="0"/>
    <x v="1"/>
    <x v="0"/>
    <s v="ERASER 526 B40 P JK"/>
    <x v="1"/>
    <n v="50"/>
    <x v="8"/>
    <n v="28300"/>
    <m/>
    <m/>
    <x v="3"/>
    <x v="2"/>
    <x v="0"/>
    <x v="0"/>
    <n v="1415000"/>
    <n v="176875"/>
    <n v="61906.25"/>
    <n v="238781.25"/>
    <n v="1176218.75"/>
    <x v="0"/>
    <s v=""/>
    <s v=""/>
    <n v="1415000"/>
    <n v="1415000"/>
    <x v="7"/>
    <s v="ATALI MAKMUR"/>
    <x v="2"/>
    <x v="1"/>
    <x v="3"/>
    <s v="eraser526b40pjk"/>
    <s v="eraser526b40pjk14150000.1250.05"/>
    <s v="eraser526b40pjk14150000.1250.05"/>
    <s v=""/>
    <x v="1"/>
    <n v="890"/>
    <x v="1"/>
    <s v="50 BOX (40 PCS)"/>
    <s v="eraser526b40pjk50box40pcsartomoro"/>
    <x v="0"/>
    <x v="140"/>
  </r>
  <r>
    <s v=""/>
    <s v=""/>
    <x v="1"/>
    <n v="41"/>
    <x v="1"/>
    <m/>
    <x v="1"/>
    <m/>
    <x v="0"/>
    <x v="1"/>
    <x v="0"/>
    <s v="ERASER EB 30 JK"/>
    <x v="1"/>
    <n v="50"/>
    <x v="8"/>
    <n v="32000"/>
    <m/>
    <m/>
    <x v="3"/>
    <x v="2"/>
    <x v="0"/>
    <x v="0"/>
    <n v="1600000"/>
    <n v="200000"/>
    <n v="70000"/>
    <n v="270000"/>
    <n v="1330000"/>
    <x v="0"/>
    <s v=""/>
    <s v=""/>
    <n v="1600000"/>
    <n v="1600000"/>
    <x v="7"/>
    <s v="ATALI MAKMUR"/>
    <x v="2"/>
    <x v="1"/>
    <x v="3"/>
    <s v="erasereb30jk"/>
    <s v="erasereb30jk16000000.1250.05"/>
    <s v="erasereb30jk16000000.1250.05"/>
    <s v=""/>
    <x v="1"/>
    <n v="891"/>
    <x v="1"/>
    <s v="50 BOX (30 PCS)"/>
    <s v="erasereb30jk50box30pcsartomoro"/>
    <x v="0"/>
    <x v="141"/>
  </r>
  <r>
    <s v=""/>
    <s v=""/>
    <x v="1"/>
    <n v="41"/>
    <x v="1"/>
    <m/>
    <x v="1"/>
    <m/>
    <x v="0"/>
    <x v="1"/>
    <x v="0"/>
    <s v="ERASER ER 30 W JK"/>
    <x v="5"/>
    <n v="100"/>
    <x v="8"/>
    <n v="32000"/>
    <m/>
    <m/>
    <x v="3"/>
    <x v="2"/>
    <x v="0"/>
    <x v="0"/>
    <n v="3200000"/>
    <n v="400000"/>
    <n v="140000"/>
    <n v="540000"/>
    <n v="2660000"/>
    <x v="0"/>
    <s v=""/>
    <s v=""/>
    <n v="1600000"/>
    <n v="3200000"/>
    <x v="7"/>
    <s v="ATALI MAKMUR"/>
    <x v="2"/>
    <x v="1"/>
    <x v="3"/>
    <s v="eraserer30wjk"/>
    <s v="eraserer30wjk16000000.1250.05"/>
    <s v="eraserer30wjk16000000.1250.05"/>
    <s v=""/>
    <x v="1"/>
    <n v="897"/>
    <x v="1"/>
    <s v="50 BOX (30 PCS)"/>
    <s v="eraserer30wjk50box30pcsartomoro"/>
    <x v="0"/>
    <x v="142"/>
  </r>
  <r>
    <s v=""/>
    <s v=""/>
    <x v="1"/>
    <n v="41"/>
    <x v="1"/>
    <m/>
    <x v="1"/>
    <m/>
    <x v="0"/>
    <x v="1"/>
    <x v="0"/>
    <s v="ERASER 526 B20 JK"/>
    <x v="5"/>
    <n v="100"/>
    <x v="8"/>
    <n v="34100"/>
    <m/>
    <m/>
    <x v="3"/>
    <x v="2"/>
    <x v="0"/>
    <x v="0"/>
    <n v="3410000"/>
    <n v="426250"/>
    <n v="149187.5"/>
    <n v="575437.5"/>
    <n v="2834562.5"/>
    <x v="0"/>
    <s v=""/>
    <s v=""/>
    <n v="1705000"/>
    <n v="3410000"/>
    <x v="7"/>
    <s v="ATALI MAKMUR"/>
    <x v="2"/>
    <x v="1"/>
    <x v="3"/>
    <s v="eraser526b20jk"/>
    <s v="eraser526b20jk17050000.1250.05"/>
    <s v="eraser526b20jk17050000.1250.05"/>
    <s v=""/>
    <x v="1"/>
    <n v="887"/>
    <x v="1"/>
    <s v="50 BOX (20 PCS)"/>
    <s v="eraser526b20jk50box20pcsartomoro"/>
    <x v="0"/>
    <x v="143"/>
  </r>
  <r>
    <s v=""/>
    <s v=""/>
    <x v="1"/>
    <n v="41"/>
    <x v="1"/>
    <m/>
    <x v="1"/>
    <m/>
    <x v="0"/>
    <x v="1"/>
    <x v="0"/>
    <s v="CORRECTION FLUID JK 101 A JK"/>
    <x v="6"/>
    <n v="192"/>
    <x v="0"/>
    <n v="36000"/>
    <m/>
    <m/>
    <x v="3"/>
    <x v="2"/>
    <x v="0"/>
    <x v="0"/>
    <n v="6912000"/>
    <n v="864000"/>
    <n v="302400"/>
    <n v="1166400"/>
    <n v="5745600"/>
    <x v="0"/>
    <s v=""/>
    <s v=""/>
    <n v="1728000"/>
    <n v="6912000"/>
    <x v="7"/>
    <s v="ATALI MAKMUR"/>
    <x v="2"/>
    <x v="1"/>
    <x v="3"/>
    <s v="correctionfluidjk101ajk"/>
    <s v="correctionfluidjk101ajk17280000.1250.05"/>
    <s v="correctionfluidjk101ajk17280000.1250.05"/>
    <s v=""/>
    <x v="1"/>
    <n v="962"/>
    <x v="1"/>
    <s v="48 LSN"/>
    <s v="correctionfluidjk101ajk48lsnartomoro"/>
    <x v="0"/>
    <x v="144"/>
  </r>
  <r>
    <s v=""/>
    <s v=""/>
    <x v="1"/>
    <n v="41"/>
    <x v="1"/>
    <m/>
    <x v="1"/>
    <m/>
    <x v="0"/>
    <x v="1"/>
    <x v="0"/>
    <s v="BALLPEN BP 349 12 VOKUS TRANS BLACK JK BONUS"/>
    <x v="2"/>
    <n v="24"/>
    <x v="0"/>
    <n v="13200"/>
    <m/>
    <m/>
    <x v="4"/>
    <x v="2"/>
    <x v="4"/>
    <x v="0"/>
    <n v="316800"/>
    <n v="31680"/>
    <n v="14256"/>
    <n v="45936"/>
    <n v="270864"/>
    <x v="0"/>
    <n v="9347658.75"/>
    <n v="44485341.25"/>
    <n v="316800"/>
    <n v="316800"/>
    <x v="7"/>
    <s v="ATALI MAKMUR"/>
    <x v="2"/>
    <x v="1"/>
    <x v="3"/>
    <s v="ballpenbp34912vokustransblackjkbonus"/>
    <s v="ballpenbp34912vokustransblackjkbonus3168000.10.05"/>
    <s v="ballpenbp34912vokustransblackjkbonus132000.10.05"/>
    <s v=""/>
    <x v="1"/>
    <n v="212"/>
    <x v="1"/>
    <s v="12 GRS"/>
    <s v="ballpenbp34912vokustransblackjkbonus12grsartomoro"/>
    <x v="0"/>
    <x v="145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42"/>
    <s v="ATA_0807_292-5"/>
    <x v="0"/>
    <n v="42"/>
    <x v="1"/>
    <s v="ATALI MAKMUR"/>
    <x v="2"/>
    <s v="SA230711292"/>
    <x v="0"/>
    <x v="9"/>
    <x v="0"/>
    <s v="OIL PASTEL OP 12 S PP CASE SEA WORLD JK"/>
    <x v="19"/>
    <n v="1152"/>
    <x v="5"/>
    <n v="11900"/>
    <m/>
    <m/>
    <x v="3"/>
    <x v="2"/>
    <x v="0"/>
    <x v="0"/>
    <n v="13708800"/>
    <n v="1713600"/>
    <n v="599760"/>
    <n v="2313360"/>
    <n v="11395440"/>
    <x v="0"/>
    <s v=""/>
    <s v=""/>
    <n v="1713600"/>
    <n v="13708800"/>
    <x v="7"/>
    <s v="ATALI MAKMUR"/>
    <x v="2"/>
    <x v="2"/>
    <x v="3"/>
    <s v="oilpastelop12sppcaseseaworldjk"/>
    <s v="oilpastelop12sppcaseseaworldjk17136000.1250.05"/>
    <s v="oilpastelop12sppcaseseaworldjk17136000.1250.05"/>
    <s v="ATALI MAKMURARTO MOROSA23071129245112oilpastelop12sppcaseseaworldjk"/>
    <x v="0"/>
    <n v="599"/>
    <x v="1"/>
    <s v="12 LSN"/>
    <s v="oilpastelop12sppcaseseaworldjk12lsnartomoro"/>
    <x v="0"/>
    <x v="146"/>
  </r>
  <r>
    <s v=""/>
    <s v=""/>
    <x v="1"/>
    <n v="42"/>
    <x v="1"/>
    <m/>
    <x v="1"/>
    <m/>
    <x v="0"/>
    <x v="1"/>
    <x v="0"/>
    <s v="PENCIL CASE PC 0719AC-36A/F ANIMAL CALENDER JK"/>
    <x v="1"/>
    <n v="288"/>
    <x v="3"/>
    <n v="4800"/>
    <m/>
    <m/>
    <x v="3"/>
    <x v="2"/>
    <x v="0"/>
    <x v="0"/>
    <n v="1382400"/>
    <n v="172800"/>
    <n v="60480"/>
    <n v="233280"/>
    <n v="1149120"/>
    <x v="0"/>
    <s v=""/>
    <s v=""/>
    <n v="1382400"/>
    <n v="1382400"/>
    <x v="7"/>
    <s v="ATALI MAKMUR"/>
    <x v="2"/>
    <x v="1"/>
    <x v="3"/>
    <s v="pencilcasepc0719ac36afanimalcalenderjk"/>
    <s v="pencilcasepc0719ac36afanimalcalenderjk13824000.1250.05"/>
    <s v="pencilcasepc0719ac36afanimalcalenderjk13824000.1250.05"/>
    <s v=""/>
    <x v="1"/>
    <n v="638"/>
    <x v="1"/>
    <s v="288 PCS"/>
    <s v="pencilcasepc0719ac36afanimalcalenderjk288pcsartomoro"/>
    <x v="0"/>
    <x v="147"/>
  </r>
  <r>
    <s v=""/>
    <s v=""/>
    <x v="1"/>
    <n v="42"/>
    <x v="1"/>
    <m/>
    <x v="1"/>
    <m/>
    <x v="0"/>
    <x v="1"/>
    <x v="0"/>
    <s v="PENCIL CASE PC 0719GZ-34A/F GOZZY JK"/>
    <x v="1"/>
    <n v="288"/>
    <x v="3"/>
    <n v="4800"/>
    <m/>
    <s v="288 PCS"/>
    <x v="3"/>
    <x v="2"/>
    <x v="0"/>
    <x v="0"/>
    <n v="1382400"/>
    <n v="172800"/>
    <n v="60480"/>
    <n v="233280"/>
    <n v="1149120"/>
    <x v="0"/>
    <s v=""/>
    <s v=""/>
    <n v="1382400"/>
    <n v="1382400"/>
    <x v="7"/>
    <s v="ATALI MAKMUR"/>
    <x v="2"/>
    <x v="1"/>
    <x v="3"/>
    <s v="pencilcasepc0719gz34afgozzyjk"/>
    <s v="pencilcasepc0719gz34afgozzyjk13824000.1250.05"/>
    <s v="pencilcasepc0719gz34afgozzyjk13824000.1250.05"/>
    <s v=""/>
    <x v="1"/>
    <n v="639"/>
    <x v="0"/>
    <s v="288 PCS"/>
    <s v="pencilcasepc0719gz34afgozzyjk288pcsartomoro"/>
    <x v="0"/>
    <x v="148"/>
  </r>
  <r>
    <s v=""/>
    <s v=""/>
    <x v="1"/>
    <n v="42"/>
    <x v="1"/>
    <m/>
    <x v="1"/>
    <m/>
    <x v="0"/>
    <x v="1"/>
    <x v="0"/>
    <s v="PENCIL CASE PC 0719TV-33A/F TRAVEL JK"/>
    <x v="1"/>
    <n v="288"/>
    <x v="3"/>
    <n v="4800"/>
    <m/>
    <s v="288 PCS"/>
    <x v="3"/>
    <x v="2"/>
    <x v="0"/>
    <x v="0"/>
    <n v="1382400"/>
    <n v="172800"/>
    <n v="60480"/>
    <n v="233280"/>
    <n v="1149120"/>
    <x v="0"/>
    <s v=""/>
    <s v=""/>
    <n v="1382400"/>
    <n v="1382400"/>
    <x v="7"/>
    <s v="ATALI MAKMUR"/>
    <x v="2"/>
    <x v="1"/>
    <x v="3"/>
    <s v="pencilcasepc0719tv33aftraveljk"/>
    <s v="pencilcasepc0719tv33aftraveljk13824000.1250.05"/>
    <s v="pencilcasepc0719tv33aftraveljk13824000.1250.05"/>
    <s v=""/>
    <x v="1"/>
    <n v="650"/>
    <x v="0"/>
    <s v="288 PCS"/>
    <s v="pencilcasepc0719tv33aftraveljk288pcsartomoro"/>
    <x v="0"/>
    <x v="149"/>
  </r>
  <r>
    <s v=""/>
    <s v=""/>
    <x v="1"/>
    <n v="42"/>
    <x v="1"/>
    <m/>
    <x v="1"/>
    <m/>
    <x v="0"/>
    <x v="1"/>
    <x v="0"/>
    <s v="CRAYON PUTAR TWCR-12S JK"/>
    <x v="5"/>
    <n v="288"/>
    <x v="5"/>
    <n v="23900"/>
    <m/>
    <m/>
    <x v="3"/>
    <x v="2"/>
    <x v="0"/>
    <x v="0"/>
    <n v="6883200"/>
    <n v="860400"/>
    <n v="301140"/>
    <n v="1161540"/>
    <n v="5721660"/>
    <x v="0"/>
    <n v="4174740"/>
    <n v="20564460"/>
    <n v="3441600"/>
    <n v="6883200"/>
    <x v="7"/>
    <s v="ATALI MAKMUR"/>
    <x v="2"/>
    <x v="1"/>
    <x v="3"/>
    <s v="crayonputartwcr12sjk"/>
    <s v="crayonputartwcr12sjk34416000.1250.05"/>
    <s v="crayonputartwcr12sjk34416000.1250.05"/>
    <s v=""/>
    <x v="1"/>
    <n v="300"/>
    <x v="1"/>
    <s v="12 LSN"/>
    <s v="crayonputartwcr12sjk12lsnartomoro"/>
    <x v="0"/>
    <x v="150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43"/>
    <s v="KEN_0807_383-8"/>
    <x v="0"/>
    <n v="43"/>
    <x v="1"/>
    <s v="KENKO SINAR INDONESIA"/>
    <x v="2"/>
    <s v="23070383"/>
    <x v="9"/>
    <x v="8"/>
    <x v="0"/>
    <s v="KENKO BINDER CLIP NO 155"/>
    <x v="9"/>
    <m/>
    <x v="1"/>
    <m/>
    <n v="1380000"/>
    <m/>
    <x v="5"/>
    <x v="0"/>
    <x v="0"/>
    <x v="0"/>
    <n v="4140000"/>
    <n v="703800"/>
    <n v="0"/>
    <n v="703800"/>
    <n v="3436200"/>
    <x v="0"/>
    <s v=""/>
    <s v=""/>
    <n v="1380000"/>
    <s v=""/>
    <x v="7"/>
    <s v="KENKO SINAR INDONESIA"/>
    <x v="2"/>
    <x v="10"/>
    <x v="3"/>
    <s v="kenkobinderclipno155"/>
    <s v="kenkobinderclipno15513800000.17"/>
    <s v="kenkobinderclipno15513800000.17"/>
    <s v="KENKO SINAR INDONESIAARTO MORO23070383SA 4283445113kenkobinderclipno155"/>
    <x v="0"/>
    <n v="134"/>
    <x v="1"/>
    <s v="20 GRS"/>
    <s v="kenkobinderclipno15520grsartomoro"/>
    <x v="0"/>
    <x v="151"/>
  </r>
  <r>
    <s v=""/>
    <s v=""/>
    <x v="1"/>
    <n v="43"/>
    <x v="1"/>
    <m/>
    <x v="1"/>
    <m/>
    <x v="0"/>
    <x v="1"/>
    <x v="0"/>
    <s v="KENKO BINDER CLIP NO.200"/>
    <x v="8"/>
    <m/>
    <x v="1"/>
    <m/>
    <n v="1200000"/>
    <m/>
    <x v="5"/>
    <x v="0"/>
    <x v="0"/>
    <x v="0"/>
    <n v="6000000"/>
    <n v="1020000.0000000001"/>
    <n v="0"/>
    <n v="1020000.0000000001"/>
    <n v="4980000"/>
    <x v="0"/>
    <s v=""/>
    <s v=""/>
    <n v="1200000"/>
    <s v=""/>
    <x v="7"/>
    <s v="KENKO SINAR INDONESIA"/>
    <x v="2"/>
    <x v="1"/>
    <x v="3"/>
    <s v="kenkobinderclipno200"/>
    <s v="kenkobinderclipno20012000000.17"/>
    <s v="kenkobinderclipno20012000000.17"/>
    <s v=""/>
    <x v="1"/>
    <n v="135"/>
    <x v="1"/>
    <s v="10 GRS"/>
    <s v="kenkobinderclipno20010grsartomoro"/>
    <x v="0"/>
    <x v="152"/>
  </r>
  <r>
    <s v=""/>
    <s v=""/>
    <x v="1"/>
    <n v="43"/>
    <x v="1"/>
    <m/>
    <x v="1"/>
    <m/>
    <x v="0"/>
    <x v="1"/>
    <x v="0"/>
    <s v="KENKO BINDER CLIP NO.260"/>
    <x v="19"/>
    <m/>
    <x v="1"/>
    <m/>
    <n v="900000"/>
    <m/>
    <x v="5"/>
    <x v="0"/>
    <x v="0"/>
    <x v="0"/>
    <n v="7200000"/>
    <n v="1224000"/>
    <n v="0"/>
    <n v="1224000"/>
    <n v="5976000"/>
    <x v="0"/>
    <s v=""/>
    <s v=""/>
    <n v="900000"/>
    <s v=""/>
    <x v="7"/>
    <s v="KENKO SINAR INDONESIA"/>
    <x v="2"/>
    <x v="1"/>
    <x v="3"/>
    <s v="kenkobinderclipno260"/>
    <s v="kenkobinderclipno2609000000.17"/>
    <s v="kenkobinderclipno2609000000.17"/>
    <s v=""/>
    <x v="1"/>
    <n v="136"/>
    <x v="1"/>
    <s v="5 GRS"/>
    <s v="kenkobinderclipno2605grsartomoro"/>
    <x v="0"/>
    <x v="153"/>
  </r>
  <r>
    <s v=""/>
    <s v=""/>
    <x v="1"/>
    <n v="43"/>
    <x v="1"/>
    <m/>
    <x v="1"/>
    <m/>
    <x v="0"/>
    <x v="1"/>
    <x v="0"/>
    <s v="KENKO BINDER CLIP NO..280 6 PCS/BOX"/>
    <x v="5"/>
    <m/>
    <x v="1"/>
    <m/>
    <n v="1548000"/>
    <s v="72 BOX (6 PCS)"/>
    <x v="5"/>
    <x v="0"/>
    <x v="0"/>
    <x v="0"/>
    <n v="3096000"/>
    <n v="526320"/>
    <n v="0"/>
    <n v="526320"/>
    <n v="2569680"/>
    <x v="0"/>
    <s v=""/>
    <s v=""/>
    <n v="1548000"/>
    <s v=""/>
    <x v="7"/>
    <s v="KENKO SINAR INDONESIA"/>
    <x v="2"/>
    <x v="1"/>
    <x v="3"/>
    <s v="kenkobinderclipno2806pcsbox"/>
    <s v="kenkobinderclipno2806pcsbox15480000.17"/>
    <s v="kenkobinderclipno2806pcsbox15480000.17"/>
    <s v=""/>
    <x v="1"/>
    <n v="138"/>
    <x v="0"/>
    <s v="72 BOX (6 PCS)"/>
    <s v="kenkobinderclipno2806pcsbox72box6pcsartomoro"/>
    <x v="0"/>
    <x v="154"/>
  </r>
  <r>
    <s v=""/>
    <s v=""/>
    <x v="1"/>
    <n v="43"/>
    <x v="1"/>
    <m/>
    <x v="1"/>
    <m/>
    <x v="0"/>
    <x v="1"/>
    <x v="0"/>
    <s v="KENKO BINDER CLIP NO..300 (6 PCS/BOX)"/>
    <x v="5"/>
    <m/>
    <x v="1"/>
    <m/>
    <n v="2059200"/>
    <s v="48 BOX (6 PCS)"/>
    <x v="5"/>
    <x v="0"/>
    <x v="0"/>
    <x v="0"/>
    <n v="4118400"/>
    <n v="700128"/>
    <n v="0"/>
    <n v="700128"/>
    <n v="3418272"/>
    <x v="0"/>
    <s v=""/>
    <s v=""/>
    <n v="2059200"/>
    <s v=""/>
    <x v="7"/>
    <s v="KENKO SINAR INDONESIA"/>
    <x v="2"/>
    <x v="1"/>
    <x v="3"/>
    <s v="kenkobinderclipno3006pcsbox"/>
    <s v="kenkobinderclipno3006pcsbox20592000.17"/>
    <s v="kenkobinderclipno3006pcsbox20592000.17"/>
    <s v=""/>
    <x v="1"/>
    <n v="140"/>
    <x v="0"/>
    <s v="48 BOX (6 PCS)"/>
    <s v="kenkobinderclipno3006pcsbox48box6pcsartomoro"/>
    <x v="0"/>
    <x v="155"/>
  </r>
  <r>
    <s v=""/>
    <s v=""/>
    <x v="1"/>
    <n v="43"/>
    <x v="1"/>
    <m/>
    <x v="1"/>
    <m/>
    <x v="0"/>
    <x v="1"/>
    <x v="0"/>
    <s v="KENKO BINDER CLIP NO.105"/>
    <x v="9"/>
    <m/>
    <x v="1"/>
    <m/>
    <n v="1440000"/>
    <m/>
    <x v="5"/>
    <x v="0"/>
    <x v="0"/>
    <x v="0"/>
    <n v="4320000"/>
    <n v="734400"/>
    <n v="0"/>
    <n v="734400"/>
    <n v="3585600"/>
    <x v="0"/>
    <s v=""/>
    <s v=""/>
    <n v="1440000"/>
    <s v=""/>
    <x v="7"/>
    <s v="KENKO SINAR INDONESIA"/>
    <x v="2"/>
    <x v="1"/>
    <x v="3"/>
    <s v="kenkobinderclipno105"/>
    <s v="kenkobinderclipno10514400000.17"/>
    <s v="kenkobinderclipno10514400000.17"/>
    <s v=""/>
    <x v="1"/>
    <n v="133"/>
    <x v="1"/>
    <s v="50 GRS"/>
    <s v="kenkobinderclipno10550grsartomoro"/>
    <x v="0"/>
    <x v="156"/>
  </r>
  <r>
    <s v=""/>
    <s v=""/>
    <x v="1"/>
    <n v="43"/>
    <x v="1"/>
    <m/>
    <x v="1"/>
    <m/>
    <x v="0"/>
    <x v="1"/>
    <x v="0"/>
    <s v="KENKO BINDER CLIP NO.107"/>
    <x v="5"/>
    <m/>
    <x v="1"/>
    <m/>
    <n v="1590000"/>
    <m/>
    <x v="5"/>
    <x v="0"/>
    <x v="0"/>
    <x v="0"/>
    <n v="3180000"/>
    <n v="540600"/>
    <n v="0"/>
    <n v="540600"/>
    <n v="2639400"/>
    <x v="0"/>
    <s v=""/>
    <s v=""/>
    <n v="1590000"/>
    <s v=""/>
    <x v="7"/>
    <s v="KENKO SINAR INDONESIA"/>
    <x v="2"/>
    <x v="1"/>
    <x v="3"/>
    <s v="kenkobinderclipno107"/>
    <s v="kenkobinderclipno10715900000.17"/>
    <s v="kenkobinderclipno10715900000.17"/>
    <s v=""/>
    <x v="1"/>
    <n v="131"/>
    <x v="1"/>
    <s v="50 GRS"/>
    <s v="kenkobinderclipno10750grsartomoro"/>
    <x v="0"/>
    <x v="157"/>
  </r>
  <r>
    <s v=""/>
    <s v=""/>
    <x v="1"/>
    <n v="43"/>
    <x v="1"/>
    <m/>
    <x v="1"/>
    <m/>
    <x v="0"/>
    <x v="1"/>
    <x v="0"/>
    <s v="KENKO BINDER CLIP NO.111"/>
    <x v="5"/>
    <m/>
    <x v="1"/>
    <m/>
    <n v="1476000"/>
    <m/>
    <x v="5"/>
    <x v="0"/>
    <x v="0"/>
    <x v="0"/>
    <n v="2952000"/>
    <n v="501840.00000000006"/>
    <n v="0"/>
    <n v="501840.00000000006"/>
    <n v="2450160"/>
    <x v="0"/>
    <n v="5951088"/>
    <n v="29055312"/>
    <n v="1476000"/>
    <s v=""/>
    <x v="7"/>
    <s v="KENKO SINAR INDONESIA"/>
    <x v="2"/>
    <x v="1"/>
    <x v="4"/>
    <s v="kenkobinderclipno111"/>
    <s v="kenkobinderclipno11114760000.17"/>
    <s v="kenkobinderclipno11114760000.17"/>
    <s v=""/>
    <x v="1"/>
    <n v="132"/>
    <x v="1"/>
    <s v="30 GRS"/>
    <s v="kenkobinderclipno11130grsartomoro"/>
    <x v="0"/>
    <x v="158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44"/>
    <s v="KEN_0807_366-9"/>
    <x v="0"/>
    <n v="44"/>
    <x v="1"/>
    <s v="KENKO SINAR INDONESIA"/>
    <x v="2"/>
    <s v="23070366"/>
    <x v="10"/>
    <x v="8"/>
    <x v="0"/>
    <s v="KENKO LIQUID GLUE LG 50 50ML"/>
    <x v="1"/>
    <m/>
    <x v="1"/>
    <m/>
    <n v="504000"/>
    <m/>
    <x v="5"/>
    <x v="0"/>
    <x v="0"/>
    <x v="0"/>
    <n v="504000"/>
    <n v="85680"/>
    <n v="0"/>
    <n v="85680"/>
    <n v="418320"/>
    <x v="0"/>
    <s v=""/>
    <s v=""/>
    <n v="504000"/>
    <s v=""/>
    <x v="7"/>
    <s v="KENKO SINAR INDONESIA"/>
    <x v="2"/>
    <x v="8"/>
    <x v="3"/>
    <s v="kenkoliquidgluelg5050ml"/>
    <s v="kenkoliquidgluelg5050ml5040000.17"/>
    <s v="kenkoliquidgluelg5050ml5040000.17"/>
    <s v="KENKO SINAR INDONESIAARTO MORO23070366SA 4281445113kenkoliquidgluelg5050ml"/>
    <x v="0"/>
    <n v="542"/>
    <x v="1"/>
    <s v="20 LSN"/>
    <s v="kenkoliquidgluelg5050ml20lsnartomoro"/>
    <x v="0"/>
    <x v="159"/>
  </r>
  <r>
    <s v=""/>
    <s v=""/>
    <x v="1"/>
    <n v="44"/>
    <x v="1"/>
    <m/>
    <x v="1"/>
    <m/>
    <x v="0"/>
    <x v="1"/>
    <x v="0"/>
    <s v="KENKO GEL PEN K-1 BLACK"/>
    <x v="5"/>
    <m/>
    <x v="1"/>
    <m/>
    <n v="5702400"/>
    <m/>
    <x v="5"/>
    <x v="0"/>
    <x v="0"/>
    <x v="0"/>
    <n v="11404800"/>
    <n v="1938816.0000000002"/>
    <n v="0"/>
    <n v="1938816.0000000002"/>
    <n v="9465984"/>
    <x v="0"/>
    <s v=""/>
    <s v=""/>
    <n v="5702400"/>
    <s v=""/>
    <x v="7"/>
    <s v="KENKO SINAR INDONESIA"/>
    <x v="2"/>
    <x v="1"/>
    <x v="3"/>
    <s v="kenkogelpenk1black"/>
    <s v="kenkogelpenk1black57024000.17"/>
    <s v="kenkogelpenk1black57024000.17"/>
    <s v=""/>
    <x v="1"/>
    <n v="392"/>
    <x v="1"/>
    <s v="12 GRS"/>
    <s v="kenkogelpenk1black12grsartomoro"/>
    <x v="0"/>
    <x v="160"/>
  </r>
  <r>
    <s v=""/>
    <s v=""/>
    <x v="1"/>
    <n v="44"/>
    <x v="1"/>
    <m/>
    <x v="1"/>
    <m/>
    <x v="0"/>
    <x v="1"/>
    <x v="0"/>
    <s v="KENKO GEL PEN HI TECH H 028MM BLACK"/>
    <x v="0"/>
    <m/>
    <x v="1"/>
    <m/>
    <n v="5616000"/>
    <m/>
    <x v="5"/>
    <x v="0"/>
    <x v="0"/>
    <x v="0"/>
    <n v="56160000"/>
    <n v="9547200"/>
    <n v="0"/>
    <n v="9547200"/>
    <n v="46612800"/>
    <x v="0"/>
    <s v=""/>
    <s v=""/>
    <n v="5616000"/>
    <s v=""/>
    <x v="7"/>
    <s v="KENKO SINAR INDONESIA"/>
    <x v="2"/>
    <x v="1"/>
    <x v="3"/>
    <s v="kenkogelpenhitechh028mmblack"/>
    <s v="kenkogelpenhitechh028mmblack56160000.17"/>
    <s v="kenkogelpenhitechh028mmblack56160000.17"/>
    <s v=""/>
    <x v="1"/>
    <n v="380"/>
    <x v="1"/>
    <s v="12 GRS"/>
    <s v="kenkogelpenhitechh028mmblack12grsartomoro"/>
    <x v="0"/>
    <x v="161"/>
  </r>
  <r>
    <s v=""/>
    <s v=""/>
    <x v="1"/>
    <n v="44"/>
    <x v="1"/>
    <m/>
    <x v="1"/>
    <m/>
    <x v="0"/>
    <x v="1"/>
    <x v="0"/>
    <s v="KENKO GEL PEN HI TECH H 028MM BLUE"/>
    <x v="9"/>
    <m/>
    <x v="1"/>
    <m/>
    <n v="5616000"/>
    <m/>
    <x v="5"/>
    <x v="0"/>
    <x v="0"/>
    <x v="0"/>
    <n v="16848000"/>
    <n v="2864160"/>
    <n v="0"/>
    <n v="2864160"/>
    <n v="13983840"/>
    <x v="0"/>
    <s v=""/>
    <s v=""/>
    <n v="5616000"/>
    <s v=""/>
    <x v="7"/>
    <s v="KENKO SINAR INDONESIA"/>
    <x v="2"/>
    <x v="1"/>
    <x v="3"/>
    <s v="kenkogelpenhitechh028mmblue"/>
    <s v="kenkogelpenhitechh028mmblue56160000.17"/>
    <s v="kenkogelpenhitechh028mmblue56160000.17"/>
    <s v=""/>
    <x v="1"/>
    <n v="379"/>
    <x v="1"/>
    <s v="12 GRS"/>
    <s v="kenkogelpenhitechh028mmblue12grsartomoro"/>
    <x v="0"/>
    <x v="162"/>
  </r>
  <r>
    <s v=""/>
    <s v=""/>
    <x v="1"/>
    <n v="44"/>
    <x v="1"/>
    <m/>
    <x v="1"/>
    <m/>
    <x v="0"/>
    <x v="1"/>
    <x v="0"/>
    <s v="KENKO GEL PEN KE 303 T GEL TRIANGULAR BLUE"/>
    <x v="6"/>
    <m/>
    <x v="1"/>
    <m/>
    <n v="3110400"/>
    <m/>
    <x v="5"/>
    <x v="0"/>
    <x v="0"/>
    <x v="0"/>
    <n v="12441600"/>
    <n v="2115072"/>
    <n v="0"/>
    <n v="2115072"/>
    <n v="10326528"/>
    <x v="0"/>
    <s v=""/>
    <s v=""/>
    <n v="3110400"/>
    <s v=""/>
    <x v="7"/>
    <s v="KENKO SINAR INDONESIA"/>
    <x v="2"/>
    <x v="1"/>
    <x v="3"/>
    <s v="kenkogelpenke303tgeltriangularblue"/>
    <s v="kenkogelpenke303tgeltriangularblue31104000.17"/>
    <s v="kenkogelpenke303tgeltriangularblue31104000.17"/>
    <s v=""/>
    <x v="1"/>
    <n v="400"/>
    <x v="1"/>
    <s v="12 GRS"/>
    <s v="kenkogelpenke303tgeltriangularblue12grsartomoro"/>
    <x v="0"/>
    <x v="163"/>
  </r>
  <r>
    <s v=""/>
    <s v=""/>
    <x v="1"/>
    <n v="44"/>
    <x v="1"/>
    <m/>
    <x v="1"/>
    <m/>
    <x v="0"/>
    <x v="1"/>
    <x v="0"/>
    <s v="KENKO GEL PEN KE 100 BLACK "/>
    <x v="5"/>
    <m/>
    <x v="1"/>
    <m/>
    <n v="2764800"/>
    <m/>
    <x v="5"/>
    <x v="0"/>
    <x v="0"/>
    <x v="0"/>
    <n v="5529600"/>
    <n v="940032.00000000012"/>
    <n v="0"/>
    <n v="940032.00000000012"/>
    <n v="4589568"/>
    <x v="0"/>
    <s v=""/>
    <s v=""/>
    <n v="2764800"/>
    <s v=""/>
    <x v="7"/>
    <s v="KENKO SINAR INDONESIA"/>
    <x v="2"/>
    <x v="1"/>
    <x v="3"/>
    <s v="kenkogelpenke100black"/>
    <s v="kenkogelpenke100black27648000.17"/>
    <s v="kenkogelpenke100black27648000.17"/>
    <s v=""/>
    <x v="1"/>
    <n v="396"/>
    <x v="1"/>
    <s v="12 GRS"/>
    <s v="kenkogelpenke100black12grsartomoro"/>
    <x v="0"/>
    <x v="164"/>
  </r>
  <r>
    <s v=""/>
    <s v=""/>
    <x v="1"/>
    <n v="44"/>
    <x v="1"/>
    <m/>
    <x v="1"/>
    <m/>
    <x v="0"/>
    <x v="1"/>
    <x v="0"/>
    <s v="KENKO TRIGONAL CLIP NO.3"/>
    <x v="1"/>
    <m/>
    <x v="1"/>
    <m/>
    <n v="800000"/>
    <m/>
    <x v="5"/>
    <x v="0"/>
    <x v="0"/>
    <x v="0"/>
    <n v="800000"/>
    <n v="136000"/>
    <n v="0"/>
    <n v="136000"/>
    <n v="664000"/>
    <x v="0"/>
    <s v=""/>
    <s v=""/>
    <n v="800000"/>
    <s v=""/>
    <x v="7"/>
    <s v="KENKO SINAR INDONESIA"/>
    <x v="2"/>
    <x v="1"/>
    <x v="3"/>
    <s v="kenkotrigonalclipno3"/>
    <s v="kenkotrigonalclipno38000000.17"/>
    <s v="kenkotrigonalclipno38000000.17"/>
    <s v=""/>
    <x v="1"/>
    <n v="291"/>
    <x v="1"/>
    <s v="50 PAK (10 BOX)"/>
    <s v="kenkotrigonalclipno350pak10boxartomoro"/>
    <x v="0"/>
    <x v="165"/>
  </r>
  <r>
    <s v=""/>
    <s v=""/>
    <x v="1"/>
    <n v="44"/>
    <x v="1"/>
    <m/>
    <x v="1"/>
    <m/>
    <x v="0"/>
    <x v="1"/>
    <x v="0"/>
    <s v="KENKO JUMBO CLIP NO.5"/>
    <x v="1"/>
    <m/>
    <x v="1"/>
    <m/>
    <n v="860000"/>
    <m/>
    <x v="5"/>
    <x v="0"/>
    <x v="0"/>
    <x v="0"/>
    <n v="860000"/>
    <n v="146200"/>
    <n v="0"/>
    <n v="146200"/>
    <n v="713800"/>
    <x v="0"/>
    <s v=""/>
    <s v=""/>
    <n v="860000"/>
    <s v=""/>
    <x v="7"/>
    <s v="KENKO SINAR INDONESIA"/>
    <x v="2"/>
    <x v="1"/>
    <x v="3"/>
    <s v="kenkojumboclipno5"/>
    <s v="kenkojumboclipno58600000.17"/>
    <s v="kenkojumboclipno58600000.17"/>
    <s v=""/>
    <x v="1"/>
    <n v="287"/>
    <x v="1"/>
    <s v="20 PAK (10 BOX)"/>
    <s v="kenkojumboclipno520pak10boxartomoro"/>
    <x v="0"/>
    <x v="166"/>
  </r>
  <r>
    <s v=""/>
    <s v=""/>
    <x v="1"/>
    <n v="44"/>
    <x v="1"/>
    <m/>
    <x v="1"/>
    <m/>
    <x v="0"/>
    <x v="1"/>
    <x v="0"/>
    <s v="KENKO PUNCH NO.30"/>
    <x v="1"/>
    <m/>
    <x v="1"/>
    <m/>
    <n v="1560000"/>
    <m/>
    <x v="5"/>
    <x v="0"/>
    <x v="0"/>
    <x v="0"/>
    <n v="1560000"/>
    <n v="265200"/>
    <n v="0"/>
    <n v="265200"/>
    <n v="1294800"/>
    <x v="0"/>
    <n v="18038360"/>
    <n v="88069640"/>
    <n v="1560000"/>
    <s v=""/>
    <x v="7"/>
    <s v="KENKO SINAR INDONESIA"/>
    <x v="2"/>
    <x v="1"/>
    <x v="3"/>
    <s v="kenkopunchno30"/>
    <s v="kenkopunchno3015600000.17"/>
    <s v="kenkopunchno3015600000.17"/>
    <s v=""/>
    <x v="1"/>
    <n v="757"/>
    <x v="1"/>
    <s v="10 LSN"/>
    <s v="kenkopunchno3010lsnartomoro"/>
    <x v="0"/>
    <x v="167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45"/>
    <s v="SAP_1107_SOS-1"/>
    <x v="0"/>
    <n v="45"/>
    <x v="9"/>
    <s v="SAPUTRO"/>
    <x v="0"/>
    <s v="G-1705 INVSOS"/>
    <x v="0"/>
    <x v="10"/>
    <x v="0"/>
    <s v="MEJA IPAD IMPORT JUMBO KARAKTER"/>
    <x v="14"/>
    <n v="500"/>
    <x v="3"/>
    <n v="48000"/>
    <m/>
    <s v="10 PCS"/>
    <x v="1"/>
    <x v="0"/>
    <x v="0"/>
    <x v="0"/>
    <n v="24000000"/>
    <n v="0"/>
    <n v="0"/>
    <n v="0"/>
    <n v="24000000"/>
    <x v="0"/>
    <n v="0"/>
    <n v="24000000"/>
    <n v="480000"/>
    <n v="24000000"/>
    <x v="8"/>
    <s v="SAPUTRO"/>
    <x v="0"/>
    <x v="3"/>
    <x v="3"/>
    <s v="mejaipadimportjumbokarakter"/>
    <s v="mejaipadimportjumbokarakter480000"/>
    <s v="mejaipadimportjumbokarakter480000"/>
    <s v="SAPUTROUNTANAG-1705 INVSOS45114mejaipadimportjumbokarakter"/>
    <x v="0"/>
    <n v="2087"/>
    <x v="0"/>
    <s v="10 PCS"/>
    <s v="mejaipadimportjumbokarakter10pcsuntana"/>
    <x v="0"/>
    <x v="168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46"/>
    <s v="LES_0807_253-1"/>
    <x v="0"/>
    <n v="46"/>
    <x v="8"/>
    <s v="LESTARI"/>
    <x v="0"/>
    <s v="448253"/>
    <x v="0"/>
    <x v="5"/>
    <x v="0"/>
    <s v="PIANIKA BLUE LOVELY K-2799-B"/>
    <x v="20"/>
    <n v="900"/>
    <x v="5"/>
    <n v="75000"/>
    <m/>
    <s v="10 SET"/>
    <x v="1"/>
    <x v="0"/>
    <x v="0"/>
    <x v="1"/>
    <n v="67500000"/>
    <n v="0"/>
    <n v="0"/>
    <n v="0"/>
    <n v="67500000"/>
    <x v="0"/>
    <n v="0"/>
    <n v="67500000"/>
    <n v="750000"/>
    <n v="67500000"/>
    <x v="7"/>
    <s v="LESTARI"/>
    <x v="0"/>
    <x v="3"/>
    <x v="3"/>
    <s v="pianikabluelovelyk2799b"/>
    <s v="pianikabluelovelyk2799b750000"/>
    <s v="pianikabluelovelyk2799b750000"/>
    <s v="LESTARIUNTANA44825345110pianikabluelovelyk2799b"/>
    <x v="0"/>
    <n v="2455"/>
    <x v="0"/>
    <s v="10 SET"/>
    <s v="pianikabluelovelyk2799b10setuntana"/>
    <x v="0"/>
    <x v="169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47"/>
    <s v="PAR_0807_715-1"/>
    <x v="0"/>
    <n v="47"/>
    <x v="1"/>
    <s v="PARAMA"/>
    <x v="0"/>
    <s v="0715"/>
    <x v="0"/>
    <x v="11"/>
    <x v="0"/>
    <s v="DOC RIT BOX BATIK"/>
    <x v="1"/>
    <n v="8"/>
    <x v="0"/>
    <n v="168000"/>
    <m/>
    <m/>
    <x v="1"/>
    <x v="0"/>
    <x v="0"/>
    <x v="0"/>
    <n v="1344000"/>
    <n v="0"/>
    <n v="0"/>
    <n v="0"/>
    <n v="1344000"/>
    <x v="0"/>
    <n v="0"/>
    <n v="1344000"/>
    <n v="1344000"/>
    <n v="1344000"/>
    <x v="7"/>
    <s v="PARAMA"/>
    <x v="0"/>
    <x v="3"/>
    <x v="3"/>
    <s v="docritboxbatik"/>
    <s v="docritboxbatik1344000"/>
    <s v="docritboxbatik1344000"/>
    <s v="PARAMAUNTANA071545115docritboxbatik"/>
    <x v="0"/>
    <n v="1562"/>
    <x v="1"/>
    <s v="8 LSN"/>
    <s v="docritboxbatik8lsnuntana"/>
    <x v="0"/>
    <x v="170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48"/>
    <s v="HAN_1007_096-1"/>
    <x v="0"/>
    <n v="48"/>
    <x v="10"/>
    <s v="HANSA"/>
    <x v="0"/>
    <s v="HN072023096"/>
    <x v="0"/>
    <x v="12"/>
    <x v="0"/>
    <s v="MALAM SHINTOENG K 6-12W"/>
    <x v="9"/>
    <n v="1440"/>
    <x v="3"/>
    <n v="1600"/>
    <m/>
    <s v="480 PCS"/>
    <x v="1"/>
    <x v="0"/>
    <x v="0"/>
    <x v="0"/>
    <n v="2304000"/>
    <n v="0"/>
    <n v="0"/>
    <n v="0"/>
    <n v="2304000"/>
    <x v="0"/>
    <n v="0"/>
    <n v="2304000"/>
    <n v="768000"/>
    <n v="2304000"/>
    <x v="9"/>
    <s v="HANSA"/>
    <x v="0"/>
    <x v="3"/>
    <x v="3"/>
    <s v="malamshintoengk612w"/>
    <s v="malamshintoengk612w768000"/>
    <s v="malamshintoengk612w768000"/>
    <s v="HANSAUNTANAHN07202309645117malamshintoengk612w"/>
    <x v="0"/>
    <n v="1960"/>
    <x v="0"/>
    <s v="480 PCS"/>
    <s v="malamshintoengk612w480pcsuntana"/>
    <x v="0"/>
    <x v="171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49"/>
    <s v="BIN_1007_193-1"/>
    <x v="0"/>
    <n v="49"/>
    <x v="1"/>
    <s v="BINTANG JAYA"/>
    <x v="0"/>
    <s v="SI.2023.07.00193"/>
    <x v="0"/>
    <x v="11"/>
    <x v="0"/>
    <s v="PENCIL CASE KALENG WB + IS CC-1008"/>
    <x v="16"/>
    <n v="1440"/>
    <x v="3"/>
    <n v="13000"/>
    <m/>
    <s v="72 PCS"/>
    <x v="1"/>
    <x v="0"/>
    <x v="0"/>
    <x v="0"/>
    <n v="18720000"/>
    <n v="0"/>
    <n v="0"/>
    <n v="0"/>
    <n v="18720000"/>
    <x v="0"/>
    <n v="0"/>
    <n v="18720000"/>
    <n v="936000"/>
    <n v="18720000"/>
    <x v="9"/>
    <s v="BINTANG JAYA"/>
    <x v="0"/>
    <x v="3"/>
    <x v="3"/>
    <s v="pencilcasekalengwbiscc1008"/>
    <s v="pencilcasekalengwbiscc1008936000"/>
    <s v="pencilcasekalengwbiscc1008936000"/>
    <s v="BINTANG JAYAUNTANASI.2023.07.0019345115pencilcasekalengwbiscc1008"/>
    <x v="0"/>
    <n v="2228"/>
    <x v="0"/>
    <s v="72 PCS"/>
    <s v="pencilcasekalengwbiscc100872pcsuntana"/>
    <x v="0"/>
    <x v="17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50"/>
    <s v="SBS_1007_B1M-3"/>
    <x v="0"/>
    <n v="50"/>
    <x v="1"/>
    <s v="SBS"/>
    <x v="0"/>
    <s v="VG0229B1M"/>
    <x v="0"/>
    <x v="8"/>
    <x v="0"/>
    <s v="BNL TALI AA0321-06/A6-80/BEAR"/>
    <x v="5"/>
    <n v="480"/>
    <x v="3"/>
    <n v="8700"/>
    <m/>
    <s v="240 PCS"/>
    <x v="1"/>
    <x v="0"/>
    <x v="0"/>
    <x v="0"/>
    <n v="4176000"/>
    <n v="0"/>
    <n v="0"/>
    <n v="0"/>
    <n v="4176000"/>
    <x v="0"/>
    <s v=""/>
    <s v=""/>
    <n v="2088000"/>
    <n v="4176000"/>
    <x v="9"/>
    <s v="SBS"/>
    <x v="0"/>
    <x v="7"/>
    <x v="3"/>
    <s v="bnltaliaa032106a680bear"/>
    <s v="bnltaliaa032106a680bear2088000"/>
    <s v="bnltaliaa032106a680bear2088000"/>
    <s v="SBSUNTANAVG0229B1M45113bnltaliaa032106a680bear"/>
    <x v="0"/>
    <n v="1232"/>
    <x v="0"/>
    <s v="240 PCS"/>
    <s v="bnltaliaa032106a680bear240pcsuntana"/>
    <x v="0"/>
    <x v="173"/>
  </r>
  <r>
    <s v=""/>
    <s v=""/>
    <x v="1"/>
    <n v="50"/>
    <x v="1"/>
    <m/>
    <x v="1"/>
    <m/>
    <x v="0"/>
    <x v="1"/>
    <x v="0"/>
    <s v="BNL TALI AA0321-09/A6-80/UNIVERSE"/>
    <x v="5"/>
    <n v="480"/>
    <x v="3"/>
    <n v="8700"/>
    <m/>
    <s v="240 PCS"/>
    <x v="1"/>
    <x v="0"/>
    <x v="0"/>
    <x v="0"/>
    <n v="4176000"/>
    <n v="0"/>
    <n v="0"/>
    <n v="0"/>
    <n v="4176000"/>
    <x v="0"/>
    <s v=""/>
    <s v=""/>
    <n v="2088000"/>
    <n v="4176000"/>
    <x v="9"/>
    <s v="SBS"/>
    <x v="0"/>
    <x v="1"/>
    <x v="3"/>
    <s v="bnltaliaa032109a680universe"/>
    <s v="bnltaliaa032109a680universe2088000"/>
    <s v="bnltaliaa032109a680universe2088000"/>
    <s v=""/>
    <x v="1"/>
    <n v="1233"/>
    <x v="0"/>
    <s v="240 PCS"/>
    <s v="bnltaliaa032109a680universe240pcsuntana"/>
    <x v="0"/>
    <x v="174"/>
  </r>
  <r>
    <s v=""/>
    <s v=""/>
    <x v="1"/>
    <n v="50"/>
    <x v="1"/>
    <m/>
    <x v="1"/>
    <m/>
    <x v="0"/>
    <x v="1"/>
    <x v="0"/>
    <s v="BNL TALI AA0321-10/A6-80/SR"/>
    <x v="5"/>
    <n v="480"/>
    <x v="3"/>
    <n v="8700"/>
    <m/>
    <s v="240 PCS"/>
    <x v="1"/>
    <x v="0"/>
    <x v="0"/>
    <x v="0"/>
    <n v="4176000"/>
    <n v="0"/>
    <n v="0"/>
    <n v="0"/>
    <n v="4176000"/>
    <x v="0"/>
    <n v="0"/>
    <n v="12528000"/>
    <n v="2088000"/>
    <n v="4176000"/>
    <x v="9"/>
    <s v="SBS"/>
    <x v="0"/>
    <x v="1"/>
    <x v="3"/>
    <s v="bnltaliaa032110a680sr"/>
    <s v="bnltaliaa032110a680sr2088000"/>
    <s v="bnltaliaa032110a680sr2088000"/>
    <s v=""/>
    <x v="1"/>
    <n v="1234"/>
    <x v="0"/>
    <s v="240 PCS"/>
    <s v="bnltaliaa032110a680sr240pcsuntana"/>
    <x v="0"/>
    <x v="175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51"/>
    <s v="SBS_1007_B1M-6"/>
    <x v="0"/>
    <n v="51"/>
    <x v="1"/>
    <s v="SBS"/>
    <x v="0"/>
    <s v="VG0230B1M"/>
    <x v="0"/>
    <x v="8"/>
    <x v="0"/>
    <s v="BNL TALI AA0321-11/A7-80/FRUIT"/>
    <x v="5"/>
    <n v="768"/>
    <x v="3"/>
    <n v="6750"/>
    <m/>
    <s v="384 PCS"/>
    <x v="1"/>
    <x v="0"/>
    <x v="0"/>
    <x v="0"/>
    <n v="5184000"/>
    <n v="0"/>
    <n v="0"/>
    <n v="0"/>
    <n v="5184000"/>
    <x v="0"/>
    <s v=""/>
    <s v=""/>
    <n v="2592000"/>
    <n v="5184000"/>
    <x v="9"/>
    <s v="SBS"/>
    <x v="0"/>
    <x v="6"/>
    <x v="3"/>
    <s v="bnltaliaa032111a780fruit"/>
    <s v="bnltaliaa032111a780fruit2592000"/>
    <s v="bnltaliaa032111a780fruit2592000"/>
    <s v="SBSUNTANAVG0230B1M45113bnltaliaa032111a780fruit"/>
    <x v="0"/>
    <n v="1235"/>
    <x v="0"/>
    <s v="384 PCS"/>
    <s v="bnltaliaa032111a780fruit384pcsuntana"/>
    <x v="0"/>
    <x v="176"/>
  </r>
  <r>
    <s v=""/>
    <s v=""/>
    <x v="1"/>
    <n v="51"/>
    <x v="1"/>
    <m/>
    <x v="1"/>
    <m/>
    <x v="0"/>
    <x v="1"/>
    <x v="0"/>
    <s v="BNL TALI AA0321-12/A7-80/GLOWING"/>
    <x v="5"/>
    <n v="768"/>
    <x v="3"/>
    <n v="6750"/>
    <m/>
    <s v="384 PCS"/>
    <x v="1"/>
    <x v="0"/>
    <x v="0"/>
    <x v="0"/>
    <n v="5184000"/>
    <n v="0"/>
    <n v="0"/>
    <n v="0"/>
    <n v="5184000"/>
    <x v="0"/>
    <s v=""/>
    <s v=""/>
    <n v="2592000"/>
    <n v="5184000"/>
    <x v="9"/>
    <s v="SBS"/>
    <x v="0"/>
    <x v="1"/>
    <x v="3"/>
    <s v="bnltaliaa032112a780glowing"/>
    <s v="bnltaliaa032112a780glowing2592000"/>
    <s v="bnltaliaa032112a780glowing2592000"/>
    <s v=""/>
    <x v="1"/>
    <n v="1236"/>
    <x v="0"/>
    <s v="384 PCS"/>
    <s v="bnltaliaa032112a780glowing384pcsuntana"/>
    <x v="0"/>
    <x v="177"/>
  </r>
  <r>
    <s v=""/>
    <s v=""/>
    <x v="1"/>
    <n v="51"/>
    <x v="1"/>
    <m/>
    <x v="1"/>
    <m/>
    <x v="0"/>
    <x v="1"/>
    <x v="0"/>
    <s v="BNL TALI AA0321-13/A7-80/BALLOON"/>
    <x v="5"/>
    <n v="768"/>
    <x v="3"/>
    <n v="6750"/>
    <m/>
    <s v="384 PCS"/>
    <x v="1"/>
    <x v="0"/>
    <x v="0"/>
    <x v="0"/>
    <n v="5184000"/>
    <n v="0"/>
    <n v="0"/>
    <n v="0"/>
    <n v="5184000"/>
    <x v="0"/>
    <s v=""/>
    <s v=""/>
    <n v="2592000"/>
    <n v="5184000"/>
    <x v="9"/>
    <s v="SBS"/>
    <x v="0"/>
    <x v="1"/>
    <x v="3"/>
    <s v="bnltaliaa032113a780balloon"/>
    <s v="bnltaliaa032113a780balloon2592000"/>
    <s v="bnltaliaa032113a780balloon2592000"/>
    <s v=""/>
    <x v="1"/>
    <n v="1237"/>
    <x v="0"/>
    <s v="384 PCS"/>
    <s v="bnltaliaa032113a780balloon384pcsuntana"/>
    <x v="0"/>
    <x v="178"/>
  </r>
  <r>
    <s v=""/>
    <s v=""/>
    <x v="1"/>
    <n v="51"/>
    <x v="1"/>
    <m/>
    <x v="1"/>
    <m/>
    <x v="0"/>
    <x v="1"/>
    <x v="0"/>
    <s v="BNL TALI AA0321-18/A7-80/LUCU"/>
    <x v="5"/>
    <n v="768"/>
    <x v="3"/>
    <n v="6750"/>
    <m/>
    <s v="384 PCS"/>
    <x v="1"/>
    <x v="0"/>
    <x v="0"/>
    <x v="0"/>
    <n v="5184000"/>
    <n v="0"/>
    <n v="0"/>
    <n v="0"/>
    <n v="5184000"/>
    <x v="0"/>
    <s v=""/>
    <s v=""/>
    <n v="2592000"/>
    <n v="5184000"/>
    <x v="9"/>
    <s v="SBS"/>
    <x v="0"/>
    <x v="1"/>
    <x v="3"/>
    <s v="bnltaliaa032118a780lucu"/>
    <s v="bnltaliaa032118a780lucu2592000"/>
    <s v="bnltaliaa032118a780lucu2592000"/>
    <s v=""/>
    <x v="1"/>
    <n v="1238"/>
    <x v="0"/>
    <s v="384 PCS"/>
    <s v="bnltaliaa032118a780lucu384pcsuntana"/>
    <x v="0"/>
    <x v="179"/>
  </r>
  <r>
    <s v=""/>
    <s v=""/>
    <x v="1"/>
    <n v="51"/>
    <x v="1"/>
    <m/>
    <x v="1"/>
    <m/>
    <x v="0"/>
    <x v="1"/>
    <x v="0"/>
    <s v="BNL TALI AA0321-19/A7-80/UNIVERSE"/>
    <x v="5"/>
    <n v="768"/>
    <x v="3"/>
    <n v="6750"/>
    <m/>
    <s v="384 PCS"/>
    <x v="1"/>
    <x v="0"/>
    <x v="0"/>
    <x v="0"/>
    <n v="5184000"/>
    <n v="0"/>
    <n v="0"/>
    <n v="0"/>
    <n v="5184000"/>
    <x v="0"/>
    <s v=""/>
    <s v=""/>
    <n v="2592000"/>
    <n v="5184000"/>
    <x v="9"/>
    <s v="SBS"/>
    <x v="0"/>
    <x v="1"/>
    <x v="3"/>
    <s v="bnltaliaa032119a780universe"/>
    <s v="bnltaliaa032119a780universe2592000"/>
    <s v="bnltaliaa032119a780universe2592000"/>
    <s v=""/>
    <x v="1"/>
    <n v="1239"/>
    <x v="0"/>
    <s v="384 PCS"/>
    <s v="bnltaliaa032119a780universe384pcsuntana"/>
    <x v="0"/>
    <x v="180"/>
  </r>
  <r>
    <s v=""/>
    <s v=""/>
    <x v="1"/>
    <n v="51"/>
    <x v="1"/>
    <m/>
    <x v="1"/>
    <m/>
    <x v="0"/>
    <x v="1"/>
    <x v="0"/>
    <s v="BNL TALI AA0321-20/A7-80/SR"/>
    <x v="5"/>
    <n v="768"/>
    <x v="3"/>
    <n v="6750"/>
    <m/>
    <s v="384 PCS"/>
    <x v="1"/>
    <x v="0"/>
    <x v="0"/>
    <x v="0"/>
    <n v="5184000"/>
    <n v="0"/>
    <n v="0"/>
    <n v="0"/>
    <n v="5184000"/>
    <x v="0"/>
    <n v="0"/>
    <n v="31104000"/>
    <n v="2592000"/>
    <n v="5184000"/>
    <x v="9"/>
    <s v="SBS"/>
    <x v="0"/>
    <x v="1"/>
    <x v="3"/>
    <s v="bnltaliaa032120a780sr"/>
    <s v="bnltaliaa032120a780sr2592000"/>
    <s v="bnltaliaa032120a780sr2592000"/>
    <s v=""/>
    <x v="1"/>
    <n v="1240"/>
    <x v="0"/>
    <s v="384 PCS"/>
    <s v="bnltaliaa032120a780sr384pcsuntana"/>
    <x v="0"/>
    <x v="181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52"/>
    <s v="KEN_1007_535-7"/>
    <x v="0"/>
    <n v="52"/>
    <x v="1"/>
    <s v="KENKO SINAR INDONESIA"/>
    <x v="2"/>
    <s v="23070535"/>
    <x v="0"/>
    <x v="10"/>
    <x v="0"/>
    <s v="KENKO CORRECTION FLUID KE 01"/>
    <x v="21"/>
    <m/>
    <x v="1"/>
    <m/>
    <n v="1954800"/>
    <m/>
    <x v="5"/>
    <x v="0"/>
    <x v="0"/>
    <x v="0"/>
    <n v="35186400"/>
    <n v="5981688"/>
    <n v="0"/>
    <n v="5981688"/>
    <n v="29204712"/>
    <x v="0"/>
    <s v=""/>
    <s v=""/>
    <n v="1954800"/>
    <s v=""/>
    <x v="9"/>
    <s v="KENKO SINAR INDONESIA"/>
    <x v="2"/>
    <x v="4"/>
    <x v="3"/>
    <s v="kenkocorrectionfluidke01"/>
    <s v="kenkocorrectionfluidke0119548000.17"/>
    <s v="kenkocorrectionfluidke0119548000.17"/>
    <s v="KENKO SINAR INDONESIAARTO MORO2307053545114kenkocorrectionfluidke01"/>
    <x v="0"/>
    <n v="996"/>
    <x v="1"/>
    <s v="36 LSN"/>
    <s v="kenkocorrectionfluidke0136lsnartomoro"/>
    <x v="0"/>
    <x v="182"/>
  </r>
  <r>
    <s v=""/>
    <s v=""/>
    <x v="1"/>
    <n v="52"/>
    <x v="1"/>
    <m/>
    <x v="1"/>
    <m/>
    <x v="0"/>
    <x v="1"/>
    <x v="0"/>
    <s v="KENKO HANDY TAPE DISPENSER TDB-2 BESI"/>
    <x v="1"/>
    <m/>
    <x v="1"/>
    <m/>
    <n v="2112000"/>
    <m/>
    <x v="5"/>
    <x v="0"/>
    <x v="0"/>
    <x v="0"/>
    <n v="2112000"/>
    <n v="359040"/>
    <n v="0"/>
    <n v="359040"/>
    <n v="1752960"/>
    <x v="0"/>
    <s v=""/>
    <s v=""/>
    <n v="2112000"/>
    <s v=""/>
    <x v="9"/>
    <s v="KENKO SINAR INDONESIA"/>
    <x v="2"/>
    <x v="1"/>
    <x v="3"/>
    <s v="kenkohandytapedispensertdb2besi"/>
    <s v="kenkohandytapedispensertdb2besi21120000.17"/>
    <s v="kenkohandytapedispensertdb2besi21120000.17"/>
    <s v=""/>
    <x v="1"/>
    <n v="916"/>
    <x v="1"/>
    <s v="8 LSN"/>
    <s v="kenkohandytapedispensertdb2besi8lsnartomoro"/>
    <x v="0"/>
    <x v="183"/>
  </r>
  <r>
    <s v=""/>
    <s v=""/>
    <x v="1"/>
    <n v="52"/>
    <x v="1"/>
    <m/>
    <x v="1"/>
    <m/>
    <x v="0"/>
    <x v="1"/>
    <x v="0"/>
    <s v="KENKO PENCIL CASE PC 0719 UR"/>
    <x v="5"/>
    <m/>
    <x v="1"/>
    <m/>
    <n v="1497600"/>
    <m/>
    <x v="5"/>
    <x v="0"/>
    <x v="0"/>
    <x v="0"/>
    <n v="2995200"/>
    <n v="509184.00000000006"/>
    <n v="0"/>
    <n v="509184.00000000006"/>
    <n v="2486016"/>
    <x v="0"/>
    <s v=""/>
    <s v=""/>
    <n v="1497600"/>
    <s v=""/>
    <x v="9"/>
    <s v="KENKO SINAR INDONESIA"/>
    <x v="2"/>
    <x v="1"/>
    <x v="3"/>
    <s v="kenkopencilcasepc0719ur"/>
    <s v="kenkopencilcasepc0719ur14976000.17"/>
    <s v="kenkopencilcasepc0719ur14976000.17"/>
    <s v=""/>
    <x v="1"/>
    <n v="656"/>
    <x v="1"/>
    <s v="24 LSN"/>
    <s v="kenkopencilcasepc0719ur24lsnartomoro"/>
    <x v="0"/>
    <x v="184"/>
  </r>
  <r>
    <s v=""/>
    <s v=""/>
    <x v="1"/>
    <n v="52"/>
    <x v="1"/>
    <m/>
    <x v="1"/>
    <m/>
    <x v="0"/>
    <x v="1"/>
    <x v="0"/>
    <s v="KENKO CORRECTION TAPE CT 902 CL 12M X 5MM"/>
    <x v="9"/>
    <m/>
    <x v="1"/>
    <m/>
    <n v="2880000"/>
    <m/>
    <x v="5"/>
    <x v="0"/>
    <x v="0"/>
    <x v="0"/>
    <n v="8640000"/>
    <n v="1468800"/>
    <n v="0"/>
    <n v="1468800"/>
    <n v="7171200"/>
    <x v="0"/>
    <s v=""/>
    <s v=""/>
    <n v="2880000"/>
    <s v=""/>
    <x v="9"/>
    <s v="KENKO SINAR INDONESIA"/>
    <x v="2"/>
    <x v="1"/>
    <x v="3"/>
    <s v="kenkocorrectiontapect902cl12mx5mm"/>
    <s v="kenkocorrectiontapect902cl12mx5mm28800000.17"/>
    <s v="kenkocorrectiontapect902cl12mx5mm28800000.17"/>
    <s v=""/>
    <x v="1"/>
    <n v="986"/>
    <x v="1"/>
    <s v="48 LSN"/>
    <s v="kenkocorrectiontapect902cl12mx5mm48lsnartomoro"/>
    <x v="0"/>
    <x v="185"/>
  </r>
  <r>
    <s v=""/>
    <s v=""/>
    <x v="1"/>
    <n v="52"/>
    <x v="1"/>
    <m/>
    <x v="1"/>
    <m/>
    <x v="0"/>
    <x v="1"/>
    <x v="0"/>
    <s v="KENKO CORRECTION FLUID KE 107 M"/>
    <x v="1"/>
    <m/>
    <x v="1"/>
    <m/>
    <n v="2008800"/>
    <m/>
    <x v="5"/>
    <x v="0"/>
    <x v="0"/>
    <x v="0"/>
    <n v="2008800"/>
    <n v="341496"/>
    <n v="0"/>
    <n v="341496"/>
    <n v="1667304"/>
    <x v="0"/>
    <s v=""/>
    <s v=""/>
    <n v="2008800"/>
    <s v=""/>
    <x v="9"/>
    <s v="KENKO SINAR INDONESIA"/>
    <x v="2"/>
    <x v="1"/>
    <x v="3"/>
    <s v="kenkocorrectionfluidke107m"/>
    <s v="kenkocorrectionfluidke107m20088000.17"/>
    <s v="kenkocorrectionfluidke107m20088000.17"/>
    <s v=""/>
    <x v="1"/>
    <n v="997"/>
    <x v="1"/>
    <s v="36 LSN"/>
    <s v="kenkocorrectionfluidke107m36lsnartomoro"/>
    <x v="0"/>
    <x v="186"/>
  </r>
  <r>
    <s v=""/>
    <s v=""/>
    <x v="1"/>
    <n v="52"/>
    <x v="1"/>
    <m/>
    <x v="1"/>
    <m/>
    <x v="0"/>
    <x v="1"/>
    <x v="0"/>
    <s v="KENKO STAPLER HD 10 D PASTEL COLOR"/>
    <x v="5"/>
    <m/>
    <x v="1"/>
    <m/>
    <n v="2352000"/>
    <m/>
    <x v="5"/>
    <x v="0"/>
    <x v="0"/>
    <x v="0"/>
    <n v="4704000"/>
    <n v="799680"/>
    <n v="0"/>
    <n v="799680"/>
    <n v="3904320"/>
    <x v="0"/>
    <s v=""/>
    <s v=""/>
    <n v="2352000"/>
    <s v=""/>
    <x v="9"/>
    <s v="KENKO SINAR INDONESIA"/>
    <x v="2"/>
    <x v="1"/>
    <x v="3"/>
    <s v="kenkostaplerhd10dpastelcolor"/>
    <s v="kenkostaplerhd10dpastelcolor23520000.17"/>
    <s v="kenkostaplerhd10dpastelcolor23520000.17"/>
    <s v=""/>
    <x v="1"/>
    <n v="869"/>
    <x v="1"/>
    <s v="20 LSN"/>
    <s v="kenkostaplerhd10dpastelcolor20lsnartomoro"/>
    <x v="0"/>
    <x v="187"/>
  </r>
  <r>
    <s v=""/>
    <s v=""/>
    <x v="1"/>
    <n v="52"/>
    <x v="1"/>
    <m/>
    <x v="1"/>
    <m/>
    <x v="0"/>
    <x v="1"/>
    <x v="0"/>
    <s v="KENKO STAPLER HD 50 PASTEL COLOR"/>
    <x v="5"/>
    <m/>
    <x v="1"/>
    <m/>
    <n v="2280000"/>
    <m/>
    <x v="5"/>
    <x v="0"/>
    <x v="0"/>
    <x v="0"/>
    <n v="4560000"/>
    <n v="775200"/>
    <n v="0"/>
    <n v="775200"/>
    <n v="3784800"/>
    <x v="0"/>
    <n v="10235088"/>
    <n v="49971312"/>
    <n v="2280000"/>
    <s v=""/>
    <x v="9"/>
    <s v="KENKO SINAR INDONESIA"/>
    <x v="2"/>
    <x v="1"/>
    <x v="3"/>
    <s v="kenkostaplerhd50pastelcolor"/>
    <s v="kenkostaplerhd50pastelcolor22800000.17"/>
    <s v="kenkostaplerhd50pastelcolor22800000.17"/>
    <s v=""/>
    <x v="1"/>
    <n v="881"/>
    <x v="1"/>
    <s v="10 LSN"/>
    <s v="kenkostaplerhd50pastelcolor10lsnartomoro"/>
    <x v="0"/>
    <x v="188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53"/>
    <s v="KEN_1007_709-2"/>
    <x v="0"/>
    <n v="53"/>
    <x v="1"/>
    <s v="KENKO SINAR INDONESIA"/>
    <x v="2"/>
    <s v="23070709"/>
    <x v="0"/>
    <x v="11"/>
    <x v="0"/>
    <s v="KENKO CUTTER BLADE A 100 9MM"/>
    <x v="5"/>
    <m/>
    <x v="1"/>
    <m/>
    <n v="3888000"/>
    <m/>
    <x v="5"/>
    <x v="0"/>
    <x v="0"/>
    <x v="0"/>
    <n v="7776000"/>
    <n v="1321920"/>
    <n v="0"/>
    <n v="1321920"/>
    <n v="6454080"/>
    <x v="0"/>
    <s v=""/>
    <s v=""/>
    <n v="3888000"/>
    <s v=""/>
    <x v="9"/>
    <s v="KENKO SINAR INDONESIA"/>
    <x v="2"/>
    <x v="0"/>
    <x v="3"/>
    <s v="kenkocutterbladea1009mm"/>
    <s v="kenkocutterbladea1009mm38880000.17"/>
    <s v="kenkocutterbladea1009mm38880000.17"/>
    <s v="KENKO SINAR INDONESIAARTO MORO2307070945115kenkocutterbladea1009mm"/>
    <x v="0"/>
    <n v="455"/>
    <x v="1"/>
    <s v="120 LSN"/>
    <s v="kenkocutterbladea1009mm120lsnartomoro"/>
    <x v="0"/>
    <x v="189"/>
  </r>
  <r>
    <s v=""/>
    <s v=""/>
    <x v="1"/>
    <n v="53"/>
    <x v="1"/>
    <m/>
    <x v="1"/>
    <m/>
    <x v="0"/>
    <x v="1"/>
    <x v="0"/>
    <s v="KENKO CUTTER BLADE L 150 18MM"/>
    <x v="8"/>
    <m/>
    <x v="1"/>
    <m/>
    <n v="3888000"/>
    <m/>
    <x v="5"/>
    <x v="0"/>
    <x v="0"/>
    <x v="0"/>
    <n v="19440000"/>
    <n v="3304800.0000000005"/>
    <n v="0"/>
    <n v="3304800.0000000005"/>
    <n v="16135200"/>
    <x v="0"/>
    <n v="4626720"/>
    <n v="22589280"/>
    <n v="3888000"/>
    <s v=""/>
    <x v="9"/>
    <s v="KENKO SINAR INDONESIA"/>
    <x v="2"/>
    <x v="1"/>
    <x v="3"/>
    <s v="kenkocutterbladel15018mm"/>
    <s v="kenkocutterbladel15018mm38880000.17"/>
    <s v="kenkocutterbladel15018mm38880000.17"/>
    <s v=""/>
    <x v="1"/>
    <n v="456"/>
    <x v="1"/>
    <s v="60 LSN"/>
    <s v="kenkocutterbladel15018mm60lsnartomoro"/>
    <x v="0"/>
    <x v="190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54"/>
    <s v="ATA_1007_590-7"/>
    <x v="0"/>
    <n v="54"/>
    <x v="1"/>
    <s v="ATALI MAKMUR"/>
    <x v="2"/>
    <s v="SA230711590"/>
    <x v="0"/>
    <x v="10"/>
    <x v="0"/>
    <s v="PENCIL P 88 2B JK"/>
    <x v="8"/>
    <n v="150"/>
    <x v="6"/>
    <n v="104400"/>
    <m/>
    <s v="30 GRS"/>
    <x v="3"/>
    <x v="2"/>
    <x v="0"/>
    <x v="0"/>
    <n v="15660000"/>
    <n v="1957500"/>
    <n v="685125"/>
    <n v="2642625"/>
    <n v="13017375"/>
    <x v="0"/>
    <s v=""/>
    <s v=""/>
    <n v="3132000"/>
    <n v="15660000"/>
    <x v="9"/>
    <s v="ATALI MAKMUR"/>
    <x v="2"/>
    <x v="4"/>
    <x v="3"/>
    <s v="pencilp882bjk"/>
    <s v="pencilp882bjk31320000.1250.05"/>
    <s v="pencilp882bjk31320000.1250.05"/>
    <s v="ATALI MAKMURARTO MOROSA23071159045114pencilp882bjk"/>
    <x v="0"/>
    <n v="708"/>
    <x v="0"/>
    <s v="30 GRS"/>
    <s v="pencilp882bjk30grsartomoro"/>
    <x v="0"/>
    <x v="191"/>
  </r>
  <r>
    <s v=""/>
    <s v=""/>
    <x v="1"/>
    <n v="54"/>
    <x v="1"/>
    <m/>
    <x v="1"/>
    <m/>
    <x v="0"/>
    <x v="1"/>
    <x v="0"/>
    <s v="ERASER 526 B40 P JK"/>
    <x v="8"/>
    <n v="250"/>
    <x v="8"/>
    <n v="28300"/>
    <m/>
    <m/>
    <x v="3"/>
    <x v="2"/>
    <x v="0"/>
    <x v="0"/>
    <n v="7075000"/>
    <n v="884375"/>
    <n v="309531.25"/>
    <n v="1193906.25"/>
    <n v="5881093.75"/>
    <x v="0"/>
    <s v=""/>
    <s v=""/>
    <n v="1415000"/>
    <n v="7075000"/>
    <x v="9"/>
    <s v="ATALI MAKMUR"/>
    <x v="2"/>
    <x v="1"/>
    <x v="3"/>
    <s v="eraser526b40pjk"/>
    <s v="eraser526b40pjk14150000.1250.05"/>
    <s v="eraser526b40pjk14150000.1250.05"/>
    <s v=""/>
    <x v="1"/>
    <n v="890"/>
    <x v="1"/>
    <s v="50 BOX (40 PCS)"/>
    <s v="eraser526b40pjk50box40pcsartomoro"/>
    <x v="0"/>
    <x v="192"/>
  </r>
  <r>
    <s v=""/>
    <s v=""/>
    <x v="1"/>
    <n v="54"/>
    <x v="1"/>
    <m/>
    <x v="1"/>
    <m/>
    <x v="0"/>
    <x v="1"/>
    <x v="0"/>
    <s v="ERASER 526 B40BL JK"/>
    <x v="5"/>
    <n v="100"/>
    <x v="8"/>
    <n v="28300"/>
    <m/>
    <m/>
    <x v="3"/>
    <x v="2"/>
    <x v="0"/>
    <x v="0"/>
    <n v="2830000"/>
    <n v="353750"/>
    <n v="123812.5"/>
    <n v="477562.5"/>
    <n v="2352437.5"/>
    <x v="0"/>
    <s v=""/>
    <s v=""/>
    <n v="1415000"/>
    <n v="2830000"/>
    <x v="9"/>
    <s v="ATALI MAKMUR"/>
    <x v="2"/>
    <x v="1"/>
    <x v="3"/>
    <s v="eraser526b40bljk"/>
    <s v="eraser526b40bljk14150000.1250.05"/>
    <s v="eraser526b40bljk14150000.1250.05"/>
    <s v=""/>
    <x v="1"/>
    <n v="888"/>
    <x v="1"/>
    <s v="50 BOX (40 PCS)"/>
    <s v="eraser526b40bljk50box40pcsartomoro"/>
    <x v="0"/>
    <x v="193"/>
  </r>
  <r>
    <s v=""/>
    <s v=""/>
    <x v="1"/>
    <n v="54"/>
    <x v="1"/>
    <m/>
    <x v="1"/>
    <m/>
    <x v="0"/>
    <x v="1"/>
    <x v="0"/>
    <s v="ERASER EB-30 JK"/>
    <x v="5"/>
    <n v="100"/>
    <x v="8"/>
    <n v="32000"/>
    <m/>
    <m/>
    <x v="3"/>
    <x v="2"/>
    <x v="0"/>
    <x v="0"/>
    <n v="3200000"/>
    <n v="400000"/>
    <n v="140000"/>
    <n v="540000"/>
    <n v="2660000"/>
    <x v="0"/>
    <s v=""/>
    <s v=""/>
    <n v="1600000"/>
    <n v="3200000"/>
    <x v="9"/>
    <s v="ATALI MAKMUR"/>
    <x v="2"/>
    <x v="1"/>
    <x v="3"/>
    <s v="erasereb30jk"/>
    <s v="erasereb30jk16000000.1250.05"/>
    <s v="erasereb30jk16000000.1250.05"/>
    <s v=""/>
    <x v="1"/>
    <n v="891"/>
    <x v="1"/>
    <s v="50 BOX (30 PCS)"/>
    <s v="erasereb30jk50box30pcsartomoro"/>
    <x v="0"/>
    <x v="194"/>
  </r>
  <r>
    <s v=""/>
    <s v=""/>
    <x v="1"/>
    <n v="54"/>
    <x v="1"/>
    <m/>
    <x v="1"/>
    <m/>
    <x v="0"/>
    <x v="1"/>
    <x v="0"/>
    <s v="ERASER ER30W JK"/>
    <x v="8"/>
    <n v="250"/>
    <x v="8"/>
    <n v="32000"/>
    <m/>
    <m/>
    <x v="3"/>
    <x v="2"/>
    <x v="0"/>
    <x v="0"/>
    <n v="8000000"/>
    <n v="1000000"/>
    <n v="350000"/>
    <n v="1350000"/>
    <n v="6650000"/>
    <x v="0"/>
    <s v=""/>
    <s v=""/>
    <n v="1600000"/>
    <n v="8000000"/>
    <x v="9"/>
    <s v="ATALI MAKMUR"/>
    <x v="2"/>
    <x v="1"/>
    <x v="3"/>
    <s v="eraserer30wjk"/>
    <s v="eraserer30wjk16000000.1250.05"/>
    <s v="eraserer30wjk16000000.1250.05"/>
    <s v=""/>
    <x v="1"/>
    <n v="897"/>
    <x v="1"/>
    <s v="50 BOX (30 PCS)"/>
    <s v="eraserer30wjk50box30pcsartomoro"/>
    <x v="0"/>
    <x v="195"/>
  </r>
  <r>
    <s v=""/>
    <s v=""/>
    <x v="1"/>
    <n v="54"/>
    <x v="1"/>
    <m/>
    <x v="1"/>
    <m/>
    <x v="0"/>
    <x v="1"/>
    <x v="0"/>
    <s v="ERASER 526 B-20JK"/>
    <x v="8"/>
    <n v="250"/>
    <x v="8"/>
    <n v="34100"/>
    <m/>
    <m/>
    <x v="3"/>
    <x v="2"/>
    <x v="0"/>
    <x v="0"/>
    <n v="8525000"/>
    <n v="1065625"/>
    <n v="372968.75"/>
    <n v="1438593.75"/>
    <n v="7086406.25"/>
    <x v="0"/>
    <s v=""/>
    <s v=""/>
    <n v="1705000"/>
    <n v="8525000"/>
    <x v="9"/>
    <s v="ATALI MAKMUR"/>
    <x v="2"/>
    <x v="1"/>
    <x v="3"/>
    <s v="eraser526b20jk"/>
    <s v="eraser526b20jk17050000.1250.05"/>
    <s v="eraser526b20jk17050000.1250.05"/>
    <s v=""/>
    <x v="1"/>
    <n v="887"/>
    <x v="1"/>
    <s v="50 BOX (20 PCS)"/>
    <s v="eraser526b20jk50box20pcsartomoro"/>
    <x v="0"/>
    <x v="196"/>
  </r>
  <r>
    <s v=""/>
    <s v=""/>
    <x v="1"/>
    <n v="54"/>
    <x v="1"/>
    <m/>
    <x v="1"/>
    <m/>
    <x v="0"/>
    <x v="1"/>
    <x v="0"/>
    <s v="ERASER ER B20 BL JK"/>
    <x v="5"/>
    <n v="100"/>
    <x v="8"/>
    <n v="34100"/>
    <m/>
    <m/>
    <x v="3"/>
    <x v="2"/>
    <x v="0"/>
    <x v="0"/>
    <n v="3410000"/>
    <n v="426250"/>
    <n v="149187.5"/>
    <n v="575437.5"/>
    <n v="2834562.5"/>
    <x v="0"/>
    <n v="8218125"/>
    <n v="40481875"/>
    <n v="1705000"/>
    <n v="3410000"/>
    <x v="9"/>
    <s v="ATALI MAKMUR"/>
    <x v="2"/>
    <x v="1"/>
    <x v="3"/>
    <s v="erasererb20bljk"/>
    <s v="erasererb20bljk17050000.1250.05"/>
    <s v="erasererb20bljk17050000.1250.05"/>
    <s v=""/>
    <x v="1"/>
    <n v="898"/>
    <x v="1"/>
    <s v="50 BOX (20 PCS)"/>
    <s v="erasererb20bljk50box20pcsartomoro"/>
    <x v="0"/>
    <x v="197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55"/>
    <s v="ATA_1007_611-12"/>
    <x v="0"/>
    <n v="55"/>
    <x v="1"/>
    <s v="ATALI MAKMUR"/>
    <x v="2"/>
    <s v="SA230711611"/>
    <x v="0"/>
    <x v="10"/>
    <x v="0"/>
    <s v="OIL PASTEL OP12 S PP CASE SEA WORLD JK"/>
    <x v="10"/>
    <n v="1008"/>
    <x v="5"/>
    <n v="11900"/>
    <m/>
    <m/>
    <x v="3"/>
    <x v="2"/>
    <x v="0"/>
    <x v="0"/>
    <n v="11995200"/>
    <n v="1499400"/>
    <n v="524790"/>
    <n v="2024190"/>
    <n v="9971010"/>
    <x v="0"/>
    <s v=""/>
    <s v=""/>
    <n v="1713600"/>
    <n v="11995200"/>
    <x v="9"/>
    <s v="ATALI MAKMUR"/>
    <x v="2"/>
    <x v="11"/>
    <x v="3"/>
    <s v="oilpastelop12sppcaseseaworldjk"/>
    <s v="oilpastelop12sppcaseseaworldjk17136000.1250.05"/>
    <s v="oilpastelop12sppcaseseaworldjk17136000.1250.05"/>
    <s v="ATALI MAKMURARTO MOROSA23071161145114oilpastelop12sppcaseseaworldjk"/>
    <x v="0"/>
    <n v="599"/>
    <x v="1"/>
    <s v="12 LSN"/>
    <s v="oilpastelop12sppcaseseaworldjk12lsnartomoro"/>
    <x v="0"/>
    <x v="198"/>
  </r>
  <r>
    <s v=""/>
    <s v=""/>
    <x v="1"/>
    <n v="55"/>
    <x v="1"/>
    <m/>
    <x v="1"/>
    <m/>
    <x v="0"/>
    <x v="1"/>
    <x v="0"/>
    <s v="OIL PASTEL OP 18 S PP CASE SEA WORLD JK"/>
    <x v="1"/>
    <n v="72"/>
    <x v="5"/>
    <n v="23000"/>
    <m/>
    <m/>
    <x v="3"/>
    <x v="2"/>
    <x v="0"/>
    <x v="0"/>
    <n v="1656000"/>
    <n v="207000"/>
    <n v="72450"/>
    <n v="279450"/>
    <n v="1376550"/>
    <x v="0"/>
    <s v=""/>
    <s v=""/>
    <n v="1656000"/>
    <n v="1656000"/>
    <x v="9"/>
    <s v="ATALI MAKMUR"/>
    <x v="2"/>
    <x v="1"/>
    <x v="3"/>
    <s v="oilpastelop18sppcaseseaworldjk"/>
    <s v="oilpastelop18sppcaseseaworldjk16560000.1250.05"/>
    <s v="oilpastelop18sppcaseseaworldjk16560000.1250.05"/>
    <s v=""/>
    <x v="1"/>
    <n v="601"/>
    <x v="1"/>
    <s v="6 LSN"/>
    <s v="oilpastelop18sppcaseseaworldjk6lsnartomoro"/>
    <x v="0"/>
    <x v="199"/>
  </r>
  <r>
    <s v=""/>
    <s v=""/>
    <x v="1"/>
    <n v="55"/>
    <x v="1"/>
    <m/>
    <x v="1"/>
    <m/>
    <x v="0"/>
    <x v="1"/>
    <x v="0"/>
    <s v="OIL PASTEL OP 24 S PP CASE SEA WORLD JK"/>
    <x v="8"/>
    <n v="240"/>
    <x v="5"/>
    <n v="29600"/>
    <m/>
    <m/>
    <x v="3"/>
    <x v="2"/>
    <x v="0"/>
    <x v="0"/>
    <n v="7104000"/>
    <n v="888000"/>
    <n v="310800"/>
    <n v="1198800"/>
    <n v="5905200"/>
    <x v="0"/>
    <s v=""/>
    <s v=""/>
    <n v="1420800"/>
    <n v="7104000"/>
    <x v="9"/>
    <s v="ATALI MAKMUR"/>
    <x v="2"/>
    <x v="1"/>
    <x v="3"/>
    <s v="oilpastelop24sppcaseseaworldjk"/>
    <s v="oilpastelop24sppcaseseaworldjk14208000.1250.05"/>
    <s v="oilpastelop24sppcaseseaworldjk14208000.1250.05"/>
    <s v=""/>
    <x v="1"/>
    <n v="602"/>
    <x v="1"/>
    <s v="8 BOX (6 SET)"/>
    <s v="oilpastelop24sppcaseseaworldjk8box6setartomoro"/>
    <x v="0"/>
    <x v="200"/>
  </r>
  <r>
    <s v=""/>
    <s v=""/>
    <x v="1"/>
    <n v="55"/>
    <x v="1"/>
    <m/>
    <x v="1"/>
    <m/>
    <x v="0"/>
    <x v="1"/>
    <x v="0"/>
    <s v="OIL PASTEL OP 36 S PP CASE SEA WORLD JK"/>
    <x v="1"/>
    <n v="36"/>
    <x v="5"/>
    <n v="41500"/>
    <m/>
    <m/>
    <x v="3"/>
    <x v="2"/>
    <x v="0"/>
    <x v="0"/>
    <n v="1494000"/>
    <n v="186750"/>
    <n v="65362.5"/>
    <n v="252112.5"/>
    <n v="1241887.5"/>
    <x v="0"/>
    <s v=""/>
    <s v=""/>
    <n v="1494000"/>
    <n v="1494000"/>
    <x v="9"/>
    <s v="ATALI MAKMUR"/>
    <x v="2"/>
    <x v="1"/>
    <x v="3"/>
    <s v="oilpastelop36sppcaseseaworldjk"/>
    <s v="oilpastelop36sppcaseseaworldjk14940000.1250.05"/>
    <s v="oilpastelop36sppcaseseaworldjk14940000.1250.05"/>
    <s v=""/>
    <x v="1"/>
    <n v="603"/>
    <x v="1"/>
    <s v="6 BOX (6 SET)"/>
    <s v="oilpastelop36sppcaseseaworldjk6box6setartomoro"/>
    <x v="0"/>
    <x v="201"/>
  </r>
  <r>
    <s v=""/>
    <s v=""/>
    <x v="1"/>
    <n v="55"/>
    <x v="1"/>
    <m/>
    <x v="1"/>
    <m/>
    <x v="0"/>
    <x v="1"/>
    <x v="0"/>
    <s v="OIL PASTEL OP 55 S PP CASE SEA WORLD JK"/>
    <x v="1"/>
    <n v="24"/>
    <x v="5"/>
    <n v="66900"/>
    <m/>
    <m/>
    <x v="3"/>
    <x v="2"/>
    <x v="0"/>
    <x v="0"/>
    <n v="1605600"/>
    <n v="200700"/>
    <n v="70245"/>
    <n v="270945"/>
    <n v="1334655"/>
    <x v="0"/>
    <s v=""/>
    <s v=""/>
    <n v="1605600"/>
    <n v="1605600"/>
    <x v="9"/>
    <s v="ATALI MAKMUR"/>
    <x v="2"/>
    <x v="1"/>
    <x v="3"/>
    <s v="oilpastelop55sppcaseseaworldjk"/>
    <s v="oilpastelop55sppcaseseaworldjk16056000.1250.05"/>
    <s v="oilpastelop55sppcaseseaworldjk16056000.1250.05"/>
    <s v=""/>
    <x v="1"/>
    <n v="605"/>
    <x v="1"/>
    <s v="4 BOX (6 SET)"/>
    <s v="oilpastelop55sppcaseseaworldjk4box6setartomoro"/>
    <x v="0"/>
    <x v="202"/>
  </r>
  <r>
    <s v=""/>
    <s v=""/>
    <x v="1"/>
    <n v="55"/>
    <x v="1"/>
    <m/>
    <x v="1"/>
    <m/>
    <x v="0"/>
    <x v="1"/>
    <x v="0"/>
    <s v="CRAYON PUTAR TWCR 12 S JK"/>
    <x v="5"/>
    <n v="288"/>
    <x v="5"/>
    <n v="23900"/>
    <m/>
    <m/>
    <x v="3"/>
    <x v="2"/>
    <x v="0"/>
    <x v="0"/>
    <n v="6883200"/>
    <n v="860400"/>
    <n v="301140"/>
    <n v="1161540"/>
    <n v="5721660"/>
    <x v="0"/>
    <s v=""/>
    <s v=""/>
    <n v="3441600"/>
    <n v="6883200"/>
    <x v="9"/>
    <s v="ATALI MAKMUR"/>
    <x v="2"/>
    <x v="1"/>
    <x v="3"/>
    <s v="crayonputartwcr12sjk"/>
    <s v="crayonputartwcr12sjk34416000.1250.05"/>
    <s v="crayonputartwcr12sjk34416000.1250.05"/>
    <s v=""/>
    <x v="1"/>
    <n v="300"/>
    <x v="1"/>
    <s v="12 LSN"/>
    <s v="crayonputartwcr12sjk12lsnartomoro"/>
    <x v="0"/>
    <x v="203"/>
  </r>
  <r>
    <s v=""/>
    <s v=""/>
    <x v="1"/>
    <n v="55"/>
    <x v="1"/>
    <m/>
    <x v="1"/>
    <m/>
    <x v="0"/>
    <x v="1"/>
    <x v="0"/>
    <s v="CRAYON PUTAR TWCR 12 MINI JK"/>
    <x v="5"/>
    <n v="288"/>
    <x v="5"/>
    <n v="18600"/>
    <m/>
    <m/>
    <x v="3"/>
    <x v="2"/>
    <x v="0"/>
    <x v="0"/>
    <n v="5356800"/>
    <n v="669600"/>
    <n v="234360"/>
    <n v="903960"/>
    <n v="4452840"/>
    <x v="0"/>
    <s v=""/>
    <s v=""/>
    <n v="2678400"/>
    <n v="5356800"/>
    <x v="9"/>
    <s v="ATALI MAKMUR"/>
    <x v="2"/>
    <x v="1"/>
    <x v="3"/>
    <s v="crayonputartwcr12minijk"/>
    <s v="crayonputartwcr12minijk26784000.1250.05"/>
    <s v="crayonputartwcr12minijk26784000.1250.05"/>
    <s v=""/>
    <x v="1"/>
    <n v="301"/>
    <x v="1"/>
    <s v="12 LSN"/>
    <s v="crayonputartwcr12minijk12lsnartomoro"/>
    <x v="0"/>
    <x v="204"/>
  </r>
  <r>
    <s v=""/>
    <s v=""/>
    <x v="1"/>
    <n v="55"/>
    <x v="1"/>
    <m/>
    <x v="1"/>
    <m/>
    <x v="0"/>
    <x v="1"/>
    <x v="0"/>
    <s v="ERASER 526 B40 P JK"/>
    <x v="5"/>
    <n v="100"/>
    <x v="8"/>
    <n v="28300"/>
    <m/>
    <m/>
    <x v="3"/>
    <x v="2"/>
    <x v="0"/>
    <x v="0"/>
    <n v="2830000"/>
    <n v="353750"/>
    <n v="123812.5"/>
    <n v="477562.5"/>
    <n v="2352437.5"/>
    <x v="0"/>
    <s v=""/>
    <s v=""/>
    <n v="1415000"/>
    <n v="2830000"/>
    <x v="9"/>
    <s v="ATALI MAKMUR"/>
    <x v="2"/>
    <x v="1"/>
    <x v="3"/>
    <s v="eraser526b40pjk"/>
    <s v="eraser526b40pjk14150000.1250.05"/>
    <s v="eraser526b40pjk14150000.1250.05"/>
    <s v=""/>
    <x v="1"/>
    <n v="890"/>
    <x v="1"/>
    <s v="50 BOX (40 PCS)"/>
    <s v="eraser526b40pjk50box40pcsartomoro"/>
    <x v="0"/>
    <x v="205"/>
  </r>
  <r>
    <s v=""/>
    <s v=""/>
    <x v="1"/>
    <n v="55"/>
    <x v="1"/>
    <m/>
    <x v="1"/>
    <m/>
    <x v="0"/>
    <x v="1"/>
    <x v="0"/>
    <s v="ERASER 526 B 20 JK"/>
    <x v="5"/>
    <n v="100"/>
    <x v="8"/>
    <n v="34100"/>
    <m/>
    <m/>
    <x v="3"/>
    <x v="2"/>
    <x v="0"/>
    <x v="0"/>
    <n v="3410000"/>
    <n v="426250"/>
    <n v="149187.5"/>
    <n v="575437.5"/>
    <n v="2834562.5"/>
    <x v="0"/>
    <s v=""/>
    <s v=""/>
    <n v="1705000"/>
    <n v="3410000"/>
    <x v="9"/>
    <s v="ATALI MAKMUR"/>
    <x v="2"/>
    <x v="1"/>
    <x v="3"/>
    <s v="eraser526b20jk"/>
    <s v="eraser526b20jk17050000.1250.05"/>
    <s v="eraser526b20jk17050000.1250.05"/>
    <s v=""/>
    <x v="1"/>
    <n v="887"/>
    <x v="1"/>
    <s v="50 BOX (20 PCS)"/>
    <s v="eraser526b20jk50box20pcsartomoro"/>
    <x v="0"/>
    <x v="206"/>
  </r>
  <r>
    <s v=""/>
    <s v=""/>
    <x v="1"/>
    <n v="55"/>
    <x v="1"/>
    <m/>
    <x v="1"/>
    <m/>
    <x v="0"/>
    <x v="1"/>
    <x v="0"/>
    <s v="GLUE GL R 50 JK"/>
    <x v="5"/>
    <n v="576"/>
    <x v="3"/>
    <n v="2150"/>
    <m/>
    <m/>
    <x v="3"/>
    <x v="2"/>
    <x v="0"/>
    <x v="0"/>
    <n v="1238400"/>
    <n v="154800"/>
    <n v="54180"/>
    <n v="208980"/>
    <n v="1029420"/>
    <x v="0"/>
    <s v=""/>
    <s v=""/>
    <n v="619200"/>
    <n v="1238400"/>
    <x v="9"/>
    <s v="ATALI MAKMUR"/>
    <x v="2"/>
    <x v="1"/>
    <x v="3"/>
    <s v="glueglr50jk"/>
    <s v="glueglr50jk6192000.1250.05"/>
    <s v="glueglr50jk6192000.1250.05"/>
    <s v=""/>
    <x v="1"/>
    <n v="547"/>
    <x v="1"/>
    <s v="24 LSN"/>
    <s v="glueglr50jk24lsnartomoro"/>
    <x v="0"/>
    <x v="207"/>
  </r>
  <r>
    <s v=""/>
    <s v=""/>
    <x v="1"/>
    <n v="55"/>
    <x v="1"/>
    <m/>
    <x v="1"/>
    <m/>
    <x v="0"/>
    <x v="1"/>
    <x v="0"/>
    <s v="LABEL LB 2RL 1 BARIS JK"/>
    <x v="1"/>
    <n v="1000"/>
    <x v="7"/>
    <n v="2050"/>
    <m/>
    <m/>
    <x v="3"/>
    <x v="2"/>
    <x v="0"/>
    <x v="0"/>
    <n v="2050000"/>
    <n v="256250"/>
    <n v="89687.5"/>
    <n v="345937.5"/>
    <n v="1704062.5"/>
    <x v="0"/>
    <s v=""/>
    <s v=""/>
    <n v="2050000"/>
    <n v="2050000"/>
    <x v="9"/>
    <s v="ATALI MAKMUR"/>
    <x v="2"/>
    <x v="1"/>
    <x v="3"/>
    <s v="labellb2rl1barisjk"/>
    <s v="labellb2rl1barisjk20500000.1250.05"/>
    <s v="labellb2rl1barisjk20500000.1250.05"/>
    <s v=""/>
    <x v="1"/>
    <n v="532"/>
    <x v="1"/>
    <s v="100 PAK (10 ROL)"/>
    <s v="labellb2rl1barisjk100pak10rolartomoro"/>
    <x v="0"/>
    <x v="208"/>
  </r>
  <r>
    <s v=""/>
    <s v=""/>
    <x v="1"/>
    <n v="55"/>
    <x v="1"/>
    <m/>
    <x v="1"/>
    <m/>
    <x v="0"/>
    <x v="1"/>
    <x v="0"/>
    <s v="MATH SET MS 402 JK"/>
    <x v="1"/>
    <n v="288"/>
    <x v="5"/>
    <n v="12000"/>
    <m/>
    <m/>
    <x v="3"/>
    <x v="2"/>
    <x v="0"/>
    <x v="0"/>
    <n v="3456000"/>
    <n v="432000"/>
    <n v="151200"/>
    <n v="583200"/>
    <n v="2872800"/>
    <x v="0"/>
    <n v="8282115"/>
    <n v="40797085"/>
    <n v="3456000"/>
    <n v="3456000"/>
    <x v="9"/>
    <s v="ATALI MAKMUR"/>
    <x v="2"/>
    <x v="1"/>
    <x v="3"/>
    <s v="mathsetms402jk"/>
    <s v="mathsetms402jk34560000.1250.05"/>
    <s v="mathsetms402jk34560000.1250.05"/>
    <s v=""/>
    <x v="1"/>
    <n v="479"/>
    <x v="1"/>
    <s v="24 LSN"/>
    <s v="mathsetms402jk24lsnartomoro"/>
    <x v="0"/>
    <x v="209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56"/>
    <s v="ATA_1007_537-9"/>
    <x v="0"/>
    <n v="56"/>
    <x v="1"/>
    <s v="ATALI MAKMUR"/>
    <x v="2"/>
    <s v="SA230711537"/>
    <x v="0"/>
    <x v="10"/>
    <x v="0"/>
    <s v="TAPE CUTTER TD-102 JK"/>
    <x v="1"/>
    <n v="24"/>
    <x v="3"/>
    <n v="11100"/>
    <m/>
    <s v="24 PCS"/>
    <x v="3"/>
    <x v="2"/>
    <x v="0"/>
    <x v="0"/>
    <n v="266400"/>
    <n v="33300"/>
    <n v="11655"/>
    <n v="44955"/>
    <n v="221445"/>
    <x v="0"/>
    <s v=""/>
    <s v=""/>
    <n v="266400"/>
    <n v="266400"/>
    <x v="9"/>
    <s v="ATALI MAKMUR"/>
    <x v="2"/>
    <x v="8"/>
    <x v="3"/>
    <s v="tapecuttertd102jk"/>
    <s v="tapecuttertd102jk2664000.1250.05"/>
    <s v="tapecuttertd102jk2664000.1250.05"/>
    <s v="ATALI MAKMURARTO MOROSA23071153745114tapecuttertd102jk"/>
    <x v="0"/>
    <n v="344"/>
    <x v="0"/>
    <s v="24 PCS"/>
    <s v="tapecuttertd102jk24pcsartomoro"/>
    <x v="0"/>
    <x v="210"/>
  </r>
  <r>
    <s v=""/>
    <s v=""/>
    <x v="1"/>
    <n v="56"/>
    <x v="1"/>
    <m/>
    <x v="1"/>
    <m/>
    <x v="0"/>
    <x v="1"/>
    <x v="0"/>
    <s v="PENCIL P 91 2B JK"/>
    <x v="5"/>
    <n v="60"/>
    <x v="6"/>
    <n v="99000"/>
    <m/>
    <s v="30 GRS"/>
    <x v="3"/>
    <x v="2"/>
    <x v="0"/>
    <x v="0"/>
    <n v="5940000"/>
    <n v="742500"/>
    <n v="259875"/>
    <n v="1002375"/>
    <n v="4937625"/>
    <x v="0"/>
    <s v=""/>
    <s v=""/>
    <n v="2970000"/>
    <n v="5940000"/>
    <x v="9"/>
    <s v="ATALI MAKMUR"/>
    <x v="2"/>
    <x v="1"/>
    <x v="3"/>
    <s v="pencilp912bjk"/>
    <s v="pencilp912bjk29700000.1250.05"/>
    <s v="pencilp912bjk29700000.1250.05"/>
    <s v=""/>
    <x v="1"/>
    <n v="710"/>
    <x v="0"/>
    <s v="30 GRS"/>
    <s v="pencilp912bjk30grsartomoro"/>
    <x v="0"/>
    <x v="211"/>
  </r>
  <r>
    <s v=""/>
    <s v=""/>
    <x v="1"/>
    <n v="56"/>
    <x v="1"/>
    <m/>
    <x v="1"/>
    <m/>
    <x v="0"/>
    <x v="1"/>
    <x v="0"/>
    <s v="PENCIL P 88 2B JK"/>
    <x v="5"/>
    <n v="60"/>
    <x v="6"/>
    <n v="104400"/>
    <m/>
    <s v="30 GRS"/>
    <x v="3"/>
    <x v="2"/>
    <x v="0"/>
    <x v="0"/>
    <n v="6264000"/>
    <n v="783000"/>
    <n v="274050"/>
    <n v="1057050"/>
    <n v="5206950"/>
    <x v="0"/>
    <s v=""/>
    <s v=""/>
    <n v="3132000"/>
    <n v="6264000"/>
    <x v="9"/>
    <s v="ATALI MAKMUR"/>
    <x v="2"/>
    <x v="1"/>
    <x v="3"/>
    <s v="pencilp882bjk"/>
    <s v="pencilp882bjk31320000.1250.05"/>
    <s v="pencilp882bjk31320000.1250.05"/>
    <s v=""/>
    <x v="1"/>
    <n v="708"/>
    <x v="0"/>
    <s v="30 GRS"/>
    <s v="pencilp882bjk30grsartomoro"/>
    <x v="0"/>
    <x v="212"/>
  </r>
  <r>
    <s v=""/>
    <s v=""/>
    <x v="1"/>
    <n v="56"/>
    <x v="1"/>
    <m/>
    <x v="1"/>
    <m/>
    <x v="0"/>
    <x v="1"/>
    <x v="0"/>
    <s v="ERASER ER 30 W JK"/>
    <x v="1"/>
    <n v="50"/>
    <x v="8"/>
    <n v="32000"/>
    <m/>
    <m/>
    <x v="3"/>
    <x v="2"/>
    <x v="0"/>
    <x v="0"/>
    <n v="1600000"/>
    <n v="200000"/>
    <n v="70000"/>
    <n v="270000"/>
    <n v="1330000"/>
    <x v="0"/>
    <s v=""/>
    <s v=""/>
    <n v="1600000"/>
    <n v="1600000"/>
    <x v="9"/>
    <s v="ATALI MAKMUR"/>
    <x v="2"/>
    <x v="1"/>
    <x v="3"/>
    <s v="eraserer30wjk"/>
    <s v="eraserer30wjk16000000.1250.05"/>
    <s v="eraserer30wjk16000000.1250.05"/>
    <s v=""/>
    <x v="1"/>
    <n v="897"/>
    <x v="1"/>
    <s v="50 BOX (30 PCS)"/>
    <s v="eraserer30wjk50box30pcsartomoro"/>
    <x v="0"/>
    <x v="213"/>
  </r>
  <r>
    <s v=""/>
    <s v=""/>
    <x v="1"/>
    <n v="56"/>
    <x v="1"/>
    <m/>
    <x v="1"/>
    <m/>
    <x v="0"/>
    <x v="1"/>
    <x v="0"/>
    <s v="ERASER EB 30 JK"/>
    <x v="1"/>
    <n v="50"/>
    <x v="8"/>
    <n v="32000"/>
    <m/>
    <m/>
    <x v="3"/>
    <x v="2"/>
    <x v="0"/>
    <x v="0"/>
    <n v="1600000"/>
    <n v="200000"/>
    <n v="70000"/>
    <n v="270000"/>
    <n v="1330000"/>
    <x v="0"/>
    <s v=""/>
    <s v=""/>
    <n v="1600000"/>
    <n v="1600000"/>
    <x v="9"/>
    <s v="ATALI MAKMUR"/>
    <x v="2"/>
    <x v="1"/>
    <x v="3"/>
    <s v="erasereb30jk"/>
    <s v="erasereb30jk16000000.1250.05"/>
    <s v="erasereb30jk16000000.1250.05"/>
    <s v=""/>
    <x v="1"/>
    <n v="891"/>
    <x v="1"/>
    <s v="50 BOX (30 PCS)"/>
    <s v="erasereb30jk50box30pcsartomoro"/>
    <x v="0"/>
    <x v="214"/>
  </r>
  <r>
    <s v=""/>
    <s v=""/>
    <x v="1"/>
    <n v="56"/>
    <x v="1"/>
    <m/>
    <x v="1"/>
    <m/>
    <x v="0"/>
    <x v="1"/>
    <x v="0"/>
    <s v="GLUE GL R 50 JK"/>
    <x v="8"/>
    <n v="1440"/>
    <x v="3"/>
    <n v="2150"/>
    <m/>
    <m/>
    <x v="3"/>
    <x v="2"/>
    <x v="0"/>
    <x v="0"/>
    <n v="3096000"/>
    <n v="387000"/>
    <n v="135450"/>
    <n v="522450"/>
    <n v="2573550"/>
    <x v="0"/>
    <s v=""/>
    <s v=""/>
    <n v="619200"/>
    <n v="3096000"/>
    <x v="9"/>
    <s v="ATALI MAKMUR"/>
    <x v="2"/>
    <x v="1"/>
    <x v="3"/>
    <s v="glueglr50jk"/>
    <s v="glueglr50jk6192000.1250.05"/>
    <s v="glueglr50jk6192000.1250.05"/>
    <s v=""/>
    <x v="1"/>
    <n v="547"/>
    <x v="1"/>
    <s v="24 LSN"/>
    <s v="glueglr50jk24lsnartomoro"/>
    <x v="0"/>
    <x v="215"/>
  </r>
  <r>
    <s v=""/>
    <s v=""/>
    <x v="1"/>
    <n v="56"/>
    <x v="1"/>
    <m/>
    <x v="1"/>
    <m/>
    <x v="0"/>
    <x v="1"/>
    <x v="0"/>
    <s v="OIL PASTEL OP 12 S PP CASE SEA WORLD JK"/>
    <x v="0"/>
    <n v="1440"/>
    <x v="5"/>
    <n v="11900"/>
    <m/>
    <m/>
    <x v="3"/>
    <x v="2"/>
    <x v="0"/>
    <x v="0"/>
    <n v="17136000"/>
    <n v="2142000"/>
    <n v="749700"/>
    <n v="2891700"/>
    <n v="14244300"/>
    <x v="0"/>
    <s v=""/>
    <s v=""/>
    <n v="1713600"/>
    <n v="17136000"/>
    <x v="9"/>
    <s v="ATALI MAKMUR"/>
    <x v="2"/>
    <x v="1"/>
    <x v="3"/>
    <s v="oilpastelop12sppcaseseaworldjk"/>
    <s v="oilpastelop12sppcaseseaworldjk17136000.1250.05"/>
    <s v="oilpastelop12sppcaseseaworldjk17136000.1250.05"/>
    <s v=""/>
    <x v="1"/>
    <n v="599"/>
    <x v="1"/>
    <s v="12 LSN"/>
    <s v="oilpastelop12sppcaseseaworldjk12lsnartomoro"/>
    <x v="0"/>
    <x v="216"/>
  </r>
  <r>
    <s v=""/>
    <s v=""/>
    <x v="1"/>
    <n v="56"/>
    <x v="1"/>
    <m/>
    <x v="1"/>
    <m/>
    <x v="0"/>
    <x v="1"/>
    <x v="0"/>
    <s v="OIL PASTEL OP 18 S PP CASE SEA WORLD JK"/>
    <x v="0"/>
    <n v="720"/>
    <x v="5"/>
    <n v="23000"/>
    <m/>
    <m/>
    <x v="3"/>
    <x v="2"/>
    <x v="0"/>
    <x v="0"/>
    <n v="16560000"/>
    <n v="2070000"/>
    <n v="724500"/>
    <n v="2794500"/>
    <n v="13765500"/>
    <x v="0"/>
    <s v=""/>
    <s v=""/>
    <n v="1656000"/>
    <n v="16560000"/>
    <x v="9"/>
    <s v="ATALI MAKMUR"/>
    <x v="2"/>
    <x v="1"/>
    <x v="3"/>
    <s v="oilpastelop18sppcaseseaworldjk"/>
    <s v="oilpastelop18sppcaseseaworldjk16560000.1250.05"/>
    <s v="oilpastelop18sppcaseseaworldjk16560000.1250.05"/>
    <s v=""/>
    <x v="1"/>
    <n v="601"/>
    <x v="1"/>
    <s v="6 LSN"/>
    <s v="oilpastelop18sppcaseseaworldjk6lsnartomoro"/>
    <x v="0"/>
    <x v="217"/>
  </r>
  <r>
    <s v=""/>
    <s v=""/>
    <x v="1"/>
    <n v="56"/>
    <x v="1"/>
    <m/>
    <x v="1"/>
    <m/>
    <x v="0"/>
    <x v="1"/>
    <x v="0"/>
    <s v="OIL PASTEL OP 24 S PP CASE SEA WORLD JK"/>
    <x v="0"/>
    <n v="480"/>
    <x v="5"/>
    <n v="29600"/>
    <m/>
    <m/>
    <x v="3"/>
    <x v="2"/>
    <x v="0"/>
    <x v="0"/>
    <n v="14208000"/>
    <n v="1776000"/>
    <n v="621600"/>
    <n v="2397600"/>
    <n v="11810400"/>
    <x v="0"/>
    <n v="11250630"/>
    <n v="55419770"/>
    <n v="1420800"/>
    <n v="14208000"/>
    <x v="9"/>
    <s v="ATALI MAKMUR"/>
    <x v="2"/>
    <x v="1"/>
    <x v="3"/>
    <s v="oilpastelop24sppcaseseaworldjk"/>
    <s v="oilpastelop24sppcaseseaworldjk14208000.1250.05"/>
    <s v="oilpastelop24sppcaseseaworldjk14208000.1250.05"/>
    <s v=""/>
    <x v="1"/>
    <n v="602"/>
    <x v="1"/>
    <s v="8 BOX (6 SET)"/>
    <s v="oilpastelop24sppcaseseaworldjk8box6setartomoro"/>
    <x v="0"/>
    <x v="218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57"/>
    <s v="ATA_1007_402-11"/>
    <x v="0"/>
    <n v="57"/>
    <x v="1"/>
    <s v="ATALI MAKMUR"/>
    <x v="2"/>
    <s v="SA230711402"/>
    <x v="0"/>
    <x v="8"/>
    <x v="0"/>
    <s v="OIL PASTEL OP 12 S PP CASE SEA WORLD JK"/>
    <x v="22"/>
    <n v="2016"/>
    <x v="5"/>
    <n v="11900"/>
    <m/>
    <m/>
    <x v="3"/>
    <x v="2"/>
    <x v="0"/>
    <x v="0"/>
    <n v="23990400"/>
    <n v="2998800"/>
    <n v="1049580"/>
    <n v="4048380"/>
    <n v="19942020"/>
    <x v="0"/>
    <s v=""/>
    <s v=""/>
    <n v="1713600"/>
    <n v="23990400"/>
    <x v="9"/>
    <s v="ATALI MAKMUR"/>
    <x v="2"/>
    <x v="12"/>
    <x v="3"/>
    <s v="oilpastelop12sppcaseseaworldjk"/>
    <s v="oilpastelop12sppcaseseaworldjk17136000.1250.05"/>
    <s v="oilpastelop12sppcaseseaworldjk17136000.1250.05"/>
    <s v="ATALI MAKMURARTO MOROSA23071140245113oilpastelop12sppcaseseaworldjk"/>
    <x v="0"/>
    <n v="599"/>
    <x v="1"/>
    <s v="12 LSN"/>
    <s v="oilpastelop12sppcaseseaworldjk12lsnartomoro"/>
    <x v="0"/>
    <x v="219"/>
  </r>
  <r>
    <s v=""/>
    <s v=""/>
    <x v="1"/>
    <n v="57"/>
    <x v="1"/>
    <m/>
    <x v="1"/>
    <m/>
    <x v="0"/>
    <x v="1"/>
    <x v="0"/>
    <s v="OIL PASTEL OP 18 S PP CASE SEA WORLD JK"/>
    <x v="8"/>
    <n v="360"/>
    <x v="5"/>
    <n v="23000"/>
    <m/>
    <m/>
    <x v="3"/>
    <x v="2"/>
    <x v="0"/>
    <x v="0"/>
    <n v="8280000"/>
    <n v="1035000"/>
    <n v="362250"/>
    <n v="1397250"/>
    <n v="6882750"/>
    <x v="0"/>
    <s v=""/>
    <s v=""/>
    <n v="1656000"/>
    <n v="8280000"/>
    <x v="9"/>
    <s v="ATALI MAKMUR"/>
    <x v="2"/>
    <x v="1"/>
    <x v="3"/>
    <s v="oilpastelop18sppcaseseaworldjk"/>
    <s v="oilpastelop18sppcaseseaworldjk16560000.1250.05"/>
    <s v="oilpastelop18sppcaseseaworldjk16560000.1250.05"/>
    <s v=""/>
    <x v="1"/>
    <n v="601"/>
    <x v="1"/>
    <s v="6 LSN"/>
    <s v="oilpastelop18sppcaseseaworldjk6lsnartomoro"/>
    <x v="0"/>
    <x v="220"/>
  </r>
  <r>
    <s v=""/>
    <s v=""/>
    <x v="1"/>
    <n v="57"/>
    <x v="1"/>
    <m/>
    <x v="1"/>
    <m/>
    <x v="0"/>
    <x v="1"/>
    <x v="0"/>
    <s v="OIL PASTEL OP 24 S PP CASE SEA WORLD JK"/>
    <x v="9"/>
    <n v="144"/>
    <x v="5"/>
    <n v="29600"/>
    <m/>
    <m/>
    <x v="3"/>
    <x v="2"/>
    <x v="0"/>
    <x v="0"/>
    <n v="4262400"/>
    <n v="532800"/>
    <n v="186480"/>
    <n v="719280"/>
    <n v="3543120"/>
    <x v="0"/>
    <s v=""/>
    <s v=""/>
    <n v="1420800"/>
    <n v="4262400"/>
    <x v="9"/>
    <s v="ATALI MAKMUR"/>
    <x v="2"/>
    <x v="1"/>
    <x v="3"/>
    <s v="oilpastelop24sppcaseseaworldjk"/>
    <s v="oilpastelop24sppcaseseaworldjk14208000.1250.05"/>
    <s v="oilpastelop24sppcaseseaworldjk14208000.1250.05"/>
    <s v=""/>
    <x v="1"/>
    <n v="602"/>
    <x v="1"/>
    <s v="8 BOX (6 SET)"/>
    <s v="oilpastelop24sppcaseseaworldjk8box6setartomoro"/>
    <x v="0"/>
    <x v="221"/>
  </r>
  <r>
    <s v=""/>
    <s v=""/>
    <x v="1"/>
    <n v="57"/>
    <x v="1"/>
    <m/>
    <x v="1"/>
    <m/>
    <x v="0"/>
    <x v="1"/>
    <x v="0"/>
    <s v="ERASER EB 30 JK"/>
    <x v="1"/>
    <n v="50"/>
    <x v="8"/>
    <n v="32000"/>
    <m/>
    <m/>
    <x v="3"/>
    <x v="2"/>
    <x v="0"/>
    <x v="0"/>
    <n v="1600000"/>
    <n v="200000"/>
    <n v="70000"/>
    <n v="270000"/>
    <n v="1330000"/>
    <x v="0"/>
    <s v=""/>
    <s v=""/>
    <n v="1600000"/>
    <n v="1600000"/>
    <x v="9"/>
    <s v="ATALI MAKMUR"/>
    <x v="2"/>
    <x v="1"/>
    <x v="3"/>
    <s v="erasereb30jk"/>
    <s v="erasereb30jk16000000.1250.05"/>
    <s v="erasereb30jk16000000.1250.05"/>
    <s v=""/>
    <x v="1"/>
    <n v="891"/>
    <x v="1"/>
    <s v="50 BOX (30 PCS)"/>
    <s v="erasereb30jk50box30pcsartomoro"/>
    <x v="0"/>
    <x v="222"/>
  </r>
  <r>
    <s v=""/>
    <s v=""/>
    <x v="1"/>
    <n v="57"/>
    <x v="1"/>
    <m/>
    <x v="1"/>
    <m/>
    <x v="0"/>
    <x v="1"/>
    <x v="0"/>
    <s v="ERASER ER 30 W JK"/>
    <x v="5"/>
    <n v="100"/>
    <x v="8"/>
    <n v="32000"/>
    <m/>
    <m/>
    <x v="3"/>
    <x v="2"/>
    <x v="0"/>
    <x v="0"/>
    <n v="3200000"/>
    <n v="400000"/>
    <n v="140000"/>
    <n v="540000"/>
    <n v="2660000"/>
    <x v="0"/>
    <s v=""/>
    <s v=""/>
    <n v="1600000"/>
    <n v="3200000"/>
    <x v="9"/>
    <s v="ATALI MAKMUR"/>
    <x v="2"/>
    <x v="1"/>
    <x v="3"/>
    <s v="eraserer30wjk"/>
    <s v="eraserer30wjk16000000.1250.05"/>
    <s v="eraserer30wjk16000000.1250.05"/>
    <s v=""/>
    <x v="1"/>
    <n v="897"/>
    <x v="1"/>
    <s v="50 BOX (30 PCS)"/>
    <s v="eraserer30wjk50box30pcsartomoro"/>
    <x v="0"/>
    <x v="223"/>
  </r>
  <r>
    <s v=""/>
    <s v=""/>
    <x v="1"/>
    <n v="57"/>
    <x v="1"/>
    <m/>
    <x v="1"/>
    <m/>
    <x v="0"/>
    <x v="1"/>
    <x v="0"/>
    <s v="ERASER 526 B40 P JK"/>
    <x v="1"/>
    <n v="50"/>
    <x v="8"/>
    <n v="28300"/>
    <m/>
    <m/>
    <x v="3"/>
    <x v="2"/>
    <x v="0"/>
    <x v="0"/>
    <n v="1415000"/>
    <n v="176875"/>
    <n v="61906.25"/>
    <n v="238781.25"/>
    <n v="1176218.75"/>
    <x v="0"/>
    <s v=""/>
    <s v=""/>
    <n v="1415000"/>
    <n v="1415000"/>
    <x v="9"/>
    <s v="ATALI MAKMUR"/>
    <x v="2"/>
    <x v="1"/>
    <x v="3"/>
    <s v="eraser526b40pjk"/>
    <s v="eraser526b40pjk14150000.1250.05"/>
    <s v="eraser526b40pjk14150000.1250.05"/>
    <s v=""/>
    <x v="1"/>
    <n v="890"/>
    <x v="1"/>
    <s v="50 BOX (40 PCS)"/>
    <s v="eraser526b40pjk50box40pcsartomoro"/>
    <x v="0"/>
    <x v="224"/>
  </r>
  <r>
    <s v=""/>
    <s v=""/>
    <x v="1"/>
    <n v="57"/>
    <x v="1"/>
    <m/>
    <x v="1"/>
    <m/>
    <x v="0"/>
    <x v="1"/>
    <x v="0"/>
    <s v="ERASER 526 B20 JK"/>
    <x v="9"/>
    <n v="150"/>
    <x v="8"/>
    <n v="34100"/>
    <m/>
    <m/>
    <x v="3"/>
    <x v="2"/>
    <x v="0"/>
    <x v="0"/>
    <n v="5115000"/>
    <n v="639375"/>
    <n v="223781.25"/>
    <n v="863156.25"/>
    <n v="4251843.75"/>
    <x v="0"/>
    <s v=""/>
    <s v=""/>
    <n v="1705000"/>
    <n v="5115000"/>
    <x v="9"/>
    <s v="ATALI MAKMUR"/>
    <x v="2"/>
    <x v="1"/>
    <x v="3"/>
    <s v="eraser526b20jk"/>
    <s v="eraser526b20jk17050000.1250.05"/>
    <s v="eraser526b20jk17050000.1250.05"/>
    <s v=""/>
    <x v="1"/>
    <n v="887"/>
    <x v="1"/>
    <s v="50 BOX (20 PCS)"/>
    <s v="eraser526b20jk50box20pcsartomoro"/>
    <x v="0"/>
    <x v="225"/>
  </r>
  <r>
    <s v=""/>
    <s v=""/>
    <x v="1"/>
    <n v="57"/>
    <x v="1"/>
    <m/>
    <x v="1"/>
    <m/>
    <x v="0"/>
    <x v="1"/>
    <x v="0"/>
    <s v="PENCIL CASE PC 0719TV 33A/F TRAVEL JK"/>
    <x v="1"/>
    <n v="288"/>
    <x v="3"/>
    <n v="4800"/>
    <m/>
    <s v="288 PCS"/>
    <x v="3"/>
    <x v="2"/>
    <x v="0"/>
    <x v="0"/>
    <n v="1382400"/>
    <n v="172800"/>
    <n v="60480"/>
    <n v="233280"/>
    <n v="1149120"/>
    <x v="0"/>
    <s v=""/>
    <s v=""/>
    <n v="1382400"/>
    <n v="1382400"/>
    <x v="9"/>
    <s v="ATALI MAKMUR"/>
    <x v="2"/>
    <x v="1"/>
    <x v="3"/>
    <s v="pencilcasepc0719tv33aftraveljk"/>
    <s v="pencilcasepc0719tv33aftraveljk13824000.1250.05"/>
    <s v="pencilcasepc0719tv33aftraveljk13824000.1250.05"/>
    <s v=""/>
    <x v="1"/>
    <n v="650"/>
    <x v="0"/>
    <s v="288 PCS"/>
    <s v="pencilcasepc0719tv33aftraveljk288pcsartomoro"/>
    <x v="0"/>
    <x v="226"/>
  </r>
  <r>
    <s v=""/>
    <s v=""/>
    <x v="1"/>
    <n v="57"/>
    <x v="1"/>
    <m/>
    <x v="1"/>
    <m/>
    <x v="0"/>
    <x v="1"/>
    <x v="0"/>
    <s v="PENCIL CASE PC 0719AC-36A/F ANIMAL CALENDER JK"/>
    <x v="1"/>
    <n v="288"/>
    <x v="3"/>
    <n v="4800"/>
    <m/>
    <m/>
    <x v="3"/>
    <x v="2"/>
    <x v="0"/>
    <x v="0"/>
    <n v="1382400"/>
    <n v="172800"/>
    <n v="60480"/>
    <n v="233280"/>
    <n v="1149120"/>
    <x v="0"/>
    <s v=""/>
    <s v=""/>
    <n v="1382400"/>
    <n v="1382400"/>
    <x v="9"/>
    <s v="ATALI MAKMUR"/>
    <x v="2"/>
    <x v="1"/>
    <x v="3"/>
    <s v="pencilcasepc0719ac36afanimalcalenderjk"/>
    <s v="pencilcasepc0719ac36afanimalcalenderjk13824000.1250.05"/>
    <s v="pencilcasepc0719ac36afanimalcalenderjk13824000.1250.05"/>
    <s v=""/>
    <x v="1"/>
    <n v="638"/>
    <x v="1"/>
    <s v="288 PCS"/>
    <s v="pencilcasepc0719ac36afanimalcalenderjk288pcsartomoro"/>
    <x v="0"/>
    <x v="227"/>
  </r>
  <r>
    <s v=""/>
    <s v=""/>
    <x v="1"/>
    <n v="57"/>
    <x v="1"/>
    <m/>
    <x v="1"/>
    <m/>
    <x v="0"/>
    <x v="1"/>
    <x v="0"/>
    <s v="PUNCH NO 85 JK"/>
    <x v="5"/>
    <n v="48"/>
    <x v="3"/>
    <n v="40000"/>
    <m/>
    <s v="24 PCS"/>
    <x v="3"/>
    <x v="2"/>
    <x v="0"/>
    <x v="0"/>
    <n v="1920000"/>
    <n v="240000"/>
    <n v="84000"/>
    <n v="324000"/>
    <n v="1596000"/>
    <x v="0"/>
    <s v=""/>
    <s v=""/>
    <n v="960000"/>
    <n v="1920000"/>
    <x v="9"/>
    <s v="ATALI MAKMUR"/>
    <x v="2"/>
    <x v="1"/>
    <x v="3"/>
    <s v="punchno85jk"/>
    <s v="punchno85jk9600000.1250.05"/>
    <s v="punchno85jk9600000.1250.05"/>
    <s v=""/>
    <x v="1"/>
    <n v="755"/>
    <x v="0"/>
    <s v="24 PCS"/>
    <s v="punchno85jk24pcsartomoro"/>
    <x v="0"/>
    <x v="228"/>
  </r>
  <r>
    <s v=""/>
    <s v=""/>
    <x v="1"/>
    <n v="57"/>
    <x v="1"/>
    <m/>
    <x v="1"/>
    <m/>
    <x v="0"/>
    <x v="1"/>
    <x v="0"/>
    <s v="GLUE GL R 50 JK"/>
    <x v="0"/>
    <n v="2880"/>
    <x v="3"/>
    <n v="2150"/>
    <m/>
    <m/>
    <x v="3"/>
    <x v="2"/>
    <x v="0"/>
    <x v="0"/>
    <n v="6192000"/>
    <n v="774000"/>
    <n v="270900"/>
    <n v="1044900"/>
    <n v="5147100"/>
    <x v="0"/>
    <n v="9912307.5"/>
    <n v="48827292.5"/>
    <n v="619200"/>
    <n v="6192000"/>
    <x v="9"/>
    <s v="ATALI MAKMUR"/>
    <x v="2"/>
    <x v="1"/>
    <x v="3"/>
    <s v="glueglr50jk"/>
    <s v="glueglr50jk6192000.1250.05"/>
    <s v="glueglr50jk6192000.1250.05"/>
    <s v=""/>
    <x v="1"/>
    <n v="547"/>
    <x v="1"/>
    <s v="24 LSN"/>
    <s v="glueglr50jk24lsnartomoro"/>
    <x v="0"/>
    <x v="229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58"/>
    <s v="ETJ_1307_-2"/>
    <x v="0"/>
    <n v="58"/>
    <x v="11"/>
    <s v="ETJ"/>
    <x v="0"/>
    <m/>
    <x v="0"/>
    <x v="11"/>
    <x v="0"/>
    <s v="PELNA LAPTOP TABLE"/>
    <x v="23"/>
    <n v="600"/>
    <x v="3"/>
    <n v="57000"/>
    <m/>
    <s v="10 PCS"/>
    <x v="1"/>
    <x v="0"/>
    <x v="0"/>
    <x v="0"/>
    <n v="34200000"/>
    <n v="0"/>
    <n v="0"/>
    <n v="0"/>
    <n v="34200000"/>
    <x v="0"/>
    <s v=""/>
    <s v=""/>
    <n v="570000"/>
    <n v="34200000"/>
    <x v="10"/>
    <s v="ETJ"/>
    <x v="0"/>
    <x v="0"/>
    <x v="3"/>
    <s v="pelnalaptoptable"/>
    <s v="pelnalaptoptable570000"/>
    <s v="pelnalaptoptable570000"/>
    <s v="ETJUNTANA45115pelnalaptoptable"/>
    <x v="0"/>
    <n v="2085"/>
    <x v="0"/>
    <s v="10 PCS"/>
    <s v="pelnalaptoptable10pcsuntana"/>
    <x v="0"/>
    <x v="230"/>
  </r>
  <r>
    <s v=""/>
    <s v=""/>
    <x v="1"/>
    <n v="58"/>
    <x v="1"/>
    <m/>
    <x v="1"/>
    <m/>
    <x v="0"/>
    <x v="1"/>
    <x v="0"/>
    <s v="PELNA LAPTOP TABLE"/>
    <x v="9"/>
    <n v="30"/>
    <x v="3"/>
    <m/>
    <m/>
    <s v="10 PCS"/>
    <x v="1"/>
    <x v="0"/>
    <x v="0"/>
    <x v="2"/>
    <s v=""/>
    <s v=""/>
    <s v=""/>
    <s v=""/>
    <s v=""/>
    <x v="0"/>
    <n v="0"/>
    <n v="34200000"/>
    <n v="0"/>
    <s v=""/>
    <x v="10"/>
    <s v="ETJ"/>
    <x v="0"/>
    <x v="1"/>
    <x v="3"/>
    <s v="pelnalaptoptable"/>
    <s v="pelnalaptoptable0"/>
    <s v="pelnalaptoptable0"/>
    <s v=""/>
    <x v="1"/>
    <n v="2085"/>
    <x v="0"/>
    <s v="10 PCS"/>
    <s v="pelnalaptoptable10pcsuntana"/>
    <x v="0"/>
    <x v="231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59"/>
    <s v="KEN_1207_809-11"/>
    <x v="0"/>
    <n v="59"/>
    <x v="12"/>
    <s v="KENKO SINAR INDONESIA"/>
    <x v="2"/>
    <s v="23070809"/>
    <x v="11"/>
    <x v="12"/>
    <x v="0"/>
    <s v="KENKO STAPLER HD-10S MINI"/>
    <x v="5"/>
    <m/>
    <x v="1"/>
    <m/>
    <n v="1740000"/>
    <m/>
    <x v="5"/>
    <x v="0"/>
    <x v="0"/>
    <x v="0"/>
    <n v="3480000"/>
    <n v="591600"/>
    <n v="0"/>
    <n v="591600"/>
    <n v="2888400"/>
    <x v="0"/>
    <s v=""/>
    <s v=""/>
    <n v="1740000"/>
    <s v=""/>
    <x v="11"/>
    <s v="KENKO SINAR INDONESIA"/>
    <x v="2"/>
    <x v="12"/>
    <x v="3"/>
    <s v="kenkostaplerhd10smini"/>
    <s v="kenkostaplerhd10smini17400000.17"/>
    <s v="kenkostaplerhd10smini17400000.17"/>
    <s v="KENKO SINAR INDONESIAARTO MORO23070809SA 4290845117kenkostaplerhd10smini"/>
    <x v="0"/>
    <n v="873"/>
    <x v="1"/>
    <s v="25 LSN"/>
    <s v="kenkostaplerhd10smini25lsnartomoro"/>
    <x v="0"/>
    <x v="232"/>
  </r>
  <r>
    <s v=""/>
    <s v=""/>
    <x v="1"/>
    <n v="59"/>
    <x v="1"/>
    <m/>
    <x v="1"/>
    <m/>
    <x v="0"/>
    <x v="1"/>
    <x v="0"/>
    <s v="KENKO STAPLES NO.1210 23/10"/>
    <x v="9"/>
    <m/>
    <x v="1"/>
    <m/>
    <n v="840000"/>
    <m/>
    <x v="5"/>
    <x v="0"/>
    <x v="0"/>
    <x v="0"/>
    <n v="2520000"/>
    <n v="428400.00000000006"/>
    <n v="0"/>
    <n v="428400.00000000006"/>
    <n v="2091600"/>
    <x v="0"/>
    <s v=""/>
    <s v=""/>
    <n v="840000"/>
    <s v=""/>
    <x v="11"/>
    <s v="KENKO SINAR INDONESIA"/>
    <x v="2"/>
    <x v="1"/>
    <x v="3"/>
    <s v="kenkostaplesno12102310"/>
    <s v="kenkostaplesno121023108400000.17"/>
    <s v="kenkostaplesno121023108400000.17"/>
    <s v=""/>
    <x v="1"/>
    <n v="469"/>
    <x v="1"/>
    <s v="20 PAK (10 BOX)"/>
    <s v="kenkostaplesno1210231020pak10boxartomoro"/>
    <x v="0"/>
    <x v="233"/>
  </r>
  <r>
    <s v=""/>
    <s v=""/>
    <x v="1"/>
    <n v="59"/>
    <x v="1"/>
    <m/>
    <x v="1"/>
    <m/>
    <x v="0"/>
    <x v="1"/>
    <x v="0"/>
    <s v="KENKO CUTTER BLADE A100 9MM"/>
    <x v="1"/>
    <m/>
    <x v="1"/>
    <m/>
    <n v="3888000"/>
    <m/>
    <x v="5"/>
    <x v="0"/>
    <x v="0"/>
    <x v="0"/>
    <n v="3888000"/>
    <n v="660960"/>
    <n v="0"/>
    <n v="660960"/>
    <n v="3227040"/>
    <x v="0"/>
    <s v=""/>
    <s v=""/>
    <n v="3888000"/>
    <s v=""/>
    <x v="11"/>
    <s v="KENKO SINAR INDONESIA"/>
    <x v="2"/>
    <x v="1"/>
    <x v="3"/>
    <s v="kenkocutterbladea1009mm"/>
    <s v="kenkocutterbladea1009mm38880000.17"/>
    <s v="kenkocutterbladea1009mm38880000.17"/>
    <s v=""/>
    <x v="1"/>
    <n v="455"/>
    <x v="1"/>
    <s v="120 LSN"/>
    <s v="kenkocutterbladea1009mm120lsnartomoro"/>
    <x v="0"/>
    <x v="234"/>
  </r>
  <r>
    <s v=""/>
    <s v=""/>
    <x v="1"/>
    <n v="59"/>
    <x v="1"/>
    <m/>
    <x v="1"/>
    <m/>
    <x v="0"/>
    <x v="1"/>
    <x v="0"/>
    <s v="KENKO PENCIL CASE PC-0719-UR"/>
    <x v="1"/>
    <m/>
    <x v="1"/>
    <m/>
    <n v="1497600"/>
    <m/>
    <x v="5"/>
    <x v="0"/>
    <x v="0"/>
    <x v="0"/>
    <n v="1497600"/>
    <n v="254592.00000000003"/>
    <n v="0"/>
    <n v="254592.00000000003"/>
    <n v="1243008"/>
    <x v="0"/>
    <s v=""/>
    <s v=""/>
    <n v="1497600"/>
    <s v=""/>
    <x v="11"/>
    <s v="KENKO SINAR INDONESIA"/>
    <x v="2"/>
    <x v="1"/>
    <x v="3"/>
    <s v="kenkopencilcasepc0719ur"/>
    <s v="kenkopencilcasepc0719ur14976000.17"/>
    <s v="kenkopencilcasepc0719ur14976000.17"/>
    <s v=""/>
    <x v="1"/>
    <n v="656"/>
    <x v="1"/>
    <s v="24 LSN"/>
    <s v="kenkopencilcasepc0719ur24lsnartomoro"/>
    <x v="0"/>
    <x v="235"/>
  </r>
  <r>
    <s v=""/>
    <s v=""/>
    <x v="1"/>
    <n v="59"/>
    <x v="1"/>
    <m/>
    <x v="1"/>
    <m/>
    <x v="0"/>
    <x v="1"/>
    <x v="0"/>
    <s v="KENKO JUMBO CLIP NO.5"/>
    <x v="1"/>
    <m/>
    <x v="1"/>
    <m/>
    <n v="860000"/>
    <m/>
    <x v="5"/>
    <x v="0"/>
    <x v="0"/>
    <x v="0"/>
    <n v="860000"/>
    <n v="146200"/>
    <n v="0"/>
    <n v="146200"/>
    <n v="713800"/>
    <x v="0"/>
    <s v=""/>
    <s v=""/>
    <n v="860000"/>
    <s v=""/>
    <x v="11"/>
    <s v="KENKO SINAR INDONESIA"/>
    <x v="2"/>
    <x v="1"/>
    <x v="3"/>
    <s v="kenkojumboclipno5"/>
    <s v="kenkojumboclipno58600000.17"/>
    <s v="kenkojumboclipno58600000.17"/>
    <s v=""/>
    <x v="1"/>
    <n v="287"/>
    <x v="1"/>
    <s v="20 PAK (10 BOX)"/>
    <s v="kenkojumboclipno520pak10boxartomoro"/>
    <x v="0"/>
    <x v="236"/>
  </r>
  <r>
    <s v=""/>
    <s v=""/>
    <x v="1"/>
    <n v="59"/>
    <x v="1"/>
    <m/>
    <x v="1"/>
    <m/>
    <x v="0"/>
    <x v="1"/>
    <x v="0"/>
    <s v="KENKO BINDER CLIP NO.107"/>
    <x v="1"/>
    <m/>
    <x v="1"/>
    <m/>
    <n v="1590000"/>
    <m/>
    <x v="5"/>
    <x v="0"/>
    <x v="0"/>
    <x v="0"/>
    <n v="1590000"/>
    <n v="270300"/>
    <n v="0"/>
    <n v="270300"/>
    <n v="1319700"/>
    <x v="0"/>
    <s v=""/>
    <s v=""/>
    <n v="1590000"/>
    <s v=""/>
    <x v="11"/>
    <s v="KENKO SINAR INDONESIA"/>
    <x v="2"/>
    <x v="1"/>
    <x v="3"/>
    <s v="kenkobinderclipno107"/>
    <s v="kenkobinderclipno10715900000.17"/>
    <s v="kenkobinderclipno10715900000.17"/>
    <s v=""/>
    <x v="1"/>
    <n v="131"/>
    <x v="1"/>
    <s v="50 GRS"/>
    <s v="kenkobinderclipno10750grsartomoro"/>
    <x v="0"/>
    <x v="237"/>
  </r>
  <r>
    <s v=""/>
    <s v=""/>
    <x v="1"/>
    <n v="59"/>
    <x v="1"/>
    <m/>
    <x v="1"/>
    <m/>
    <x v="0"/>
    <x v="1"/>
    <x v="0"/>
    <s v="KENKO BINDER CLIP NO.111"/>
    <x v="1"/>
    <m/>
    <x v="1"/>
    <m/>
    <n v="1476000"/>
    <m/>
    <x v="5"/>
    <x v="0"/>
    <x v="0"/>
    <x v="0"/>
    <n v="1476000"/>
    <n v="250920.00000000003"/>
    <n v="0"/>
    <n v="250920.00000000003"/>
    <n v="1225080"/>
    <x v="0"/>
    <s v=""/>
    <s v=""/>
    <n v="1476000"/>
    <s v=""/>
    <x v="11"/>
    <s v="KENKO SINAR INDONESIA"/>
    <x v="2"/>
    <x v="1"/>
    <x v="3"/>
    <s v="kenkobinderclipno111"/>
    <s v="kenkobinderclipno11114760000.17"/>
    <s v="kenkobinderclipno11114760000.17"/>
    <s v=""/>
    <x v="1"/>
    <n v="132"/>
    <x v="1"/>
    <s v="30 GRS"/>
    <s v="kenkobinderclipno11130grsartomoro"/>
    <x v="0"/>
    <x v="238"/>
  </r>
  <r>
    <s v=""/>
    <s v=""/>
    <x v="1"/>
    <n v="59"/>
    <x v="1"/>
    <m/>
    <x v="1"/>
    <m/>
    <x v="0"/>
    <x v="1"/>
    <x v="0"/>
    <s v="KENKO CUTTER BLADE L 150 18MM"/>
    <x v="8"/>
    <m/>
    <x v="1"/>
    <m/>
    <n v="3888000"/>
    <m/>
    <x v="5"/>
    <x v="0"/>
    <x v="0"/>
    <x v="0"/>
    <n v="19440000"/>
    <n v="3304800.0000000005"/>
    <n v="0"/>
    <n v="3304800.0000000005"/>
    <n v="16135200"/>
    <x v="0"/>
    <s v=""/>
    <s v=""/>
    <n v="3888000"/>
    <s v=""/>
    <x v="11"/>
    <s v="KENKO SINAR INDONESIA"/>
    <x v="2"/>
    <x v="1"/>
    <x v="3"/>
    <s v="kenkocutterbladel15018mm"/>
    <s v="kenkocutterbladel15018mm38880000.17"/>
    <s v="kenkocutterbladel15018mm38880000.17"/>
    <s v=""/>
    <x v="1"/>
    <n v="456"/>
    <x v="1"/>
    <s v="60 LSN"/>
    <s v="kenkocutterbladel15018mm60lsnartomoro"/>
    <x v="0"/>
    <x v="239"/>
  </r>
  <r>
    <s v=""/>
    <s v=""/>
    <x v="1"/>
    <n v="59"/>
    <x v="1"/>
    <m/>
    <x v="1"/>
    <m/>
    <x v="0"/>
    <x v="1"/>
    <x v="0"/>
    <s v="KENKO CORRECTION FLUID KE 107 M"/>
    <x v="5"/>
    <m/>
    <x v="1"/>
    <m/>
    <n v="2008800"/>
    <m/>
    <x v="5"/>
    <x v="0"/>
    <x v="0"/>
    <x v="0"/>
    <n v="4017600"/>
    <n v="682992"/>
    <n v="0"/>
    <n v="682992"/>
    <n v="3334608"/>
    <x v="0"/>
    <s v=""/>
    <s v=""/>
    <n v="2008800"/>
    <s v=""/>
    <x v="11"/>
    <s v="KENKO SINAR INDONESIA"/>
    <x v="2"/>
    <x v="1"/>
    <x v="3"/>
    <s v="kenkocorrectionfluidke107m"/>
    <s v="kenkocorrectionfluidke107m20088000.17"/>
    <s v="kenkocorrectionfluidke107m20088000.17"/>
    <s v=""/>
    <x v="1"/>
    <n v="997"/>
    <x v="1"/>
    <s v="36 LSN"/>
    <s v="kenkocorrectionfluidke107m36lsnartomoro"/>
    <x v="0"/>
    <x v="240"/>
  </r>
  <r>
    <s v=""/>
    <s v=""/>
    <x v="1"/>
    <n v="59"/>
    <x v="1"/>
    <m/>
    <x v="1"/>
    <m/>
    <x v="0"/>
    <x v="1"/>
    <x v="0"/>
    <s v="KENKO CORRECTION FLUID KE 108"/>
    <x v="5"/>
    <m/>
    <x v="1"/>
    <m/>
    <n v="1695600"/>
    <m/>
    <x v="5"/>
    <x v="0"/>
    <x v="0"/>
    <x v="0"/>
    <n v="3391200"/>
    <n v="576504"/>
    <n v="0"/>
    <n v="576504"/>
    <n v="2814696"/>
    <x v="0"/>
    <s v=""/>
    <s v=""/>
    <n v="1695600"/>
    <s v=""/>
    <x v="11"/>
    <s v="KENKO SINAR INDONESIA"/>
    <x v="2"/>
    <x v="1"/>
    <x v="3"/>
    <s v="kenkocorrectionfluidke108"/>
    <s v="kenkocorrectionfluidke10816956000.17"/>
    <s v="kenkocorrectionfluidke10816956000.17"/>
    <s v=""/>
    <x v="1"/>
    <n v="998"/>
    <x v="1"/>
    <s v="36 LSN"/>
    <s v="kenkocorrectionfluidke10836lsnartomoro"/>
    <x v="0"/>
    <x v="241"/>
  </r>
  <r>
    <s v=""/>
    <s v=""/>
    <x v="1"/>
    <n v="59"/>
    <x v="1"/>
    <m/>
    <x v="1"/>
    <m/>
    <x v="12"/>
    <x v="1"/>
    <x v="0"/>
    <s v="KENKO TAPE DISPENSER TD-323 1&quot; &amp; 3&quot; CORE"/>
    <x v="0"/>
    <m/>
    <x v="1"/>
    <m/>
    <n v="462000"/>
    <m/>
    <x v="5"/>
    <x v="0"/>
    <x v="0"/>
    <x v="0"/>
    <n v="4620000"/>
    <n v="785400"/>
    <n v="0"/>
    <n v="785400"/>
    <n v="3834600"/>
    <x v="0"/>
    <n v="7952668"/>
    <n v="38827732"/>
    <n v="462000"/>
    <s v=""/>
    <x v="11"/>
    <s v="KENKO SINAR INDONESIA"/>
    <x v="2"/>
    <x v="1"/>
    <x v="3"/>
    <s v="kenkotapedispensertd3231&amp;3core"/>
    <s v="kenkotapedispensertd3231&amp;3core4620000.17"/>
    <s v="kenkotapedispensertd3231&amp;3core4620000.17"/>
    <s v=""/>
    <x v="1"/>
    <n v="911"/>
    <x v="1"/>
    <s v="24 PCS"/>
    <s v="kenkotapedispensertd3231&amp;3core24pcsartomoro"/>
    <x v="0"/>
    <x v="24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60"/>
    <s v="KEN_1207_865-5"/>
    <x v="0"/>
    <n v="60"/>
    <x v="1"/>
    <s v="KENKO SINAR INDONESIA"/>
    <x v="2"/>
    <s v="23070865"/>
    <x v="13"/>
    <x v="13"/>
    <x v="0"/>
    <s v="KENKO MECHANICAL PENCIL MP 01 0.5MM"/>
    <x v="5"/>
    <m/>
    <x v="1"/>
    <m/>
    <n v="7430400"/>
    <m/>
    <x v="5"/>
    <x v="0"/>
    <x v="0"/>
    <x v="0"/>
    <n v="14860800"/>
    <n v="2526336"/>
    <n v="0"/>
    <n v="2526336"/>
    <n v="12334464"/>
    <x v="0"/>
    <s v=""/>
    <s v=""/>
    <n v="7430400"/>
    <s v=""/>
    <x v="11"/>
    <s v="KENKO SINAR INDONESIA"/>
    <x v="2"/>
    <x v="2"/>
    <x v="3"/>
    <s v="kenkomechanicalpencilmp0105mm"/>
    <s v="kenkomechanicalpencilmp0105mm74304000.17"/>
    <s v="kenkomechanicalpencilmp0105mm74304000.17"/>
    <s v="KENKO SINAR INDONESIAARTO MORO23070865SA 4293945118kenkomechanicalpencilmp0105mm"/>
    <x v="0"/>
    <n v="571"/>
    <x v="1"/>
    <s v="12 GRS"/>
    <s v="kenkomechanicalpencilmp0105mm12grsartomoro"/>
    <x v="0"/>
    <x v="243"/>
  </r>
  <r>
    <s v=""/>
    <s v=""/>
    <x v="1"/>
    <n v="60"/>
    <x v="1"/>
    <m/>
    <x v="1"/>
    <m/>
    <x v="0"/>
    <x v="1"/>
    <x v="0"/>
    <s v="KENKO STAPLER HD-50"/>
    <x v="5"/>
    <m/>
    <x v="1"/>
    <m/>
    <n v="2280000"/>
    <m/>
    <x v="5"/>
    <x v="0"/>
    <x v="0"/>
    <x v="0"/>
    <n v="4560000"/>
    <n v="775200"/>
    <n v="0"/>
    <n v="775200"/>
    <n v="3784800"/>
    <x v="0"/>
    <s v=""/>
    <s v=""/>
    <n v="2280000"/>
    <s v=""/>
    <x v="11"/>
    <s v="KENKO SINAR INDONESIA"/>
    <x v="2"/>
    <x v="1"/>
    <x v="3"/>
    <s v="kenkostaplerhd50"/>
    <s v="kenkostaplerhd5022800000.17"/>
    <s v="kenkostaplerhd5022800000.17"/>
    <s v=""/>
    <x v="1"/>
    <n v="878"/>
    <x v="1"/>
    <s v="10 LSN"/>
    <s v="kenkostaplerhd5010lsnartomoro"/>
    <x v="0"/>
    <x v="244"/>
  </r>
  <r>
    <s v=""/>
    <s v=""/>
    <x v="1"/>
    <n v="60"/>
    <x v="1"/>
    <m/>
    <x v="1"/>
    <m/>
    <x v="0"/>
    <x v="1"/>
    <x v="0"/>
    <s v="KENKO CORRECTION FLUID KE 01"/>
    <x v="10"/>
    <m/>
    <x v="1"/>
    <m/>
    <n v="1954800"/>
    <m/>
    <x v="5"/>
    <x v="0"/>
    <x v="0"/>
    <x v="0"/>
    <n v="13683600"/>
    <n v="2326212"/>
    <n v="0"/>
    <n v="2326212"/>
    <n v="11357388"/>
    <x v="0"/>
    <s v=""/>
    <s v=""/>
    <n v="1954800"/>
    <s v=""/>
    <x v="11"/>
    <s v="KENKO SINAR INDONESIA"/>
    <x v="2"/>
    <x v="1"/>
    <x v="3"/>
    <s v="kenkocorrectionfluidke01"/>
    <s v="kenkocorrectionfluidke0119548000.17"/>
    <s v="kenkocorrectionfluidke0119548000.17"/>
    <s v=""/>
    <x v="1"/>
    <n v="996"/>
    <x v="1"/>
    <s v="36 LSN"/>
    <s v="kenkocorrectionfluidke0136lsnartomoro"/>
    <x v="0"/>
    <x v="245"/>
  </r>
  <r>
    <s v=""/>
    <s v=""/>
    <x v="1"/>
    <n v="60"/>
    <x v="1"/>
    <m/>
    <x v="1"/>
    <m/>
    <x v="0"/>
    <x v="1"/>
    <x v="0"/>
    <s v="KENKO POCKET NOTE PN 404"/>
    <x v="1"/>
    <m/>
    <x v="1"/>
    <m/>
    <n v="804000"/>
    <m/>
    <x v="5"/>
    <x v="0"/>
    <x v="0"/>
    <x v="0"/>
    <n v="804000"/>
    <n v="136680"/>
    <n v="0"/>
    <n v="136680"/>
    <n v="667320"/>
    <x v="0"/>
    <s v=""/>
    <s v=""/>
    <n v="804000"/>
    <s v=""/>
    <x v="11"/>
    <s v="KENKO SINAR INDONESIA"/>
    <x v="2"/>
    <x v="1"/>
    <x v="3"/>
    <s v="kenkopocketnotepn404"/>
    <s v="kenkopocketnotepn4048040000.17"/>
    <s v="kenkopocketnotepn4048040000.17"/>
    <s v=""/>
    <x v="1"/>
    <n v="748"/>
    <x v="1"/>
    <s v="20 LSN"/>
    <s v="kenkopocketnotepn40420lsnartomoro"/>
    <x v="0"/>
    <x v="246"/>
  </r>
  <r>
    <s v=""/>
    <s v=""/>
    <x v="1"/>
    <n v="60"/>
    <x v="1"/>
    <m/>
    <x v="1"/>
    <m/>
    <x v="14"/>
    <x v="1"/>
    <x v="0"/>
    <s v="KENKO LIQUID GLUE LG 35 35ML"/>
    <x v="9"/>
    <m/>
    <x v="1"/>
    <m/>
    <n v="396000"/>
    <m/>
    <x v="5"/>
    <x v="0"/>
    <x v="0"/>
    <x v="0"/>
    <n v="1188000"/>
    <n v="201960"/>
    <n v="0"/>
    <n v="201960"/>
    <n v="986040"/>
    <x v="0"/>
    <n v="5966388"/>
    <n v="29130012"/>
    <n v="396000"/>
    <s v=""/>
    <x v="11"/>
    <s v="KENKO SINAR INDONESIA"/>
    <x v="2"/>
    <x v="1"/>
    <x v="3"/>
    <s v="kenkoliquidgluelg3535ml"/>
    <s v="kenkoliquidgluelg3535ml3960000.17"/>
    <s v="kenkoliquidgluelg3535ml3960000.17"/>
    <s v=""/>
    <x v="1"/>
    <n v="541"/>
    <x v="1"/>
    <s v="20 LSN"/>
    <s v="kenkoliquidgluelg3535ml20lsnartomoro"/>
    <x v="0"/>
    <x v="247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61"/>
    <s v="SAM_1207_372-3"/>
    <x v="0"/>
    <n v="61"/>
    <x v="1"/>
    <s v="SAMUDERA ANGKASA JAYA"/>
    <x v="2"/>
    <s v="JL-55372"/>
    <x v="0"/>
    <x v="10"/>
    <x v="0"/>
    <s v="P/C MAG AC-1762 (22*7.5)"/>
    <x v="9"/>
    <n v="432"/>
    <x v="3"/>
    <n v="9250"/>
    <m/>
    <s v="144 PCS"/>
    <x v="6"/>
    <x v="0"/>
    <x v="0"/>
    <x v="0"/>
    <n v="3996000"/>
    <n v="279720"/>
    <n v="0"/>
    <n v="279720"/>
    <n v="3716280"/>
    <x v="0"/>
    <s v=""/>
    <s v=""/>
    <n v="1332000"/>
    <n v="3996000"/>
    <x v="11"/>
    <s v="SAMUDERA ANGKASA JAYA"/>
    <x v="2"/>
    <x v="7"/>
    <x v="3"/>
    <s v="pcmagac176222*75"/>
    <s v="pcmagac176222*7513320000.07"/>
    <s v="pcmagac176222*7513320000.07"/>
    <s v="SAMUDERA ANGKASA JAYAARTO MOROJL-5537245114pcmagac176222*75"/>
    <x v="0"/>
    <n v="660"/>
    <x v="0"/>
    <s v="144 PCS"/>
    <s v="pcmagac176222*75144pcsartomoro"/>
    <x v="0"/>
    <x v="248"/>
  </r>
  <r>
    <s v=""/>
    <s v=""/>
    <x v="1"/>
    <n v="61"/>
    <x v="1"/>
    <m/>
    <x v="1"/>
    <m/>
    <x v="0"/>
    <x v="1"/>
    <x v="0"/>
    <s v="P/C MAG FC-1757 (22*7.5)"/>
    <x v="5"/>
    <n v="288"/>
    <x v="3"/>
    <n v="9250"/>
    <m/>
    <s v="144 PCS"/>
    <x v="6"/>
    <x v="0"/>
    <x v="0"/>
    <x v="0"/>
    <n v="2664000"/>
    <n v="186480.00000000003"/>
    <n v="0"/>
    <n v="186480.00000000003"/>
    <n v="2477520"/>
    <x v="0"/>
    <s v=""/>
    <s v=""/>
    <n v="1332000"/>
    <n v="2664000"/>
    <x v="11"/>
    <s v="SAMUDERA ANGKASA JAYA"/>
    <x v="2"/>
    <x v="1"/>
    <x v="3"/>
    <s v="pcmagfc175722*75"/>
    <s v="pcmagfc175722*7513320000.07"/>
    <s v="pcmagfc175722*7513320000.07"/>
    <s v=""/>
    <x v="1"/>
    <n v="671"/>
    <x v="0"/>
    <s v="144 PCS"/>
    <s v="pcmagfc175722*75144pcsartomoro"/>
    <x v="0"/>
    <x v="249"/>
  </r>
  <r>
    <s v=""/>
    <s v=""/>
    <x v="1"/>
    <n v="61"/>
    <x v="1"/>
    <m/>
    <x v="1"/>
    <m/>
    <x v="0"/>
    <x v="1"/>
    <x v="0"/>
    <s v="P/C MAG FX-2210 (22*10) METALIK LEBAR"/>
    <x v="1"/>
    <n v="120"/>
    <x v="3"/>
    <n v="11500"/>
    <m/>
    <s v="120 PCS"/>
    <x v="6"/>
    <x v="0"/>
    <x v="0"/>
    <x v="0"/>
    <n v="1380000"/>
    <n v="96600.000000000015"/>
    <n v="0"/>
    <n v="96600.000000000015"/>
    <n v="1283400"/>
    <x v="0"/>
    <n v="562800"/>
    <n v="7477200"/>
    <n v="1380000"/>
    <n v="1380000"/>
    <x v="11"/>
    <s v="SAMUDERA ANGKASA JAYA"/>
    <x v="2"/>
    <x v="1"/>
    <x v="3"/>
    <s v="pcmagfx221022*10metaliklebar"/>
    <s v="pcmagfx221022*10metaliklebar13800000.07"/>
    <s v="pcmagfx221022*10metaliklebar13800000.07"/>
    <s v=""/>
    <x v="1"/>
    <n v="677"/>
    <x v="0"/>
    <s v="120 PCS"/>
    <s v="pcmagfx221022*10metaliklebar120pcsartomoro"/>
    <x v="0"/>
    <x v="250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62"/>
    <s v="DUT_1207_23H-1"/>
    <x v="0"/>
    <n v="62"/>
    <x v="1"/>
    <s v="DUTA BUANA"/>
    <x v="0"/>
    <s v="HM/194/07-23H"/>
    <x v="0"/>
    <x v="12"/>
    <x v="0"/>
    <s v="BALLPEN TF 1190 HTM 0.3MM HIGHTECH"/>
    <x v="10"/>
    <n v="672"/>
    <x v="0"/>
    <n v="26500"/>
    <m/>
    <s v="96 LSN"/>
    <x v="0"/>
    <x v="0"/>
    <x v="0"/>
    <x v="0"/>
    <n v="17808000"/>
    <n v="534240"/>
    <n v="0"/>
    <n v="534240"/>
    <n v="17273760"/>
    <x v="0"/>
    <n v="534240"/>
    <n v="17273760"/>
    <n v="2544000"/>
    <n v="17808000"/>
    <x v="11"/>
    <s v="DUTA BUANA"/>
    <x v="0"/>
    <x v="3"/>
    <x v="3"/>
    <s v="ballpentf1190htm03mmhightech"/>
    <s v="ballpentf1190htm03mmhightech25440000.03"/>
    <s v="ballpentf1190htm03mmhightech25440000.03"/>
    <s v="DUTA BUANAUNTANAHM/194/07-23H45117ballpentf1190htm03mmhightech"/>
    <x v="0"/>
    <n v="1287"/>
    <x v="0"/>
    <s v="96 LSN"/>
    <s v="ballpentf1190htm03mmhightech96lsnuntana"/>
    <x v="0"/>
    <x v="251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63"/>
    <s v="DUT_1207_23H-1"/>
    <x v="0"/>
    <n v="63"/>
    <x v="1"/>
    <s v="DUTA BUANA"/>
    <x v="0"/>
    <s v="HM/199/07-23H"/>
    <x v="0"/>
    <x v="13"/>
    <x v="0"/>
    <s v="BALLPEN GEL TF 3115 0.3MM HIGHTECH KNOCK"/>
    <x v="8"/>
    <n v="480"/>
    <x v="0"/>
    <n v="30500"/>
    <m/>
    <s v="96 LSN"/>
    <x v="0"/>
    <x v="0"/>
    <x v="0"/>
    <x v="0"/>
    <n v="14640000"/>
    <n v="439200"/>
    <n v="0"/>
    <n v="439200"/>
    <n v="14200800"/>
    <x v="0"/>
    <n v="439200"/>
    <n v="14200800"/>
    <n v="2928000"/>
    <n v="14640000"/>
    <x v="11"/>
    <s v="DUTA BUANA"/>
    <x v="0"/>
    <x v="3"/>
    <x v="3"/>
    <s v="ballpengeltf311503mmhightechknock"/>
    <s v="ballpengeltf311503mmhightechknock29280000.03"/>
    <s v="ballpengeltf311503mmhightechknock29280000.03"/>
    <s v="DUTA BUANAUNTANAHM/199/07-23H45118ballpengeltf311503mmhightechknock"/>
    <x v="0"/>
    <n v="1289"/>
    <x v="0"/>
    <s v="96 LSN"/>
    <s v="ballpengeltf311503mmhightechknock96lsnuntana"/>
    <x v="0"/>
    <x v="25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64"/>
    <s v="ETJ_1207_523-1"/>
    <x v="0"/>
    <n v="64"/>
    <x v="1"/>
    <s v="ETJ"/>
    <x v="0"/>
    <s v="KZ5.23"/>
    <x v="0"/>
    <x v="10"/>
    <x v="0"/>
    <s v="N. TAG D/MRH 301"/>
    <x v="9"/>
    <n v="12000"/>
    <x v="3"/>
    <n v="700"/>
    <m/>
    <s v="4000 PCS"/>
    <x v="1"/>
    <x v="0"/>
    <x v="0"/>
    <x v="0"/>
    <n v="8400000"/>
    <n v="0"/>
    <n v="0"/>
    <n v="0"/>
    <n v="8400000"/>
    <x v="0"/>
    <n v="0"/>
    <n v="8400000"/>
    <n v="2800000"/>
    <n v="8400000"/>
    <x v="11"/>
    <s v="ETJ"/>
    <x v="0"/>
    <x v="3"/>
    <x v="3"/>
    <s v="ntagdmrh301"/>
    <s v="ntagdmrh3012800000"/>
    <s v="ntagdmrh3012800000"/>
    <s v="ETJUNTANAKZ5.2345114ntagdmrh301"/>
    <x v="0"/>
    <n v="2098"/>
    <x v="0"/>
    <s v="4000 PCS"/>
    <s v="ntagdmrh3014000pcsuntana"/>
    <x v="0"/>
    <x v="253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65"/>
    <s v="SAP_1507_331-2"/>
    <x v="0"/>
    <n v="65"/>
    <x v="13"/>
    <s v="SAPUTRO"/>
    <x v="0"/>
    <s v="F23G000331"/>
    <x v="0"/>
    <x v="12"/>
    <x v="0"/>
    <s v="STICKER NAMA FANCY HOLO"/>
    <x v="24"/>
    <n v="22680"/>
    <x v="3"/>
    <n v="1625"/>
    <m/>
    <s v="2520 PCS"/>
    <x v="2"/>
    <x v="4"/>
    <x v="0"/>
    <x v="0"/>
    <n v="36855000"/>
    <n v="7371000"/>
    <n v="737100"/>
    <n v="8108100"/>
    <n v="28746900"/>
    <x v="0"/>
    <s v=""/>
    <s v=""/>
    <n v="4095000"/>
    <n v="36855000"/>
    <x v="12"/>
    <s v="SAPUTRO"/>
    <x v="0"/>
    <x v="0"/>
    <x v="3"/>
    <s v="stickernamafancyholo"/>
    <s v="stickernamafancyholo40950000.20.025"/>
    <s v="stickernamafancyholo40950000.20.025"/>
    <s v="SAPUTROUNTANAF23G00033145117stickernamafancyholo"/>
    <x v="0"/>
    <n v="2526"/>
    <x v="0"/>
    <s v="2520 PCS"/>
    <s v="stickernamafancyholo2520pcsuntana"/>
    <x v="0"/>
    <x v="254"/>
  </r>
  <r>
    <s v=""/>
    <s v=""/>
    <x v="1"/>
    <n v="65"/>
    <x v="1"/>
    <m/>
    <x v="1"/>
    <m/>
    <x v="0"/>
    <x v="1"/>
    <x v="0"/>
    <s v="STICKER NAMA FANCY HOLO"/>
    <x v="6"/>
    <n v="15120"/>
    <x v="3"/>
    <n v="1625"/>
    <m/>
    <s v="3780 PCS"/>
    <x v="2"/>
    <x v="4"/>
    <x v="0"/>
    <x v="0"/>
    <n v="24570000"/>
    <n v="4914000"/>
    <n v="491400"/>
    <n v="5405400"/>
    <n v="19164600"/>
    <x v="0"/>
    <n v="13513500"/>
    <n v="47911500"/>
    <n v="6142500"/>
    <n v="24570000"/>
    <x v="12"/>
    <s v="SAPUTRO"/>
    <x v="0"/>
    <x v="1"/>
    <x v="3"/>
    <s v="stickernamafancyholo"/>
    <s v="stickernamafancyholo61425000.20.025"/>
    <s v="stickernamafancyholo61425000.20.025"/>
    <s v=""/>
    <x v="1"/>
    <n v="2526"/>
    <x v="0"/>
    <s v="3780 PCS"/>
    <s v="stickernamafancyholo3780pcsuntana"/>
    <x v="0"/>
    <x v="255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66"/>
    <s v="KEN_1407_030-7"/>
    <x v="0"/>
    <n v="66"/>
    <x v="14"/>
    <s v="KENKO SINAR INDONESIA"/>
    <x v="2"/>
    <s v="23071030"/>
    <x v="0"/>
    <x v="14"/>
    <x v="0"/>
    <s v="KENKO SCISSOR SC-828"/>
    <x v="1"/>
    <m/>
    <x v="1"/>
    <m/>
    <n v="1410000"/>
    <m/>
    <x v="5"/>
    <x v="0"/>
    <x v="0"/>
    <x v="0"/>
    <n v="1410000"/>
    <n v="239700.00000000003"/>
    <n v="0"/>
    <n v="239700.00000000003"/>
    <n v="1170300"/>
    <x v="0"/>
    <s v=""/>
    <s v=""/>
    <n v="1410000"/>
    <s v=""/>
    <x v="13"/>
    <s v="KENKO SINAR INDONESIA"/>
    <x v="2"/>
    <x v="4"/>
    <x v="3"/>
    <s v="kenkoscissorsc828"/>
    <s v="kenkoscissorsc82814100000.17"/>
    <s v="kenkoscissorsc82814100000.17"/>
    <s v="KENKO SINAR INDONESIAARTO MORO2307103045119kenkoscissorsc828"/>
    <x v="0"/>
    <n v="442"/>
    <x v="1"/>
    <s v="25 LSN"/>
    <s v="kenkoscissorsc82825lsnartomoro"/>
    <x v="0"/>
    <x v="256"/>
  </r>
  <r>
    <s v=""/>
    <s v=""/>
    <x v="1"/>
    <n v="66"/>
    <x v="1"/>
    <m/>
    <x v="1"/>
    <m/>
    <x v="0"/>
    <x v="1"/>
    <x v="0"/>
    <s v="KENKO SCISSOR SC-848N"/>
    <x v="1"/>
    <m/>
    <x v="1"/>
    <m/>
    <n v="1188000"/>
    <m/>
    <x v="5"/>
    <x v="0"/>
    <x v="0"/>
    <x v="0"/>
    <n v="1188000"/>
    <n v="201960"/>
    <n v="0"/>
    <n v="201960"/>
    <n v="986040"/>
    <x v="0"/>
    <s v=""/>
    <s v=""/>
    <n v="1188000"/>
    <s v=""/>
    <x v="13"/>
    <s v="KENKO SINAR INDONESIA"/>
    <x v="2"/>
    <x v="1"/>
    <x v="3"/>
    <s v="kenkoscissorsc848n"/>
    <s v="kenkoscissorsc848n11880000.17"/>
    <s v="kenkoscissorsc848n11880000.17"/>
    <s v=""/>
    <x v="1"/>
    <n v="445"/>
    <x v="1"/>
    <s v="10 LSN"/>
    <s v="kenkoscissorsc848n10lsnartomoro"/>
    <x v="0"/>
    <x v="257"/>
  </r>
  <r>
    <s v=""/>
    <s v=""/>
    <x v="1"/>
    <n v="66"/>
    <x v="1"/>
    <m/>
    <x v="1"/>
    <m/>
    <x v="0"/>
    <x v="1"/>
    <x v="0"/>
    <s v="KENKO CORRECTION FLUID KE-01"/>
    <x v="11"/>
    <m/>
    <x v="1"/>
    <m/>
    <n v="1954800"/>
    <m/>
    <x v="5"/>
    <x v="0"/>
    <x v="0"/>
    <x v="0"/>
    <n v="11728800"/>
    <n v="1993896.0000000002"/>
    <n v="0"/>
    <n v="1993896.0000000002"/>
    <n v="9734904"/>
    <x v="0"/>
    <s v=""/>
    <s v=""/>
    <n v="1954800"/>
    <s v=""/>
    <x v="13"/>
    <s v="KENKO SINAR INDONESIA"/>
    <x v="2"/>
    <x v="1"/>
    <x v="3"/>
    <s v="kenkocorrectionfluidke01"/>
    <s v="kenkocorrectionfluidke0119548000.17"/>
    <s v="kenkocorrectionfluidke0119548000.17"/>
    <s v=""/>
    <x v="1"/>
    <n v="996"/>
    <x v="1"/>
    <s v="36 LSN"/>
    <s v="kenkocorrectionfluidke0136lsnartomoro"/>
    <x v="0"/>
    <x v="258"/>
  </r>
  <r>
    <s v=""/>
    <s v=""/>
    <x v="1"/>
    <n v="66"/>
    <x v="1"/>
    <m/>
    <x v="1"/>
    <m/>
    <x v="0"/>
    <x v="1"/>
    <x v="0"/>
    <s v="KENKO CUTTER A300 9MM BLADE"/>
    <x v="9"/>
    <m/>
    <x v="1"/>
    <m/>
    <n v="1710000"/>
    <m/>
    <x v="5"/>
    <x v="0"/>
    <x v="0"/>
    <x v="0"/>
    <n v="5130000"/>
    <n v="872100.00000000012"/>
    <n v="0"/>
    <n v="872100.00000000012"/>
    <n v="4257900"/>
    <x v="0"/>
    <s v=""/>
    <s v=""/>
    <n v="1710000"/>
    <s v=""/>
    <x v="13"/>
    <s v="KENKO SINAR INDONESIA"/>
    <x v="2"/>
    <x v="1"/>
    <x v="3"/>
    <s v="kenkocuttera3009mmblade"/>
    <s v="kenkocuttera3009mmblade17100000.17"/>
    <s v="kenkocuttera3009mmblade17100000.17"/>
    <s v=""/>
    <x v="1"/>
    <n v="314"/>
    <x v="1"/>
    <s v="30 LSN"/>
    <s v="kenkocuttera3009mmblade30lsnartomoro"/>
    <x v="0"/>
    <x v="259"/>
  </r>
  <r>
    <s v=""/>
    <s v=""/>
    <x v="1"/>
    <n v="66"/>
    <x v="1"/>
    <m/>
    <x v="1"/>
    <m/>
    <x v="0"/>
    <x v="1"/>
    <x v="0"/>
    <s v="KENKO MECHANICAL PENCIL MP-070 0.5MM"/>
    <x v="1"/>
    <m/>
    <x v="1"/>
    <m/>
    <n v="3196800"/>
    <m/>
    <x v="5"/>
    <x v="0"/>
    <x v="0"/>
    <x v="0"/>
    <n v="3196800"/>
    <n v="543456"/>
    <n v="0"/>
    <n v="543456"/>
    <n v="2653344"/>
    <x v="0"/>
    <s v=""/>
    <s v=""/>
    <n v="3196800"/>
    <s v=""/>
    <x v="13"/>
    <s v="KENKO SINAR INDONESIA"/>
    <x v="2"/>
    <x v="1"/>
    <x v="3"/>
    <s v="kenkomechanicalpencilmp07005mm"/>
    <s v="kenkomechanicalpencilmp07005mm31968000.17"/>
    <s v="kenkomechanicalpencilmp07005mm31968000.17"/>
    <s v=""/>
    <x v="1"/>
    <n v="573"/>
    <x v="1"/>
    <s v="12 GRS"/>
    <s v="kenkomechanicalpencilmp07005mm12grsartomoro"/>
    <x v="0"/>
    <x v="260"/>
  </r>
  <r>
    <s v=""/>
    <s v=""/>
    <x v="1"/>
    <n v="66"/>
    <x v="1"/>
    <m/>
    <x v="1"/>
    <m/>
    <x v="0"/>
    <x v="1"/>
    <x v="0"/>
    <s v="KENKO GLUPEN GLP-01"/>
    <x v="1"/>
    <m/>
    <x v="1"/>
    <m/>
    <n v="6912000"/>
    <m/>
    <x v="5"/>
    <x v="0"/>
    <x v="0"/>
    <x v="0"/>
    <n v="6912000"/>
    <n v="1175040"/>
    <n v="0"/>
    <n v="1175040"/>
    <n v="5736960"/>
    <x v="0"/>
    <s v=""/>
    <s v=""/>
    <n v="6912000"/>
    <s v=""/>
    <x v="13"/>
    <s v="KENKO SINAR INDONESIA"/>
    <x v="2"/>
    <x v="1"/>
    <x v="3"/>
    <s v="kenkoglupenglp01"/>
    <s v="kenkoglupenglp0169120000.17"/>
    <s v="kenkoglupenglp0169120000.17"/>
    <s v=""/>
    <x v="1"/>
    <n v="543"/>
    <x v="1"/>
    <s v="12 GRS"/>
    <s v="kenkoglupenglp0112grsartomoro"/>
    <x v="0"/>
    <x v="261"/>
  </r>
  <r>
    <s v=""/>
    <s v=""/>
    <x v="1"/>
    <n v="66"/>
    <x v="1"/>
    <m/>
    <x v="1"/>
    <m/>
    <x v="0"/>
    <x v="1"/>
    <x v="0"/>
    <s v="KENKO STAPLER HD-10S MINI"/>
    <x v="5"/>
    <m/>
    <x v="1"/>
    <m/>
    <n v="1860000"/>
    <m/>
    <x v="5"/>
    <x v="0"/>
    <x v="0"/>
    <x v="0"/>
    <n v="3720000"/>
    <n v="632400"/>
    <n v="0"/>
    <n v="632400"/>
    <n v="3087600"/>
    <x v="0"/>
    <n v="5658552"/>
    <n v="27627048"/>
    <n v="1860000"/>
    <s v=""/>
    <x v="13"/>
    <s v="KENKO SINAR INDONESIA"/>
    <x v="2"/>
    <x v="1"/>
    <x v="3"/>
    <s v="kenkostaplerhd10smini"/>
    <s v="kenkostaplerhd10smini18600000.17"/>
    <s v="kenkostaplerhd10smini18600000.17"/>
    <s v=""/>
    <x v="1"/>
    <n v="873"/>
    <x v="1"/>
    <s v="25 LSN"/>
    <s v="kenkostaplerhd10smini25lsnartomoro"/>
    <x v="0"/>
    <x v="26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67"/>
    <s v="KEN_1407_173-6"/>
    <x v="0"/>
    <n v="67"/>
    <x v="1"/>
    <s v="KENKO SINAR INDONESIA"/>
    <x v="2"/>
    <s v="23071173"/>
    <x v="0"/>
    <x v="15"/>
    <x v="0"/>
    <s v="KENKO GEL PEN KE-16 DOT N DOT BLACK"/>
    <x v="9"/>
    <m/>
    <x v="1"/>
    <m/>
    <n v="3758400"/>
    <m/>
    <x v="5"/>
    <x v="0"/>
    <x v="0"/>
    <x v="0"/>
    <n v="11275200"/>
    <n v="1916784.0000000002"/>
    <n v="0"/>
    <n v="1916784.0000000002"/>
    <n v="9358416"/>
    <x v="0"/>
    <s v=""/>
    <s v=""/>
    <n v="3758400"/>
    <s v=""/>
    <x v="13"/>
    <s v="KENKO SINAR INDONESIA"/>
    <x v="2"/>
    <x v="6"/>
    <x v="3"/>
    <s v="kenkogelpenke16dotndotblack"/>
    <s v="kenkogelpenke16dotndotblack37584000.17"/>
    <s v="kenkogelpenke16dotndotblack37584000.17"/>
    <s v="KENKO SINAR INDONESIAARTO MORO2307117345120kenkogelpenke16dotndotblack"/>
    <x v="0"/>
    <n v="397"/>
    <x v="1"/>
    <s v="12 GRS"/>
    <s v="kenkogelpenke16dotndotblack12grsartomoro"/>
    <x v="0"/>
    <x v="263"/>
  </r>
  <r>
    <s v=""/>
    <s v=""/>
    <x v="1"/>
    <n v="67"/>
    <x v="1"/>
    <m/>
    <x v="1"/>
    <m/>
    <x v="0"/>
    <x v="1"/>
    <x v="0"/>
    <s v="KENKO CORRECTION FLUID KE-107M"/>
    <x v="8"/>
    <m/>
    <x v="1"/>
    <m/>
    <n v="2008800"/>
    <m/>
    <x v="5"/>
    <x v="0"/>
    <x v="0"/>
    <x v="0"/>
    <n v="10044000"/>
    <n v="1707480.0000000002"/>
    <n v="0"/>
    <n v="1707480.0000000002"/>
    <n v="8336520"/>
    <x v="0"/>
    <s v=""/>
    <s v=""/>
    <n v="2008800"/>
    <s v=""/>
    <x v="13"/>
    <s v="KENKO SINAR INDONESIA"/>
    <x v="2"/>
    <x v="1"/>
    <x v="3"/>
    <s v="kenkocorrectionfluidke107m"/>
    <s v="kenkocorrectionfluidke107m20088000.17"/>
    <s v="kenkocorrectionfluidke107m20088000.17"/>
    <s v=""/>
    <x v="1"/>
    <n v="997"/>
    <x v="1"/>
    <s v="36 LSN"/>
    <s v="kenkocorrectionfluidke107m36lsnartomoro"/>
    <x v="0"/>
    <x v="264"/>
  </r>
  <r>
    <s v=""/>
    <s v=""/>
    <x v="1"/>
    <n v="67"/>
    <x v="1"/>
    <m/>
    <x v="1"/>
    <m/>
    <x v="0"/>
    <x v="1"/>
    <x v="0"/>
    <s v="KENKO GLUE STICK 8GR SMALL"/>
    <x v="5"/>
    <m/>
    <x v="1"/>
    <m/>
    <n v="2376000"/>
    <m/>
    <x v="5"/>
    <x v="0"/>
    <x v="0"/>
    <x v="0"/>
    <n v="4752000"/>
    <n v="807840"/>
    <n v="0"/>
    <n v="807840"/>
    <n v="3944160"/>
    <x v="0"/>
    <s v=""/>
    <s v=""/>
    <n v="2376000"/>
    <s v=""/>
    <x v="13"/>
    <s v="KENKO SINAR INDONESIA"/>
    <x v="2"/>
    <x v="1"/>
    <x v="3"/>
    <s v="kenkogluestick8grsmall"/>
    <s v="kenkogluestick8grsmall23760000.17"/>
    <s v="kenkogluestick8grsmall23760000.17"/>
    <s v=""/>
    <x v="1"/>
    <n v="561"/>
    <x v="1"/>
    <s v="36 BOX (30 PCS)"/>
    <s v="kenkogluestick8grsmall36box30pcsartomoro"/>
    <x v="0"/>
    <x v="265"/>
  </r>
  <r>
    <s v=""/>
    <s v=""/>
    <x v="1"/>
    <n v="67"/>
    <x v="1"/>
    <m/>
    <x v="1"/>
    <m/>
    <x v="0"/>
    <x v="1"/>
    <x v="0"/>
    <s v="KENKO SCISSOR SC-828"/>
    <x v="5"/>
    <m/>
    <x v="1"/>
    <m/>
    <n v="1410000"/>
    <m/>
    <x v="5"/>
    <x v="0"/>
    <x v="0"/>
    <x v="0"/>
    <n v="2820000"/>
    <n v="479400.00000000006"/>
    <n v="0"/>
    <n v="479400.00000000006"/>
    <n v="2340600"/>
    <x v="0"/>
    <s v=""/>
    <s v=""/>
    <n v="1410000"/>
    <s v=""/>
    <x v="13"/>
    <s v="KENKO SINAR INDONESIA"/>
    <x v="2"/>
    <x v="1"/>
    <x v="3"/>
    <s v="kenkoscissorsc828"/>
    <s v="kenkoscissorsc82814100000.17"/>
    <s v="kenkoscissorsc82814100000.17"/>
    <s v=""/>
    <x v="1"/>
    <n v="442"/>
    <x v="1"/>
    <s v="25 LSN"/>
    <s v="kenkoscissorsc82825lsnartomoro"/>
    <x v="0"/>
    <x v="266"/>
  </r>
  <r>
    <s v=""/>
    <s v=""/>
    <x v="1"/>
    <n v="67"/>
    <x v="1"/>
    <m/>
    <x v="1"/>
    <m/>
    <x v="0"/>
    <x v="1"/>
    <x v="0"/>
    <s v="KENKO SCISSOR SC-848N"/>
    <x v="5"/>
    <m/>
    <x v="1"/>
    <m/>
    <n v="1188000"/>
    <m/>
    <x v="5"/>
    <x v="0"/>
    <x v="0"/>
    <x v="0"/>
    <n v="2376000"/>
    <n v="403920"/>
    <n v="0"/>
    <n v="403920"/>
    <n v="1972080"/>
    <x v="0"/>
    <s v=""/>
    <s v=""/>
    <n v="1188000"/>
    <s v=""/>
    <x v="13"/>
    <s v="KENKO SINAR INDONESIA"/>
    <x v="2"/>
    <x v="1"/>
    <x v="3"/>
    <s v="kenkoscissorsc848n"/>
    <s v="kenkoscissorsc848n11880000.17"/>
    <s v="kenkoscissorsc848n11880000.17"/>
    <s v=""/>
    <x v="1"/>
    <n v="445"/>
    <x v="1"/>
    <s v="10 LSN"/>
    <s v="kenkoscissorsc848n10lsnartomoro"/>
    <x v="0"/>
    <x v="267"/>
  </r>
  <r>
    <s v=""/>
    <s v=""/>
    <x v="1"/>
    <n v="67"/>
    <x v="1"/>
    <m/>
    <x v="1"/>
    <m/>
    <x v="0"/>
    <x v="1"/>
    <x v="0"/>
    <s v="KENKO JUMBO CLIP NO.5"/>
    <x v="1"/>
    <m/>
    <x v="1"/>
    <m/>
    <n v="860000"/>
    <m/>
    <x v="5"/>
    <x v="0"/>
    <x v="0"/>
    <x v="0"/>
    <n v="860000"/>
    <n v="146200"/>
    <n v="0"/>
    <n v="146200"/>
    <n v="713800"/>
    <x v="0"/>
    <n v="5461624"/>
    <n v="26665576"/>
    <n v="860000"/>
    <s v=""/>
    <x v="13"/>
    <s v="KENKO SINAR INDONESIA"/>
    <x v="2"/>
    <x v="1"/>
    <x v="3"/>
    <s v="kenkojumboclipno5"/>
    <s v="kenkojumboclipno58600000.17"/>
    <s v="kenkojumboclipno58600000.17"/>
    <s v=""/>
    <x v="1"/>
    <n v="287"/>
    <x v="1"/>
    <s v="20 PAK (10 BOX)"/>
    <s v="kenkojumboclipno520pak10boxartomoro"/>
    <x v="0"/>
    <x v="268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68"/>
    <s v="KEN_1407_162-6"/>
    <x v="0"/>
    <n v="68"/>
    <x v="1"/>
    <s v="KENKO SINAR INDONESIA"/>
    <x v="2"/>
    <s v="23071162"/>
    <x v="0"/>
    <x v="15"/>
    <x v="0"/>
    <s v="KENKO CORRECTION FLUID KE-108"/>
    <x v="9"/>
    <m/>
    <x v="1"/>
    <m/>
    <n v="1695600"/>
    <m/>
    <x v="5"/>
    <x v="0"/>
    <x v="0"/>
    <x v="0"/>
    <n v="5086800"/>
    <n v="864756.00000000012"/>
    <n v="0"/>
    <n v="864756.00000000012"/>
    <n v="4222044"/>
    <x v="0"/>
    <s v=""/>
    <s v=""/>
    <n v="1695600"/>
    <s v=""/>
    <x v="13"/>
    <s v="KENKO SINAR INDONESIA"/>
    <x v="2"/>
    <x v="6"/>
    <x v="3"/>
    <s v="kenkocorrectionfluidke108"/>
    <s v="kenkocorrectionfluidke10816956000.17"/>
    <s v="kenkocorrectionfluidke10816956000.17"/>
    <s v="KENKO SINAR INDONESIAARTO MORO2307116245120kenkocorrectionfluidke108"/>
    <x v="0"/>
    <n v="998"/>
    <x v="1"/>
    <s v="36 LSN"/>
    <s v="kenkocorrectionfluidke10836lsnartomoro"/>
    <x v="0"/>
    <x v="269"/>
  </r>
  <r>
    <s v=""/>
    <s v=""/>
    <x v="1"/>
    <n v="68"/>
    <x v="1"/>
    <m/>
    <x v="1"/>
    <m/>
    <x v="0"/>
    <x v="1"/>
    <x v="0"/>
    <s v="KENKO CORRECTION FLUID KE-01"/>
    <x v="5"/>
    <m/>
    <x v="1"/>
    <m/>
    <n v="1954800"/>
    <m/>
    <x v="5"/>
    <x v="0"/>
    <x v="0"/>
    <x v="0"/>
    <n v="3909600"/>
    <n v="664632"/>
    <n v="0"/>
    <n v="664632"/>
    <n v="3244968"/>
    <x v="0"/>
    <s v=""/>
    <s v=""/>
    <n v="1954800"/>
    <s v=""/>
    <x v="13"/>
    <s v="KENKO SINAR INDONESIA"/>
    <x v="2"/>
    <x v="1"/>
    <x v="3"/>
    <s v="kenkocorrectionfluidke01"/>
    <s v="kenkocorrectionfluidke0119548000.17"/>
    <s v="kenkocorrectionfluidke0119548000.17"/>
    <s v=""/>
    <x v="1"/>
    <n v="996"/>
    <x v="1"/>
    <s v="36 LSN"/>
    <s v="kenkocorrectionfluidke0136lsnartomoro"/>
    <x v="0"/>
    <x v="270"/>
  </r>
  <r>
    <s v=""/>
    <s v=""/>
    <x v="1"/>
    <n v="68"/>
    <x v="1"/>
    <m/>
    <x v="1"/>
    <m/>
    <x v="0"/>
    <x v="1"/>
    <x v="0"/>
    <s v="KENKO BALLPEN BP 39 N BLACK"/>
    <x v="5"/>
    <m/>
    <x v="1"/>
    <m/>
    <n v="1468800"/>
    <m/>
    <x v="5"/>
    <x v="0"/>
    <x v="0"/>
    <x v="0"/>
    <n v="2937600"/>
    <n v="499392.00000000006"/>
    <n v="0"/>
    <n v="499392.00000000006"/>
    <n v="2438208"/>
    <x v="0"/>
    <s v=""/>
    <s v=""/>
    <n v="1468800"/>
    <s v=""/>
    <x v="13"/>
    <s v="KENKO SINAR INDONESIA"/>
    <x v="2"/>
    <x v="1"/>
    <x v="3"/>
    <s v="kenkoballpenbp39nblack"/>
    <s v="kenkoballpenbp39nblack14688000.17"/>
    <s v="kenkoballpenbp39nblack14688000.17"/>
    <s v=""/>
    <x v="1"/>
    <n v="116"/>
    <x v="1"/>
    <s v="144 LSN"/>
    <s v="kenkoballpenbp39nblack144lsnartomoro"/>
    <x v="0"/>
    <x v="271"/>
  </r>
  <r>
    <s v=""/>
    <s v=""/>
    <x v="1"/>
    <n v="68"/>
    <x v="1"/>
    <m/>
    <x v="1"/>
    <m/>
    <x v="0"/>
    <x v="1"/>
    <x v="0"/>
    <s v="KENKO STAPLER HD-50"/>
    <x v="1"/>
    <m/>
    <x v="1"/>
    <m/>
    <n v="2280000"/>
    <m/>
    <x v="5"/>
    <x v="0"/>
    <x v="0"/>
    <x v="0"/>
    <n v="2280000"/>
    <n v="387600"/>
    <n v="0"/>
    <n v="387600"/>
    <n v="1892400"/>
    <x v="0"/>
    <s v=""/>
    <s v=""/>
    <n v="2280000"/>
    <s v=""/>
    <x v="13"/>
    <s v="KENKO SINAR INDONESIA"/>
    <x v="2"/>
    <x v="1"/>
    <x v="3"/>
    <s v="kenkostaplerhd50"/>
    <s v="kenkostaplerhd5022800000.17"/>
    <s v="kenkostaplerhd5022800000.17"/>
    <s v=""/>
    <x v="1"/>
    <n v="878"/>
    <x v="1"/>
    <s v="10 LSN"/>
    <s v="kenkostaplerhd5010lsnartomoro"/>
    <x v="0"/>
    <x v="272"/>
  </r>
  <r>
    <s v=""/>
    <s v=""/>
    <x v="1"/>
    <n v="68"/>
    <x v="1"/>
    <m/>
    <x v="1"/>
    <m/>
    <x v="0"/>
    <x v="1"/>
    <x v="0"/>
    <s v="KENKO GLUE STICK 8 GR SMALL"/>
    <x v="5"/>
    <m/>
    <x v="1"/>
    <m/>
    <n v="2376000"/>
    <m/>
    <x v="5"/>
    <x v="0"/>
    <x v="0"/>
    <x v="0"/>
    <n v="4752000"/>
    <n v="807840"/>
    <n v="0"/>
    <n v="807840"/>
    <n v="3944160"/>
    <x v="0"/>
    <s v=""/>
    <s v=""/>
    <n v="2376000"/>
    <s v=""/>
    <x v="13"/>
    <s v="KENKO SINAR INDONESIA"/>
    <x v="2"/>
    <x v="1"/>
    <x v="3"/>
    <s v="kenkogluestick8grsmall"/>
    <s v="kenkogluestick8grsmall23760000.17"/>
    <s v="kenkogluestick8grsmall23760000.17"/>
    <s v=""/>
    <x v="1"/>
    <n v="561"/>
    <x v="1"/>
    <s v="36 BOX (30 PCS)"/>
    <s v="kenkogluestick8grsmall36box30pcsartomoro"/>
    <x v="0"/>
    <x v="273"/>
  </r>
  <r>
    <s v=""/>
    <s v=""/>
    <x v="1"/>
    <n v="68"/>
    <x v="1"/>
    <m/>
    <x v="1"/>
    <m/>
    <x v="0"/>
    <x v="1"/>
    <x v="0"/>
    <s v="KENKO GLUE STICK 15 GR MEDIUM"/>
    <x v="9"/>
    <m/>
    <x v="1"/>
    <m/>
    <n v="2592000"/>
    <m/>
    <x v="5"/>
    <x v="0"/>
    <x v="0"/>
    <x v="0"/>
    <n v="7776000"/>
    <n v="1321920"/>
    <n v="0"/>
    <n v="1321920"/>
    <n v="6454080"/>
    <x v="0"/>
    <n v="4546140"/>
    <n v="22195860"/>
    <n v="2592000"/>
    <s v=""/>
    <x v="13"/>
    <s v="KENKO SINAR INDONESIA"/>
    <x v="2"/>
    <x v="1"/>
    <x v="3"/>
    <s v="kenkogluestick15grmedium"/>
    <s v="kenkogluestick15grmedium25920000.17"/>
    <s v="kenkogluestick15grmedium25920000.17"/>
    <s v=""/>
    <x v="1"/>
    <n v="559"/>
    <x v="1"/>
    <s v="36 BOX (20 PCS)"/>
    <s v="kenkogluestick15grmedium36box20pcsartomoro"/>
    <x v="0"/>
    <x v="274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69"/>
    <s v="ATA_1407_837-5"/>
    <x v="0"/>
    <n v="69"/>
    <x v="1"/>
    <s v="ATALI MAKMUR"/>
    <x v="2"/>
    <s v="SA230711837"/>
    <x v="0"/>
    <x v="13"/>
    <x v="0"/>
    <s v="CRAYON PUTAR TWCR 12S JK"/>
    <x v="1"/>
    <n v="144"/>
    <x v="5"/>
    <n v="23900"/>
    <m/>
    <m/>
    <x v="3"/>
    <x v="2"/>
    <x v="0"/>
    <x v="0"/>
    <n v="3441600"/>
    <n v="430200"/>
    <n v="150570"/>
    <n v="580770"/>
    <n v="2860830"/>
    <x v="0"/>
    <s v=""/>
    <s v=""/>
    <n v="3441600"/>
    <n v="3441600"/>
    <x v="13"/>
    <s v="ATALI MAKMUR"/>
    <x v="2"/>
    <x v="2"/>
    <x v="3"/>
    <s v="crayonputartwcr12sjk"/>
    <s v="crayonputartwcr12sjk34416000.1250.05"/>
    <s v="crayonputartwcr12sjk34416000.1250.05"/>
    <s v="ATALI MAKMURARTO MOROSA23071183745118crayonputartwcr12sjk"/>
    <x v="0"/>
    <n v="300"/>
    <x v="1"/>
    <s v="12 LSN"/>
    <s v="crayonputartwcr12sjk12lsnartomoro"/>
    <x v="0"/>
    <x v="275"/>
  </r>
  <r>
    <s v=""/>
    <s v=""/>
    <x v="1"/>
    <n v="69"/>
    <x v="1"/>
    <m/>
    <x v="1"/>
    <m/>
    <x v="0"/>
    <x v="1"/>
    <x v="0"/>
    <s v="ADHESIVE HOOK ADHK-3010 JK"/>
    <x v="1"/>
    <n v="160"/>
    <x v="9"/>
    <n v="5400"/>
    <m/>
    <m/>
    <x v="3"/>
    <x v="2"/>
    <x v="0"/>
    <x v="0"/>
    <n v="864000"/>
    <n v="108000"/>
    <n v="37800"/>
    <n v="145800"/>
    <n v="718200"/>
    <x v="0"/>
    <s v=""/>
    <s v=""/>
    <n v="864000"/>
    <n v="864000"/>
    <x v="13"/>
    <s v="ATALI MAKMUR"/>
    <x v="2"/>
    <x v="1"/>
    <x v="3"/>
    <s v="adhesivehookadhk3010jk"/>
    <s v="adhesivehookadhk3010jk8640000.1250.05"/>
    <s v="adhesivehookadhk3010jk8640000.1250.05"/>
    <s v=""/>
    <x v="1"/>
    <n v="1"/>
    <x v="1"/>
    <s v="4 BOX (40 CAD)"/>
    <s v="adhesivehookadhk3010jk4box40cadartomoro"/>
    <x v="0"/>
    <x v="276"/>
  </r>
  <r>
    <s v=""/>
    <s v=""/>
    <x v="1"/>
    <n v="69"/>
    <x v="1"/>
    <m/>
    <x v="1"/>
    <m/>
    <x v="0"/>
    <x v="1"/>
    <x v="0"/>
    <s v="ADHESIVE HOOK ADHK-3020 JK"/>
    <x v="1"/>
    <n v="160"/>
    <x v="9"/>
    <n v="4600"/>
    <m/>
    <m/>
    <x v="3"/>
    <x v="2"/>
    <x v="0"/>
    <x v="0"/>
    <n v="736000"/>
    <n v="92000"/>
    <n v="32200"/>
    <n v="124200"/>
    <n v="611800"/>
    <x v="0"/>
    <s v=""/>
    <s v=""/>
    <n v="736000"/>
    <n v="736000"/>
    <x v="13"/>
    <s v="ATALI MAKMUR"/>
    <x v="2"/>
    <x v="1"/>
    <x v="3"/>
    <s v="adhesivehookadhk3020jk"/>
    <s v="adhesivehookadhk3020jk7360000.1250.05"/>
    <s v="adhesivehookadhk3020jk7360000.1250.05"/>
    <s v=""/>
    <x v="1"/>
    <n v="2"/>
    <x v="1"/>
    <s v="4 BOX (40 CAD)"/>
    <s v="adhesivehookadhk3020jk4box40cadartomoro"/>
    <x v="0"/>
    <x v="277"/>
  </r>
  <r>
    <s v=""/>
    <s v=""/>
    <x v="1"/>
    <n v="69"/>
    <x v="1"/>
    <m/>
    <x v="1"/>
    <m/>
    <x v="0"/>
    <x v="1"/>
    <x v="0"/>
    <s v="STAMP PAD NO.0 JK"/>
    <x v="1"/>
    <n v="216"/>
    <x v="3"/>
    <n v="4900"/>
    <m/>
    <m/>
    <x v="3"/>
    <x v="2"/>
    <x v="0"/>
    <x v="0"/>
    <n v="1058400"/>
    <n v="132300"/>
    <n v="46305"/>
    <n v="178605"/>
    <n v="879795"/>
    <x v="0"/>
    <s v=""/>
    <s v=""/>
    <n v="1058400"/>
    <n v="1058400"/>
    <x v="13"/>
    <s v="ATALI MAKMUR"/>
    <x v="2"/>
    <x v="1"/>
    <x v="3"/>
    <s v="stamppadno0jk"/>
    <s v="stamppadno0jk10584000.1250.05"/>
    <s v="stamppadno0jk10584000.1250.05"/>
    <s v=""/>
    <x v="1"/>
    <n v="840"/>
    <x v="1"/>
    <s v="18 LSN"/>
    <s v="stamppadno0jk18lsnartomoro"/>
    <x v="0"/>
    <x v="278"/>
  </r>
  <r>
    <s v=""/>
    <s v=""/>
    <x v="1"/>
    <n v="69"/>
    <x v="1"/>
    <m/>
    <x v="1"/>
    <m/>
    <x v="0"/>
    <x v="1"/>
    <x v="0"/>
    <s v="BALLPEN BP-342 VOKUS PTL BLACK JK"/>
    <x v="1"/>
    <n v="144"/>
    <x v="0"/>
    <n v="13200"/>
    <m/>
    <m/>
    <x v="3"/>
    <x v="2"/>
    <x v="0"/>
    <x v="0"/>
    <n v="1900800"/>
    <n v="237600"/>
    <n v="83160"/>
    <n v="320760"/>
    <n v="1580040"/>
    <x v="0"/>
    <n v="1350135"/>
    <n v="6650665"/>
    <n v="1900800"/>
    <n v="1900800"/>
    <x v="13"/>
    <s v="ATALI MAKMUR"/>
    <x v="2"/>
    <x v="1"/>
    <x v="3"/>
    <s v="ballpenbp342vokusptlblackjk"/>
    <s v="ballpenbp342vokusptlblackjk19008000.1250.05"/>
    <s v="ballpenbp342vokusptlblackjk19008000.1250.05"/>
    <s v=""/>
    <x v="1"/>
    <n v="115"/>
    <x v="1"/>
    <s v="144 LSN"/>
    <s v="ballpenbp342vokusptlblackjk144lsnartomoro"/>
    <x v="0"/>
    <x v="279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70"/>
    <s v="ATA_1407_970-7"/>
    <x v="0"/>
    <n v="70"/>
    <x v="1"/>
    <s v="ATALI MAKMUR"/>
    <x v="2"/>
    <s v="SA230711970"/>
    <x v="0"/>
    <x v="14"/>
    <x v="0"/>
    <s v="COLOR PENCIL CP S 12 JK"/>
    <x v="1"/>
    <n v="288"/>
    <x v="5"/>
    <n v="6700"/>
    <m/>
    <m/>
    <x v="3"/>
    <x v="2"/>
    <x v="0"/>
    <x v="0"/>
    <n v="1929600"/>
    <n v="241200"/>
    <n v="84420"/>
    <n v="325620"/>
    <n v="1603980"/>
    <x v="0"/>
    <s v=""/>
    <s v=""/>
    <n v="1929600"/>
    <n v="1929600"/>
    <x v="13"/>
    <s v="ATALI MAKMUR"/>
    <x v="2"/>
    <x v="4"/>
    <x v="3"/>
    <s v="colorpencilcps12jk"/>
    <s v="colorpencilcps12jk19296000.1250.05"/>
    <s v="colorpencilcps12jk19296000.1250.05"/>
    <s v="ATALI MAKMURARTO MOROSA23071197045119colorpencilcps12jk"/>
    <x v="0"/>
    <n v="780"/>
    <x v="1"/>
    <s v="12 BOX (24 SET)"/>
    <s v="colorpencilcps12jk12box24setartomoro"/>
    <x v="0"/>
    <x v="280"/>
  </r>
  <r>
    <s v=""/>
    <s v=""/>
    <x v="1"/>
    <n v="70"/>
    <x v="1"/>
    <m/>
    <x v="1"/>
    <m/>
    <x v="0"/>
    <x v="1"/>
    <x v="0"/>
    <s v="COLOR PENCIL CP 12 PB JK"/>
    <x v="1"/>
    <n v="144"/>
    <x v="5"/>
    <n v="10600"/>
    <m/>
    <m/>
    <x v="3"/>
    <x v="2"/>
    <x v="0"/>
    <x v="0"/>
    <n v="1526400"/>
    <n v="190800"/>
    <n v="66780"/>
    <n v="257580"/>
    <n v="1268820"/>
    <x v="0"/>
    <s v=""/>
    <s v=""/>
    <n v="1526400"/>
    <n v="1526400"/>
    <x v="13"/>
    <s v="ATALI MAKMUR"/>
    <x v="2"/>
    <x v="1"/>
    <x v="3"/>
    <s v="colorpencilcp12pbjk"/>
    <s v="colorpencilcp12pbjk15264000.1250.05"/>
    <s v="colorpencilcp12pbjk15264000.1250.05"/>
    <s v=""/>
    <x v="1"/>
    <n v="777"/>
    <x v="1"/>
    <s v="12 LSN"/>
    <s v="colorpencilcp12pbjk12lsnartomoro"/>
    <x v="0"/>
    <x v="281"/>
  </r>
  <r>
    <s v=""/>
    <s v=""/>
    <x v="1"/>
    <n v="70"/>
    <x v="1"/>
    <m/>
    <x v="1"/>
    <m/>
    <x v="0"/>
    <x v="1"/>
    <x v="0"/>
    <s v="TRIGONAL CLIP NO.1 JK"/>
    <x v="1"/>
    <n v="500"/>
    <x v="8"/>
    <n v="1850"/>
    <m/>
    <m/>
    <x v="3"/>
    <x v="2"/>
    <x v="0"/>
    <x v="0"/>
    <n v="925000"/>
    <n v="115625"/>
    <n v="40468.75"/>
    <n v="156093.75"/>
    <n v="768906.25"/>
    <x v="0"/>
    <s v=""/>
    <s v=""/>
    <n v="925000"/>
    <n v="925000"/>
    <x v="13"/>
    <s v="ATALI MAKMUR"/>
    <x v="2"/>
    <x v="1"/>
    <x v="3"/>
    <s v="trigonalclipno1jk"/>
    <s v="trigonalclipno1jk9250000.1250.05"/>
    <s v="trigonalclipno1jk9250000.1250.05"/>
    <s v=""/>
    <x v="1"/>
    <n v="288"/>
    <x v="1"/>
    <s v="500 BOX"/>
    <s v="trigonalclipno1jk500boxartomoro"/>
    <x v="0"/>
    <x v="282"/>
  </r>
  <r>
    <s v=""/>
    <s v=""/>
    <x v="1"/>
    <n v="70"/>
    <x v="1"/>
    <m/>
    <x v="1"/>
    <m/>
    <x v="0"/>
    <x v="1"/>
    <x v="0"/>
    <s v="HIGHLIGHTER HL -1 YELLOW JK"/>
    <x v="2"/>
    <n v="180"/>
    <x v="3"/>
    <n v="3700"/>
    <m/>
    <m/>
    <x v="3"/>
    <x v="2"/>
    <x v="0"/>
    <x v="0"/>
    <n v="666000"/>
    <n v="83250"/>
    <n v="29137.5"/>
    <n v="112387.5"/>
    <n v="553612.5"/>
    <x v="0"/>
    <s v=""/>
    <s v=""/>
    <n v="666000"/>
    <n v="666000"/>
    <x v="13"/>
    <s v="ATALI MAKMUR"/>
    <x v="2"/>
    <x v="1"/>
    <x v="3"/>
    <s v="highlighterhl1yellowjk"/>
    <s v="highlighterhl1yellowjk6660000.1250.05"/>
    <s v="highlighterhl1yellowjk37000.1250.05"/>
    <s v=""/>
    <x v="1"/>
    <n v="813"/>
    <x v="1"/>
    <s v="72 BOX (10 PCS)"/>
    <s v="highlighterhl1yellowjk72box10pcsartomoro"/>
    <x v="0"/>
    <x v="283"/>
  </r>
  <r>
    <s v=""/>
    <s v=""/>
    <x v="1"/>
    <n v="70"/>
    <x v="1"/>
    <m/>
    <x v="1"/>
    <m/>
    <x v="0"/>
    <x v="1"/>
    <x v="0"/>
    <s v="HIGHLIGHTER HL -2 GREEN JK"/>
    <x v="2"/>
    <n v="180"/>
    <x v="3"/>
    <n v="3700"/>
    <m/>
    <m/>
    <x v="3"/>
    <x v="2"/>
    <x v="0"/>
    <x v="0"/>
    <n v="666000"/>
    <n v="83250"/>
    <n v="29137.5"/>
    <n v="112387.5"/>
    <n v="553612.5"/>
    <x v="0"/>
    <s v=""/>
    <s v=""/>
    <n v="666000"/>
    <n v="666000"/>
    <x v="13"/>
    <s v="ATALI MAKMUR"/>
    <x v="2"/>
    <x v="1"/>
    <x v="3"/>
    <s v="highlighterhl2greenjk"/>
    <s v="highlighterhl2greenjk6660000.1250.05"/>
    <s v="highlighterhl2greenjk37000.1250.05"/>
    <s v=""/>
    <x v="1"/>
    <n v="815"/>
    <x v="1"/>
    <s v="72 BOX (10 PCS)"/>
    <s v="highlighterhl2greenjk72box10pcsartomoro"/>
    <x v="0"/>
    <x v="284"/>
  </r>
  <r>
    <s v=""/>
    <s v=""/>
    <x v="1"/>
    <n v="70"/>
    <x v="1"/>
    <m/>
    <x v="1"/>
    <m/>
    <x v="0"/>
    <x v="1"/>
    <x v="0"/>
    <s v="HIGHLIGHTER HL -4PINK JK"/>
    <x v="2"/>
    <n v="180"/>
    <x v="3"/>
    <n v="3700"/>
    <m/>
    <m/>
    <x v="3"/>
    <x v="2"/>
    <x v="0"/>
    <x v="0"/>
    <n v="666000"/>
    <n v="83250"/>
    <n v="29137.5"/>
    <n v="112387.5"/>
    <n v="553612.5"/>
    <x v="0"/>
    <s v=""/>
    <s v=""/>
    <n v="666000"/>
    <n v="666000"/>
    <x v="13"/>
    <s v="ATALI MAKMUR"/>
    <x v="2"/>
    <x v="1"/>
    <x v="3"/>
    <s v="highlighterhl4pinkjk"/>
    <s v="highlighterhl4pinkjk6660000.1250.05"/>
    <s v="highlighterhl4pinkjk37000.1250.05"/>
    <s v=""/>
    <x v="1"/>
    <n v="817"/>
    <x v="1"/>
    <s v="72 BOX (10 PCS)"/>
    <s v="highlighterhl4pinkjk72box10pcsartomoro"/>
    <x v="0"/>
    <x v="285"/>
  </r>
  <r>
    <s v=""/>
    <s v=""/>
    <x v="1"/>
    <n v="70"/>
    <x v="1"/>
    <m/>
    <x v="1"/>
    <m/>
    <x v="0"/>
    <x v="1"/>
    <x v="0"/>
    <s v="HIGHLIGHTER HL -5 ORANGE JK"/>
    <x v="2"/>
    <n v="180"/>
    <x v="3"/>
    <n v="3700"/>
    <m/>
    <m/>
    <x v="3"/>
    <x v="2"/>
    <x v="0"/>
    <x v="0"/>
    <n v="666000"/>
    <n v="83250"/>
    <n v="29137.5"/>
    <n v="112387.5"/>
    <n v="553612.5"/>
    <x v="0"/>
    <n v="1188843.75"/>
    <n v="5856156.25"/>
    <n v="666000"/>
    <n v="666000"/>
    <x v="13"/>
    <s v="ATALI MAKMUR"/>
    <x v="2"/>
    <x v="1"/>
    <x v="3"/>
    <s v="highlighterhl5orangejk"/>
    <s v="highlighterhl5orangejk6660000.1250.05"/>
    <s v="highlighterhl5orangejk37000.1250.05"/>
    <s v=""/>
    <x v="1"/>
    <n v="818"/>
    <x v="1"/>
    <s v="72 BOX (10 PCS)"/>
    <s v="highlighterhl5orangejk72box10pcsartomoro"/>
    <x v="0"/>
    <x v="286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71"/>
    <s v="ATA_1407_914-2"/>
    <x v="0"/>
    <n v="71"/>
    <x v="1"/>
    <s v="ATALI MAKMUR"/>
    <x v="2"/>
    <s v="SA230711914"/>
    <x v="0"/>
    <x v="13"/>
    <x v="0"/>
    <s v="CORRECTION TAPE CT-522PTL JK"/>
    <x v="8"/>
    <n v="3600"/>
    <x v="3"/>
    <n v="4800"/>
    <m/>
    <m/>
    <x v="3"/>
    <x v="2"/>
    <x v="0"/>
    <x v="0"/>
    <n v="17280000"/>
    <n v="2160000"/>
    <n v="756000"/>
    <n v="2916000"/>
    <n v="14364000"/>
    <x v="0"/>
    <s v=""/>
    <s v=""/>
    <n v="3456000"/>
    <n v="17280000"/>
    <x v="13"/>
    <s v="ATALI MAKMUR"/>
    <x v="2"/>
    <x v="0"/>
    <x v="3"/>
    <s v="correctiontapect522ptljk"/>
    <s v="correctiontapect522ptljk34560000.1250.05"/>
    <s v="correctiontapect522ptljk34560000.1250.05"/>
    <s v="ATALI MAKMURARTO MOROSA23071191445118correctiontapect522ptljk"/>
    <x v="0"/>
    <n v="947"/>
    <x v="1"/>
    <s v="60 LSN"/>
    <s v="correctiontapect522ptljk60lsnartomoro"/>
    <x v="0"/>
    <x v="287"/>
  </r>
  <r>
    <s v=""/>
    <s v=""/>
    <x v="1"/>
    <n v="71"/>
    <x v="1"/>
    <m/>
    <x v="1"/>
    <m/>
    <x v="0"/>
    <x v="1"/>
    <x v="0"/>
    <s v="PENCIL P 88 2B JK"/>
    <x v="8"/>
    <n v="150"/>
    <x v="6"/>
    <n v="104400"/>
    <m/>
    <m/>
    <x v="3"/>
    <x v="2"/>
    <x v="0"/>
    <x v="0"/>
    <n v="15660000"/>
    <n v="1957500"/>
    <n v="685125"/>
    <n v="2642625"/>
    <n v="13017375"/>
    <x v="0"/>
    <n v="5558625"/>
    <n v="27381375"/>
    <n v="3132000"/>
    <n v="15660000"/>
    <x v="13"/>
    <s v="ATALI MAKMUR"/>
    <x v="2"/>
    <x v="1"/>
    <x v="3"/>
    <s v="pencilp882bjk"/>
    <s v="pencilp882bjk31320000.1250.05"/>
    <s v="pencilp882bjk31320000.1250.05"/>
    <s v=""/>
    <x v="1"/>
    <n v="708"/>
    <x v="1"/>
    <s v="30 GRS"/>
    <s v="pencilp882bjk30grsartomoro"/>
    <x v="0"/>
    <x v="288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72"/>
    <s v="ATA_1407_838-9"/>
    <x v="0"/>
    <n v="72"/>
    <x v="1"/>
    <s v="ATALI MAKMUR"/>
    <x v="2"/>
    <s v="SA230711838"/>
    <x v="0"/>
    <x v="13"/>
    <x v="0"/>
    <s v="ERASER 526-B20 JK"/>
    <x v="0"/>
    <n v="500"/>
    <x v="8"/>
    <n v="34100"/>
    <m/>
    <m/>
    <x v="3"/>
    <x v="2"/>
    <x v="0"/>
    <x v="0"/>
    <n v="17050000"/>
    <n v="2131250"/>
    <n v="745937.5"/>
    <n v="2877187.5"/>
    <n v="14172812.5"/>
    <x v="0"/>
    <s v=""/>
    <s v=""/>
    <n v="1705000"/>
    <n v="17050000"/>
    <x v="13"/>
    <s v="ATALI MAKMUR"/>
    <x v="2"/>
    <x v="8"/>
    <x v="3"/>
    <s v="eraser526b20jk"/>
    <s v="eraser526b20jk17050000.1250.05"/>
    <s v="eraser526b20jk17050000.1250.05"/>
    <s v="ATALI MAKMURARTO MOROSA23071183845118eraser526b20jk"/>
    <x v="0"/>
    <n v="887"/>
    <x v="1"/>
    <s v="50 BOX (20 PCS)"/>
    <s v="eraser526b20jk50box20pcsartomoro"/>
    <x v="0"/>
    <x v="289"/>
  </r>
  <r>
    <s v=""/>
    <s v=""/>
    <x v="1"/>
    <n v="72"/>
    <x v="1"/>
    <m/>
    <x v="1"/>
    <m/>
    <x v="0"/>
    <x v="1"/>
    <x v="0"/>
    <s v="ERASER ER-B20BL JK"/>
    <x v="8"/>
    <n v="250"/>
    <x v="8"/>
    <n v="34100"/>
    <m/>
    <m/>
    <x v="3"/>
    <x v="2"/>
    <x v="0"/>
    <x v="0"/>
    <n v="8525000"/>
    <n v="1065625"/>
    <n v="372968.75"/>
    <n v="1438593.75"/>
    <n v="7086406.25"/>
    <x v="0"/>
    <s v=""/>
    <s v=""/>
    <n v="1705000"/>
    <n v="8525000"/>
    <x v="13"/>
    <s v="ATALI MAKMUR"/>
    <x v="2"/>
    <x v="1"/>
    <x v="3"/>
    <s v="erasererb20bljk"/>
    <s v="erasererb20bljk17050000.1250.05"/>
    <s v="erasererb20bljk17050000.1250.05"/>
    <s v=""/>
    <x v="1"/>
    <n v="898"/>
    <x v="1"/>
    <s v="50 BOX (20 PCS)"/>
    <s v="erasererb20bljk50box20pcsartomoro"/>
    <x v="0"/>
    <x v="290"/>
  </r>
  <r>
    <s v=""/>
    <s v=""/>
    <x v="1"/>
    <n v="72"/>
    <x v="1"/>
    <m/>
    <x v="1"/>
    <m/>
    <x v="0"/>
    <x v="1"/>
    <x v="0"/>
    <s v="ERASER 526 B40 BL  JK"/>
    <x v="8"/>
    <n v="250"/>
    <x v="8"/>
    <n v="28300"/>
    <m/>
    <m/>
    <x v="3"/>
    <x v="2"/>
    <x v="0"/>
    <x v="0"/>
    <n v="7075000"/>
    <n v="884375"/>
    <n v="309531.25"/>
    <n v="1193906.25"/>
    <n v="5881093.75"/>
    <x v="0"/>
    <s v=""/>
    <s v=""/>
    <n v="1415000"/>
    <n v="7075000"/>
    <x v="13"/>
    <s v="ATALI MAKMUR"/>
    <x v="2"/>
    <x v="1"/>
    <x v="3"/>
    <s v="eraser526b40bljk"/>
    <s v="eraser526b40bljk14150000.1250.05"/>
    <s v="eraser526b40bljk14150000.1250.05"/>
    <s v=""/>
    <x v="1"/>
    <n v="888"/>
    <x v="1"/>
    <s v="50 BOX (40 PCS)"/>
    <s v="eraser526b40bljk50box40pcsartomoro"/>
    <x v="0"/>
    <x v="291"/>
  </r>
  <r>
    <s v=""/>
    <s v=""/>
    <x v="1"/>
    <n v="72"/>
    <x v="1"/>
    <m/>
    <x v="1"/>
    <m/>
    <x v="0"/>
    <x v="1"/>
    <x v="0"/>
    <s v="ERASER 526 B40P JK"/>
    <x v="0"/>
    <n v="500"/>
    <x v="8"/>
    <n v="28300"/>
    <m/>
    <m/>
    <x v="3"/>
    <x v="2"/>
    <x v="0"/>
    <x v="0"/>
    <n v="14150000"/>
    <n v="1768750"/>
    <n v="619062.5"/>
    <n v="2387812.5"/>
    <n v="11762187.5"/>
    <x v="0"/>
    <s v=""/>
    <s v=""/>
    <n v="1415000"/>
    <n v="14150000"/>
    <x v="13"/>
    <s v="ATALI MAKMUR"/>
    <x v="2"/>
    <x v="1"/>
    <x v="3"/>
    <s v="eraser526b40pjk"/>
    <s v="eraser526b40pjk14150000.1250.05"/>
    <s v="eraser526b40pjk14150000.1250.05"/>
    <s v=""/>
    <x v="1"/>
    <n v="890"/>
    <x v="1"/>
    <s v="50 BOX (40 PCS)"/>
    <s v="eraser526b40pjk50box40pcsartomoro"/>
    <x v="0"/>
    <x v="292"/>
  </r>
  <r>
    <s v=""/>
    <s v=""/>
    <x v="1"/>
    <n v="72"/>
    <x v="1"/>
    <m/>
    <x v="1"/>
    <m/>
    <x v="0"/>
    <x v="1"/>
    <x v="0"/>
    <s v="ERASER ER-30W JK"/>
    <x v="8"/>
    <n v="250"/>
    <x v="8"/>
    <n v="32000"/>
    <m/>
    <m/>
    <x v="3"/>
    <x v="2"/>
    <x v="0"/>
    <x v="0"/>
    <n v="8000000"/>
    <n v="1000000"/>
    <n v="350000"/>
    <n v="1350000"/>
    <n v="6650000"/>
    <x v="0"/>
    <s v=""/>
    <s v=""/>
    <n v="1600000"/>
    <n v="8000000"/>
    <x v="13"/>
    <s v="ATALI MAKMUR"/>
    <x v="2"/>
    <x v="1"/>
    <x v="3"/>
    <s v="eraserer30wjk"/>
    <s v="eraserer30wjk16000000.1250.05"/>
    <s v="eraserer30wjk16000000.1250.05"/>
    <s v=""/>
    <x v="1"/>
    <n v="897"/>
    <x v="1"/>
    <s v="50 BOX (30 PCS)"/>
    <s v="eraserer30wjk50box30pcsartomoro"/>
    <x v="0"/>
    <x v="293"/>
  </r>
  <r>
    <s v=""/>
    <s v=""/>
    <x v="1"/>
    <n v="72"/>
    <x v="1"/>
    <m/>
    <x v="1"/>
    <m/>
    <x v="0"/>
    <x v="1"/>
    <x v="0"/>
    <s v="ERASER EB 30 JK"/>
    <x v="8"/>
    <n v="250"/>
    <x v="8"/>
    <n v="32000"/>
    <m/>
    <m/>
    <x v="3"/>
    <x v="2"/>
    <x v="0"/>
    <x v="0"/>
    <n v="8000000"/>
    <n v="1000000"/>
    <n v="350000"/>
    <n v="1350000"/>
    <n v="6650000"/>
    <x v="0"/>
    <s v=""/>
    <s v=""/>
    <n v="1600000"/>
    <n v="8000000"/>
    <x v="13"/>
    <s v="ATALI MAKMUR"/>
    <x v="2"/>
    <x v="1"/>
    <x v="3"/>
    <s v="erasereb30jk"/>
    <s v="erasereb30jk16000000.1250.05"/>
    <s v="erasereb30jk16000000.1250.05"/>
    <s v=""/>
    <x v="1"/>
    <n v="891"/>
    <x v="1"/>
    <s v="50 BOX (30 PCS)"/>
    <s v="erasereb30jk50box30pcsartomoro"/>
    <x v="0"/>
    <x v="294"/>
  </r>
  <r>
    <s v=""/>
    <s v=""/>
    <x v="1"/>
    <n v="72"/>
    <x v="1"/>
    <m/>
    <x v="1"/>
    <m/>
    <x v="0"/>
    <x v="1"/>
    <x v="0"/>
    <s v="SCISSORS SC-848 JK"/>
    <x v="8"/>
    <n v="720"/>
    <x v="3"/>
    <n v="9750"/>
    <m/>
    <m/>
    <x v="3"/>
    <x v="2"/>
    <x v="0"/>
    <x v="0"/>
    <n v="7020000"/>
    <n v="877500"/>
    <n v="307125"/>
    <n v="1184625"/>
    <n v="5835375"/>
    <x v="0"/>
    <s v=""/>
    <s v=""/>
    <n v="1404000"/>
    <n v="7020000"/>
    <x v="13"/>
    <s v="ATALI MAKMUR"/>
    <x v="2"/>
    <x v="1"/>
    <x v="3"/>
    <s v="scissorssc848jk"/>
    <s v="scissorssc848jk14040000.1250.05"/>
    <s v="scissorssc848jk14040000.1250.05"/>
    <s v=""/>
    <x v="1"/>
    <n v="437"/>
    <x v="1"/>
    <s v="12 LSN"/>
    <s v="scissorssc848jk12lsnartomoro"/>
    <x v="0"/>
    <x v="295"/>
  </r>
  <r>
    <s v=""/>
    <s v=""/>
    <x v="1"/>
    <n v="72"/>
    <x v="1"/>
    <m/>
    <x v="1"/>
    <m/>
    <x v="0"/>
    <x v="1"/>
    <x v="0"/>
    <s v="LOOSE LEAF A5-7020 100S JK"/>
    <x v="9"/>
    <n v="288"/>
    <x v="2"/>
    <n v="7000"/>
    <m/>
    <m/>
    <x v="3"/>
    <x v="2"/>
    <x v="0"/>
    <x v="0"/>
    <n v="2016000"/>
    <n v="252000"/>
    <n v="88200"/>
    <n v="340200"/>
    <n v="1675800"/>
    <x v="0"/>
    <s v=""/>
    <s v=""/>
    <n v="672000"/>
    <n v="2016000"/>
    <x v="13"/>
    <s v="ATALI MAKMUR"/>
    <x v="2"/>
    <x v="1"/>
    <x v="3"/>
    <s v="looseleafa57020100sjk"/>
    <s v="looseleafa57020100sjk6720000.1250.05"/>
    <s v="looseleafa57020100sjk6720000.1250.05"/>
    <s v=""/>
    <x v="1"/>
    <n v="521"/>
    <x v="1"/>
    <s v="96 PAK"/>
    <s v="looseleafa57020100sjk96pakartomoro"/>
    <x v="0"/>
    <x v="296"/>
  </r>
  <r>
    <s v=""/>
    <s v=""/>
    <x v="1"/>
    <n v="72"/>
    <x v="1"/>
    <m/>
    <x v="1"/>
    <m/>
    <x v="0"/>
    <x v="1"/>
    <x v="0"/>
    <s v="CRAYON PUTARTWCR 12 S JK"/>
    <x v="1"/>
    <n v="144"/>
    <x v="5"/>
    <n v="23900"/>
    <m/>
    <m/>
    <x v="3"/>
    <x v="2"/>
    <x v="0"/>
    <x v="0"/>
    <n v="3441600"/>
    <n v="430200"/>
    <n v="150570"/>
    <n v="580770"/>
    <n v="2860830"/>
    <x v="0"/>
    <n v="12703095"/>
    <n v="62574505"/>
    <n v="3441600"/>
    <n v="3441600"/>
    <x v="13"/>
    <s v="ATALI MAKMUR"/>
    <x v="2"/>
    <x v="1"/>
    <x v="3"/>
    <s v="crayonputartwcr12sjk"/>
    <s v="crayonputartwcr12sjk34416000.1250.05"/>
    <s v="crayonputartwcr12sjk34416000.1250.05"/>
    <s v=""/>
    <x v="1"/>
    <n v="300"/>
    <x v="1"/>
    <s v="12 LSN"/>
    <s v="crayonputartwcr12sjk12lsnartomoro"/>
    <x v="0"/>
    <x v="297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73"/>
    <s v="ATA_1407_938-2"/>
    <x v="0"/>
    <n v="73"/>
    <x v="1"/>
    <s v="ATALI MAKMUR"/>
    <x v="2"/>
    <s v="SA230711938"/>
    <x v="0"/>
    <x v="14"/>
    <x v="0"/>
    <s v="OIL PASTEL OP 24 S PP CASE SEA WORLD JK"/>
    <x v="0"/>
    <n v="480"/>
    <x v="5"/>
    <n v="29600"/>
    <m/>
    <m/>
    <x v="3"/>
    <x v="2"/>
    <x v="0"/>
    <x v="0"/>
    <n v="14208000"/>
    <n v="1776000"/>
    <n v="621600"/>
    <n v="2397600"/>
    <n v="11810400"/>
    <x v="0"/>
    <s v=""/>
    <s v=""/>
    <n v="1420800"/>
    <n v="14208000"/>
    <x v="13"/>
    <s v="ATALI MAKMUR"/>
    <x v="2"/>
    <x v="0"/>
    <x v="3"/>
    <s v="oilpastelop24sppcaseseaworldjk"/>
    <s v="oilpastelop24sppcaseseaworldjk14208000.1250.05"/>
    <s v="oilpastelop24sppcaseseaworldjk14208000.1250.05"/>
    <s v="ATALI MAKMURARTO MOROSA23071193845119oilpastelop24sppcaseseaworldjk"/>
    <x v="0"/>
    <n v="602"/>
    <x v="1"/>
    <s v="8 BOX (6 SET)"/>
    <s v="oilpastelop24sppcaseseaworldjk8box6setartomoro"/>
    <x v="0"/>
    <x v="298"/>
  </r>
  <r>
    <s v=""/>
    <s v=""/>
    <x v="1"/>
    <n v="73"/>
    <x v="1"/>
    <m/>
    <x v="1"/>
    <m/>
    <x v="0"/>
    <x v="1"/>
    <x v="0"/>
    <s v="OIL PASTEL OP 36 S PP CASE SEA WORLD JK"/>
    <x v="0"/>
    <n v="360"/>
    <x v="5"/>
    <n v="41500"/>
    <m/>
    <m/>
    <x v="3"/>
    <x v="2"/>
    <x v="0"/>
    <x v="0"/>
    <n v="14940000"/>
    <n v="1867500"/>
    <n v="653625"/>
    <n v="2521125"/>
    <n v="12418875"/>
    <x v="0"/>
    <n v="4918725"/>
    <n v="24229275"/>
    <n v="1494000"/>
    <n v="14940000"/>
    <x v="13"/>
    <s v="ATALI MAKMUR"/>
    <x v="2"/>
    <x v="1"/>
    <x v="3"/>
    <s v="oilpastelop36sppcaseseaworldjk"/>
    <s v="oilpastelop36sppcaseseaworldjk14940000.1250.05"/>
    <s v="oilpastelop36sppcaseseaworldjk14940000.1250.05"/>
    <s v=""/>
    <x v="1"/>
    <n v="603"/>
    <x v="1"/>
    <s v="6 BOX (6 SET)"/>
    <s v="oilpastelop36sppcaseseaworldjk6box6setartomoro"/>
    <x v="0"/>
    <x v="299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74"/>
    <s v="ATA_1407_734-3"/>
    <x v="0"/>
    <n v="74"/>
    <x v="1"/>
    <s v="ATALI MAKMUR"/>
    <x v="2"/>
    <s v="SA230711734"/>
    <x v="0"/>
    <x v="12"/>
    <x v="0"/>
    <s v="OIL PASTEL OP 12 S PP CASE SEA WORLD JK"/>
    <x v="16"/>
    <n v="2880"/>
    <x v="5"/>
    <n v="11900"/>
    <m/>
    <m/>
    <x v="3"/>
    <x v="2"/>
    <x v="0"/>
    <x v="0"/>
    <n v="34272000"/>
    <n v="4284000"/>
    <n v="1499400"/>
    <n v="5783400"/>
    <n v="28488600"/>
    <x v="0"/>
    <s v=""/>
    <s v=""/>
    <n v="1713600"/>
    <n v="34272000"/>
    <x v="13"/>
    <s v="ATALI MAKMUR"/>
    <x v="2"/>
    <x v="7"/>
    <x v="3"/>
    <s v="oilpastelop12sppcaseseaworldjk"/>
    <s v="oilpastelop12sppcaseseaworldjk17136000.1250.05"/>
    <s v="oilpastelop12sppcaseseaworldjk17136000.1250.05"/>
    <s v="ATALI MAKMURARTO MOROSA23071173445117oilpastelop12sppcaseseaworldjk"/>
    <x v="0"/>
    <n v="599"/>
    <x v="1"/>
    <s v="12 LSN"/>
    <s v="oilpastelop12sppcaseseaworldjk12lsnartomoro"/>
    <x v="0"/>
    <x v="300"/>
  </r>
  <r>
    <s v=""/>
    <s v=""/>
    <x v="1"/>
    <n v="74"/>
    <x v="1"/>
    <m/>
    <x v="1"/>
    <m/>
    <x v="0"/>
    <x v="1"/>
    <x v="0"/>
    <s v="OIL PASTEL OP 18 S PP CASE SEA WORLD JK"/>
    <x v="0"/>
    <n v="720"/>
    <x v="5"/>
    <n v="23000"/>
    <m/>
    <m/>
    <x v="3"/>
    <x v="2"/>
    <x v="0"/>
    <x v="0"/>
    <n v="16560000"/>
    <n v="2070000"/>
    <n v="724500"/>
    <n v="2794500"/>
    <n v="13765500"/>
    <x v="0"/>
    <s v=""/>
    <s v=""/>
    <n v="1656000"/>
    <n v="16560000"/>
    <x v="13"/>
    <s v="ATALI MAKMUR"/>
    <x v="2"/>
    <x v="1"/>
    <x v="3"/>
    <s v="oilpastelop18sppcaseseaworldjk"/>
    <s v="oilpastelop18sppcaseseaworldjk16560000.1250.05"/>
    <s v="oilpastelop18sppcaseseaworldjk16560000.1250.05"/>
    <s v=""/>
    <x v="1"/>
    <n v="601"/>
    <x v="1"/>
    <s v="6 LSN"/>
    <s v="oilpastelop18sppcaseseaworldjk6lsnartomoro"/>
    <x v="0"/>
    <x v="301"/>
  </r>
  <r>
    <s v=""/>
    <s v=""/>
    <x v="1"/>
    <n v="74"/>
    <x v="1"/>
    <m/>
    <x v="1"/>
    <m/>
    <x v="0"/>
    <x v="1"/>
    <x v="0"/>
    <s v="OIL PASTEL OP 24 S PP CASE SEA WORLD JK"/>
    <x v="0"/>
    <n v="480"/>
    <x v="5"/>
    <n v="29600"/>
    <m/>
    <m/>
    <x v="3"/>
    <x v="2"/>
    <x v="0"/>
    <x v="0"/>
    <n v="14208000"/>
    <n v="1776000"/>
    <n v="621600"/>
    <n v="2397600"/>
    <n v="11810400"/>
    <x v="0"/>
    <n v="10975500"/>
    <n v="54064500"/>
    <n v="1420800"/>
    <n v="14208000"/>
    <x v="13"/>
    <s v="ATALI MAKMUR"/>
    <x v="2"/>
    <x v="1"/>
    <x v="3"/>
    <s v="oilpastelop24sppcaseseaworldjk"/>
    <s v="oilpastelop24sppcaseseaworldjk14208000.1250.05"/>
    <s v="oilpastelop24sppcaseseaworldjk14208000.1250.05"/>
    <s v=""/>
    <x v="1"/>
    <n v="602"/>
    <x v="1"/>
    <s v="8 BOX (6 SET)"/>
    <s v="oilpastelop24sppcaseseaworldjk8box6setartomoro"/>
    <x v="0"/>
    <x v="30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75"/>
    <s v="ATA_1407_735-2"/>
    <x v="0"/>
    <n v="75"/>
    <x v="1"/>
    <s v="ATALI MAKMUR"/>
    <x v="2"/>
    <s v="SA230711735"/>
    <x v="0"/>
    <x v="12"/>
    <x v="0"/>
    <s v="CORRECTION FLUID CF-S209 JK"/>
    <x v="8"/>
    <n v="180"/>
    <x v="0"/>
    <n v="41400"/>
    <m/>
    <m/>
    <x v="3"/>
    <x v="2"/>
    <x v="0"/>
    <x v="0"/>
    <n v="7452000"/>
    <n v="931500"/>
    <n v="326025"/>
    <n v="1257525"/>
    <n v="6194475"/>
    <x v="0"/>
    <s v=""/>
    <s v=""/>
    <n v="1490400"/>
    <n v="7452000"/>
    <x v="13"/>
    <s v="ATALI MAKMUR"/>
    <x v="2"/>
    <x v="0"/>
    <x v="3"/>
    <s v="correctionfluidcfs209jk"/>
    <s v="correctionfluidcfs209jk14904000.1250.05"/>
    <s v="correctionfluidcfs209jk14904000.1250.05"/>
    <s v="ATALI MAKMURARTO MOROSA23071173545117correctionfluidcfs209jk"/>
    <x v="0"/>
    <n v="934"/>
    <x v="1"/>
    <s v="36 LSN"/>
    <s v="correctionfluidcfs209jk36lsnartomoro"/>
    <x v="0"/>
    <x v="303"/>
  </r>
  <r>
    <s v=""/>
    <s v=""/>
    <x v="1"/>
    <n v="75"/>
    <x v="1"/>
    <m/>
    <x v="1"/>
    <m/>
    <x v="0"/>
    <x v="1"/>
    <x v="0"/>
    <s v="CORRECTION FLUID CF-S210 JK"/>
    <x v="8"/>
    <n v="180"/>
    <x v="0"/>
    <n v="43200"/>
    <m/>
    <m/>
    <x v="3"/>
    <x v="2"/>
    <x v="0"/>
    <x v="0"/>
    <n v="7776000"/>
    <n v="972000"/>
    <n v="340200"/>
    <n v="1312200"/>
    <n v="6463800"/>
    <x v="0"/>
    <n v="2569725"/>
    <n v="12658275"/>
    <n v="1555200"/>
    <n v="7776000"/>
    <x v="13"/>
    <s v="ATALI MAKMUR"/>
    <x v="2"/>
    <x v="1"/>
    <x v="3"/>
    <s v="correctionfluidcfs210jk"/>
    <s v="correctionfluidcfs210jk15552000.1250.05"/>
    <s v="correctionfluidcfs210jk15552000.1250.05"/>
    <s v=""/>
    <x v="1"/>
    <n v="936"/>
    <x v="1"/>
    <s v="36 LSN"/>
    <s v="correctionfluidcfs210jk36lsnartomoro"/>
    <x v="0"/>
    <x v="304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76"/>
    <s v="ATA_1407_783-5"/>
    <x v="0"/>
    <n v="76"/>
    <x v="1"/>
    <s v="ATALI MAKMUR"/>
    <x v="2"/>
    <s v="SA230711783"/>
    <x v="0"/>
    <x v="12"/>
    <x v="0"/>
    <s v="GLUE STICK GS 102 15 GRAM JK"/>
    <x v="1"/>
    <n v="576"/>
    <x v="3"/>
    <n v="3300"/>
    <m/>
    <m/>
    <x v="3"/>
    <x v="2"/>
    <x v="0"/>
    <x v="0"/>
    <n v="1900800"/>
    <n v="237600"/>
    <n v="83160"/>
    <n v="320760"/>
    <n v="1580040"/>
    <x v="0"/>
    <s v=""/>
    <s v=""/>
    <n v="1900800"/>
    <n v="1900800"/>
    <x v="13"/>
    <s v="ATALI MAKMUR"/>
    <x v="2"/>
    <x v="2"/>
    <x v="3"/>
    <s v="gluestickgs10215gramjk"/>
    <s v="gluestickgs10215gramjk19008000.1250.05"/>
    <s v="gluestickgs10215gramjk19008000.1250.05"/>
    <s v="ATALI MAKMURARTO MOROSA23071178345117gluestickgs10215gramjk"/>
    <x v="0"/>
    <n v="553"/>
    <x v="1"/>
    <s v="24 BOX (24 PCS)"/>
    <s v="gluestickgs10215gramjk24box24pcsartomoro"/>
    <x v="0"/>
    <x v="305"/>
  </r>
  <r>
    <s v=""/>
    <s v=""/>
    <x v="1"/>
    <n v="76"/>
    <x v="1"/>
    <m/>
    <x v="1"/>
    <m/>
    <x v="0"/>
    <x v="1"/>
    <x v="0"/>
    <s v="GLUE STICK GS-103 BATIK JK"/>
    <x v="1"/>
    <n v="864"/>
    <x v="3"/>
    <n v="2300"/>
    <m/>
    <m/>
    <x v="3"/>
    <x v="2"/>
    <x v="0"/>
    <x v="0"/>
    <n v="1987200"/>
    <n v="248400"/>
    <n v="86940"/>
    <n v="335340"/>
    <n v="1651860"/>
    <x v="0"/>
    <s v=""/>
    <s v=""/>
    <n v="1987200"/>
    <n v="1987200"/>
    <x v="13"/>
    <s v="ATALI MAKMUR"/>
    <x v="2"/>
    <x v="1"/>
    <x v="3"/>
    <s v="gluestickgs103batikjk"/>
    <s v="gluestickgs103batikjk19872000.1250.05"/>
    <s v="gluestickgs103batikjk19872000.1250.05"/>
    <s v=""/>
    <x v="1"/>
    <n v="554"/>
    <x v="1"/>
    <s v="36 BOX (24 PCS)"/>
    <s v="gluestickgs103batikjk36box24pcsartomoro"/>
    <x v="0"/>
    <x v="306"/>
  </r>
  <r>
    <s v=""/>
    <s v=""/>
    <x v="1"/>
    <n v="76"/>
    <x v="1"/>
    <m/>
    <x v="1"/>
    <m/>
    <x v="0"/>
    <x v="1"/>
    <x v="0"/>
    <s v="SCISSORS SC-828 JK"/>
    <x v="8"/>
    <n v="720"/>
    <x v="3"/>
    <n v="4350"/>
    <m/>
    <m/>
    <x v="3"/>
    <x v="2"/>
    <x v="0"/>
    <x v="0"/>
    <n v="3132000"/>
    <n v="391500"/>
    <n v="137025"/>
    <n v="528525"/>
    <n v="2603475"/>
    <x v="0"/>
    <s v=""/>
    <s v=""/>
    <n v="626400"/>
    <n v="3132000"/>
    <x v="13"/>
    <s v="ATALI MAKMUR"/>
    <x v="2"/>
    <x v="1"/>
    <x v="3"/>
    <s v="scissorssc828jk"/>
    <s v="scissorssc828jk6264000.1250.05"/>
    <s v="scissorssc828jk6264000.1250.05"/>
    <s v=""/>
    <x v="1"/>
    <n v="433"/>
    <x v="1"/>
    <s v="12 LSN"/>
    <s v="scissorssc828jk12lsnartomoro"/>
    <x v="0"/>
    <x v="307"/>
  </r>
  <r>
    <s v=""/>
    <s v=""/>
    <x v="1"/>
    <n v="76"/>
    <x v="1"/>
    <m/>
    <x v="1"/>
    <m/>
    <x v="0"/>
    <x v="1"/>
    <x v="0"/>
    <s v="SCISSORS SC-838 JK"/>
    <x v="8"/>
    <n v="720"/>
    <x v="3"/>
    <n v="6500"/>
    <m/>
    <m/>
    <x v="3"/>
    <x v="2"/>
    <x v="0"/>
    <x v="0"/>
    <n v="4680000"/>
    <n v="585000"/>
    <n v="204750"/>
    <n v="789750"/>
    <n v="3890250"/>
    <x v="0"/>
    <s v=""/>
    <s v=""/>
    <n v="936000"/>
    <n v="4680000"/>
    <x v="13"/>
    <s v="ATALI MAKMUR"/>
    <x v="2"/>
    <x v="1"/>
    <x v="3"/>
    <s v="scissorssc838jk"/>
    <s v="scissorssc838jk9360000.1250.05"/>
    <s v="scissorssc838jk9360000.1250.05"/>
    <s v=""/>
    <x v="1"/>
    <n v="435"/>
    <x v="1"/>
    <s v="12 LSN"/>
    <s v="scissorssc838jk12lsnartomoro"/>
    <x v="0"/>
    <x v="308"/>
  </r>
  <r>
    <s v=""/>
    <s v=""/>
    <x v="1"/>
    <n v="76"/>
    <x v="1"/>
    <m/>
    <x v="1"/>
    <m/>
    <x v="0"/>
    <x v="1"/>
    <x v="0"/>
    <s v="SCISSORS SC-848 JK"/>
    <x v="5"/>
    <n v="288"/>
    <x v="3"/>
    <n v="9750"/>
    <m/>
    <m/>
    <x v="3"/>
    <x v="2"/>
    <x v="0"/>
    <x v="0"/>
    <n v="2808000"/>
    <n v="351000"/>
    <n v="122850"/>
    <n v="473850"/>
    <n v="2334150"/>
    <x v="0"/>
    <n v="2448225"/>
    <n v="12059775"/>
    <n v="1404000"/>
    <n v="2808000"/>
    <x v="13"/>
    <s v="ATALI MAKMUR"/>
    <x v="2"/>
    <x v="1"/>
    <x v="3"/>
    <s v="scissorssc848jk"/>
    <s v="scissorssc848jk14040000.1250.05"/>
    <s v="scissorssc848jk14040000.1250.05"/>
    <s v=""/>
    <x v="1"/>
    <n v="437"/>
    <x v="1"/>
    <s v="12 LSN"/>
    <s v="scissorssc848jk12lsnartomoro"/>
    <x v="0"/>
    <x v="309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77"/>
    <s v="ATA_1407_666-4"/>
    <x v="0"/>
    <n v="77"/>
    <x v="1"/>
    <s v="ATALI MAKMUR"/>
    <x v="2"/>
    <s v="SA230711666"/>
    <x v="0"/>
    <x v="11"/>
    <x v="0"/>
    <s v="GLUE GL R35 JK"/>
    <x v="17"/>
    <n v="6912"/>
    <x v="3"/>
    <n v="1550"/>
    <m/>
    <m/>
    <x v="3"/>
    <x v="2"/>
    <x v="0"/>
    <x v="0"/>
    <n v="10713600"/>
    <n v="1339200"/>
    <n v="468720"/>
    <n v="1807920"/>
    <n v="8905680"/>
    <x v="0"/>
    <s v=""/>
    <s v=""/>
    <n v="892800"/>
    <n v="10713600"/>
    <x v="13"/>
    <s v="ATALI MAKMUR"/>
    <x v="2"/>
    <x v="5"/>
    <x v="3"/>
    <s v="glueglr35jk"/>
    <s v="glueglr35jk8928000.1250.05"/>
    <s v="glueglr35jk8928000.1250.05"/>
    <s v="ATALI MAKMURARTO MOROSA23071166645115glueglr35jk"/>
    <x v="0"/>
    <n v="546"/>
    <x v="1"/>
    <s v="48 LSN"/>
    <s v="glueglr35jk48lsnartomoro"/>
    <x v="0"/>
    <x v="310"/>
  </r>
  <r>
    <s v=""/>
    <s v=""/>
    <x v="1"/>
    <n v="77"/>
    <x v="1"/>
    <m/>
    <x v="1"/>
    <m/>
    <x v="0"/>
    <x v="1"/>
    <x v="0"/>
    <s v="COLOR PENCIL CP 36 PB JK"/>
    <x v="5"/>
    <n v="96"/>
    <x v="5"/>
    <n v="35000"/>
    <m/>
    <m/>
    <x v="3"/>
    <x v="2"/>
    <x v="0"/>
    <x v="0"/>
    <n v="3360000"/>
    <n v="420000"/>
    <n v="147000"/>
    <n v="567000"/>
    <n v="2793000"/>
    <x v="0"/>
    <s v=""/>
    <s v=""/>
    <n v="1680000"/>
    <n v="3360000"/>
    <x v="13"/>
    <s v="ATALI MAKMUR"/>
    <x v="2"/>
    <x v="1"/>
    <x v="3"/>
    <s v="colorpencilcp36pbjk"/>
    <s v="colorpencilcp36pbjk16800000.1250.05"/>
    <s v="colorpencilcp36pbjk16800000.1250.05"/>
    <s v=""/>
    <x v="1"/>
    <n v="785"/>
    <x v="1"/>
    <s v="8 BOX (6 SET)"/>
    <s v="colorpencilcp36pbjk8box6setartomoro"/>
    <x v="0"/>
    <x v="311"/>
  </r>
  <r>
    <s v=""/>
    <s v=""/>
    <x v="1"/>
    <n v="77"/>
    <x v="1"/>
    <m/>
    <x v="1"/>
    <m/>
    <x v="0"/>
    <x v="1"/>
    <x v="0"/>
    <s v="GLUE STICK GS-102 15 GRAM JK"/>
    <x v="1"/>
    <n v="576"/>
    <x v="3"/>
    <n v="3300"/>
    <m/>
    <m/>
    <x v="3"/>
    <x v="2"/>
    <x v="0"/>
    <x v="0"/>
    <n v="1900800"/>
    <n v="237600"/>
    <n v="83160"/>
    <n v="320760"/>
    <n v="1580040"/>
    <x v="0"/>
    <s v=""/>
    <s v=""/>
    <n v="1900800"/>
    <n v="1900800"/>
    <x v="13"/>
    <s v="ATALI MAKMUR"/>
    <x v="2"/>
    <x v="1"/>
    <x v="3"/>
    <s v="gluestickgs10215gramjk"/>
    <s v="gluestickgs10215gramjk19008000.1250.05"/>
    <s v="gluestickgs10215gramjk19008000.1250.05"/>
    <s v=""/>
    <x v="1"/>
    <n v="553"/>
    <x v="1"/>
    <s v="24 BOX (24 PCS)"/>
    <s v="gluestickgs10215gramjk24box24pcsartomoro"/>
    <x v="0"/>
    <x v="312"/>
  </r>
  <r>
    <s v=""/>
    <s v=""/>
    <x v="1"/>
    <n v="77"/>
    <x v="1"/>
    <m/>
    <x v="1"/>
    <m/>
    <x v="0"/>
    <x v="1"/>
    <x v="0"/>
    <s v="GLUE STICK GS-103 BATIK JK"/>
    <x v="1"/>
    <n v="864"/>
    <x v="3"/>
    <n v="2300"/>
    <m/>
    <m/>
    <x v="3"/>
    <x v="2"/>
    <x v="0"/>
    <x v="0"/>
    <n v="1987200"/>
    <n v="248400"/>
    <n v="86940"/>
    <n v="335340"/>
    <n v="1651860"/>
    <x v="0"/>
    <n v="3031020"/>
    <n v="14930580"/>
    <n v="1987200"/>
    <n v="1987200"/>
    <x v="13"/>
    <s v="ATALI MAKMUR"/>
    <x v="2"/>
    <x v="1"/>
    <x v="3"/>
    <s v="gluestickgs103batikjk"/>
    <s v="gluestickgs103batikjk19872000.1250.05"/>
    <s v="gluestickgs103batikjk19872000.1250.05"/>
    <s v=""/>
    <x v="1"/>
    <n v="554"/>
    <x v="1"/>
    <s v="36 BOX (24 PCS)"/>
    <s v="gluestickgs103batikjk36box24pcsartomoro"/>
    <x v="0"/>
    <x v="313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78"/>
    <s v="PPW_1407_I23-1"/>
    <x v="0"/>
    <n v="78"/>
    <x v="1"/>
    <s v="PPW"/>
    <x v="0"/>
    <s v="0195/HW/VII/23"/>
    <x v="0"/>
    <x v="14"/>
    <x v="0"/>
    <s v="BT 30 CM"/>
    <x v="8"/>
    <n v="500"/>
    <x v="0"/>
    <n v="26780"/>
    <m/>
    <m/>
    <x v="2"/>
    <x v="1"/>
    <x v="0"/>
    <x v="0"/>
    <n v="13390000"/>
    <n v="2678000"/>
    <n v="428480"/>
    <n v="3106480"/>
    <n v="10283520"/>
    <x v="0"/>
    <n v="3106480"/>
    <n v="10283520"/>
    <n v="2678000"/>
    <n v="13390000"/>
    <x v="13"/>
    <s v="PPW"/>
    <x v="0"/>
    <x v="3"/>
    <x v="3"/>
    <s v="bt30cm"/>
    <s v="bt30cm26780000.20.04"/>
    <s v="bt30cm26780000.20.04"/>
    <s v="PPWUNTANA0195/HW/VII/2345119bt30cm"/>
    <x v="0"/>
    <n v="1645"/>
    <x v="1"/>
    <s v="100 LSN"/>
    <s v="bt30cm100lsnuntana"/>
    <x v="0"/>
    <x v="314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79"/>
    <s v="PAR_1507_-29-2"/>
    <x v="0"/>
    <n v="79"/>
    <x v="13"/>
    <s v="PARAMA"/>
    <x v="2"/>
    <s v="CV-29"/>
    <x v="0"/>
    <x v="15"/>
    <x v="0"/>
    <s v="SAMPUL SAMSON KWARTO BATIK"/>
    <x v="8"/>
    <n v="1200"/>
    <x v="3"/>
    <n v="5485"/>
    <m/>
    <s v="240 PCS"/>
    <x v="4"/>
    <x v="3"/>
    <x v="0"/>
    <x v="0"/>
    <n v="6582000"/>
    <n v="658200"/>
    <n v="592380"/>
    <n v="1250580"/>
    <n v="5331420"/>
    <x v="0"/>
    <s v=""/>
    <s v=""/>
    <n v="1316400"/>
    <n v="6582000"/>
    <x v="12"/>
    <s v="PARAMA"/>
    <x v="2"/>
    <x v="0"/>
    <x v="3"/>
    <s v="sampulsamsonkwartobatik"/>
    <s v="sampulsamsonkwartobatik13164000.10.1"/>
    <s v="sampulsamsonkwartobatik13164000.10.1"/>
    <s v="PARAMAARTO MOROCV-2945120sampulsamsonkwartobatik"/>
    <x v="0"/>
    <n v="810"/>
    <x v="0"/>
    <s v="240 PCS"/>
    <s v="sampulsamsonkwartobatik240pcsartomoro"/>
    <x v="0"/>
    <x v="315"/>
  </r>
  <r>
    <s v=""/>
    <s v=""/>
    <x v="1"/>
    <n v="79"/>
    <x v="1"/>
    <m/>
    <x v="1"/>
    <m/>
    <x v="0"/>
    <x v="1"/>
    <x v="0"/>
    <s v="SAMPUL SAMSON BOXY BATIK"/>
    <x v="8"/>
    <n v="900"/>
    <x v="3"/>
    <n v="7555"/>
    <m/>
    <s v="180 PCS"/>
    <x v="4"/>
    <x v="3"/>
    <x v="0"/>
    <x v="0"/>
    <n v="6799500"/>
    <n v="679950"/>
    <n v="611955"/>
    <n v="1291905"/>
    <n v="5507595"/>
    <x v="0"/>
    <n v="2542485"/>
    <n v="10839015"/>
    <n v="1359900"/>
    <n v="6799500"/>
    <x v="12"/>
    <s v="PARAMA"/>
    <x v="2"/>
    <x v="1"/>
    <x v="3"/>
    <s v="sampulsamsonboxybatik"/>
    <s v="sampulsamsonboxybatik13599000.10.1"/>
    <s v="sampulsamsonboxybatik13599000.10.1"/>
    <s v=""/>
    <x v="1"/>
    <n v="809"/>
    <x v="0"/>
    <s v="180 PCS"/>
    <s v="sampulsamsonboxybatik180pcsartomoro"/>
    <x v="0"/>
    <x v="316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80"/>
    <s v="ALP_1407_N03-1"/>
    <x v="0"/>
    <n v="80"/>
    <x v="14"/>
    <s v="ALPINDO"/>
    <x v="0"/>
    <s v="SYN03"/>
    <x v="0"/>
    <x v="14"/>
    <x v="0"/>
    <s v="SAMPUL OPP ALEXANDER BOXY"/>
    <x v="8"/>
    <n v="1500"/>
    <x v="2"/>
    <n v="8500"/>
    <m/>
    <s v="300 PAK"/>
    <x v="1"/>
    <x v="0"/>
    <x v="0"/>
    <x v="0"/>
    <n v="12750000"/>
    <n v="0"/>
    <n v="0"/>
    <n v="0"/>
    <n v="12750000"/>
    <x v="0"/>
    <n v="0"/>
    <n v="12750000"/>
    <n v="2550000"/>
    <n v="12750000"/>
    <x v="13"/>
    <s v="ALPINDO"/>
    <x v="0"/>
    <x v="3"/>
    <x v="3"/>
    <s v="sampuloppalexanderboxy"/>
    <s v="sampuloppalexanderboxy2550000"/>
    <s v="sampuloppalexanderboxy2550000"/>
    <s v="ALPINDOUNTANASYN0345119sampuloppalexanderboxy"/>
    <x v="0"/>
    <n v="2489"/>
    <x v="0"/>
    <s v="300 PAK"/>
    <s v="sampuloppalexanderboxy300pakuntana"/>
    <x v="0"/>
    <x v="317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81"/>
    <s v="KEN_1807_355-2"/>
    <x v="0"/>
    <n v="81"/>
    <x v="15"/>
    <s v="KENKO SINAR INDONESIA"/>
    <x v="2"/>
    <s v="23071355"/>
    <x v="0"/>
    <x v="16"/>
    <x v="1"/>
    <s v="KENKO CUTTER A-300 9MM BLADE"/>
    <x v="5"/>
    <m/>
    <x v="1"/>
    <m/>
    <n v="1710000"/>
    <m/>
    <x v="5"/>
    <x v="0"/>
    <x v="0"/>
    <x v="0"/>
    <n v="3420000"/>
    <n v="581400"/>
    <n v="0"/>
    <n v="581400"/>
    <n v="2838600"/>
    <x v="0"/>
    <s v=""/>
    <s v=""/>
    <n v="1710000"/>
    <s v=""/>
    <x v="14"/>
    <s v="KENKO SINAR INDONESIA"/>
    <x v="2"/>
    <x v="0"/>
    <x v="3"/>
    <s v="kenkocuttera3009mmblade"/>
    <s v="kenkocuttera3009mmblade17100000.17"/>
    <s v="kenkocuttera3009mmblade17100000.17"/>
    <s v="KENKO SINAR INDONESIAARTO MORO2307135545122kenkocuttera3009mmblade"/>
    <x v="0"/>
    <n v="314"/>
    <x v="1"/>
    <s v="30 LSN"/>
    <s v="kenkocuttera3009mmblade30lsnartomoro"/>
    <x v="0"/>
    <x v="318"/>
  </r>
  <r>
    <s v=""/>
    <s v=""/>
    <x v="1"/>
    <n v="81"/>
    <x v="1"/>
    <m/>
    <x v="1"/>
    <m/>
    <x v="0"/>
    <x v="1"/>
    <x v="0"/>
    <s v="KENKO CUTTER L-500 18MM BLADE"/>
    <x v="5"/>
    <m/>
    <x v="1"/>
    <m/>
    <n v="2952000"/>
    <m/>
    <x v="5"/>
    <x v="0"/>
    <x v="0"/>
    <x v="0"/>
    <n v="5904000"/>
    <n v="1003680.0000000001"/>
    <n v="0"/>
    <n v="1003680.0000000001"/>
    <n v="4900320"/>
    <x v="0"/>
    <n v="1585080"/>
    <n v="7738920"/>
    <n v="2952000"/>
    <s v=""/>
    <x v="14"/>
    <s v="KENKO SINAR INDONESIA"/>
    <x v="2"/>
    <x v="1"/>
    <x v="3"/>
    <s v="kenkocutterl50018mmblade"/>
    <s v="kenkocutterl50018mmblade29520000.17"/>
    <s v="kenkocutterl50018mmblade29520000.17"/>
    <s v=""/>
    <x v="1"/>
    <n v="317"/>
    <x v="1"/>
    <s v="20 LSN"/>
    <s v="kenkocutterl50018mmblade20lsnartomoro"/>
    <x v="0"/>
    <x v="319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82"/>
    <s v="KEN_1807_464-8"/>
    <x v="0"/>
    <n v="82"/>
    <x v="1"/>
    <s v="KENKO SINAR INDONESIA"/>
    <x v="2"/>
    <s v="23071464"/>
    <x v="0"/>
    <x v="17"/>
    <x v="1"/>
    <s v="KENKO CORRECTION FLUID KE 108"/>
    <x v="5"/>
    <m/>
    <x v="1"/>
    <m/>
    <n v="1695600"/>
    <m/>
    <x v="5"/>
    <x v="0"/>
    <x v="0"/>
    <x v="0"/>
    <n v="3391200"/>
    <n v="576504"/>
    <n v="0"/>
    <n v="576504"/>
    <n v="2814696"/>
    <x v="0"/>
    <s v=""/>
    <s v=""/>
    <n v="1695600"/>
    <s v=""/>
    <x v="14"/>
    <s v="KENKO SINAR INDONESIA"/>
    <x v="2"/>
    <x v="10"/>
    <x v="3"/>
    <s v="kenkocorrectionfluidke108"/>
    <s v="kenkocorrectionfluidke10816956000.17"/>
    <s v="kenkocorrectionfluidke10816956000.17"/>
    <s v="KENKO SINAR INDONESIAARTO MORO2307146445124kenkocorrectionfluidke108"/>
    <x v="0"/>
    <n v="998"/>
    <x v="1"/>
    <s v="36 LSN"/>
    <s v="kenkocorrectionfluidke10836lsnartomoro"/>
    <x v="0"/>
    <x v="320"/>
  </r>
  <r>
    <s v=""/>
    <s v=""/>
    <x v="1"/>
    <n v="82"/>
    <x v="1"/>
    <m/>
    <x v="1"/>
    <m/>
    <x v="0"/>
    <x v="1"/>
    <x v="1"/>
    <s v="KENKO PAPER FASTENER PF-508 MIX COLOR"/>
    <x v="1"/>
    <m/>
    <x v="1"/>
    <m/>
    <n v="980000"/>
    <m/>
    <x v="5"/>
    <x v="0"/>
    <x v="0"/>
    <x v="0"/>
    <n v="980000"/>
    <n v="166600"/>
    <n v="0"/>
    <n v="166600"/>
    <n v="813400"/>
    <x v="0"/>
    <s v=""/>
    <s v=""/>
    <n v="980000"/>
    <s v=""/>
    <x v="14"/>
    <s v="KENKO SINAR INDONESIA"/>
    <x v="2"/>
    <x v="1"/>
    <x v="3"/>
    <s v="kenkopaperfastenerpf508mixcolor"/>
    <s v="kenkopaperfastenerpf508mixcolor9800000.17"/>
    <s v="kenkopaperfastenerpf508mixcolor9800000.17"/>
    <s v=""/>
    <x v="1"/>
    <n v="627"/>
    <x v="1"/>
    <s v="100 BOX"/>
    <s v="kenkopaperfastenerpf508mixcolor100boxartomoro"/>
    <x v="0"/>
    <x v="321"/>
  </r>
  <r>
    <s v=""/>
    <s v=""/>
    <x v="1"/>
    <n v="82"/>
    <x v="1"/>
    <m/>
    <x v="1"/>
    <m/>
    <x v="0"/>
    <x v="1"/>
    <x v="1"/>
    <s v="KENKO CUTTER K-200 (9MM BLADE)"/>
    <x v="1"/>
    <m/>
    <x v="1"/>
    <m/>
    <n v="1566000"/>
    <m/>
    <x v="5"/>
    <x v="0"/>
    <x v="0"/>
    <x v="0"/>
    <n v="1566000"/>
    <n v="266220"/>
    <n v="0"/>
    <n v="266220"/>
    <n v="1299780"/>
    <x v="0"/>
    <s v=""/>
    <s v=""/>
    <n v="1566000"/>
    <s v=""/>
    <x v="14"/>
    <s v="KENKO SINAR INDONESIA"/>
    <x v="2"/>
    <x v="1"/>
    <x v="3"/>
    <s v="kenkocutterk2009mmblade"/>
    <s v="kenkocutterk2009mmblade15660000.17"/>
    <s v="kenkocutterk2009mmblade15660000.17"/>
    <s v=""/>
    <x v="1"/>
    <n v="315"/>
    <x v="1"/>
    <s v="30 LSN"/>
    <s v="kenkocutterk2009mmblade30lsnartomoro"/>
    <x v="0"/>
    <x v="322"/>
  </r>
  <r>
    <s v=""/>
    <s v=""/>
    <x v="1"/>
    <n v="82"/>
    <x v="1"/>
    <m/>
    <x v="1"/>
    <m/>
    <x v="0"/>
    <x v="1"/>
    <x v="2"/>
    <s v="KENKO SCISSOR SC-848 N"/>
    <x v="5"/>
    <m/>
    <x v="1"/>
    <m/>
    <n v="1188000"/>
    <m/>
    <x v="5"/>
    <x v="0"/>
    <x v="0"/>
    <x v="0"/>
    <n v="2376000"/>
    <n v="403920"/>
    <n v="0"/>
    <n v="403920"/>
    <n v="1972080"/>
    <x v="0"/>
    <s v=""/>
    <s v=""/>
    <n v="1188000"/>
    <s v=""/>
    <x v="14"/>
    <s v="KENKO SINAR INDONESIA"/>
    <x v="2"/>
    <x v="1"/>
    <x v="3"/>
    <s v="kenkoscissorsc848n"/>
    <s v="kenkoscissorsc848n11880000.17"/>
    <s v="kenkoscissorsc848n11880000.17"/>
    <s v=""/>
    <x v="1"/>
    <n v="445"/>
    <x v="1"/>
    <s v="10 LSN"/>
    <s v="kenkoscissorsc848n10lsnartomoro"/>
    <x v="0"/>
    <x v="323"/>
  </r>
  <r>
    <s v=""/>
    <s v=""/>
    <x v="1"/>
    <n v="82"/>
    <x v="1"/>
    <m/>
    <x v="1"/>
    <m/>
    <x v="0"/>
    <x v="1"/>
    <x v="0"/>
    <s v="KENKO LIQUID GLUE LG-35 (35ML)"/>
    <x v="9"/>
    <m/>
    <x v="1"/>
    <m/>
    <n v="396000"/>
    <m/>
    <x v="5"/>
    <x v="0"/>
    <x v="0"/>
    <x v="0"/>
    <n v="1188000"/>
    <n v="201960"/>
    <n v="0"/>
    <n v="201960"/>
    <n v="986040"/>
    <x v="0"/>
    <s v=""/>
    <s v=""/>
    <n v="396000"/>
    <s v=""/>
    <x v="14"/>
    <s v="KENKO SINAR INDONESIA"/>
    <x v="2"/>
    <x v="1"/>
    <x v="3"/>
    <s v="kenkoliquidgluelg3535ml"/>
    <s v="kenkoliquidgluelg3535ml3960000.17"/>
    <s v="kenkoliquidgluelg3535ml3960000.17"/>
    <s v=""/>
    <x v="1"/>
    <n v="541"/>
    <x v="1"/>
    <s v="20 LSN"/>
    <s v="kenkoliquidgluelg3535ml20lsnartomoro"/>
    <x v="0"/>
    <x v="324"/>
  </r>
  <r>
    <s v=""/>
    <s v=""/>
    <x v="1"/>
    <n v="82"/>
    <x v="1"/>
    <m/>
    <x v="1"/>
    <m/>
    <x v="0"/>
    <x v="1"/>
    <x v="0"/>
    <s v="KENKO STAPLER HD-10S MINI"/>
    <x v="5"/>
    <m/>
    <x v="1"/>
    <m/>
    <n v="1860000"/>
    <m/>
    <x v="5"/>
    <x v="0"/>
    <x v="0"/>
    <x v="0"/>
    <n v="3720000"/>
    <n v="632400"/>
    <n v="0"/>
    <n v="632400"/>
    <n v="3087600"/>
    <x v="0"/>
    <s v=""/>
    <s v=""/>
    <n v="1860000"/>
    <s v=""/>
    <x v="14"/>
    <s v="KENKO SINAR INDONESIA"/>
    <x v="2"/>
    <x v="1"/>
    <x v="3"/>
    <s v="kenkostaplerhd10smini"/>
    <s v="kenkostaplerhd10smini18600000.17"/>
    <s v="kenkostaplerhd10smini18600000.17"/>
    <s v=""/>
    <x v="1"/>
    <n v="873"/>
    <x v="1"/>
    <s v="25 LSN"/>
    <s v="kenkostaplerhd10smini25lsnartomoro"/>
    <x v="0"/>
    <x v="325"/>
  </r>
  <r>
    <s v=""/>
    <s v=""/>
    <x v="1"/>
    <n v="82"/>
    <x v="1"/>
    <m/>
    <x v="1"/>
    <m/>
    <x v="0"/>
    <x v="1"/>
    <x v="0"/>
    <s v="KENKO CORRECTION TAPE CT-819 (8M X 5MM)"/>
    <x v="5"/>
    <m/>
    <x v="1"/>
    <m/>
    <n v="1814400"/>
    <m/>
    <x v="5"/>
    <x v="0"/>
    <x v="0"/>
    <x v="0"/>
    <n v="3628800"/>
    <n v="616896"/>
    <n v="0"/>
    <n v="616896"/>
    <n v="3011904"/>
    <x v="0"/>
    <s v=""/>
    <s v=""/>
    <n v="1814400"/>
    <s v=""/>
    <x v="14"/>
    <s v="KENKO SINAR INDONESIA"/>
    <x v="2"/>
    <x v="1"/>
    <x v="3"/>
    <s v="kenkocorrectiontapect8198mx5mm"/>
    <s v="kenkocorrectiontapect8198mx5mm18144000.17"/>
    <s v="kenkocorrectiontapect8198mx5mm18144000.17"/>
    <s v=""/>
    <x v="1"/>
    <n v="982"/>
    <x v="1"/>
    <s v="36 LSN"/>
    <s v="kenkocorrectiontapect8198mx5mm36lsnartomoro"/>
    <x v="0"/>
    <x v="326"/>
  </r>
  <r>
    <s v=""/>
    <s v=""/>
    <x v="1"/>
    <n v="82"/>
    <x v="1"/>
    <m/>
    <x v="1"/>
    <m/>
    <x v="0"/>
    <x v="1"/>
    <x v="0"/>
    <s v="KENKO CORRECTION TAPE CT-919 (12M X 5MM)"/>
    <x v="5"/>
    <m/>
    <x v="1"/>
    <m/>
    <n v="2008800"/>
    <m/>
    <x v="5"/>
    <x v="0"/>
    <x v="0"/>
    <x v="0"/>
    <n v="4017600"/>
    <n v="682992"/>
    <n v="0"/>
    <n v="682992"/>
    <n v="3334608"/>
    <x v="0"/>
    <n v="3547492"/>
    <n v="17320108"/>
    <n v="2008800"/>
    <s v=""/>
    <x v="14"/>
    <s v="KENKO SINAR INDONESIA"/>
    <x v="2"/>
    <x v="1"/>
    <x v="3"/>
    <s v="kenkocorrectiontapect91912mx5mm"/>
    <s v="kenkocorrectiontapect91912mx5mm20088000.17"/>
    <s v="kenkocorrectiontapect91912mx5mm20088000.17"/>
    <s v=""/>
    <x v="1"/>
    <n v="993"/>
    <x v="1"/>
    <s v="36 LSN"/>
    <s v="kenkocorrectiontapect91912mx5mm36lsnartomoro"/>
    <x v="0"/>
    <x v="327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83"/>
    <s v="DUT_1807_23H-4"/>
    <x v="0"/>
    <n v="83"/>
    <x v="1"/>
    <s v="DUTA BUANA"/>
    <x v="0"/>
    <s v="HM/304/07-23H"/>
    <x v="0"/>
    <x v="17"/>
    <x v="0"/>
    <s v="GARISAN BESI 30 CM TF"/>
    <x v="5"/>
    <n v="100"/>
    <x v="0"/>
    <n v="44000"/>
    <m/>
    <s v="50 LSN"/>
    <x v="0"/>
    <x v="0"/>
    <x v="0"/>
    <x v="0"/>
    <n v="4400000"/>
    <n v="132000"/>
    <n v="0"/>
    <n v="132000"/>
    <n v="4268000"/>
    <x v="0"/>
    <s v=""/>
    <s v=""/>
    <n v="2200000"/>
    <n v="4400000"/>
    <x v="14"/>
    <s v="DUTA BUANA"/>
    <x v="0"/>
    <x v="5"/>
    <x v="3"/>
    <s v="garisanbesi30cmtf"/>
    <s v="garisanbesi30cmtf22000000.03"/>
    <s v="garisanbesi30cmtf22000000.03"/>
    <s v="DUTA BUANAUNTANAHM/304/07-23H45124garisanbesi30cmtf"/>
    <x v="0"/>
    <n v="1623"/>
    <x v="0"/>
    <s v="50 LSN"/>
    <s v="garisanbesi30cmtf50lsnuntana"/>
    <x v="0"/>
    <x v="328"/>
  </r>
  <r>
    <s v=""/>
    <s v=""/>
    <x v="1"/>
    <n v="83"/>
    <x v="1"/>
    <m/>
    <x v="1"/>
    <m/>
    <x v="0"/>
    <x v="1"/>
    <x v="0"/>
    <s v="GARISAN BESI 40 CM TF"/>
    <x v="1"/>
    <n v="25"/>
    <x v="0"/>
    <n v="87500"/>
    <m/>
    <s v="25 LSN"/>
    <x v="0"/>
    <x v="0"/>
    <x v="0"/>
    <x v="0"/>
    <n v="2187500"/>
    <n v="65625"/>
    <n v="0"/>
    <n v="65625"/>
    <n v="2121875"/>
    <x v="0"/>
    <s v=""/>
    <s v=""/>
    <n v="2187500"/>
    <n v="2187500"/>
    <x v="14"/>
    <s v="DUTA BUANA"/>
    <x v="0"/>
    <x v="1"/>
    <x v="3"/>
    <s v="garisanbesi40cmtf"/>
    <s v="garisanbesi40cmtf21875000.03"/>
    <s v="garisanbesi40cmtf21875000.03"/>
    <s v=""/>
    <x v="1"/>
    <n v="1632"/>
    <x v="0"/>
    <s v="25 LSN"/>
    <s v="garisanbesi40cmtf25lsnuntana"/>
    <x v="0"/>
    <x v="329"/>
  </r>
  <r>
    <s v=""/>
    <s v=""/>
    <x v="1"/>
    <n v="83"/>
    <x v="1"/>
    <m/>
    <x v="1"/>
    <m/>
    <x v="0"/>
    <x v="1"/>
    <x v="0"/>
    <s v="GARISAB BESI 50 CM TF"/>
    <x v="1"/>
    <n v="25"/>
    <x v="0"/>
    <n v="102000"/>
    <m/>
    <s v="25 LSN"/>
    <x v="0"/>
    <x v="0"/>
    <x v="0"/>
    <x v="0"/>
    <n v="2550000"/>
    <n v="76500"/>
    <n v="0"/>
    <n v="76500"/>
    <n v="2473500"/>
    <x v="0"/>
    <s v=""/>
    <s v=""/>
    <n v="2550000"/>
    <n v="2550000"/>
    <x v="14"/>
    <s v="DUTA BUANA"/>
    <x v="0"/>
    <x v="1"/>
    <x v="3"/>
    <s v="garisabbesi50cmtf"/>
    <s v="garisabbesi50cmtf25500000.03"/>
    <s v="garisabbesi50cmtf25500000.03"/>
    <s v=""/>
    <x v="1"/>
    <n v="1633"/>
    <x v="0"/>
    <s v="25 LSN"/>
    <s v="garisabbesi50cmtf25lsnuntana"/>
    <x v="0"/>
    <x v="330"/>
  </r>
  <r>
    <s v=""/>
    <s v=""/>
    <x v="1"/>
    <n v="83"/>
    <x v="1"/>
    <m/>
    <x v="1"/>
    <m/>
    <x v="0"/>
    <x v="1"/>
    <x v="0"/>
    <s v="GARISAN BESI 60 CM TF"/>
    <x v="1"/>
    <n v="25"/>
    <x v="0"/>
    <n v="104500"/>
    <m/>
    <s v="25 LSN"/>
    <x v="0"/>
    <x v="0"/>
    <x v="0"/>
    <x v="0"/>
    <n v="2612500"/>
    <n v="78375"/>
    <n v="0"/>
    <n v="78375"/>
    <n v="2534125"/>
    <x v="0"/>
    <n v="352500"/>
    <n v="11397500"/>
    <n v="2612500"/>
    <n v="2612500"/>
    <x v="14"/>
    <s v="DUTA BUANA"/>
    <x v="0"/>
    <x v="1"/>
    <x v="3"/>
    <s v="garisanbesi60cmtf"/>
    <s v="garisanbesi60cmtf26125000.03"/>
    <s v="garisanbesi60cmtf26125000.03"/>
    <s v=""/>
    <x v="1"/>
    <n v="1634"/>
    <x v="0"/>
    <s v="25 LSN"/>
    <s v="garisanbesi60cmtf25lsnuntana"/>
    <x v="0"/>
    <x v="331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84"/>
    <s v="DUT_1807_23H-1"/>
    <x v="0"/>
    <n v="84"/>
    <x v="1"/>
    <s v="DUTA BUANA"/>
    <x v="0"/>
    <s v="HM/203/07-23H"/>
    <x v="0"/>
    <x v="16"/>
    <x v="0"/>
    <s v="BALLPEN GEL TF-3115 0.3MM HIGHTECH KNOCK"/>
    <x v="8"/>
    <n v="480"/>
    <x v="0"/>
    <n v="30500"/>
    <m/>
    <s v="96 LSN"/>
    <x v="0"/>
    <x v="0"/>
    <x v="0"/>
    <x v="0"/>
    <n v="14640000"/>
    <n v="439200"/>
    <n v="0"/>
    <n v="439200"/>
    <n v="14200800"/>
    <x v="0"/>
    <n v="439200"/>
    <n v="14200800"/>
    <n v="2928000"/>
    <n v="14640000"/>
    <x v="14"/>
    <s v="DUTA BUANA"/>
    <x v="0"/>
    <x v="3"/>
    <x v="3"/>
    <s v="ballpengeltf311503mmhightechknock"/>
    <s v="ballpengeltf311503mmhightechknock29280000.03"/>
    <s v="ballpengeltf311503mmhightechknock29280000.03"/>
    <s v="DUTA BUANAUNTANAHM/203/07-23H45122ballpengeltf311503mmhightechknock"/>
    <x v="0"/>
    <n v="1289"/>
    <x v="0"/>
    <s v="96 LSN"/>
    <s v="ballpengeltf311503mmhightechknock96lsnuntana"/>
    <x v="0"/>
    <x v="33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85"/>
    <s v="ETJ_1807_623-1"/>
    <x v="0"/>
    <n v="85"/>
    <x v="1"/>
    <s v="ETJ"/>
    <x v="0"/>
    <s v="L36.23"/>
    <x v="0"/>
    <x v="15"/>
    <x v="0"/>
    <s v="ENTER C/BOARD KAYU"/>
    <x v="8"/>
    <n v="60"/>
    <x v="0"/>
    <n v="38000"/>
    <m/>
    <s v="12 LSN"/>
    <x v="1"/>
    <x v="0"/>
    <x v="0"/>
    <x v="0"/>
    <n v="2280000"/>
    <n v="0"/>
    <n v="0"/>
    <n v="0"/>
    <n v="2280000"/>
    <x v="0"/>
    <n v="0"/>
    <n v="2280000"/>
    <n v="456000"/>
    <n v="2280000"/>
    <x v="14"/>
    <s v="ETJ"/>
    <x v="0"/>
    <x v="3"/>
    <x v="3"/>
    <s v="entercboardkayu"/>
    <s v="entercboardkayu456000"/>
    <s v="entercboardkayu456000"/>
    <s v="ETJUNTANAL36.2345120entercboardkayu"/>
    <x v="0"/>
    <n v="1509"/>
    <x v="0"/>
    <s v="12 LSN"/>
    <s v="entercboardkayu12lsnuntana"/>
    <x v="0"/>
    <x v="333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86"/>
    <s v="HAN_2007_265-7"/>
    <x v="0"/>
    <n v="86"/>
    <x v="16"/>
    <s v="HANSA"/>
    <x v="0"/>
    <s v="HN072023265"/>
    <x v="0"/>
    <x v="18"/>
    <x v="0"/>
    <s v="MALAM SHINTOENG B 6-12W"/>
    <x v="1"/>
    <n v="150"/>
    <x v="3"/>
    <n v="6100"/>
    <m/>
    <s v="150 PCS"/>
    <x v="1"/>
    <x v="0"/>
    <x v="0"/>
    <x v="0"/>
    <n v="915000"/>
    <n v="0"/>
    <n v="0"/>
    <n v="0"/>
    <n v="915000"/>
    <x v="0"/>
    <s v=""/>
    <s v=""/>
    <n v="915000"/>
    <n v="915000"/>
    <x v="15"/>
    <s v="HANSA"/>
    <x v="0"/>
    <x v="4"/>
    <x v="3"/>
    <s v="malamshintoengb612w"/>
    <s v="malamshintoengb612w915000"/>
    <s v="malamshintoengb612w915000"/>
    <s v="HANSAUNTANAHN07202326545127malamshintoengb612w"/>
    <x v="0"/>
    <n v="1958"/>
    <x v="0"/>
    <s v="150 PCS"/>
    <s v="malamshintoengb612w150pcsuntana"/>
    <x v="0"/>
    <x v="334"/>
  </r>
  <r>
    <s v=""/>
    <s v=""/>
    <x v="1"/>
    <n v="86"/>
    <x v="1"/>
    <m/>
    <x v="1"/>
    <m/>
    <x v="0"/>
    <x v="1"/>
    <x v="0"/>
    <s v="MALAM SHINTOENG B 1W POLOS"/>
    <x v="2"/>
    <n v="12"/>
    <x v="3"/>
    <n v="5770"/>
    <m/>
    <m/>
    <x v="1"/>
    <x v="0"/>
    <x v="0"/>
    <x v="0"/>
    <n v="69240"/>
    <n v="0"/>
    <n v="0"/>
    <n v="0"/>
    <n v="69240"/>
    <x v="0"/>
    <s v=""/>
    <s v=""/>
    <n v="69240"/>
    <n v="69240"/>
    <x v="15"/>
    <s v="HANSA"/>
    <x v="0"/>
    <x v="1"/>
    <x v="3"/>
    <s v="malamshintoengb1wpolos"/>
    <s v="malamshintoengb1wpolos69240"/>
    <s v="malamshintoengb1wpolos5770"/>
    <s v=""/>
    <x v="1"/>
    <n v="1957"/>
    <x v="1"/>
    <s v="180 PCS"/>
    <s v="malamshintoengb1wpolos180pcsuntana"/>
    <x v="0"/>
    <x v="335"/>
  </r>
  <r>
    <s v=""/>
    <s v=""/>
    <x v="1"/>
    <n v="86"/>
    <x v="1"/>
    <m/>
    <x v="1"/>
    <m/>
    <x v="0"/>
    <x v="1"/>
    <x v="0"/>
    <s v="MALAM SHINTOENG B 6-12W"/>
    <x v="2"/>
    <n v="12"/>
    <x v="3"/>
    <n v="6100"/>
    <m/>
    <m/>
    <x v="1"/>
    <x v="0"/>
    <x v="0"/>
    <x v="0"/>
    <n v="73200"/>
    <n v="0"/>
    <n v="0"/>
    <n v="0"/>
    <n v="73200"/>
    <x v="0"/>
    <s v=""/>
    <s v=""/>
    <n v="73200"/>
    <n v="73200"/>
    <x v="15"/>
    <s v="HANSA"/>
    <x v="0"/>
    <x v="1"/>
    <x v="3"/>
    <s v="malamshintoengb612w"/>
    <s v="malamshintoengb612w73200"/>
    <s v="malamshintoengb612w6100"/>
    <s v=""/>
    <x v="1"/>
    <n v="1958"/>
    <x v="1"/>
    <s v="150 PCS"/>
    <s v="malamshintoengb612w150pcsuntana"/>
    <x v="0"/>
    <x v="336"/>
  </r>
  <r>
    <s v=""/>
    <s v=""/>
    <x v="1"/>
    <n v="86"/>
    <x v="1"/>
    <m/>
    <x v="1"/>
    <m/>
    <x v="0"/>
    <x v="1"/>
    <x v="0"/>
    <s v="MALAM SHINTOENG TG 6-12W"/>
    <x v="2"/>
    <n v="12"/>
    <x v="3"/>
    <n v="4550"/>
    <m/>
    <m/>
    <x v="1"/>
    <x v="0"/>
    <x v="0"/>
    <x v="0"/>
    <n v="54600"/>
    <n v="0"/>
    <n v="0"/>
    <n v="0"/>
    <n v="54600"/>
    <x v="0"/>
    <s v=""/>
    <s v=""/>
    <n v="54600"/>
    <n v="54600"/>
    <x v="15"/>
    <s v="HANSA"/>
    <x v="0"/>
    <x v="1"/>
    <x v="3"/>
    <s v="malamshintoengtg612w"/>
    <s v="malamshintoengtg612w54600"/>
    <s v="malamshintoengtg612w4550"/>
    <s v=""/>
    <x v="1"/>
    <n v="1965"/>
    <x v="1"/>
    <s v="210 PCS"/>
    <s v="malamshintoengtg612w210pcsuntana"/>
    <x v="0"/>
    <x v="337"/>
  </r>
  <r>
    <s v=""/>
    <s v=""/>
    <x v="1"/>
    <n v="86"/>
    <x v="1"/>
    <m/>
    <x v="1"/>
    <m/>
    <x v="0"/>
    <x v="1"/>
    <x v="0"/>
    <s v="MALAM SHINTOENG TG 1W POLOS"/>
    <x v="2"/>
    <n v="12"/>
    <x v="3"/>
    <n v="4330"/>
    <m/>
    <m/>
    <x v="1"/>
    <x v="0"/>
    <x v="0"/>
    <x v="0"/>
    <n v="51960"/>
    <n v="0"/>
    <n v="0"/>
    <n v="0"/>
    <n v="51960"/>
    <x v="0"/>
    <s v=""/>
    <s v=""/>
    <n v="51960"/>
    <n v="51960"/>
    <x v="15"/>
    <s v="HANSA"/>
    <x v="0"/>
    <x v="1"/>
    <x v="3"/>
    <s v="malamshintoengtg1wpolos"/>
    <s v="malamshintoengtg1wpolos51960"/>
    <s v="malamshintoengtg1wpolos4330"/>
    <s v=""/>
    <x v="1"/>
    <n v="1963"/>
    <x v="1"/>
    <s v="210 PCS"/>
    <s v="malamshintoengtg1wpolos210pcsuntana"/>
    <x v="0"/>
    <x v="338"/>
  </r>
  <r>
    <s v=""/>
    <s v=""/>
    <x v="1"/>
    <n v="86"/>
    <x v="1"/>
    <m/>
    <x v="1"/>
    <m/>
    <x v="0"/>
    <x v="1"/>
    <x v="0"/>
    <s v="MALAM SHINTOENG K 1W POLOS"/>
    <x v="2"/>
    <n v="24"/>
    <x v="3"/>
    <n v="1600"/>
    <m/>
    <m/>
    <x v="1"/>
    <x v="0"/>
    <x v="0"/>
    <x v="0"/>
    <n v="38400"/>
    <n v="0"/>
    <n v="0"/>
    <n v="0"/>
    <n v="38400"/>
    <x v="0"/>
    <s v=""/>
    <s v=""/>
    <n v="38400"/>
    <n v="38400"/>
    <x v="15"/>
    <s v="HANSA"/>
    <x v="0"/>
    <x v="1"/>
    <x v="3"/>
    <s v="malamshintoengk1wpolos"/>
    <s v="malamshintoengk1wpolos38400"/>
    <s v="malamshintoengk1wpolos1600"/>
    <s v=""/>
    <x v="1"/>
    <n v="1959"/>
    <x v="1"/>
    <s v="480 PCS"/>
    <s v="malamshintoengk1wpolos480pcsuntana"/>
    <x v="0"/>
    <x v="339"/>
  </r>
  <r>
    <s v=""/>
    <s v=""/>
    <x v="1"/>
    <n v="86"/>
    <x v="1"/>
    <m/>
    <x v="1"/>
    <m/>
    <x v="0"/>
    <x v="1"/>
    <x v="0"/>
    <s v="MALAM SHINTOENG K 6-12W"/>
    <x v="2"/>
    <n v="24"/>
    <x v="3"/>
    <n v="1600"/>
    <m/>
    <m/>
    <x v="1"/>
    <x v="0"/>
    <x v="0"/>
    <x v="0"/>
    <n v="38400"/>
    <n v="0"/>
    <n v="0"/>
    <n v="0"/>
    <n v="38400"/>
    <x v="0"/>
    <n v="0"/>
    <n v="1240800"/>
    <n v="38400"/>
    <n v="38400"/>
    <x v="15"/>
    <s v="HANSA"/>
    <x v="0"/>
    <x v="1"/>
    <x v="3"/>
    <s v="malamshintoengk612w"/>
    <s v="malamshintoengk612w38400"/>
    <s v="malamshintoengk612w1600"/>
    <s v=""/>
    <x v="1"/>
    <n v="1960"/>
    <x v="1"/>
    <s v="480 PCS"/>
    <s v="malamshintoengk612w480pcsuntana"/>
    <x v="0"/>
    <x v="340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87"/>
    <s v="KEN_1707_248-5"/>
    <x v="0"/>
    <n v="87"/>
    <x v="17"/>
    <s v="KENKO SINAR INDONESIA"/>
    <x v="2"/>
    <s v="23071248"/>
    <x v="0"/>
    <x v="19"/>
    <x v="0"/>
    <s v="KENKO GLUPEN GLP-01"/>
    <x v="1"/>
    <m/>
    <x v="1"/>
    <m/>
    <n v="6912000"/>
    <m/>
    <x v="5"/>
    <x v="0"/>
    <x v="0"/>
    <x v="0"/>
    <n v="6912000"/>
    <n v="1175040"/>
    <n v="0"/>
    <n v="1175040"/>
    <n v="5736960"/>
    <x v="0"/>
    <s v=""/>
    <s v=""/>
    <n v="6912000"/>
    <s v=""/>
    <x v="16"/>
    <s v="KENKO SINAR INDONESIA"/>
    <x v="2"/>
    <x v="2"/>
    <x v="3"/>
    <s v="kenkoglupenglp01"/>
    <s v="kenkoglupenglp0169120000.17"/>
    <s v="kenkoglupenglp0169120000.17"/>
    <s v="KENKO SINAR INDONESIAARTO MORO2307124845121kenkoglupenglp01"/>
    <x v="0"/>
    <n v="543"/>
    <x v="1"/>
    <s v="12 GRS"/>
    <s v="kenkoglupenglp0112grsartomoro"/>
    <x v="0"/>
    <x v="341"/>
  </r>
  <r>
    <s v=""/>
    <s v=""/>
    <x v="1"/>
    <n v="87"/>
    <x v="1"/>
    <m/>
    <x v="1"/>
    <m/>
    <x v="0"/>
    <x v="1"/>
    <x v="0"/>
    <s v="KENKO CORRECTION FLUID KE-108"/>
    <x v="8"/>
    <m/>
    <x v="1"/>
    <m/>
    <n v="1695600"/>
    <m/>
    <x v="5"/>
    <x v="0"/>
    <x v="0"/>
    <x v="0"/>
    <n v="8478000"/>
    <n v="1441260"/>
    <n v="0"/>
    <n v="1441260"/>
    <n v="7036740"/>
    <x v="0"/>
    <s v=""/>
    <s v=""/>
    <n v="1695600"/>
    <s v=""/>
    <x v="16"/>
    <s v="KENKO SINAR INDONESIA"/>
    <x v="2"/>
    <x v="1"/>
    <x v="3"/>
    <s v="kenkocorrectionfluidke108"/>
    <s v="kenkocorrectionfluidke10816956000.17"/>
    <s v="kenkocorrectionfluidke10816956000.17"/>
    <s v=""/>
    <x v="1"/>
    <n v="998"/>
    <x v="1"/>
    <s v="36 LSN"/>
    <s v="kenkocorrectionfluidke10836lsnartomoro"/>
    <x v="0"/>
    <x v="342"/>
  </r>
  <r>
    <s v=""/>
    <s v=""/>
    <x v="1"/>
    <n v="87"/>
    <x v="1"/>
    <m/>
    <x v="1"/>
    <m/>
    <x v="0"/>
    <x v="1"/>
    <x v="0"/>
    <s v="KENKO STAPLER HD-10S MINI"/>
    <x v="6"/>
    <m/>
    <x v="1"/>
    <m/>
    <n v="1860000"/>
    <m/>
    <x v="5"/>
    <x v="0"/>
    <x v="0"/>
    <x v="0"/>
    <n v="7440000"/>
    <n v="1264800"/>
    <n v="0"/>
    <n v="1264800"/>
    <n v="6175200"/>
    <x v="0"/>
    <s v=""/>
    <s v=""/>
    <n v="1860000"/>
    <s v=""/>
    <x v="16"/>
    <s v="KENKO SINAR INDONESIA"/>
    <x v="2"/>
    <x v="1"/>
    <x v="3"/>
    <s v="kenkostaplerhd10smini"/>
    <s v="kenkostaplerhd10smini18600000.17"/>
    <s v="kenkostaplerhd10smini18600000.17"/>
    <s v=""/>
    <x v="1"/>
    <n v="873"/>
    <x v="1"/>
    <s v="25 LSN"/>
    <s v="kenkostaplerhd10smini25lsnartomoro"/>
    <x v="0"/>
    <x v="343"/>
  </r>
  <r>
    <s v=""/>
    <s v=""/>
    <x v="1"/>
    <n v="87"/>
    <x v="1"/>
    <m/>
    <x v="1"/>
    <m/>
    <x v="0"/>
    <x v="1"/>
    <x v="0"/>
    <s v="KENKO STAPLER HD-10D"/>
    <x v="9"/>
    <m/>
    <x v="1"/>
    <m/>
    <n v="2352000"/>
    <m/>
    <x v="5"/>
    <x v="0"/>
    <x v="0"/>
    <x v="3"/>
    <n v="7056000"/>
    <n v="1199520"/>
    <n v="0"/>
    <n v="1199520"/>
    <n v="5856480"/>
    <x v="0"/>
    <s v=""/>
    <s v=""/>
    <n v="2352000"/>
    <s v=""/>
    <x v="16"/>
    <s v="KENKO SINAR INDONESIA"/>
    <x v="2"/>
    <x v="1"/>
    <x v="3"/>
    <s v="kenkostaplerhd10d"/>
    <s v="kenkostaplerhd10d23520000.17"/>
    <s v="kenkostaplerhd10d23520000.17"/>
    <s v=""/>
    <x v="1"/>
    <n v="867"/>
    <x v="1"/>
    <s v="20 LSN"/>
    <s v="kenkostaplerhd10d20lsnartomoro"/>
    <x v="0"/>
    <x v="344"/>
  </r>
  <r>
    <s v=""/>
    <s v=""/>
    <x v="1"/>
    <n v="87"/>
    <x v="1"/>
    <m/>
    <x v="1"/>
    <m/>
    <x v="0"/>
    <x v="1"/>
    <x v="0"/>
    <s v="KENKO LIQUID GLUE LG-35 35ML"/>
    <x v="0"/>
    <m/>
    <x v="1"/>
    <m/>
    <n v="396000"/>
    <m/>
    <x v="5"/>
    <x v="0"/>
    <x v="0"/>
    <x v="0"/>
    <n v="3960000"/>
    <n v="673200"/>
    <n v="0"/>
    <n v="673200"/>
    <n v="3286800"/>
    <x v="0"/>
    <n v="5753820"/>
    <n v="28092180"/>
    <n v="396000"/>
    <s v=""/>
    <x v="16"/>
    <s v="KENKO SINAR INDONESIA"/>
    <x v="2"/>
    <x v="1"/>
    <x v="3"/>
    <s v="kenkoliquidgluelg3535ml"/>
    <s v="kenkoliquidgluelg3535ml3960000.17"/>
    <s v="kenkoliquidgluelg3535ml3960000.17"/>
    <s v=""/>
    <x v="1"/>
    <n v="541"/>
    <x v="1"/>
    <s v="20 LSN"/>
    <s v="kenkoliquidgluelg3535ml20lsnartomoro"/>
    <x v="0"/>
    <x v="345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88"/>
    <s v="DBS_1707_223-1"/>
    <x v="0"/>
    <n v="88"/>
    <x v="1"/>
    <s v="DB STATIONERY"/>
    <x v="0"/>
    <s v="JUG282/23"/>
    <x v="0"/>
    <x v="13"/>
    <x v="0"/>
    <s v="ISI GEL INK TZ-501 R"/>
    <x v="19"/>
    <n v="768"/>
    <x v="0"/>
    <n v="9500"/>
    <m/>
    <s v="96 LSN"/>
    <x v="1"/>
    <x v="0"/>
    <x v="0"/>
    <x v="0"/>
    <n v="7296000"/>
    <n v="0"/>
    <n v="0"/>
    <n v="0"/>
    <n v="7296000"/>
    <x v="0"/>
    <n v="0"/>
    <n v="7296000"/>
    <n v="912000"/>
    <n v="7296000"/>
    <x v="16"/>
    <s v="DB STATIONERY"/>
    <x v="0"/>
    <x v="3"/>
    <x v="3"/>
    <s v="isigelinktz501r"/>
    <s v="isigelinktz501r912000"/>
    <s v="isigelinktz501r912000"/>
    <s v="DB STATIONERYUNTANAJUG282/2345118isigelinktz501r"/>
    <x v="0"/>
    <n v="1811"/>
    <x v="0"/>
    <s v="96 LSN"/>
    <s v="isigelinktz501r96lsnuntana"/>
    <x v="0"/>
    <x v="346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89"/>
    <s v="GUN_1707_477-1"/>
    <x v="0"/>
    <n v="89"/>
    <x v="1"/>
    <s v="GUNINDO"/>
    <x v="0"/>
    <s v="2301477"/>
    <x v="0"/>
    <x v="15"/>
    <x v="0"/>
    <s v="OLL GUNINDO "/>
    <x v="9"/>
    <n v="90"/>
    <x v="0"/>
    <n v="70000"/>
    <m/>
    <s v="30 LSN"/>
    <x v="9"/>
    <x v="3"/>
    <x v="0"/>
    <x v="0"/>
    <n v="6300000"/>
    <n v="315000"/>
    <n v="598500"/>
    <n v="913500"/>
    <n v="5386500"/>
    <x v="0"/>
    <n v="913500"/>
    <n v="5386500"/>
    <n v="2100000"/>
    <n v="6300000"/>
    <x v="16"/>
    <s v="GUNINDO"/>
    <x v="0"/>
    <x v="3"/>
    <x v="3"/>
    <s v="ollgunindo"/>
    <s v="ollgunindo21000000.050.1"/>
    <s v="ollgunindo21000000.050.1"/>
    <s v="GUNINDOUNTANA230147745120ollgunindo"/>
    <x v="0"/>
    <n v="1764"/>
    <x v="0"/>
    <s v="30 LSN"/>
    <s v="ollgunindo30lsnuntana"/>
    <x v="0"/>
    <x v="347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90"/>
    <s v="GUN_1707_463-4"/>
    <x v="0"/>
    <n v="90"/>
    <x v="1"/>
    <s v="GUNINDO"/>
    <x v="0"/>
    <s v="2301463"/>
    <x v="0"/>
    <x v="14"/>
    <x v="0"/>
    <s v="CUTTER SC9C TRANS"/>
    <x v="1"/>
    <n v="60"/>
    <x v="0"/>
    <n v="33000"/>
    <m/>
    <s v="60 LSN"/>
    <x v="9"/>
    <x v="3"/>
    <x v="0"/>
    <x v="0"/>
    <n v="1980000"/>
    <n v="99000"/>
    <n v="188100"/>
    <n v="287100"/>
    <n v="1692900"/>
    <x v="0"/>
    <s v=""/>
    <s v=""/>
    <n v="1980000"/>
    <n v="1980000"/>
    <x v="16"/>
    <s v="GUNINDO"/>
    <x v="0"/>
    <x v="5"/>
    <x v="3"/>
    <s v="cuttersc9ctrans"/>
    <s v="cuttersc9ctrans19800000.050.1"/>
    <s v="cuttersc9ctrans19800000.050.1"/>
    <s v="GUNINDOUNTANA230146345119cuttersc9ctrans"/>
    <x v="0"/>
    <n v="1546"/>
    <x v="0"/>
    <s v="60 LSN"/>
    <s v="cuttersc9ctrans60lsnuntana"/>
    <x v="0"/>
    <x v="348"/>
  </r>
  <r>
    <s v=""/>
    <s v=""/>
    <x v="1"/>
    <n v="90"/>
    <x v="1"/>
    <m/>
    <x v="1"/>
    <m/>
    <x v="0"/>
    <x v="1"/>
    <x v="0"/>
    <s v="CUTTER A 18 TRANS "/>
    <x v="1"/>
    <n v="60"/>
    <x v="0"/>
    <n v="47500"/>
    <m/>
    <s v="60 LSN"/>
    <x v="9"/>
    <x v="3"/>
    <x v="0"/>
    <x v="0"/>
    <n v="2850000"/>
    <n v="142500"/>
    <n v="270750"/>
    <n v="413250"/>
    <n v="2436750"/>
    <x v="0"/>
    <s v=""/>
    <s v=""/>
    <n v="2850000"/>
    <n v="2850000"/>
    <x v="16"/>
    <s v="GUNINDO"/>
    <x v="0"/>
    <x v="1"/>
    <x v="3"/>
    <s v="cuttera18trans"/>
    <s v="cuttera18trans28500000.050.1"/>
    <s v="cuttera18trans28500000.050.1"/>
    <s v=""/>
    <x v="1"/>
    <n v="1541"/>
    <x v="0"/>
    <s v="60 LSN"/>
    <s v="cuttera18trans60lsnuntana"/>
    <x v="0"/>
    <x v="349"/>
  </r>
  <r>
    <s v=""/>
    <s v=""/>
    <x v="1"/>
    <n v="90"/>
    <x v="1"/>
    <m/>
    <x v="1"/>
    <m/>
    <x v="0"/>
    <x v="1"/>
    <x v="0"/>
    <s v="PL 8 GUNINDO"/>
    <x v="1"/>
    <n v="20"/>
    <x v="0"/>
    <n v="120000"/>
    <m/>
    <s v="20 LSN"/>
    <x v="9"/>
    <x v="3"/>
    <x v="0"/>
    <x v="0"/>
    <n v="2400000"/>
    <n v="120000"/>
    <n v="228000"/>
    <n v="348000"/>
    <n v="2052000"/>
    <x v="0"/>
    <s v=""/>
    <s v=""/>
    <n v="2400000"/>
    <n v="2400000"/>
    <x v="16"/>
    <s v="GUNINDO"/>
    <x v="0"/>
    <x v="1"/>
    <x v="3"/>
    <s v="pl8gunindo"/>
    <s v="pl8gunindo24000000.050.1"/>
    <s v="pl8gunindo24000000.050.1"/>
    <s v=""/>
    <x v="1"/>
    <n v="1771"/>
    <x v="0"/>
    <s v="20 LSN"/>
    <s v="pl8gunindo20lsnuntana"/>
    <x v="0"/>
    <x v="350"/>
  </r>
  <r>
    <s v=""/>
    <s v=""/>
    <x v="1"/>
    <n v="90"/>
    <x v="1"/>
    <m/>
    <x v="1"/>
    <m/>
    <x v="0"/>
    <x v="1"/>
    <x v="0"/>
    <s v="GUNINDO SPL COKLAT"/>
    <x v="5"/>
    <n v="60"/>
    <x v="0"/>
    <n v="60000"/>
    <m/>
    <s v="30 LSN"/>
    <x v="9"/>
    <x v="3"/>
    <x v="0"/>
    <x v="0"/>
    <n v="3600000"/>
    <n v="180000"/>
    <n v="342000"/>
    <n v="522000"/>
    <n v="3078000"/>
    <x v="0"/>
    <n v="1570350"/>
    <n v="9259650"/>
    <n v="1800000"/>
    <n v="3600000"/>
    <x v="16"/>
    <s v="GUNINDO"/>
    <x v="0"/>
    <x v="1"/>
    <x v="3"/>
    <s v="gunindosplcoklat"/>
    <s v="gunindosplcoklat18000000.050.1"/>
    <s v="gunindosplcoklat18000000.050.1"/>
    <s v=""/>
    <x v="1"/>
    <n v="1773"/>
    <x v="0"/>
    <s v="30 LSN"/>
    <s v="gunindosplcoklat30lsnuntana"/>
    <x v="0"/>
    <x v="351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91"/>
    <s v="SDI_1707_259-2"/>
    <x v="0"/>
    <n v="91"/>
    <x v="1"/>
    <s v="SDI"/>
    <x v="2"/>
    <s v="SINV99-230700000259"/>
    <x v="0"/>
    <x v="15"/>
    <x v="0"/>
    <s v="SDI STAPLER 1123"/>
    <x v="1"/>
    <n v="20"/>
    <x v="0"/>
    <n v="216283.78"/>
    <m/>
    <s v="20 LSN"/>
    <x v="1"/>
    <x v="0"/>
    <x v="0"/>
    <x v="0"/>
    <n v="4325675.5999999996"/>
    <n v="0"/>
    <n v="0"/>
    <n v="0"/>
    <n v="4325675.5999999996"/>
    <x v="0"/>
    <s v=""/>
    <s v=""/>
    <n v="4325675.5999999996"/>
    <n v="4325675.5999999996"/>
    <x v="16"/>
    <s v="SDI"/>
    <x v="2"/>
    <x v="0"/>
    <x v="3"/>
    <s v="sdistapler1123"/>
    <s v="sdistapler11234325675.6"/>
    <s v="sdistapler11234325675.6"/>
    <s v="SDIARTO MOROSINV99-23070000025945120sdistapler1123"/>
    <x v="0"/>
    <n v="885"/>
    <x v="0"/>
    <s v="20 LSN"/>
    <s v="sdistapler112320lsnartomoro"/>
    <x v="0"/>
    <x v="352"/>
  </r>
  <r>
    <s v=""/>
    <s v=""/>
    <x v="1"/>
    <n v="91"/>
    <x v="1"/>
    <m/>
    <x v="1"/>
    <m/>
    <x v="0"/>
    <x v="1"/>
    <x v="0"/>
    <s v="SDI P.MARKER P500-VP BIRU"/>
    <x v="2"/>
    <n v="12"/>
    <x v="5"/>
    <n v="3195.95"/>
    <m/>
    <m/>
    <x v="1"/>
    <x v="0"/>
    <x v="5"/>
    <x v="4"/>
    <n v="38351.399999999994"/>
    <n v="0"/>
    <n v="0"/>
    <n v="0"/>
    <n v="38351.399999999994"/>
    <x v="0"/>
    <n v="38351.35"/>
    <n v="4325675.6500000004"/>
    <n v="38351.399999999994"/>
    <n v="38351.399999999994"/>
    <x v="16"/>
    <s v="SDI"/>
    <x v="2"/>
    <x v="1"/>
    <x v="3"/>
    <s v="sdipmarkerp500vpbiru"/>
    <s v="sdipmarkerp500vpbiru38351.4"/>
    <s v="sdipmarkerp500vpbiru3195.95"/>
    <s v=""/>
    <x v="1"/>
    <n v="812"/>
    <x v="1"/>
    <s v="1 PAK (12 SET)"/>
    <s v="sdipmarkerp500vpbiru1pak12setartomoro"/>
    <x v="0"/>
    <x v="353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92"/>
    <s v="SDI_1707_258-1"/>
    <x v="0"/>
    <n v="92"/>
    <x v="1"/>
    <s v="SDI"/>
    <x v="2"/>
    <s v="SINV99-230700000258"/>
    <x v="0"/>
    <x v="15"/>
    <x v="0"/>
    <s v="SDI STAPLER 1102"/>
    <x v="1"/>
    <n v="30"/>
    <x v="0"/>
    <n v="124342.32"/>
    <m/>
    <s v="30 LSN"/>
    <x v="7"/>
    <x v="0"/>
    <x v="6"/>
    <x v="0"/>
    <n v="3730269.6"/>
    <n v="652797.17999999993"/>
    <n v="0"/>
    <n v="652797.17999999993"/>
    <n v="3077472.42"/>
    <x v="0"/>
    <n v="744107.99"/>
    <n v="2986161.61"/>
    <n v="3730269.6"/>
    <n v="3730269.6"/>
    <x v="16"/>
    <s v="SDI"/>
    <x v="2"/>
    <x v="3"/>
    <x v="3"/>
    <s v="sdistapler1102"/>
    <s v="sdistapler11023730269.60.175"/>
    <s v="sdistapler11023730269.60.175"/>
    <s v="SDIARTO MOROSINV99-23070000025845120sdistapler1102"/>
    <x v="0"/>
    <n v="883"/>
    <x v="0"/>
    <s v="30 LSN"/>
    <s v="sdistapler110230lsnartomoro"/>
    <x v="0"/>
    <x v="354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93"/>
    <s v="DBS_1707_323-1"/>
    <x v="0"/>
    <n v="93"/>
    <x v="1"/>
    <s v="DB STATIONERY"/>
    <x v="0"/>
    <s v="JUG353/23"/>
    <x v="0"/>
    <x v="19"/>
    <x v="0"/>
    <s v="GEL INK TIANJIAO TZ-501"/>
    <x v="8"/>
    <n v="720"/>
    <x v="0"/>
    <n v="22500"/>
    <m/>
    <s v="144 LSN"/>
    <x v="1"/>
    <x v="0"/>
    <x v="0"/>
    <x v="0"/>
    <n v="16200000"/>
    <n v="0"/>
    <n v="0"/>
    <n v="0"/>
    <n v="16200000"/>
    <x v="0"/>
    <n v="0"/>
    <n v="16200000"/>
    <n v="3240000"/>
    <n v="16200000"/>
    <x v="16"/>
    <s v="DB STATIONERY"/>
    <x v="0"/>
    <x v="3"/>
    <x v="3"/>
    <s v="gelinktianjiaotz501"/>
    <s v="gelinktianjiaotz5013240000"/>
    <s v="gelinktianjiaotz5013240000"/>
    <s v="DB STATIONERYUNTANAJUG353/2345121gelinktianjiaotz501"/>
    <x v="0"/>
    <n v="1735"/>
    <x v="0"/>
    <s v="144 LSN"/>
    <s v="gelinktianjiaotz501144lsnuntana"/>
    <x v="0"/>
    <x v="355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94"/>
    <s v="BIN_1707_090-9"/>
    <x v="0"/>
    <n v="94"/>
    <x v="1"/>
    <s v="BINTANG SAUDARA"/>
    <x v="0"/>
    <s v="SO2023070081090"/>
    <x v="0"/>
    <x v="12"/>
    <x v="0"/>
    <s v="ACRYLIC SISIPAN KERTAS A4 T (30X21 CM)"/>
    <x v="9"/>
    <n v="120"/>
    <x v="3"/>
    <n v="44500"/>
    <m/>
    <s v="40 PCS"/>
    <x v="1"/>
    <x v="0"/>
    <x v="0"/>
    <x v="0"/>
    <n v="5340000"/>
    <n v="0"/>
    <n v="0"/>
    <n v="0"/>
    <n v="5340000"/>
    <x v="0"/>
    <s v=""/>
    <s v=""/>
    <n v="1780000"/>
    <n v="5340000"/>
    <x v="16"/>
    <s v="BINTANG SAUDARA"/>
    <x v="0"/>
    <x v="8"/>
    <x v="3"/>
    <s v="acrylicsisipankertasa4t30x21cm"/>
    <s v="acrylicsisipankertasa4t30x21cm1780000"/>
    <s v="acrylicsisipankertasa4t30x21cm1780000"/>
    <s v="BINTANG SAUDARAUNTANASO202307008109045117acrylicsisipankertasa4t30x21cm"/>
    <x v="0"/>
    <n v="1039"/>
    <x v="0"/>
    <s v="40 PCS"/>
    <s v="acrylicsisipankertasa4t30x21cm40pcsuntana"/>
    <x v="0"/>
    <x v="356"/>
  </r>
  <r>
    <s v=""/>
    <s v=""/>
    <x v="1"/>
    <n v="94"/>
    <x v="1"/>
    <m/>
    <x v="1"/>
    <m/>
    <x v="0"/>
    <x v="1"/>
    <x v="0"/>
    <s v="ACRYLIC SISIPAN KERTAS A5 T (15X 21 CM)"/>
    <x v="9"/>
    <n v="180"/>
    <x v="3"/>
    <n v="25000"/>
    <m/>
    <s v="60 PCS"/>
    <x v="1"/>
    <x v="0"/>
    <x v="0"/>
    <x v="0"/>
    <n v="4500000"/>
    <n v="0"/>
    <n v="0"/>
    <n v="0"/>
    <n v="4500000"/>
    <x v="0"/>
    <s v=""/>
    <s v=""/>
    <n v="1500000"/>
    <n v="4500000"/>
    <x v="16"/>
    <s v="BINTANG SAUDARA"/>
    <x v="0"/>
    <x v="1"/>
    <x v="3"/>
    <s v="acrylicsisipankertasa5t15x21cm"/>
    <s v="acrylicsisipankertasa5t15x21cm1500000"/>
    <s v="acrylicsisipankertasa5t15x21cm1500000"/>
    <s v=""/>
    <x v="1"/>
    <n v="1041"/>
    <x v="0"/>
    <s v="60 PCS"/>
    <s v="acrylicsisipankertasa5t15x21cm60pcsuntana"/>
    <x v="0"/>
    <x v="357"/>
  </r>
  <r>
    <s v=""/>
    <s v=""/>
    <x v="1"/>
    <n v="94"/>
    <x v="1"/>
    <m/>
    <x v="1"/>
    <m/>
    <x v="0"/>
    <x v="1"/>
    <x v="0"/>
    <s v="AGENDA 123 POLOS HIJAU"/>
    <x v="5"/>
    <n v="120"/>
    <x v="3"/>
    <n v="19000"/>
    <m/>
    <s v="60 PCS"/>
    <x v="1"/>
    <x v="0"/>
    <x v="0"/>
    <x v="0"/>
    <n v="2280000"/>
    <n v="0"/>
    <n v="0"/>
    <n v="0"/>
    <n v="2280000"/>
    <x v="0"/>
    <s v=""/>
    <s v=""/>
    <n v="1140000"/>
    <n v="2280000"/>
    <x v="16"/>
    <s v="BINTANG SAUDARA"/>
    <x v="0"/>
    <x v="1"/>
    <x v="3"/>
    <s v="agenda123poloshijau"/>
    <s v="agenda123poloshijau1140000"/>
    <s v="agenda123poloshijau1140000"/>
    <s v=""/>
    <x v="1"/>
    <n v="1064"/>
    <x v="0"/>
    <s v="60 PCS"/>
    <s v="agenda123poloshijau60pcsuntana"/>
    <x v="0"/>
    <x v="358"/>
  </r>
  <r>
    <s v=""/>
    <s v=""/>
    <x v="1"/>
    <n v="94"/>
    <x v="1"/>
    <m/>
    <x v="1"/>
    <m/>
    <x v="0"/>
    <x v="1"/>
    <x v="0"/>
    <s v="AGENDA PRO DELUXE BSR PC-122 WK"/>
    <x v="5"/>
    <n v="120"/>
    <x v="3"/>
    <n v="21000"/>
    <m/>
    <s v="60 PCS"/>
    <x v="1"/>
    <x v="0"/>
    <x v="0"/>
    <x v="0"/>
    <n v="2520000"/>
    <n v="0"/>
    <n v="0"/>
    <n v="0"/>
    <n v="2520000"/>
    <x v="0"/>
    <s v=""/>
    <s v=""/>
    <n v="1260000"/>
    <n v="2520000"/>
    <x v="16"/>
    <s v="BINTANG SAUDARA"/>
    <x v="0"/>
    <x v="1"/>
    <x v="3"/>
    <s v="agendaprodeluxebsrpc122wk"/>
    <s v="agendaprodeluxebsrpc122wk1260000"/>
    <s v="agendaprodeluxebsrpc122wk1260000"/>
    <s v=""/>
    <x v="1"/>
    <n v="1067"/>
    <x v="0"/>
    <s v="60 PCS"/>
    <s v="agendaprodeluxebsrpc122wk60pcsuntana"/>
    <x v="0"/>
    <x v="359"/>
  </r>
  <r>
    <s v=""/>
    <s v=""/>
    <x v="1"/>
    <n v="94"/>
    <x v="1"/>
    <m/>
    <x v="1"/>
    <m/>
    <x v="0"/>
    <x v="1"/>
    <x v="0"/>
    <s v="BUKU MEWARNAI BTS/ MIX 2201"/>
    <x v="5"/>
    <n v="1600"/>
    <x v="3"/>
    <n v="2700"/>
    <m/>
    <s v="800 PCS"/>
    <x v="1"/>
    <x v="0"/>
    <x v="0"/>
    <x v="0"/>
    <n v="4320000"/>
    <n v="0"/>
    <n v="0"/>
    <n v="0"/>
    <n v="4320000"/>
    <x v="0"/>
    <s v=""/>
    <s v=""/>
    <n v="2160000"/>
    <n v="4320000"/>
    <x v="16"/>
    <s v="BINTANG SAUDARA"/>
    <x v="0"/>
    <x v="1"/>
    <x v="3"/>
    <s v="bukumewarnaibtsmix2201"/>
    <s v="bukumewarnaibtsmix22012160000"/>
    <s v="bukumewarnaibtsmix22012160000"/>
    <s v=""/>
    <x v="1"/>
    <n v="1467"/>
    <x v="0"/>
    <s v="800 PCS"/>
    <s v="bukumewarnaibtsmix2201800pcsuntana"/>
    <x v="0"/>
    <x v="360"/>
  </r>
  <r>
    <s v=""/>
    <s v=""/>
    <x v="1"/>
    <n v="94"/>
    <x v="1"/>
    <m/>
    <x v="1"/>
    <m/>
    <x v="0"/>
    <x v="1"/>
    <x v="0"/>
    <s v="CLIP BOARD TRANS FOLIO FANCY TR-2335"/>
    <x v="5"/>
    <n v="288"/>
    <x v="3"/>
    <n v="11500"/>
    <m/>
    <s v="144 PCS"/>
    <x v="1"/>
    <x v="0"/>
    <x v="0"/>
    <x v="0"/>
    <n v="3312000"/>
    <n v="0"/>
    <n v="0"/>
    <n v="0"/>
    <n v="3312000"/>
    <x v="0"/>
    <s v=""/>
    <s v=""/>
    <n v="1656000"/>
    <n v="3312000"/>
    <x v="16"/>
    <s v="BINTANG SAUDARA"/>
    <x v="0"/>
    <x v="1"/>
    <x v="3"/>
    <s v="clipboardtransfoliofancytr2335"/>
    <s v="clipboardtransfoliofancytr23351656000"/>
    <s v="clipboardtransfoliofancytr23351656000"/>
    <s v=""/>
    <x v="1"/>
    <n v="1511"/>
    <x v="0"/>
    <s v="144 PCS"/>
    <s v="clipboardtransfoliofancytr2335144pcsuntana"/>
    <x v="0"/>
    <x v="361"/>
  </r>
  <r>
    <s v=""/>
    <s v=""/>
    <x v="1"/>
    <n v="94"/>
    <x v="1"/>
    <m/>
    <x v="1"/>
    <m/>
    <x v="0"/>
    <x v="1"/>
    <x v="0"/>
    <s v="NOTE BOOK EXCLUSIVE 0801"/>
    <x v="5"/>
    <n v="192"/>
    <x v="3"/>
    <n v="18000"/>
    <m/>
    <s v="96 PCS"/>
    <x v="1"/>
    <x v="0"/>
    <x v="0"/>
    <x v="0"/>
    <n v="3456000"/>
    <n v="0"/>
    <n v="0"/>
    <n v="0"/>
    <n v="3456000"/>
    <x v="0"/>
    <s v=""/>
    <s v=""/>
    <n v="1728000"/>
    <n v="3456000"/>
    <x v="16"/>
    <s v="BINTANG SAUDARA"/>
    <x v="0"/>
    <x v="1"/>
    <x v="3"/>
    <s v="notebookexclusive0801"/>
    <s v="notebookexclusive08011728000"/>
    <s v="notebookexclusive08011728000"/>
    <s v=""/>
    <x v="1"/>
    <n v="2104"/>
    <x v="0"/>
    <s v="96 PCS"/>
    <s v="notebookexclusive080196pcsuntana"/>
    <x v="0"/>
    <x v="362"/>
  </r>
  <r>
    <s v=""/>
    <s v=""/>
    <x v="1"/>
    <n v="94"/>
    <x v="1"/>
    <m/>
    <x v="1"/>
    <m/>
    <x v="0"/>
    <x v="1"/>
    <x v="0"/>
    <s v="PAPER BAG COKLAT TG TEBAL"/>
    <x v="5"/>
    <n v="80"/>
    <x v="0"/>
    <n v="22500"/>
    <m/>
    <s v="40 LSN"/>
    <x v="1"/>
    <x v="0"/>
    <x v="0"/>
    <x v="0"/>
    <n v="1800000"/>
    <n v="0"/>
    <n v="0"/>
    <n v="0"/>
    <n v="1800000"/>
    <x v="0"/>
    <s v=""/>
    <s v=""/>
    <n v="900000"/>
    <n v="1800000"/>
    <x v="16"/>
    <s v="BINTANG SAUDARA"/>
    <x v="0"/>
    <x v="1"/>
    <x v="3"/>
    <s v="paperbagcoklattgtebal"/>
    <s v="paperbagcoklattgtebal900000"/>
    <s v="paperbagcoklattgtebal900000"/>
    <s v=""/>
    <x v="1"/>
    <n v="2561"/>
    <x v="0"/>
    <s v="40 LSN"/>
    <s v="paperbagcoklattgtebal40lsnuntana"/>
    <x v="0"/>
    <x v="363"/>
  </r>
  <r>
    <s v=""/>
    <s v=""/>
    <x v="1"/>
    <n v="94"/>
    <x v="1"/>
    <m/>
    <x v="1"/>
    <m/>
    <x v="0"/>
    <x v="1"/>
    <x v="0"/>
    <s v="SKETCH BOOK A43557"/>
    <x v="1"/>
    <n v="72"/>
    <x v="3"/>
    <n v="25500"/>
    <m/>
    <s v="72 PCS"/>
    <x v="1"/>
    <x v="0"/>
    <x v="0"/>
    <x v="0"/>
    <n v="1836000"/>
    <n v="0"/>
    <n v="0"/>
    <n v="0"/>
    <n v="1836000"/>
    <x v="0"/>
    <n v="0"/>
    <n v="29364000"/>
    <n v="1836000"/>
    <n v="1836000"/>
    <x v="16"/>
    <s v="BINTANG SAUDARA"/>
    <x v="0"/>
    <x v="1"/>
    <x v="3"/>
    <s v="sketchbooka43557"/>
    <s v="sketchbooka435571836000"/>
    <s v="sketchbooka435571836000"/>
    <s v=""/>
    <x v="1"/>
    <n v="1228"/>
    <x v="0"/>
    <s v="72 PCS"/>
    <s v="sketchbooka4355772pcsuntana"/>
    <x v="0"/>
    <x v="364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95"/>
    <s v="BIN_1707_091-3"/>
    <x v="0"/>
    <n v="95"/>
    <x v="1"/>
    <s v="BINTANG SAUDARA"/>
    <x v="0"/>
    <s v="SO2023070081091"/>
    <x v="0"/>
    <x v="12"/>
    <x v="0"/>
    <s v="AGENDA PRO DELUXE KCL PC-121 WK"/>
    <x v="5"/>
    <n v="240"/>
    <x v="3"/>
    <n v="9000"/>
    <m/>
    <s v="120 PCS"/>
    <x v="1"/>
    <x v="0"/>
    <x v="0"/>
    <x v="0"/>
    <n v="2160000"/>
    <n v="0"/>
    <n v="0"/>
    <n v="0"/>
    <n v="2160000"/>
    <x v="0"/>
    <s v=""/>
    <s v=""/>
    <n v="1080000"/>
    <n v="2160000"/>
    <x v="16"/>
    <s v="BINTANG SAUDARA"/>
    <x v="0"/>
    <x v="7"/>
    <x v="3"/>
    <s v="agendaprodeluxekclpc121wk"/>
    <s v="agendaprodeluxekclpc121wk1080000"/>
    <s v="agendaprodeluxekclpc121wk1080000"/>
    <s v="BINTANG SAUDARAUNTANASO202307008109145117agendaprodeluxekclpc121wk"/>
    <x v="0"/>
    <n v="1068"/>
    <x v="0"/>
    <s v="120 PCS"/>
    <s v="agendaprodeluxekclpc121wk120pcsuntana"/>
    <x v="0"/>
    <x v="365"/>
  </r>
  <r>
    <s v=""/>
    <s v=""/>
    <x v="1"/>
    <n v="95"/>
    <x v="1"/>
    <m/>
    <x v="1"/>
    <m/>
    <x v="0"/>
    <x v="1"/>
    <x v="0"/>
    <s v="NOTES 156-80 / ADD TELP"/>
    <x v="8"/>
    <n v="300"/>
    <x v="0"/>
    <n v="29500"/>
    <m/>
    <s v="60 LSN"/>
    <x v="1"/>
    <x v="0"/>
    <x v="0"/>
    <x v="0"/>
    <n v="8850000"/>
    <n v="0"/>
    <n v="0"/>
    <n v="0"/>
    <n v="8850000"/>
    <x v="0"/>
    <s v=""/>
    <s v=""/>
    <n v="1770000"/>
    <n v="8850000"/>
    <x v="16"/>
    <s v="BINTANG SAUDARA"/>
    <x v="0"/>
    <x v="1"/>
    <x v="3"/>
    <s v="notes15680addtelp"/>
    <s v="notes15680addtelp1770000"/>
    <s v="notes15680addtelp1770000"/>
    <s v=""/>
    <x v="1"/>
    <n v="2115"/>
    <x v="0"/>
    <s v="60 LSN"/>
    <s v="notes15680addtelp60lsnuntana"/>
    <x v="0"/>
    <x v="366"/>
  </r>
  <r>
    <s v=""/>
    <s v=""/>
    <x v="1"/>
    <n v="95"/>
    <x v="1"/>
    <m/>
    <x v="1"/>
    <m/>
    <x v="0"/>
    <x v="1"/>
    <x v="0"/>
    <s v="SHOPPING BAG BRANDED KECIL"/>
    <x v="5"/>
    <n v="100"/>
    <x v="0"/>
    <n v="21000"/>
    <m/>
    <s v="50 LSN"/>
    <x v="1"/>
    <x v="0"/>
    <x v="0"/>
    <x v="0"/>
    <n v="2100000"/>
    <n v="0"/>
    <n v="0"/>
    <n v="0"/>
    <n v="2100000"/>
    <x v="0"/>
    <n v="0"/>
    <n v="13110000"/>
    <n v="1050000"/>
    <n v="2100000"/>
    <x v="16"/>
    <s v="BINTANG SAUDARA"/>
    <x v="0"/>
    <x v="1"/>
    <x v="3"/>
    <s v="shoppingbagbrandedkecil"/>
    <s v="shoppingbagbrandedkecil1050000"/>
    <s v="shoppingbagbrandedkecil1050000"/>
    <s v=""/>
    <x v="1"/>
    <n v="2560"/>
    <x v="0"/>
    <s v="50 LSN"/>
    <s v="shoppingbagbrandedkecil50lsnuntana"/>
    <x v="0"/>
    <x v="367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96"/>
    <s v="LAY_1707_031-1"/>
    <x v="0"/>
    <n v="96"/>
    <x v="1"/>
    <s v="LAYS"/>
    <x v="2"/>
    <s v="L207031"/>
    <x v="0"/>
    <x v="19"/>
    <x v="0"/>
    <s v="ISI GW NO.10"/>
    <x v="16"/>
    <n v="2000"/>
    <x v="2"/>
    <n v="14000"/>
    <m/>
    <s v="100 PAK"/>
    <x v="4"/>
    <x v="0"/>
    <x v="0"/>
    <x v="0"/>
    <n v="28000000"/>
    <n v="2800000"/>
    <n v="0"/>
    <n v="2800000"/>
    <n v="25200000"/>
    <x v="0"/>
    <n v="2800000"/>
    <n v="25200000"/>
    <n v="1400000"/>
    <n v="28000000"/>
    <x v="16"/>
    <s v="LAYS"/>
    <x v="2"/>
    <x v="3"/>
    <x v="3"/>
    <s v="isigwno10"/>
    <s v="isigwno1014000000.1"/>
    <s v="isigwno1014000000.1"/>
    <s v="LAYSARTO MOROL20703145121isigwno10"/>
    <x v="0"/>
    <n v="462"/>
    <x v="0"/>
    <s v="100 PAK"/>
    <s v="isigwno10100pakartomoro"/>
    <x v="0"/>
    <x v="368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97"/>
    <s v="PAR_2107_-48-2"/>
    <x v="0"/>
    <n v="97"/>
    <x v="18"/>
    <s v="PARAMA"/>
    <x v="2"/>
    <s v="CV-48"/>
    <x v="0"/>
    <x v="18"/>
    <x v="0"/>
    <s v="SAMPUL SAMSON BOXY BATIK"/>
    <x v="8"/>
    <n v="900"/>
    <x v="3"/>
    <n v="7555"/>
    <m/>
    <s v="180 PCS"/>
    <x v="4"/>
    <x v="3"/>
    <x v="0"/>
    <x v="0"/>
    <n v="6799500"/>
    <n v="679950"/>
    <n v="611955"/>
    <n v="1291905"/>
    <n v="5507595"/>
    <x v="0"/>
    <s v=""/>
    <s v=""/>
    <n v="1359900"/>
    <n v="6799500"/>
    <x v="17"/>
    <s v="PARAMA"/>
    <x v="2"/>
    <x v="0"/>
    <x v="3"/>
    <s v="sampulsamsonboxybatik"/>
    <s v="sampulsamsonboxybatik13599000.10.1"/>
    <s v="sampulsamsonboxybatik13599000.10.1"/>
    <s v="PARAMAARTO MOROCV-4845127sampulsamsonboxybatik"/>
    <x v="0"/>
    <n v="809"/>
    <x v="0"/>
    <s v="180 PCS"/>
    <s v="sampulsamsonboxybatik180pcsartomoro"/>
    <x v="0"/>
    <x v="369"/>
  </r>
  <r>
    <s v=""/>
    <s v=""/>
    <x v="1"/>
    <n v="97"/>
    <x v="1"/>
    <m/>
    <x v="1"/>
    <m/>
    <x v="0"/>
    <x v="1"/>
    <x v="0"/>
    <s v="SAMPUL SAMSON KWARTO BATIK"/>
    <x v="8"/>
    <n v="1200"/>
    <x v="3"/>
    <n v="5485"/>
    <m/>
    <s v="240 PCS"/>
    <x v="4"/>
    <x v="3"/>
    <x v="0"/>
    <x v="0"/>
    <n v="6582000"/>
    <n v="658200"/>
    <n v="592380"/>
    <n v="1250580"/>
    <n v="5331420"/>
    <x v="0"/>
    <n v="2542485"/>
    <n v="10839015"/>
    <n v="1316400"/>
    <n v="6582000"/>
    <x v="17"/>
    <s v="PARAMA"/>
    <x v="2"/>
    <x v="1"/>
    <x v="3"/>
    <s v="sampulsamsonkwartobatik"/>
    <s v="sampulsamsonkwartobatik13164000.10.1"/>
    <s v="sampulsamsonkwartobatik13164000.10.1"/>
    <s v=""/>
    <x v="1"/>
    <n v="810"/>
    <x v="0"/>
    <s v="240 PCS"/>
    <s v="sampulsamsonkwartobatik240pcsartomoro"/>
    <x v="0"/>
    <x v="370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98"/>
    <s v="BIN_2007_128-1"/>
    <x v="0"/>
    <n v="98"/>
    <x v="16"/>
    <s v="BINTANG SAUDARA"/>
    <x v="0"/>
    <s v="SO2023070081128"/>
    <x v="0"/>
    <x v="14"/>
    <x v="0"/>
    <s v="SHOPPING BAG SB-116 SDG BRANDED"/>
    <x v="5"/>
    <n v="80"/>
    <x v="0"/>
    <n v="34000"/>
    <m/>
    <s v="40 LSN"/>
    <x v="1"/>
    <x v="0"/>
    <x v="0"/>
    <x v="0"/>
    <n v="2720000"/>
    <n v="0"/>
    <n v="0"/>
    <n v="0"/>
    <n v="2720000"/>
    <x v="0"/>
    <n v="0"/>
    <n v="2720000"/>
    <n v="1360000"/>
    <n v="2720000"/>
    <x v="15"/>
    <s v="BINTANG SAUDARA"/>
    <x v="0"/>
    <x v="3"/>
    <x v="3"/>
    <s v="shoppingbagsb116sdgbranded"/>
    <s v="shoppingbagsb116sdgbranded1360000"/>
    <s v="shoppingbagsb116sdgbranded1360000"/>
    <s v="BINTANG SAUDARAUNTANASO202307008112845119shoppingbagsb116sdgbranded"/>
    <x v="0"/>
    <n v="2597"/>
    <x v="0"/>
    <s v="40 LSN"/>
    <s v="shoppingbagsb116sdgbranded40lsnuntana"/>
    <x v="0"/>
    <x v="371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99"/>
    <s v="BIN_2007_212-1"/>
    <x v="0"/>
    <n v="99"/>
    <x v="1"/>
    <s v="BINTANG SAUDARA"/>
    <x v="0"/>
    <s v="SO2023070081212"/>
    <x v="0"/>
    <x v="20"/>
    <x v="0"/>
    <s v="BINDER NOTE B5 ABSTRAK"/>
    <x v="5"/>
    <n v="120"/>
    <x v="3"/>
    <n v="25500"/>
    <m/>
    <s v="60 PCS"/>
    <x v="4"/>
    <x v="2"/>
    <x v="0"/>
    <x v="0"/>
    <n v="3060000"/>
    <n v="306000"/>
    <n v="137700"/>
    <n v="443700"/>
    <n v="2616300"/>
    <x v="0"/>
    <n v="443700"/>
    <n v="2616300"/>
    <n v="1530000"/>
    <n v="3060000"/>
    <x v="15"/>
    <s v="BINTANG SAUDARA"/>
    <x v="0"/>
    <x v="3"/>
    <x v="3"/>
    <s v="bindernoteb5abstrak"/>
    <s v="bindernoteb5abstrak15300000.10.05"/>
    <s v="bindernoteb5abstrak15300000.10.05"/>
    <s v="BINTANG SAUDARAUNTANASO202307008121245125bindernoteb5abstrak"/>
    <x v="0"/>
    <n v="1231"/>
    <x v="0"/>
    <s v="60 PCS"/>
    <s v="bindernoteb5abstrak60pcsuntana"/>
    <x v="0"/>
    <x v="37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100"/>
    <s v="PUT_2007_039-1"/>
    <x v="0"/>
    <n v="100"/>
    <x v="1"/>
    <s v="PUTRA SURYA MANDIRI"/>
    <x v="0"/>
    <s v="PSM-R2307000039"/>
    <x v="0"/>
    <x v="17"/>
    <x v="0"/>
    <s v="BALON CACING 1022  + POMPA CPK 2225"/>
    <x v="25"/>
    <n v="560"/>
    <x v="2"/>
    <n v="17000"/>
    <m/>
    <s v="20 PAK"/>
    <x v="2"/>
    <x v="0"/>
    <x v="0"/>
    <x v="0"/>
    <n v="9520000"/>
    <n v="1904000"/>
    <n v="0"/>
    <n v="1904000"/>
    <n v="7616000"/>
    <x v="0"/>
    <n v="1904000"/>
    <n v="7616000"/>
    <n v="340000"/>
    <n v="9520000"/>
    <x v="15"/>
    <s v="PUTRA SURYA MANDIRI"/>
    <x v="0"/>
    <x v="3"/>
    <x v="3"/>
    <s v="baloncacing1022pompacpk2225"/>
    <s v="baloncacing1022pompacpk22253400000.2"/>
    <s v="baloncacing1022pompacpk22253400000.2"/>
    <s v="PUTRA SURYA MANDIRIUNTANAPSM-R230700003945124baloncacing1022pompacpk2225"/>
    <x v="0"/>
    <n v="1167"/>
    <x v="0"/>
    <s v="20 PAK"/>
    <s v="baloncacing1022pompacpk222520pakuntana"/>
    <x v="0"/>
    <x v="373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101"/>
    <s v="99J_2007_023-7"/>
    <x v="0"/>
    <n v="101"/>
    <x v="1"/>
    <s v="99 JAYA UTAMA"/>
    <x v="2"/>
    <s v="JUG430/23"/>
    <x v="0"/>
    <x v="20"/>
    <x v="0"/>
    <s v="PENSIL KAYAGI 2B COKLAT KY-OF122B-2"/>
    <x v="8"/>
    <n v="1800"/>
    <x v="0"/>
    <n v="8100"/>
    <m/>
    <s v="360 LSN"/>
    <x v="1"/>
    <x v="0"/>
    <x v="0"/>
    <x v="0"/>
    <n v="14580000"/>
    <n v="0"/>
    <n v="0"/>
    <n v="0"/>
    <n v="14580000"/>
    <x v="0"/>
    <s v=""/>
    <s v=""/>
    <n v="2916000"/>
    <n v="14580000"/>
    <x v="15"/>
    <s v="99 JAYA UTAMA"/>
    <x v="2"/>
    <x v="4"/>
    <x v="3"/>
    <s v="pensilkayagi2bcoklatkyof122b2"/>
    <s v="pensilkayagi2bcoklatkyof122b22916000"/>
    <s v="pensilkayagi2bcoklatkyof122b22916000"/>
    <s v="99 JAYA UTAMAARTO MOROJUG430/2345125pensilkayagi2bcoklatkyof122b2"/>
    <x v="0"/>
    <n v="701"/>
    <x v="0"/>
    <s v="360 LSN"/>
    <s v="pensilkayagi2bcoklatkyof122b2360lsnartomoro"/>
    <x v="0"/>
    <x v="374"/>
  </r>
  <r>
    <s v=""/>
    <s v=""/>
    <x v="1"/>
    <n v="101"/>
    <x v="1"/>
    <m/>
    <x v="1"/>
    <m/>
    <x v="0"/>
    <x v="1"/>
    <x v="0"/>
    <s v="PENSIL 2B FANCY KY-PF3051"/>
    <x v="1"/>
    <n v="360"/>
    <x v="0"/>
    <n v="7700"/>
    <m/>
    <s v="360 LSN"/>
    <x v="1"/>
    <x v="0"/>
    <x v="0"/>
    <x v="0"/>
    <n v="2772000"/>
    <n v="0"/>
    <n v="0"/>
    <n v="0"/>
    <n v="2772000"/>
    <x v="0"/>
    <s v=""/>
    <s v=""/>
    <n v="2772000"/>
    <n v="2772000"/>
    <x v="15"/>
    <s v="99 JAYA UTAMA"/>
    <x v="2"/>
    <x v="1"/>
    <x v="3"/>
    <s v="pensil2bfancykypf3051"/>
    <s v="pensil2bfancykypf30512772000"/>
    <s v="pensil2bfancykypf30512772000"/>
    <s v=""/>
    <x v="1"/>
    <n v="697"/>
    <x v="0"/>
    <s v="360 LSN"/>
    <s v="pensil2bfancykypf3051360lsnartomoro"/>
    <x v="0"/>
    <x v="375"/>
  </r>
  <r>
    <s v=""/>
    <s v=""/>
    <x v="1"/>
    <n v="101"/>
    <x v="1"/>
    <m/>
    <x v="1"/>
    <m/>
    <x v="0"/>
    <x v="1"/>
    <x v="0"/>
    <s v="PENSIL 2B FANCY KY-PF3065"/>
    <x v="1"/>
    <n v="360"/>
    <x v="0"/>
    <n v="7700"/>
    <m/>
    <s v="360 LSN"/>
    <x v="1"/>
    <x v="0"/>
    <x v="0"/>
    <x v="0"/>
    <n v="2772000"/>
    <n v="0"/>
    <n v="0"/>
    <n v="0"/>
    <n v="2772000"/>
    <x v="0"/>
    <s v=""/>
    <s v=""/>
    <n v="2772000"/>
    <n v="2772000"/>
    <x v="15"/>
    <s v="99 JAYA UTAMA"/>
    <x v="2"/>
    <x v="1"/>
    <x v="3"/>
    <s v="pensil2bfancykypf3065"/>
    <s v="pensil2bfancykypf30652772000"/>
    <s v="pensil2bfancykypf30652772000"/>
    <s v=""/>
    <x v="1"/>
    <n v="698"/>
    <x v="0"/>
    <s v="360 LSN"/>
    <s v="pensil2bfancykypf3065360lsnartomoro"/>
    <x v="0"/>
    <x v="376"/>
  </r>
  <r>
    <s v=""/>
    <s v=""/>
    <x v="1"/>
    <n v="101"/>
    <x v="1"/>
    <m/>
    <x v="1"/>
    <m/>
    <x v="0"/>
    <x v="1"/>
    <x v="0"/>
    <s v="PENSIL 2B KAYAGI FANCY KY-PF3063"/>
    <x v="1"/>
    <n v="360"/>
    <x v="0"/>
    <n v="7700"/>
    <m/>
    <s v="360 LSN"/>
    <x v="1"/>
    <x v="0"/>
    <x v="0"/>
    <x v="0"/>
    <n v="2772000"/>
    <n v="0"/>
    <n v="0"/>
    <n v="0"/>
    <n v="2772000"/>
    <x v="0"/>
    <s v=""/>
    <s v=""/>
    <n v="2772000"/>
    <n v="2772000"/>
    <x v="15"/>
    <s v="99 JAYA UTAMA"/>
    <x v="2"/>
    <x v="1"/>
    <x v="3"/>
    <s v="pensil2bkayagifancykypf3063"/>
    <s v="pensil2bkayagifancykypf30632772000"/>
    <s v="pensil2bkayagifancykypf30632772000"/>
    <s v=""/>
    <x v="1"/>
    <n v="700"/>
    <x v="0"/>
    <s v="360 LSN"/>
    <s v="pensil2bkayagifancykypf3063360lsnartomoro"/>
    <x v="0"/>
    <x v="377"/>
  </r>
  <r>
    <s v=""/>
    <s v=""/>
    <x v="1"/>
    <n v="101"/>
    <x v="1"/>
    <m/>
    <x v="1"/>
    <m/>
    <x v="0"/>
    <x v="1"/>
    <x v="0"/>
    <s v="PENSIL 2B KAYAGI KY-PF3060"/>
    <x v="1"/>
    <n v="360"/>
    <x v="0"/>
    <n v="7700"/>
    <m/>
    <s v="360 LSN"/>
    <x v="1"/>
    <x v="0"/>
    <x v="0"/>
    <x v="0"/>
    <n v="2772000"/>
    <n v="0"/>
    <n v="0"/>
    <n v="0"/>
    <n v="2772000"/>
    <x v="0"/>
    <s v=""/>
    <s v=""/>
    <n v="2772000"/>
    <n v="2772000"/>
    <x v="15"/>
    <s v="99 JAYA UTAMA"/>
    <x v="2"/>
    <x v="1"/>
    <x v="3"/>
    <s v="pensil2bkayagikypf3060"/>
    <s v="pensil2bkayagikypf30602772000"/>
    <s v="pensil2bkayagikypf30602772000"/>
    <s v=""/>
    <x v="1"/>
    <n v="703"/>
    <x v="0"/>
    <s v="360 LSN"/>
    <s v="pensil2bkayagikypf3060360lsnartomoro"/>
    <x v="0"/>
    <x v="378"/>
  </r>
  <r>
    <s v=""/>
    <s v=""/>
    <x v="1"/>
    <n v="101"/>
    <x v="1"/>
    <m/>
    <x v="1"/>
    <m/>
    <x v="0"/>
    <x v="1"/>
    <x v="0"/>
    <s v="PENSIL KAYAGI SKIN KY-PF2025"/>
    <x v="1"/>
    <n v="360"/>
    <x v="0"/>
    <n v="7700"/>
    <m/>
    <s v="360 LSN"/>
    <x v="1"/>
    <x v="0"/>
    <x v="0"/>
    <x v="0"/>
    <n v="2772000"/>
    <n v="0"/>
    <n v="0"/>
    <n v="0"/>
    <n v="2772000"/>
    <x v="0"/>
    <s v=""/>
    <s v=""/>
    <n v="2772000"/>
    <n v="2772000"/>
    <x v="15"/>
    <s v="99 JAYA UTAMA"/>
    <x v="2"/>
    <x v="1"/>
    <x v="3"/>
    <s v="pensilkayagiskinkypf2025"/>
    <s v="pensilkayagiskinkypf20252772000"/>
    <s v="pensilkayagiskinkypf20252772000"/>
    <s v=""/>
    <x v="1"/>
    <n v="702"/>
    <x v="0"/>
    <s v="360 LSN"/>
    <s v="pensilkayagiskinkypf2025360lsnartomoro"/>
    <x v="0"/>
    <x v="379"/>
  </r>
  <r>
    <s v=""/>
    <s v=""/>
    <x v="1"/>
    <n v="101"/>
    <x v="1"/>
    <m/>
    <x v="1"/>
    <m/>
    <x v="0"/>
    <x v="1"/>
    <x v="0"/>
    <s v="TAS CABIN ELPIDA (BONUS)"/>
    <x v="1"/>
    <n v="1"/>
    <x v="3"/>
    <m/>
    <m/>
    <m/>
    <x v="1"/>
    <x v="0"/>
    <x v="0"/>
    <x v="2"/>
    <s v=""/>
    <s v=""/>
    <s v=""/>
    <s v=""/>
    <s v=""/>
    <x v="0"/>
    <n v="0"/>
    <n v="28440000"/>
    <n v="0"/>
    <s v=""/>
    <x v="15"/>
    <s v="99 JAYA UTAMA"/>
    <x v="2"/>
    <x v="1"/>
    <x v="3"/>
    <s v="tascabinelpidabonus"/>
    <s v="tascabinelpidabonus0"/>
    <s v="tascabinelpidabonus0"/>
    <s v=""/>
    <x v="1"/>
    <n v="2664"/>
    <x v="1"/>
    <s v="1 CTN (1 PCS)"/>
    <s v="tascabinelpidabonus1ctn1pcsartomoro"/>
    <x v="0"/>
    <x v="380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102"/>
    <s v="DBS_2007_223-14"/>
    <x v="0"/>
    <n v="102"/>
    <x v="1"/>
    <s v="DB STATIONERY"/>
    <x v="0"/>
    <s v="JUG432/23"/>
    <x v="0"/>
    <x v="20"/>
    <x v="0"/>
    <s v="GEL ZHIXIN + REFILL G-3109"/>
    <x v="1"/>
    <n v="120"/>
    <x v="0"/>
    <n v="18250"/>
    <m/>
    <s v="120 LSN"/>
    <x v="1"/>
    <x v="0"/>
    <x v="0"/>
    <x v="0"/>
    <n v="2190000"/>
    <n v="0"/>
    <n v="0"/>
    <n v="0"/>
    <n v="2190000"/>
    <x v="0"/>
    <s v=""/>
    <s v=""/>
    <n v="2190000"/>
    <n v="2190000"/>
    <x v="15"/>
    <s v="DB STATIONERY"/>
    <x v="0"/>
    <x v="13"/>
    <x v="3"/>
    <s v="gelzhixinrefillg3109"/>
    <s v="gelzhixinrefillg31092190000"/>
    <s v="gelzhixinrefillg31092190000"/>
    <s v="DB STATIONERYUNTANAJUG432/2345125gelzhixinrefillg3109"/>
    <x v="0"/>
    <n v="1368"/>
    <x v="0"/>
    <s v="120 LSN"/>
    <s v="gelzhixinrefillg3109120lsnuntana"/>
    <x v="0"/>
    <x v="381"/>
  </r>
  <r>
    <s v=""/>
    <s v=""/>
    <x v="1"/>
    <n v="102"/>
    <x v="1"/>
    <m/>
    <x v="1"/>
    <m/>
    <x v="0"/>
    <x v="1"/>
    <x v="0"/>
    <s v="GEL ZHIXIN + REFILL G-3116"/>
    <x v="1"/>
    <n v="120"/>
    <x v="0"/>
    <n v="18250"/>
    <m/>
    <s v="120 LSN"/>
    <x v="1"/>
    <x v="0"/>
    <x v="0"/>
    <x v="0"/>
    <n v="2190000"/>
    <n v="0"/>
    <n v="0"/>
    <n v="0"/>
    <n v="2190000"/>
    <x v="0"/>
    <s v=""/>
    <s v=""/>
    <n v="2190000"/>
    <n v="2190000"/>
    <x v="15"/>
    <s v="DB STATIONERY"/>
    <x v="0"/>
    <x v="1"/>
    <x v="3"/>
    <s v="gelzhixinrefillg3116"/>
    <s v="gelzhixinrefillg31162190000"/>
    <s v="gelzhixinrefillg31162190000"/>
    <s v=""/>
    <x v="1"/>
    <n v="1373"/>
    <x v="0"/>
    <s v="120 LSN"/>
    <s v="gelzhixinrefillg3116120lsnuntana"/>
    <x v="0"/>
    <x v="382"/>
  </r>
  <r>
    <s v=""/>
    <s v=""/>
    <x v="1"/>
    <n v="102"/>
    <x v="1"/>
    <m/>
    <x v="1"/>
    <m/>
    <x v="0"/>
    <x v="1"/>
    <x v="0"/>
    <s v="GEL ZHIXIN + REFILL G-3118"/>
    <x v="1"/>
    <n v="120"/>
    <x v="0"/>
    <n v="18250"/>
    <m/>
    <s v="120 LSN"/>
    <x v="1"/>
    <x v="0"/>
    <x v="0"/>
    <x v="0"/>
    <n v="2190000"/>
    <n v="0"/>
    <n v="0"/>
    <n v="0"/>
    <n v="2190000"/>
    <x v="0"/>
    <s v=""/>
    <s v=""/>
    <n v="2190000"/>
    <n v="2190000"/>
    <x v="15"/>
    <s v="DB STATIONERY"/>
    <x v="0"/>
    <x v="1"/>
    <x v="3"/>
    <s v="gelzhixinrefillg3118"/>
    <s v="gelzhixinrefillg31182190000"/>
    <s v="gelzhixinrefillg31182190000"/>
    <s v=""/>
    <x v="1"/>
    <n v="1375"/>
    <x v="0"/>
    <s v="120 LSN"/>
    <s v="gelzhixinrefillg3118120lsnuntana"/>
    <x v="0"/>
    <x v="383"/>
  </r>
  <r>
    <s v=""/>
    <s v=""/>
    <x v="1"/>
    <n v="102"/>
    <x v="1"/>
    <m/>
    <x v="1"/>
    <m/>
    <x v="0"/>
    <x v="1"/>
    <x v="0"/>
    <s v="GEL ZHIXIN + REFILL G-3119"/>
    <x v="1"/>
    <n v="120"/>
    <x v="0"/>
    <n v="18250"/>
    <m/>
    <s v="120 LSN"/>
    <x v="1"/>
    <x v="0"/>
    <x v="0"/>
    <x v="0"/>
    <n v="2190000"/>
    <n v="0"/>
    <n v="0"/>
    <n v="0"/>
    <n v="2190000"/>
    <x v="0"/>
    <s v=""/>
    <s v=""/>
    <n v="2190000"/>
    <n v="2190000"/>
    <x v="15"/>
    <s v="DB STATIONERY"/>
    <x v="0"/>
    <x v="1"/>
    <x v="3"/>
    <s v="gelzhixinrefillg3119"/>
    <s v="gelzhixinrefillg31192190000"/>
    <s v="gelzhixinrefillg31192190000"/>
    <s v=""/>
    <x v="1"/>
    <n v="1376"/>
    <x v="0"/>
    <s v="120 LSN"/>
    <s v="gelzhixinrefillg3119120lsnuntana"/>
    <x v="0"/>
    <x v="384"/>
  </r>
  <r>
    <s v=""/>
    <s v=""/>
    <x v="1"/>
    <n v="102"/>
    <x v="1"/>
    <m/>
    <x v="1"/>
    <m/>
    <x v="0"/>
    <x v="1"/>
    <x v="0"/>
    <s v="GEL ZHIXIN + REFILL G-3120"/>
    <x v="1"/>
    <n v="120"/>
    <x v="0"/>
    <n v="18250"/>
    <m/>
    <s v="120 LSN"/>
    <x v="1"/>
    <x v="0"/>
    <x v="0"/>
    <x v="0"/>
    <n v="2190000"/>
    <n v="0"/>
    <n v="0"/>
    <n v="0"/>
    <n v="2190000"/>
    <x v="0"/>
    <s v=""/>
    <s v=""/>
    <n v="2190000"/>
    <n v="2190000"/>
    <x v="15"/>
    <s v="DB STATIONERY"/>
    <x v="0"/>
    <x v="1"/>
    <x v="3"/>
    <s v="gelzhixinrefillg3120"/>
    <s v="gelzhixinrefillg31202190000"/>
    <s v="gelzhixinrefillg31202190000"/>
    <s v=""/>
    <x v="1"/>
    <n v="1377"/>
    <x v="0"/>
    <s v="120 LSN"/>
    <s v="gelzhixinrefillg3120120lsnuntana"/>
    <x v="0"/>
    <x v="385"/>
  </r>
  <r>
    <s v=""/>
    <s v=""/>
    <x v="1"/>
    <n v="102"/>
    <x v="1"/>
    <m/>
    <x v="1"/>
    <m/>
    <x v="0"/>
    <x v="1"/>
    <x v="0"/>
    <s v="GEL ZHIXIN + REFILL G-3128"/>
    <x v="1"/>
    <n v="120"/>
    <x v="0"/>
    <n v="18250"/>
    <m/>
    <s v="120 LSN"/>
    <x v="1"/>
    <x v="0"/>
    <x v="0"/>
    <x v="0"/>
    <n v="2190000"/>
    <n v="0"/>
    <n v="0"/>
    <n v="0"/>
    <n v="2190000"/>
    <x v="0"/>
    <s v=""/>
    <s v=""/>
    <n v="2190000"/>
    <n v="2190000"/>
    <x v="15"/>
    <s v="DB STATIONERY"/>
    <x v="0"/>
    <x v="1"/>
    <x v="3"/>
    <s v="gelzhixinrefillg3128"/>
    <s v="gelzhixinrefillg31282190000"/>
    <s v="gelzhixinrefillg31282190000"/>
    <s v=""/>
    <x v="1"/>
    <n v="1385"/>
    <x v="0"/>
    <s v="120 LSN"/>
    <s v="gelzhixinrefillg3128120lsnuntana"/>
    <x v="0"/>
    <x v="386"/>
  </r>
  <r>
    <s v=""/>
    <s v=""/>
    <x v="1"/>
    <n v="102"/>
    <x v="1"/>
    <m/>
    <x v="1"/>
    <m/>
    <x v="0"/>
    <x v="1"/>
    <x v="0"/>
    <s v="GEL ZHIXIN + REFILL G-3129"/>
    <x v="1"/>
    <n v="120"/>
    <x v="0"/>
    <n v="18250"/>
    <m/>
    <s v="120 LSN"/>
    <x v="1"/>
    <x v="0"/>
    <x v="0"/>
    <x v="0"/>
    <n v="2190000"/>
    <n v="0"/>
    <n v="0"/>
    <n v="0"/>
    <n v="2190000"/>
    <x v="0"/>
    <s v=""/>
    <s v=""/>
    <n v="2190000"/>
    <n v="2190000"/>
    <x v="15"/>
    <s v="DB STATIONERY"/>
    <x v="0"/>
    <x v="1"/>
    <x v="3"/>
    <s v="gelzhixinrefillg3129"/>
    <s v="gelzhixinrefillg31292190000"/>
    <s v="gelzhixinrefillg31292190000"/>
    <s v=""/>
    <x v="1"/>
    <n v="1386"/>
    <x v="0"/>
    <s v="120 LSN"/>
    <s v="gelzhixinrefillg3129120lsnuntana"/>
    <x v="0"/>
    <x v="387"/>
  </r>
  <r>
    <s v=""/>
    <s v=""/>
    <x v="1"/>
    <n v="102"/>
    <x v="1"/>
    <m/>
    <x v="1"/>
    <m/>
    <x v="0"/>
    <x v="1"/>
    <x v="0"/>
    <s v="GEL ZHIXIN + REFILL G-3153"/>
    <x v="1"/>
    <n v="120"/>
    <x v="0"/>
    <n v="18250"/>
    <m/>
    <s v="120 LSN"/>
    <x v="1"/>
    <x v="0"/>
    <x v="0"/>
    <x v="0"/>
    <n v="2190000"/>
    <n v="0"/>
    <n v="0"/>
    <n v="0"/>
    <n v="2190000"/>
    <x v="0"/>
    <s v=""/>
    <s v=""/>
    <n v="2190000"/>
    <n v="2190000"/>
    <x v="15"/>
    <s v="DB STATIONERY"/>
    <x v="0"/>
    <x v="1"/>
    <x v="3"/>
    <s v="gelzhixinrefillg3153"/>
    <s v="gelzhixinrefillg31532190000"/>
    <s v="gelzhixinrefillg31532190000"/>
    <s v=""/>
    <x v="1"/>
    <n v="1395"/>
    <x v="0"/>
    <s v="120 LSN"/>
    <s v="gelzhixinrefillg3153120lsnuntana"/>
    <x v="0"/>
    <x v="388"/>
  </r>
  <r>
    <s v=""/>
    <s v=""/>
    <x v="1"/>
    <n v="102"/>
    <x v="1"/>
    <m/>
    <x v="1"/>
    <m/>
    <x v="0"/>
    <x v="1"/>
    <x v="0"/>
    <s v="GEL ZHIXIN + REFILL G-3138"/>
    <x v="1"/>
    <n v="120"/>
    <x v="0"/>
    <n v="18250"/>
    <m/>
    <s v="120 LSN"/>
    <x v="1"/>
    <x v="0"/>
    <x v="0"/>
    <x v="0"/>
    <n v="2190000"/>
    <n v="0"/>
    <n v="0"/>
    <n v="0"/>
    <n v="2190000"/>
    <x v="0"/>
    <s v=""/>
    <s v=""/>
    <n v="2190000"/>
    <n v="2190000"/>
    <x v="15"/>
    <s v="DB STATIONERY"/>
    <x v="0"/>
    <x v="1"/>
    <x v="3"/>
    <s v="gelzhixinrefillg3138"/>
    <s v="gelzhixinrefillg31382190000"/>
    <s v="gelzhixinrefillg31382190000"/>
    <s v=""/>
    <x v="1"/>
    <n v="1394"/>
    <x v="0"/>
    <s v="120 LSN"/>
    <s v="gelzhixinrefillg3138120lsnuntana"/>
    <x v="0"/>
    <x v="389"/>
  </r>
  <r>
    <s v=""/>
    <s v=""/>
    <x v="1"/>
    <n v="102"/>
    <x v="1"/>
    <m/>
    <x v="1"/>
    <m/>
    <x v="0"/>
    <x v="1"/>
    <x v="0"/>
    <s v="GEL ZHIXIN + REFILL G-5008"/>
    <x v="1"/>
    <n v="120"/>
    <x v="0"/>
    <n v="18250"/>
    <m/>
    <s v="120 LSN"/>
    <x v="1"/>
    <x v="0"/>
    <x v="0"/>
    <x v="0"/>
    <n v="2190000"/>
    <n v="0"/>
    <n v="0"/>
    <n v="0"/>
    <n v="2190000"/>
    <x v="0"/>
    <s v=""/>
    <s v=""/>
    <n v="2190000"/>
    <n v="2190000"/>
    <x v="15"/>
    <s v="DB STATIONERY"/>
    <x v="0"/>
    <x v="1"/>
    <x v="3"/>
    <s v="gelzhixinrefillg5008"/>
    <s v="gelzhixinrefillg50082190000"/>
    <s v="gelzhixinrefillg50082190000"/>
    <s v=""/>
    <x v="1"/>
    <n v="1401"/>
    <x v="0"/>
    <s v="120 LSN"/>
    <s v="gelzhixinrefillg5008120lsnuntana"/>
    <x v="0"/>
    <x v="390"/>
  </r>
  <r>
    <s v=""/>
    <s v=""/>
    <x v="1"/>
    <n v="102"/>
    <x v="1"/>
    <m/>
    <x v="1"/>
    <m/>
    <x v="0"/>
    <x v="1"/>
    <x v="0"/>
    <s v="GEL ZHIXIN + REFILL G-5013"/>
    <x v="1"/>
    <n v="120"/>
    <x v="0"/>
    <n v="18250"/>
    <m/>
    <s v="120 LSN"/>
    <x v="1"/>
    <x v="0"/>
    <x v="0"/>
    <x v="0"/>
    <n v="2190000"/>
    <n v="0"/>
    <n v="0"/>
    <n v="0"/>
    <n v="2190000"/>
    <x v="0"/>
    <s v=""/>
    <s v=""/>
    <n v="2190000"/>
    <n v="2190000"/>
    <x v="15"/>
    <s v="DB STATIONERY"/>
    <x v="0"/>
    <x v="1"/>
    <x v="3"/>
    <s v="gelzhixinrefillg5013"/>
    <s v="gelzhixinrefillg50132190000"/>
    <s v="gelzhixinrefillg50132190000"/>
    <s v=""/>
    <x v="1"/>
    <n v="1403"/>
    <x v="0"/>
    <s v="120 LSN"/>
    <s v="gelzhixinrefillg5013120lsnuntana"/>
    <x v="0"/>
    <x v="391"/>
  </r>
  <r>
    <s v=""/>
    <s v=""/>
    <x v="1"/>
    <n v="102"/>
    <x v="1"/>
    <m/>
    <x v="1"/>
    <m/>
    <x v="0"/>
    <x v="1"/>
    <x v="0"/>
    <s v="GEL ZHIXIN + REFILL G-5016"/>
    <x v="1"/>
    <n v="120"/>
    <x v="0"/>
    <n v="18250"/>
    <m/>
    <s v="120 LSN"/>
    <x v="1"/>
    <x v="0"/>
    <x v="0"/>
    <x v="0"/>
    <n v="2190000"/>
    <n v="0"/>
    <n v="0"/>
    <n v="0"/>
    <n v="2190000"/>
    <x v="0"/>
    <s v=""/>
    <s v=""/>
    <n v="2190000"/>
    <n v="2190000"/>
    <x v="15"/>
    <s v="DB STATIONERY"/>
    <x v="0"/>
    <x v="1"/>
    <x v="3"/>
    <s v="gelzhixinrefillg5016"/>
    <s v="gelzhixinrefillg50162190000"/>
    <s v="gelzhixinrefillg50162190000"/>
    <s v=""/>
    <x v="1"/>
    <n v="1405"/>
    <x v="0"/>
    <s v="120 LSN"/>
    <s v="gelzhixinrefillg5016120lsnuntana"/>
    <x v="0"/>
    <x v="392"/>
  </r>
  <r>
    <s v=""/>
    <s v=""/>
    <x v="1"/>
    <n v="102"/>
    <x v="1"/>
    <m/>
    <x v="1"/>
    <m/>
    <x v="0"/>
    <x v="1"/>
    <x v="0"/>
    <s v="GEL ZHIXIN + REFILL G-5034 L"/>
    <x v="2"/>
    <n v="60"/>
    <x v="0"/>
    <n v="18250"/>
    <m/>
    <s v="60 LSN"/>
    <x v="1"/>
    <x v="0"/>
    <x v="0"/>
    <x v="0"/>
    <n v="1095000"/>
    <n v="0"/>
    <n v="0"/>
    <n v="0"/>
    <n v="1095000"/>
    <x v="0"/>
    <s v=""/>
    <s v=""/>
    <n v="1095000"/>
    <n v="1095000"/>
    <x v="15"/>
    <s v="DB STATIONERY"/>
    <x v="0"/>
    <x v="1"/>
    <x v="3"/>
    <s v="gelzhixinrefillg5034l"/>
    <s v="gelzhixinrefillg5034l1095000"/>
    <s v="gelzhixinrefillg5034l18250"/>
    <s v=""/>
    <x v="1"/>
    <n v="1407"/>
    <x v="0"/>
    <s v="60 LSN"/>
    <s v="gelzhixinrefillg5034l60lsnuntana"/>
    <x v="0"/>
    <x v="393"/>
  </r>
  <r>
    <s v=""/>
    <s v=""/>
    <x v="1"/>
    <n v="102"/>
    <x v="1"/>
    <m/>
    <x v="1"/>
    <m/>
    <x v="0"/>
    <x v="1"/>
    <x v="0"/>
    <s v="GEL ZHIXIN + REFILL G-5034 L"/>
    <x v="2"/>
    <n v="60"/>
    <x v="0"/>
    <m/>
    <m/>
    <s v="60 LSN"/>
    <x v="1"/>
    <x v="0"/>
    <x v="0"/>
    <x v="2"/>
    <s v=""/>
    <s v=""/>
    <s v=""/>
    <s v=""/>
    <s v=""/>
    <x v="0"/>
    <n v="0"/>
    <n v="27375000"/>
    <n v="0"/>
    <s v=""/>
    <x v="15"/>
    <s v="DB STATIONERY"/>
    <x v="0"/>
    <x v="1"/>
    <x v="3"/>
    <s v="gelzhixinrefillg5034l"/>
    <s v="gelzhixinrefillg5034l0"/>
    <s v="gelzhixinrefillg5034l0"/>
    <s v=""/>
    <x v="1"/>
    <n v="1407"/>
    <x v="0"/>
    <s v="60 LSN"/>
    <s v="gelzhixinrefillg5034l60lsnuntana"/>
    <x v="0"/>
    <x v="394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103"/>
    <s v="DBS_2007_123-15"/>
    <x v="0"/>
    <n v="103"/>
    <x v="1"/>
    <s v="DB STATIONERY"/>
    <x v="0"/>
    <s v="JUG431/23"/>
    <x v="0"/>
    <x v="15"/>
    <x v="0"/>
    <s v="GEL TIZO FANCY TG31810-E"/>
    <x v="1"/>
    <n v="144"/>
    <x v="0"/>
    <n v="18250"/>
    <m/>
    <s v="144 LSN"/>
    <x v="1"/>
    <x v="0"/>
    <x v="0"/>
    <x v="0"/>
    <n v="2628000"/>
    <n v="0"/>
    <n v="0"/>
    <n v="0"/>
    <n v="2628000"/>
    <x v="0"/>
    <s v=""/>
    <s v=""/>
    <n v="2628000"/>
    <n v="2628000"/>
    <x v="15"/>
    <s v="DB STATIONERY"/>
    <x v="0"/>
    <x v="14"/>
    <x v="3"/>
    <s v="geltizofancytg31810e"/>
    <s v="geltizofancytg31810e2628000"/>
    <s v="geltizofancytg31810e2628000"/>
    <s v="DB STATIONERYUNTANAJUG431/2345120geltizofancytg31810e"/>
    <x v="0"/>
    <n v="195"/>
    <x v="0"/>
    <s v="144 LSN"/>
    <s v="geltizofancytg31810e144lsnuntana"/>
    <x v="0"/>
    <x v="395"/>
  </r>
  <r>
    <s v=""/>
    <s v=""/>
    <x v="1"/>
    <n v="103"/>
    <x v="1"/>
    <m/>
    <x v="1"/>
    <m/>
    <x v="0"/>
    <x v="1"/>
    <x v="0"/>
    <s v="GEL TIZO FANCY TG31780-E"/>
    <x v="1"/>
    <n v="144"/>
    <x v="0"/>
    <n v="18250"/>
    <m/>
    <s v="144 LSN"/>
    <x v="1"/>
    <x v="0"/>
    <x v="0"/>
    <x v="0"/>
    <n v="2628000"/>
    <n v="0"/>
    <n v="0"/>
    <n v="0"/>
    <n v="2628000"/>
    <x v="0"/>
    <s v=""/>
    <s v=""/>
    <n v="2628000"/>
    <n v="2628000"/>
    <x v="15"/>
    <s v="DB STATIONERY"/>
    <x v="0"/>
    <x v="1"/>
    <x v="3"/>
    <s v="geltizofancytg31780e"/>
    <s v="geltizofancytg31780e2628000"/>
    <s v="geltizofancytg31780e2628000"/>
    <s v=""/>
    <x v="1"/>
    <n v="1317"/>
    <x v="0"/>
    <s v="144 LSN"/>
    <s v="geltizofancytg31780e144lsnuntana"/>
    <x v="0"/>
    <x v="396"/>
  </r>
  <r>
    <s v=""/>
    <s v=""/>
    <x v="1"/>
    <n v="103"/>
    <x v="1"/>
    <m/>
    <x v="1"/>
    <m/>
    <x v="0"/>
    <x v="1"/>
    <x v="0"/>
    <s v="GEL TIZO FANCY TG31975-E"/>
    <x v="1"/>
    <n v="144"/>
    <x v="0"/>
    <n v="18250"/>
    <m/>
    <s v="144 LSN"/>
    <x v="1"/>
    <x v="0"/>
    <x v="0"/>
    <x v="0"/>
    <n v="2628000"/>
    <n v="0"/>
    <n v="0"/>
    <n v="0"/>
    <n v="2628000"/>
    <x v="0"/>
    <s v=""/>
    <s v=""/>
    <n v="2628000"/>
    <n v="2628000"/>
    <x v="15"/>
    <s v="DB STATIONERY"/>
    <x v="0"/>
    <x v="1"/>
    <x v="3"/>
    <s v="geltizofancytg31975e"/>
    <s v="geltizofancytg31975e2628000"/>
    <s v="geltizofancytg31975e2628000"/>
    <s v=""/>
    <x v="1"/>
    <n v="197"/>
    <x v="0"/>
    <s v="144 LSN"/>
    <s v="geltizofancytg31975e144lsnuntana"/>
    <x v="0"/>
    <x v="397"/>
  </r>
  <r>
    <s v=""/>
    <s v=""/>
    <x v="1"/>
    <n v="103"/>
    <x v="1"/>
    <m/>
    <x v="1"/>
    <m/>
    <x v="0"/>
    <x v="1"/>
    <x v="0"/>
    <s v="GEL TIZO FANCY TG31831-E"/>
    <x v="1"/>
    <n v="144"/>
    <x v="0"/>
    <n v="18250"/>
    <m/>
    <s v="144 LSN"/>
    <x v="1"/>
    <x v="0"/>
    <x v="0"/>
    <x v="0"/>
    <n v="2628000"/>
    <n v="0"/>
    <n v="0"/>
    <n v="0"/>
    <n v="2628000"/>
    <x v="0"/>
    <s v=""/>
    <s v=""/>
    <n v="2628000"/>
    <n v="2628000"/>
    <x v="15"/>
    <s v="DB STATIONERY"/>
    <x v="0"/>
    <x v="1"/>
    <x v="3"/>
    <s v="geltizofancytg31831e"/>
    <s v="geltizofancytg31831e2628000"/>
    <s v="geltizofancytg31831e2628000"/>
    <s v=""/>
    <x v="1"/>
    <n v="196"/>
    <x v="0"/>
    <s v="144 LSN"/>
    <s v="geltizofancytg31831e144lsnuntana"/>
    <x v="0"/>
    <x v="398"/>
  </r>
  <r>
    <s v=""/>
    <s v=""/>
    <x v="1"/>
    <n v="103"/>
    <x v="1"/>
    <m/>
    <x v="1"/>
    <m/>
    <x v="0"/>
    <x v="1"/>
    <x v="0"/>
    <s v="GEL TIZO FANCY TG31830-E"/>
    <x v="1"/>
    <n v="144"/>
    <x v="0"/>
    <n v="18250"/>
    <m/>
    <s v="144 LSN"/>
    <x v="1"/>
    <x v="0"/>
    <x v="0"/>
    <x v="0"/>
    <n v="2628000"/>
    <n v="0"/>
    <n v="0"/>
    <n v="0"/>
    <n v="2628000"/>
    <x v="0"/>
    <s v=""/>
    <s v=""/>
    <n v="2628000"/>
    <n v="2628000"/>
    <x v="15"/>
    <s v="DB STATIONERY"/>
    <x v="0"/>
    <x v="1"/>
    <x v="3"/>
    <s v="geltizofancytg31830e"/>
    <s v="geltizofancytg31830e2628000"/>
    <s v="geltizofancytg31830e2628000"/>
    <s v=""/>
    <x v="1"/>
    <n v="1320"/>
    <x v="0"/>
    <s v="144 LSN"/>
    <s v="geltizofancytg31830e144lsnuntana"/>
    <x v="0"/>
    <x v="399"/>
  </r>
  <r>
    <s v=""/>
    <s v=""/>
    <x v="1"/>
    <n v="103"/>
    <x v="1"/>
    <m/>
    <x v="1"/>
    <m/>
    <x v="0"/>
    <x v="1"/>
    <x v="0"/>
    <s v="GEL TIZO FANCY TG31037-E"/>
    <x v="1"/>
    <n v="144"/>
    <x v="0"/>
    <n v="18250"/>
    <m/>
    <s v="144 LSN"/>
    <x v="1"/>
    <x v="0"/>
    <x v="0"/>
    <x v="0"/>
    <n v="2628000"/>
    <n v="0"/>
    <n v="0"/>
    <n v="0"/>
    <n v="2628000"/>
    <x v="0"/>
    <s v=""/>
    <s v=""/>
    <n v="2628000"/>
    <n v="2628000"/>
    <x v="15"/>
    <s v="DB STATIONERY"/>
    <x v="0"/>
    <x v="1"/>
    <x v="3"/>
    <s v="geltizofancytg31037e"/>
    <s v="geltizofancytg31037e2628000"/>
    <s v="geltizofancytg31037e2628000"/>
    <s v=""/>
    <x v="1"/>
    <n v="188"/>
    <x v="0"/>
    <s v="144 LSN"/>
    <s v="geltizofancytg31037e144lsnuntana"/>
    <x v="0"/>
    <x v="400"/>
  </r>
  <r>
    <s v=""/>
    <s v=""/>
    <x v="1"/>
    <n v="103"/>
    <x v="1"/>
    <m/>
    <x v="1"/>
    <m/>
    <x v="0"/>
    <x v="1"/>
    <x v="0"/>
    <s v="GEL TIZO FANCY TG30734-E"/>
    <x v="1"/>
    <n v="144"/>
    <x v="0"/>
    <n v="18250"/>
    <m/>
    <s v="144 LSN"/>
    <x v="1"/>
    <x v="0"/>
    <x v="0"/>
    <x v="0"/>
    <n v="2628000"/>
    <n v="0"/>
    <n v="0"/>
    <n v="0"/>
    <n v="2628000"/>
    <x v="0"/>
    <s v=""/>
    <s v=""/>
    <n v="2628000"/>
    <n v="2628000"/>
    <x v="15"/>
    <s v="DB STATIONERY"/>
    <x v="0"/>
    <x v="1"/>
    <x v="3"/>
    <s v="geltizofancytg30734e"/>
    <s v="geltizofancytg30734e2628000"/>
    <s v="geltizofancytg30734e2628000"/>
    <s v=""/>
    <x v="1"/>
    <n v="182"/>
    <x v="0"/>
    <s v="144 LSN"/>
    <s v="geltizofancytg30734e144lsnuntana"/>
    <x v="0"/>
    <x v="401"/>
  </r>
  <r>
    <s v=""/>
    <s v=""/>
    <x v="1"/>
    <n v="103"/>
    <x v="1"/>
    <m/>
    <x v="1"/>
    <m/>
    <x v="0"/>
    <x v="1"/>
    <x v="0"/>
    <s v="GEL TIZO FANCY TG30600-E"/>
    <x v="1"/>
    <n v="144"/>
    <x v="0"/>
    <n v="18250"/>
    <m/>
    <s v="144 LSN"/>
    <x v="1"/>
    <x v="0"/>
    <x v="0"/>
    <x v="0"/>
    <n v="2628000"/>
    <n v="0"/>
    <n v="0"/>
    <n v="0"/>
    <n v="2628000"/>
    <x v="0"/>
    <s v=""/>
    <s v=""/>
    <n v="2628000"/>
    <n v="2628000"/>
    <x v="15"/>
    <s v="DB STATIONERY"/>
    <x v="0"/>
    <x v="1"/>
    <x v="3"/>
    <s v="geltizofancytg30600e"/>
    <s v="geltizofancytg30600e2628000"/>
    <s v="geltizofancytg30600e2628000"/>
    <s v=""/>
    <x v="1"/>
    <n v="181"/>
    <x v="0"/>
    <s v="144 LSN"/>
    <s v="geltizofancytg30600e144lsnuntana"/>
    <x v="0"/>
    <x v="402"/>
  </r>
  <r>
    <s v=""/>
    <s v=""/>
    <x v="1"/>
    <n v="103"/>
    <x v="1"/>
    <m/>
    <x v="1"/>
    <m/>
    <x v="0"/>
    <x v="1"/>
    <x v="0"/>
    <s v="GEL TIZO FANCY TG30541-E"/>
    <x v="1"/>
    <n v="144"/>
    <x v="0"/>
    <n v="18250"/>
    <m/>
    <s v="144 LSN"/>
    <x v="1"/>
    <x v="0"/>
    <x v="0"/>
    <x v="0"/>
    <n v="2628000"/>
    <n v="0"/>
    <n v="0"/>
    <n v="0"/>
    <n v="2628000"/>
    <x v="0"/>
    <s v=""/>
    <s v=""/>
    <n v="2628000"/>
    <n v="2628000"/>
    <x v="15"/>
    <s v="DB STATIONERY"/>
    <x v="0"/>
    <x v="1"/>
    <x v="3"/>
    <s v="geltizofancytg30541e"/>
    <s v="geltizofancytg30541e2628000"/>
    <s v="geltizofancytg30541e2628000"/>
    <s v=""/>
    <x v="1"/>
    <n v="179"/>
    <x v="0"/>
    <s v="144 LSN"/>
    <s v="geltizofancytg30541e144lsnuntana"/>
    <x v="0"/>
    <x v="403"/>
  </r>
  <r>
    <s v=""/>
    <s v=""/>
    <x v="1"/>
    <n v="103"/>
    <x v="1"/>
    <m/>
    <x v="1"/>
    <m/>
    <x v="0"/>
    <x v="1"/>
    <x v="0"/>
    <s v="GEL TIZO FANCY TG31035-E"/>
    <x v="1"/>
    <n v="144"/>
    <x v="0"/>
    <n v="18250"/>
    <m/>
    <s v="144 LSN"/>
    <x v="1"/>
    <x v="0"/>
    <x v="0"/>
    <x v="0"/>
    <n v="2628000"/>
    <n v="0"/>
    <n v="0"/>
    <n v="0"/>
    <n v="2628000"/>
    <x v="0"/>
    <s v=""/>
    <s v=""/>
    <n v="2628000"/>
    <n v="2628000"/>
    <x v="15"/>
    <s v="DB STATIONERY"/>
    <x v="0"/>
    <x v="1"/>
    <x v="3"/>
    <s v="geltizofancytg31035e"/>
    <s v="geltizofancytg31035e2628000"/>
    <s v="geltizofancytg31035e2628000"/>
    <s v=""/>
    <x v="1"/>
    <n v="187"/>
    <x v="0"/>
    <s v="144 LSN"/>
    <s v="geltizofancytg31035e144lsnuntana"/>
    <x v="0"/>
    <x v="404"/>
  </r>
  <r>
    <s v=""/>
    <s v=""/>
    <x v="1"/>
    <n v="103"/>
    <x v="1"/>
    <m/>
    <x v="1"/>
    <m/>
    <x v="0"/>
    <x v="1"/>
    <x v="0"/>
    <s v="GEL TIZO FANCY TG31762-E"/>
    <x v="1"/>
    <n v="144"/>
    <x v="0"/>
    <n v="18250"/>
    <m/>
    <s v="144 LSN"/>
    <x v="1"/>
    <x v="0"/>
    <x v="0"/>
    <x v="0"/>
    <n v="2628000"/>
    <n v="0"/>
    <n v="0"/>
    <n v="0"/>
    <n v="2628000"/>
    <x v="0"/>
    <s v=""/>
    <s v=""/>
    <n v="2628000"/>
    <n v="2628000"/>
    <x v="15"/>
    <s v="DB STATIONERY"/>
    <x v="0"/>
    <x v="1"/>
    <x v="3"/>
    <s v="geltizofancytg31762e"/>
    <s v="geltizofancytg31762e2628000"/>
    <s v="geltizofancytg31762e2628000"/>
    <s v=""/>
    <x v="1"/>
    <n v="193"/>
    <x v="0"/>
    <s v="144 LSN"/>
    <s v="geltizofancytg31762e144lsnuntana"/>
    <x v="0"/>
    <x v="405"/>
  </r>
  <r>
    <s v=""/>
    <s v=""/>
    <x v="1"/>
    <n v="103"/>
    <x v="1"/>
    <m/>
    <x v="1"/>
    <m/>
    <x v="0"/>
    <x v="1"/>
    <x v="0"/>
    <s v="GEL TIZO FANCY TG31763-E"/>
    <x v="1"/>
    <n v="144"/>
    <x v="0"/>
    <n v="18250"/>
    <m/>
    <s v="144 LSN"/>
    <x v="1"/>
    <x v="0"/>
    <x v="0"/>
    <x v="0"/>
    <n v="2628000"/>
    <n v="0"/>
    <n v="0"/>
    <n v="0"/>
    <n v="2628000"/>
    <x v="0"/>
    <s v=""/>
    <s v=""/>
    <n v="2628000"/>
    <n v="2628000"/>
    <x v="15"/>
    <s v="DB STATIONERY"/>
    <x v="0"/>
    <x v="1"/>
    <x v="3"/>
    <s v="geltizofancytg31763e"/>
    <s v="geltizofancytg31763e2628000"/>
    <s v="geltizofancytg31763e2628000"/>
    <s v=""/>
    <x v="1"/>
    <n v="194"/>
    <x v="0"/>
    <s v="144 LSN"/>
    <s v="geltizofancytg31763e144lsnuntana"/>
    <x v="0"/>
    <x v="406"/>
  </r>
  <r>
    <s v=""/>
    <s v=""/>
    <x v="1"/>
    <n v="103"/>
    <x v="1"/>
    <m/>
    <x v="1"/>
    <m/>
    <x v="0"/>
    <x v="1"/>
    <x v="0"/>
    <s v="GEL TIZO FANCY TG31590-E"/>
    <x v="1"/>
    <n v="144"/>
    <x v="0"/>
    <n v="18250"/>
    <m/>
    <s v="144 LSN"/>
    <x v="1"/>
    <x v="0"/>
    <x v="0"/>
    <x v="0"/>
    <n v="2628000"/>
    <n v="0"/>
    <n v="0"/>
    <n v="0"/>
    <n v="2628000"/>
    <x v="0"/>
    <s v=""/>
    <s v=""/>
    <n v="2628000"/>
    <n v="2628000"/>
    <x v="15"/>
    <s v="DB STATIONERY"/>
    <x v="0"/>
    <x v="1"/>
    <x v="3"/>
    <s v="geltizofancytg31590e"/>
    <s v="geltizofancytg31590e2628000"/>
    <s v="geltizofancytg31590e2628000"/>
    <s v=""/>
    <x v="1"/>
    <n v="190"/>
    <x v="0"/>
    <s v="144 LSN"/>
    <s v="geltizofancytg31590e144lsnuntana"/>
    <x v="0"/>
    <x v="407"/>
  </r>
  <r>
    <s v=""/>
    <s v=""/>
    <x v="1"/>
    <n v="103"/>
    <x v="1"/>
    <m/>
    <x v="1"/>
    <m/>
    <x v="0"/>
    <x v="1"/>
    <x v="0"/>
    <s v="GEL TIZO FANCY TG30802-E"/>
    <x v="5"/>
    <n v="288"/>
    <x v="0"/>
    <n v="18250"/>
    <m/>
    <s v="144 LSN"/>
    <x v="1"/>
    <x v="0"/>
    <x v="0"/>
    <x v="0"/>
    <n v="5256000"/>
    <n v="0"/>
    <n v="0"/>
    <n v="0"/>
    <n v="5256000"/>
    <x v="0"/>
    <s v=""/>
    <s v=""/>
    <n v="2628000"/>
    <n v="5256000"/>
    <x v="15"/>
    <s v="DB STATIONERY"/>
    <x v="0"/>
    <x v="1"/>
    <x v="3"/>
    <s v="geltizofancytg30802e"/>
    <s v="geltizofancytg30802e2628000"/>
    <s v="geltizofancytg30802e2628000"/>
    <s v=""/>
    <x v="1"/>
    <n v="185"/>
    <x v="0"/>
    <s v="144 LSN"/>
    <s v="geltizofancytg30802e144lsnuntana"/>
    <x v="0"/>
    <x v="408"/>
  </r>
  <r>
    <s v=""/>
    <s v=""/>
    <x v="1"/>
    <n v="103"/>
    <x v="1"/>
    <m/>
    <x v="1"/>
    <m/>
    <x v="0"/>
    <x v="1"/>
    <x v="0"/>
    <s v="GEL TIZO FANCY TG30900-E"/>
    <x v="1"/>
    <n v="144"/>
    <x v="0"/>
    <m/>
    <m/>
    <s v="144 LSN"/>
    <x v="1"/>
    <x v="0"/>
    <x v="0"/>
    <x v="2"/>
    <s v=""/>
    <s v=""/>
    <s v=""/>
    <s v=""/>
    <s v=""/>
    <x v="0"/>
    <n v="0"/>
    <n v="39420000"/>
    <n v="0"/>
    <s v=""/>
    <x v="15"/>
    <s v="DB STATIONERY"/>
    <x v="0"/>
    <x v="1"/>
    <x v="3"/>
    <s v="geltizofancytg30900e"/>
    <s v="geltizofancytg30900e0"/>
    <s v="geltizofancytg30900e0"/>
    <s v=""/>
    <x v="1"/>
    <n v="186"/>
    <x v="0"/>
    <s v="144 LSN"/>
    <s v="geltizofancytg30900e144lsnuntana"/>
    <x v="0"/>
    <x v="409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104"/>
    <s v="KAW_2007_-1"/>
    <x v="0"/>
    <n v="104"/>
    <x v="1"/>
    <s v="KAWAN SETIA"/>
    <x v="0"/>
    <m/>
    <x v="0"/>
    <x v="17"/>
    <x v="0"/>
    <s v="MEJA KARAKTER"/>
    <x v="26"/>
    <n v="440"/>
    <x v="3"/>
    <n v="47500"/>
    <m/>
    <s v="10 PCS"/>
    <x v="1"/>
    <x v="0"/>
    <x v="0"/>
    <x v="5"/>
    <n v="20900000"/>
    <n v="0"/>
    <n v="0"/>
    <n v="0"/>
    <n v="20900000"/>
    <x v="0"/>
    <n v="0"/>
    <n v="20900000"/>
    <n v="475000"/>
    <n v="20900000"/>
    <x v="15"/>
    <s v="KAWAN SETIA"/>
    <x v="0"/>
    <x v="3"/>
    <x v="3"/>
    <s v="mejakarakter"/>
    <s v="mejakarakter475000"/>
    <s v="mejakarakter475000"/>
    <s v="KAWAN SETIAUNTANA45124mejakarakter"/>
    <x v="0"/>
    <n v="2088"/>
    <x v="0"/>
    <s v="10 PCS"/>
    <s v="mejakarakter10pcsuntana"/>
    <x v="0"/>
    <x v="410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105"/>
    <s v="GUN_2007_535-2"/>
    <x v="0"/>
    <n v="105"/>
    <x v="1"/>
    <s v="GUNINDO"/>
    <x v="0"/>
    <s v="2301535"/>
    <x v="0"/>
    <x v="17"/>
    <x v="0"/>
    <s v="GUNINDO SPM COKLAT"/>
    <x v="5"/>
    <n v="120"/>
    <x v="0"/>
    <n v="51500"/>
    <m/>
    <s v="60 LSN"/>
    <x v="9"/>
    <x v="3"/>
    <x v="0"/>
    <x v="0"/>
    <n v="6180000"/>
    <n v="309000"/>
    <n v="587100"/>
    <n v="896100"/>
    <n v="5283900"/>
    <x v="0"/>
    <s v=""/>
    <s v=""/>
    <n v="3090000"/>
    <n v="6180000"/>
    <x v="15"/>
    <s v="GUNINDO"/>
    <x v="0"/>
    <x v="0"/>
    <x v="3"/>
    <s v="gunindospmcoklat"/>
    <s v="gunindospmcoklat30900000.050.1"/>
    <s v="gunindospmcoklat30900000.050.1"/>
    <s v="GUNINDOUNTANA230153545124gunindospmcoklat"/>
    <x v="0"/>
    <n v="1776"/>
    <x v="0"/>
    <s v="60 LSN"/>
    <s v="gunindospmcoklat60lsnuntana"/>
    <x v="0"/>
    <x v="411"/>
  </r>
  <r>
    <s v=""/>
    <s v=""/>
    <x v="1"/>
    <n v="105"/>
    <x v="1"/>
    <m/>
    <x v="1"/>
    <m/>
    <x v="0"/>
    <x v="1"/>
    <x v="1"/>
    <s v="GUNINDO SPL COKLAT"/>
    <x v="5"/>
    <n v="60"/>
    <x v="0"/>
    <n v="60000"/>
    <m/>
    <s v="30 LSN"/>
    <x v="9"/>
    <x v="3"/>
    <x v="0"/>
    <x v="0"/>
    <n v="3600000"/>
    <n v="180000"/>
    <n v="342000"/>
    <n v="522000"/>
    <n v="3078000"/>
    <x v="0"/>
    <n v="1418100"/>
    <n v="8361900"/>
    <n v="1800000"/>
    <n v="3600000"/>
    <x v="15"/>
    <s v="GUNINDO"/>
    <x v="0"/>
    <x v="1"/>
    <x v="3"/>
    <s v="gunindosplcoklat"/>
    <s v="gunindosplcoklat18000000.050.1"/>
    <s v="gunindosplcoklat18000000.050.1"/>
    <s v=""/>
    <x v="1"/>
    <n v="1773"/>
    <x v="0"/>
    <s v="30 LSN"/>
    <s v="gunindosplcoklat30lsnuntana"/>
    <x v="0"/>
    <x v="41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106"/>
    <s v="WIN_2007_LGS-2"/>
    <x v="0"/>
    <n v="106"/>
    <x v="1"/>
    <s v="WIN'S SENTOSA"/>
    <x v="0"/>
    <s v="SI-2023/07-0146/LGS"/>
    <x v="0"/>
    <x v="17"/>
    <x v="1"/>
    <s v="TAS KARUNG 45*50"/>
    <x v="8"/>
    <n v="600"/>
    <x v="3"/>
    <n v="12000"/>
    <m/>
    <s v="120 PCS"/>
    <x v="1"/>
    <x v="0"/>
    <x v="0"/>
    <x v="0"/>
    <n v="7200000"/>
    <n v="0"/>
    <n v="0"/>
    <n v="0"/>
    <n v="7200000"/>
    <x v="0"/>
    <s v=""/>
    <s v=""/>
    <n v="1440000"/>
    <n v="7200000"/>
    <x v="15"/>
    <s v="WIN'S SENTOSA"/>
    <x v="0"/>
    <x v="0"/>
    <x v="3"/>
    <s v="taskarung45*50"/>
    <s v="taskarung45*501440000"/>
    <s v="taskarung45*501440000"/>
    <s v="WIN'S SENTOSAUNTANASI-2023/07-0146/LGS45124taskarung45*50"/>
    <x v="0"/>
    <n v="2575"/>
    <x v="0"/>
    <s v="120 PCS"/>
    <s v="taskarung45*50120pcsuntana"/>
    <x v="0"/>
    <x v="413"/>
  </r>
  <r>
    <s v=""/>
    <s v=""/>
    <x v="1"/>
    <n v="106"/>
    <x v="1"/>
    <m/>
    <x v="1"/>
    <m/>
    <x v="0"/>
    <x v="1"/>
    <x v="1"/>
    <s v="TAS KARUNG 55*65*25"/>
    <x v="8"/>
    <n v="600"/>
    <x v="3"/>
    <n v="15500"/>
    <m/>
    <s v="120 PCS"/>
    <x v="1"/>
    <x v="0"/>
    <x v="0"/>
    <x v="0"/>
    <n v="9300000"/>
    <n v="0"/>
    <n v="0"/>
    <n v="0"/>
    <n v="9300000"/>
    <x v="0"/>
    <n v="0"/>
    <n v="16500000"/>
    <n v="1860000"/>
    <n v="9300000"/>
    <x v="15"/>
    <s v="WIN'S SENTOSA"/>
    <x v="0"/>
    <x v="1"/>
    <x v="3"/>
    <s v="taskarung55*65*25"/>
    <s v="taskarung55*65*251860000"/>
    <s v="taskarung55*65*251860000"/>
    <s v=""/>
    <x v="1"/>
    <n v="2578"/>
    <x v="0"/>
    <s v="120 PCS"/>
    <s v="taskarung55*65*25120pcsuntana"/>
    <x v="0"/>
    <x v="414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107"/>
    <s v="PAR_2007_-39-1"/>
    <x v="0"/>
    <n v="107"/>
    <x v="1"/>
    <s v="PARAMA"/>
    <x v="2"/>
    <s v="CV-39"/>
    <x v="0"/>
    <x v="17"/>
    <x v="3"/>
    <s v="SAMPUL SAMSON  BOXY BATIK"/>
    <x v="0"/>
    <n v="1800"/>
    <x v="3"/>
    <n v="7555"/>
    <m/>
    <s v="180 PCS"/>
    <x v="4"/>
    <x v="3"/>
    <x v="0"/>
    <x v="0"/>
    <n v="13599000"/>
    <n v="1359900"/>
    <n v="1223910"/>
    <n v="2583810"/>
    <n v="11015190"/>
    <x v="0"/>
    <n v="2583810"/>
    <n v="11015190"/>
    <n v="1359900"/>
    <n v="13599000"/>
    <x v="15"/>
    <s v="PARAMA"/>
    <x v="2"/>
    <x v="3"/>
    <x v="3"/>
    <s v="sampulsamsonboxybatik"/>
    <s v="sampulsamsonboxybatik13599000.10.1"/>
    <s v="sampulsamsonboxybatik13599000.10.1"/>
    <s v="PARAMAARTO MOROCV-3945124sampulsamsonboxybatik"/>
    <x v="0"/>
    <n v="809"/>
    <x v="0"/>
    <s v="180 PCS"/>
    <s v="sampulsamsonboxybatik180pcsartomoro"/>
    <x v="0"/>
    <x v="415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108"/>
    <s v="ATA_2007_047-11"/>
    <x v="0"/>
    <n v="108"/>
    <x v="1"/>
    <s v="ATALI MAKMUR"/>
    <x v="2"/>
    <s v="SA230712047"/>
    <x v="0"/>
    <x v="15"/>
    <x v="3"/>
    <s v="PENCIL P-88 2B JK"/>
    <x v="10"/>
    <n v="210"/>
    <x v="6"/>
    <n v="104400"/>
    <m/>
    <s v="30 GRS"/>
    <x v="3"/>
    <x v="2"/>
    <x v="0"/>
    <x v="0"/>
    <n v="21924000"/>
    <n v="2740500"/>
    <n v="959175"/>
    <n v="3699675"/>
    <n v="18224325"/>
    <x v="0"/>
    <s v=""/>
    <s v=""/>
    <n v="3132000"/>
    <n v="21924000"/>
    <x v="15"/>
    <s v="ATALI MAKMUR"/>
    <x v="2"/>
    <x v="12"/>
    <x v="3"/>
    <s v="pencilp882bjk"/>
    <s v="pencilp882bjk31320000.1250.05"/>
    <s v="pencilp882bjk31320000.1250.05"/>
    <s v="ATALI MAKMURARTO MOROSA23071204745120pencilp882bjk"/>
    <x v="0"/>
    <n v="708"/>
    <x v="0"/>
    <s v="30 GRS"/>
    <s v="pencilp882bjk30grsartomoro"/>
    <x v="0"/>
    <x v="416"/>
  </r>
  <r>
    <s v=""/>
    <s v=""/>
    <x v="1"/>
    <n v="108"/>
    <x v="1"/>
    <m/>
    <x v="1"/>
    <m/>
    <x v="0"/>
    <x v="1"/>
    <x v="1"/>
    <s v="SCISSORS SC-828 JK"/>
    <x v="5"/>
    <n v="288"/>
    <x v="3"/>
    <n v="4350"/>
    <m/>
    <s v="12 LSN"/>
    <x v="3"/>
    <x v="2"/>
    <x v="0"/>
    <x v="0"/>
    <n v="1252800"/>
    <n v="156600"/>
    <n v="54810"/>
    <n v="211410"/>
    <n v="1041390"/>
    <x v="0"/>
    <s v=""/>
    <s v=""/>
    <n v="626400"/>
    <n v="1252800"/>
    <x v="15"/>
    <s v="ATALI MAKMUR"/>
    <x v="2"/>
    <x v="1"/>
    <x v="3"/>
    <s v="scissorssc828jk"/>
    <s v="scissorssc828jk6264000.1250.05"/>
    <s v="scissorssc828jk6264000.1250.05"/>
    <s v=""/>
    <x v="1"/>
    <n v="433"/>
    <x v="0"/>
    <s v="12 LSN"/>
    <s v="scissorssc828jk12lsnartomoro"/>
    <x v="0"/>
    <x v="417"/>
  </r>
  <r>
    <s v=""/>
    <s v=""/>
    <x v="1"/>
    <n v="108"/>
    <x v="1"/>
    <m/>
    <x v="1"/>
    <m/>
    <x v="0"/>
    <x v="1"/>
    <x v="2"/>
    <s v="SCISSORS SC-848 JK"/>
    <x v="5"/>
    <n v="288"/>
    <x v="3"/>
    <n v="9750"/>
    <m/>
    <s v="12 LSN"/>
    <x v="3"/>
    <x v="2"/>
    <x v="0"/>
    <x v="0"/>
    <n v="2808000"/>
    <n v="351000"/>
    <n v="122850"/>
    <n v="473850"/>
    <n v="2334150"/>
    <x v="0"/>
    <s v=""/>
    <s v=""/>
    <n v="1404000"/>
    <n v="2808000"/>
    <x v="15"/>
    <s v="ATALI MAKMUR"/>
    <x v="2"/>
    <x v="1"/>
    <x v="3"/>
    <s v="scissorssc848jk"/>
    <s v="scissorssc848jk14040000.1250.05"/>
    <s v="scissorssc848jk14040000.1250.05"/>
    <s v=""/>
    <x v="1"/>
    <n v="437"/>
    <x v="0"/>
    <s v="12 LSN"/>
    <s v="scissorssc848jk12lsnartomoro"/>
    <x v="0"/>
    <x v="418"/>
  </r>
  <r>
    <s v=""/>
    <s v=""/>
    <x v="1"/>
    <n v="108"/>
    <x v="1"/>
    <m/>
    <x v="1"/>
    <m/>
    <x v="0"/>
    <x v="1"/>
    <x v="1"/>
    <s v="CUTTER BLADE L 150 M MH JK"/>
    <x v="1"/>
    <n v="40"/>
    <x v="0"/>
    <n v="49200"/>
    <m/>
    <s v="40 LSN"/>
    <x v="3"/>
    <x v="2"/>
    <x v="0"/>
    <x v="0"/>
    <n v="1968000"/>
    <n v="246000"/>
    <n v="86100"/>
    <n v="332100"/>
    <n v="1635900"/>
    <x v="0"/>
    <s v=""/>
    <s v=""/>
    <n v="1968000"/>
    <n v="1968000"/>
    <x v="15"/>
    <s v="ATALI MAKMUR"/>
    <x v="2"/>
    <x v="1"/>
    <x v="3"/>
    <s v="cutterbladel150mmhjk"/>
    <s v="cutterbladel150mmhjk19680000.1250.05"/>
    <s v="cutterbladel150mmhjk19680000.1250.05"/>
    <s v=""/>
    <x v="1"/>
    <n v="453"/>
    <x v="0"/>
    <s v="40 LSN"/>
    <s v="cutterbladel150mmhjk40lsnartomoro"/>
    <x v="0"/>
    <x v="419"/>
  </r>
  <r>
    <s v=""/>
    <s v=""/>
    <x v="1"/>
    <n v="108"/>
    <x v="1"/>
    <m/>
    <x v="1"/>
    <m/>
    <x v="0"/>
    <x v="1"/>
    <x v="0"/>
    <s v="CORRECTION TAPE CT-522 PTL JK"/>
    <x v="1"/>
    <n v="720"/>
    <x v="3"/>
    <n v="4800"/>
    <m/>
    <s v="60 LSN"/>
    <x v="3"/>
    <x v="2"/>
    <x v="0"/>
    <x v="0"/>
    <n v="3456000"/>
    <n v="432000"/>
    <n v="151200"/>
    <n v="583200"/>
    <n v="2872800"/>
    <x v="0"/>
    <s v=""/>
    <s v=""/>
    <n v="3456000"/>
    <n v="3456000"/>
    <x v="15"/>
    <s v="ATALI MAKMUR"/>
    <x v="2"/>
    <x v="1"/>
    <x v="3"/>
    <s v="correctiontapect522ptljk"/>
    <s v="correctiontapect522ptljk34560000.1250.05"/>
    <s v="correctiontapect522ptljk34560000.1250.05"/>
    <s v=""/>
    <x v="1"/>
    <n v="947"/>
    <x v="0"/>
    <s v="60 LSN"/>
    <s v="correctiontapect522ptljk60lsnartomoro"/>
    <x v="0"/>
    <x v="420"/>
  </r>
  <r>
    <s v=""/>
    <s v=""/>
    <x v="1"/>
    <n v="108"/>
    <x v="1"/>
    <m/>
    <x v="1"/>
    <m/>
    <x v="0"/>
    <x v="1"/>
    <x v="2"/>
    <s v="TAPE CUTTER TD-103 JK"/>
    <x v="5"/>
    <n v="48"/>
    <x v="3"/>
    <n v="19000"/>
    <m/>
    <s v="24 PCS"/>
    <x v="3"/>
    <x v="2"/>
    <x v="0"/>
    <x v="0"/>
    <n v="912000"/>
    <n v="114000"/>
    <n v="39900"/>
    <n v="153900"/>
    <n v="758100"/>
    <x v="0"/>
    <s v=""/>
    <s v=""/>
    <n v="456000"/>
    <n v="912000"/>
    <x v="15"/>
    <s v="ATALI MAKMUR"/>
    <x v="2"/>
    <x v="1"/>
    <x v="3"/>
    <s v="tapecuttertd103jk"/>
    <s v="tapecuttertd103jk4560000.1250.05"/>
    <s v="tapecuttertd103jk4560000.1250.05"/>
    <s v=""/>
    <x v="1"/>
    <n v="345"/>
    <x v="0"/>
    <s v="24 PCS"/>
    <s v="tapecuttertd103jk24pcsartomoro"/>
    <x v="0"/>
    <x v="421"/>
  </r>
  <r>
    <s v=""/>
    <s v=""/>
    <x v="1"/>
    <n v="108"/>
    <x v="1"/>
    <m/>
    <x v="1"/>
    <m/>
    <x v="0"/>
    <x v="1"/>
    <x v="0"/>
    <s v="CRAYON PUTAR TWCR 12 S JK"/>
    <x v="5"/>
    <n v="288"/>
    <x v="5"/>
    <n v="23900"/>
    <m/>
    <s v="12 LSN"/>
    <x v="3"/>
    <x v="2"/>
    <x v="0"/>
    <x v="0"/>
    <n v="6883200"/>
    <n v="860400"/>
    <n v="301140"/>
    <n v="1161540"/>
    <n v="5721660"/>
    <x v="0"/>
    <s v=""/>
    <s v=""/>
    <n v="3441600"/>
    <n v="6883200"/>
    <x v="15"/>
    <s v="ATALI MAKMUR"/>
    <x v="2"/>
    <x v="1"/>
    <x v="3"/>
    <s v="crayonputartwcr12sjk"/>
    <s v="crayonputartwcr12sjk34416000.1250.05"/>
    <s v="crayonputartwcr12sjk34416000.1250.05"/>
    <s v=""/>
    <x v="1"/>
    <n v="300"/>
    <x v="0"/>
    <s v="12 LSN"/>
    <s v="crayonputartwcr12sjk12lsnartomoro"/>
    <x v="0"/>
    <x v="422"/>
  </r>
  <r>
    <s v=""/>
    <s v=""/>
    <x v="1"/>
    <n v="108"/>
    <x v="1"/>
    <m/>
    <x v="1"/>
    <m/>
    <x v="0"/>
    <x v="1"/>
    <x v="1"/>
    <s v="CORRECTION FLUID CF S 209 JK"/>
    <x v="1"/>
    <n v="36"/>
    <x v="0"/>
    <n v="41400"/>
    <m/>
    <s v="36 LSN"/>
    <x v="3"/>
    <x v="2"/>
    <x v="0"/>
    <x v="0"/>
    <n v="1490400"/>
    <n v="186300"/>
    <n v="65205"/>
    <n v="251505"/>
    <n v="1238895"/>
    <x v="0"/>
    <s v=""/>
    <s v=""/>
    <n v="1490400"/>
    <n v="1490400"/>
    <x v="15"/>
    <s v="ATALI MAKMUR"/>
    <x v="2"/>
    <x v="1"/>
    <x v="3"/>
    <s v="correctionfluidcfs209jk"/>
    <s v="correctionfluidcfs209jk14904000.1250.05"/>
    <s v="correctionfluidcfs209jk14904000.1250.05"/>
    <s v=""/>
    <x v="1"/>
    <n v="934"/>
    <x v="0"/>
    <s v="36 LSN"/>
    <s v="correctionfluidcfs209jk36lsnartomoro"/>
    <x v="0"/>
    <x v="423"/>
  </r>
  <r>
    <s v=""/>
    <s v=""/>
    <x v="1"/>
    <n v="108"/>
    <x v="1"/>
    <m/>
    <x v="1"/>
    <m/>
    <x v="0"/>
    <x v="1"/>
    <x v="1"/>
    <s v="CORRECTION FLUID CF-S205PT JK"/>
    <x v="1"/>
    <n v="48"/>
    <x v="0"/>
    <n v="48000"/>
    <m/>
    <s v="48 LSN"/>
    <x v="3"/>
    <x v="2"/>
    <x v="0"/>
    <x v="0"/>
    <n v="2304000"/>
    <n v="288000"/>
    <n v="100800"/>
    <n v="388800"/>
    <n v="1915200"/>
    <x v="0"/>
    <s v=""/>
    <s v=""/>
    <n v="2304000"/>
    <n v="2304000"/>
    <x v="15"/>
    <s v="ATALI MAKMUR"/>
    <x v="2"/>
    <x v="1"/>
    <x v="3"/>
    <s v="correctionfluidcfs205ptjk"/>
    <s v="correctionfluidcfs205ptjk23040000.1250.05"/>
    <s v="correctionfluidcfs205ptjk23040000.1250.05"/>
    <s v=""/>
    <x v="1"/>
    <n v="927"/>
    <x v="0"/>
    <s v="48 LSN"/>
    <s v="correctionfluidcfs205ptjk48lsnartomoro"/>
    <x v="0"/>
    <x v="424"/>
  </r>
  <r>
    <s v=""/>
    <s v=""/>
    <x v="1"/>
    <n v="108"/>
    <x v="1"/>
    <m/>
    <x v="1"/>
    <m/>
    <x v="0"/>
    <x v="1"/>
    <x v="1"/>
    <s v="ERASER 526-B40BL JK"/>
    <x v="1"/>
    <n v="50"/>
    <x v="8"/>
    <n v="28300"/>
    <m/>
    <s v="50 BOX (40 PCS)"/>
    <x v="3"/>
    <x v="2"/>
    <x v="0"/>
    <x v="0"/>
    <n v="1415000"/>
    <n v="176875"/>
    <n v="61906.25"/>
    <n v="238781.25"/>
    <n v="1176218.75"/>
    <x v="0"/>
    <s v=""/>
    <s v=""/>
    <n v="1415000"/>
    <n v="1415000"/>
    <x v="15"/>
    <s v="ATALI MAKMUR"/>
    <x v="2"/>
    <x v="1"/>
    <x v="3"/>
    <s v="eraser526b40bljk"/>
    <s v="eraser526b40bljk14150000.1250.05"/>
    <s v="eraser526b40bljk14150000.1250.05"/>
    <s v=""/>
    <x v="1"/>
    <n v="888"/>
    <x v="0"/>
    <s v="50 BOX (40 PCS)"/>
    <s v="eraser526b40bljk50box40pcsartomoro"/>
    <x v="0"/>
    <x v="425"/>
  </r>
  <r>
    <s v=""/>
    <s v=""/>
    <x v="1"/>
    <n v="108"/>
    <x v="1"/>
    <m/>
    <x v="1"/>
    <m/>
    <x v="0"/>
    <x v="1"/>
    <x v="2"/>
    <s v="ERASER 526-B40P JK"/>
    <x v="10"/>
    <n v="350"/>
    <x v="8"/>
    <n v="28300"/>
    <m/>
    <s v="50 BOX (40 PCS)"/>
    <x v="3"/>
    <x v="2"/>
    <x v="0"/>
    <x v="0"/>
    <n v="9905000"/>
    <n v="1238125"/>
    <n v="433343.75"/>
    <n v="1671468.75"/>
    <n v="8233531.25"/>
    <x v="0"/>
    <n v="9166230"/>
    <n v="45152170"/>
    <n v="1415000"/>
    <n v="9905000"/>
    <x v="15"/>
    <s v="ATALI MAKMUR"/>
    <x v="2"/>
    <x v="1"/>
    <x v="3"/>
    <s v="eraser526b40pjk"/>
    <s v="eraser526b40pjk14150000.1250.05"/>
    <s v="eraser526b40pjk14150000.1250.05"/>
    <s v=""/>
    <x v="1"/>
    <n v="890"/>
    <x v="0"/>
    <s v="50 BOX (40 PCS)"/>
    <s v="eraser526b40pjk50box40pcsartomoro"/>
    <x v="0"/>
    <x v="426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109"/>
    <s v="ATA_2007_048-11"/>
    <x v="0"/>
    <n v="109"/>
    <x v="1"/>
    <s v="ATALI MAKMUR"/>
    <x v="2"/>
    <s v="SA230712048"/>
    <x v="0"/>
    <x v="15"/>
    <x v="0"/>
    <s v="CORRECTION TAPE CT-520 JK"/>
    <x v="1"/>
    <n v="360"/>
    <x v="3"/>
    <n v="11000"/>
    <m/>
    <s v="360 PCS"/>
    <x v="3"/>
    <x v="2"/>
    <x v="0"/>
    <x v="0"/>
    <n v="3960000"/>
    <n v="495000"/>
    <n v="173250"/>
    <n v="668250"/>
    <n v="3291750"/>
    <x v="0"/>
    <s v=""/>
    <s v=""/>
    <n v="3960000"/>
    <n v="3960000"/>
    <x v="15"/>
    <s v="ATALI MAKMUR"/>
    <x v="2"/>
    <x v="12"/>
    <x v="3"/>
    <s v="correctiontapect520jk"/>
    <s v="correctiontapect520jk39600000.1250.05"/>
    <s v="correctiontapect520jk39600000.1250.05"/>
    <s v="ATALI MAKMURARTO MOROSA23071204845120correctiontapect520jk"/>
    <x v="0"/>
    <n v="945"/>
    <x v="0"/>
    <s v="360 PCS"/>
    <s v="correctiontapect520jk360pcsartomoro"/>
    <x v="0"/>
    <x v="427"/>
  </r>
  <r>
    <s v=""/>
    <s v=""/>
    <x v="1"/>
    <n v="109"/>
    <x v="1"/>
    <m/>
    <x v="1"/>
    <m/>
    <x v="0"/>
    <x v="1"/>
    <x v="1"/>
    <s v="CORRECTION TAPE CT-533 JK"/>
    <x v="1"/>
    <n v="480"/>
    <x v="3"/>
    <n v="8500"/>
    <m/>
    <s v="40 LSN"/>
    <x v="3"/>
    <x v="2"/>
    <x v="0"/>
    <x v="0"/>
    <n v="4080000"/>
    <n v="510000"/>
    <n v="178500"/>
    <n v="688500"/>
    <n v="3391500"/>
    <x v="0"/>
    <s v=""/>
    <s v=""/>
    <n v="4080000"/>
    <n v="4080000"/>
    <x v="15"/>
    <s v="ATALI MAKMUR"/>
    <x v="2"/>
    <x v="1"/>
    <x v="3"/>
    <s v="correctiontapect533jk"/>
    <s v="correctiontapect533jk40800000.1250.05"/>
    <s v="correctiontapect533jk40800000.1250.05"/>
    <s v=""/>
    <x v="1"/>
    <n v="949"/>
    <x v="0"/>
    <s v="40 LSN"/>
    <s v="correctiontapect533jk40lsnartomoro"/>
    <x v="0"/>
    <x v="428"/>
  </r>
  <r>
    <s v=""/>
    <s v=""/>
    <x v="1"/>
    <n v="109"/>
    <x v="1"/>
    <m/>
    <x v="1"/>
    <m/>
    <x v="0"/>
    <x v="1"/>
    <x v="1"/>
    <s v="PENCIL P 93 2B JK"/>
    <x v="5"/>
    <n v="60"/>
    <x v="6"/>
    <n v="96000"/>
    <m/>
    <s v="30 GRS"/>
    <x v="3"/>
    <x v="2"/>
    <x v="0"/>
    <x v="0"/>
    <n v="5760000"/>
    <n v="720000"/>
    <n v="252000"/>
    <n v="972000"/>
    <n v="4788000"/>
    <x v="0"/>
    <s v=""/>
    <s v=""/>
    <n v="2880000"/>
    <n v="5760000"/>
    <x v="15"/>
    <s v="ATALI MAKMUR"/>
    <x v="2"/>
    <x v="1"/>
    <x v="3"/>
    <s v="pencilp932bjk"/>
    <s v="pencilp932bjk28800000.1250.05"/>
    <s v="pencilp932bjk28800000.1250.05"/>
    <s v=""/>
    <x v="1"/>
    <n v="712"/>
    <x v="0"/>
    <s v="30 GRS"/>
    <s v="pencilp932bjk30grsartomoro"/>
    <x v="0"/>
    <x v="429"/>
  </r>
  <r>
    <s v=""/>
    <s v=""/>
    <x v="1"/>
    <n v="109"/>
    <x v="1"/>
    <m/>
    <x v="1"/>
    <m/>
    <x v="0"/>
    <x v="1"/>
    <x v="0"/>
    <s v="GEL PEN GP 212 I-DIAMOND BLACK JK"/>
    <x v="1"/>
    <n v="144"/>
    <x v="0"/>
    <n v="21600"/>
    <m/>
    <s v="144 LSN"/>
    <x v="3"/>
    <x v="2"/>
    <x v="0"/>
    <x v="0"/>
    <n v="3110400"/>
    <n v="388800"/>
    <n v="136080"/>
    <n v="524880"/>
    <n v="2585520"/>
    <x v="0"/>
    <s v=""/>
    <s v=""/>
    <n v="3110400"/>
    <n v="3110400"/>
    <x v="15"/>
    <s v="ATALI MAKMUR"/>
    <x v="2"/>
    <x v="1"/>
    <x v="3"/>
    <s v="gelpengp212idiamondblackjk"/>
    <s v="gelpengp212idiamondblackjk31104000.1250.05"/>
    <s v="gelpengp212idiamondblackjk31104000.1250.05"/>
    <s v=""/>
    <x v="1"/>
    <n v="144"/>
    <x v="0"/>
    <s v="144 LSN"/>
    <s v="gelpengp212idiamondblackjk144lsnartomoro"/>
    <x v="0"/>
    <x v="430"/>
  </r>
  <r>
    <s v=""/>
    <s v=""/>
    <x v="1"/>
    <n v="109"/>
    <x v="1"/>
    <m/>
    <x v="1"/>
    <m/>
    <x v="0"/>
    <x v="1"/>
    <x v="1"/>
    <s v="BALLPEN BP 273 ZETO BLACK JK"/>
    <x v="1"/>
    <n v="144"/>
    <x v="0"/>
    <n v="6120"/>
    <m/>
    <s v="144 LSN"/>
    <x v="3"/>
    <x v="2"/>
    <x v="0"/>
    <x v="0"/>
    <n v="881280"/>
    <n v="110160"/>
    <n v="38556"/>
    <n v="148716"/>
    <n v="732564"/>
    <x v="0"/>
    <s v=""/>
    <s v=""/>
    <n v="881280"/>
    <n v="881280"/>
    <x v="15"/>
    <s v="ATALI MAKMUR"/>
    <x v="2"/>
    <x v="1"/>
    <x v="3"/>
    <s v="ballpenbp273zetoblackjk"/>
    <s v="ballpenbp273zetoblackjk8812800.1250.05"/>
    <s v="ballpenbp273zetoblackjk8812800.1250.05"/>
    <s v=""/>
    <x v="1"/>
    <n v="206"/>
    <x v="0"/>
    <s v="144 LSN"/>
    <s v="ballpenbp273zetoblackjk144lsnartomoro"/>
    <x v="0"/>
    <x v="431"/>
  </r>
  <r>
    <s v=""/>
    <s v=""/>
    <x v="1"/>
    <n v="109"/>
    <x v="1"/>
    <m/>
    <x v="1"/>
    <m/>
    <x v="0"/>
    <x v="1"/>
    <x v="2"/>
    <s v="BALLPEN BP 248 SUMA BLACK JK"/>
    <x v="5"/>
    <n v="288"/>
    <x v="0"/>
    <n v="7800"/>
    <m/>
    <s v="144 LSN"/>
    <x v="3"/>
    <x v="2"/>
    <x v="0"/>
    <x v="0"/>
    <n v="2246400"/>
    <n v="280800"/>
    <n v="98280"/>
    <n v="379080"/>
    <n v="1867320"/>
    <x v="0"/>
    <s v=""/>
    <s v=""/>
    <n v="1123200"/>
    <n v="2246400"/>
    <x v="15"/>
    <s v="ATALI MAKMUR"/>
    <x v="2"/>
    <x v="1"/>
    <x v="3"/>
    <s v="ballpenbp248sumablackjk"/>
    <s v="ballpenbp248sumablackjk11232000.1250.05"/>
    <s v="ballpenbp248sumablackjk11232000.1250.05"/>
    <s v=""/>
    <x v="1"/>
    <n v="202"/>
    <x v="0"/>
    <s v="144 LSN"/>
    <s v="ballpenbp248sumablackjk144lsnartomoro"/>
    <x v="0"/>
    <x v="432"/>
  </r>
  <r>
    <s v=""/>
    <s v=""/>
    <x v="1"/>
    <n v="109"/>
    <x v="1"/>
    <m/>
    <x v="1"/>
    <m/>
    <x v="0"/>
    <x v="1"/>
    <x v="1"/>
    <s v="PENSTAND BLACK PSGP-147 BLACK JK"/>
    <x v="1"/>
    <n v="576"/>
    <x v="3"/>
    <n v="5800"/>
    <m/>
    <s v="48 LSN"/>
    <x v="3"/>
    <x v="2"/>
    <x v="0"/>
    <x v="0"/>
    <n v="3340800"/>
    <n v="417600"/>
    <n v="146160"/>
    <n v="563760"/>
    <n v="2777040"/>
    <x v="0"/>
    <s v=""/>
    <s v=""/>
    <n v="3340800"/>
    <n v="3340800"/>
    <x v="15"/>
    <s v="ATALI MAKMUR"/>
    <x v="2"/>
    <x v="1"/>
    <x v="3"/>
    <s v="penstandblackpsgp147blackjk"/>
    <s v="penstandblackpsgp147blackjk33408000.1250.05"/>
    <s v="penstandblackpsgp147blackjk33408000.1250.05"/>
    <s v=""/>
    <x v="1"/>
    <n v="847"/>
    <x v="0"/>
    <s v="48 LSN"/>
    <s v="penstandblackpsgp147blackjk48lsnartomoro"/>
    <x v="0"/>
    <x v="433"/>
  </r>
  <r>
    <s v=""/>
    <s v=""/>
    <x v="1"/>
    <n v="109"/>
    <x v="1"/>
    <m/>
    <x v="1"/>
    <m/>
    <x v="0"/>
    <x v="1"/>
    <x v="2"/>
    <s v="TAPE CUTTER TD-102 JK"/>
    <x v="5"/>
    <n v="48"/>
    <x v="3"/>
    <n v="11100"/>
    <m/>
    <s v="24 PCS"/>
    <x v="3"/>
    <x v="2"/>
    <x v="0"/>
    <x v="0"/>
    <n v="532800"/>
    <n v="66600"/>
    <n v="23310"/>
    <n v="89910"/>
    <n v="442890"/>
    <x v="0"/>
    <s v=""/>
    <s v=""/>
    <n v="266400"/>
    <n v="532800"/>
    <x v="15"/>
    <s v="ATALI MAKMUR"/>
    <x v="2"/>
    <x v="1"/>
    <x v="3"/>
    <s v="tapecuttertd102jk"/>
    <s v="tapecuttertd102jk2664000.1250.05"/>
    <s v="tapecuttertd102jk2664000.1250.05"/>
    <s v=""/>
    <x v="1"/>
    <n v="344"/>
    <x v="0"/>
    <s v="24 PCS"/>
    <s v="tapecuttertd102jk24pcsartomoro"/>
    <x v="0"/>
    <x v="434"/>
  </r>
  <r>
    <s v=""/>
    <s v=""/>
    <x v="1"/>
    <n v="109"/>
    <x v="1"/>
    <m/>
    <x v="1"/>
    <m/>
    <x v="0"/>
    <x v="1"/>
    <x v="2"/>
    <s v="TAPE CUTTER TD-09N JK"/>
    <x v="5"/>
    <n v="48"/>
    <x v="3"/>
    <n v="22500"/>
    <m/>
    <s v="24 PCS"/>
    <x v="3"/>
    <x v="2"/>
    <x v="0"/>
    <x v="0"/>
    <n v="1080000"/>
    <n v="135000"/>
    <n v="47250"/>
    <n v="182250"/>
    <n v="897750"/>
    <x v="0"/>
    <s v=""/>
    <s v=""/>
    <n v="540000"/>
    <n v="1080000"/>
    <x v="15"/>
    <s v="ATALI MAKMUR"/>
    <x v="2"/>
    <x v="1"/>
    <x v="3"/>
    <s v="tapecuttertd09njk"/>
    <s v="tapecuttertd09njk5400000.1250.05"/>
    <s v="tapecuttertd09njk5400000.1250.05"/>
    <s v=""/>
    <x v="1"/>
    <n v="342"/>
    <x v="0"/>
    <s v="24 PCS"/>
    <s v="tapecuttertd09njk24pcsartomoro"/>
    <x v="0"/>
    <x v="435"/>
  </r>
  <r>
    <s v=""/>
    <s v=""/>
    <x v="1"/>
    <n v="109"/>
    <x v="1"/>
    <m/>
    <x v="1"/>
    <m/>
    <x v="0"/>
    <x v="1"/>
    <x v="2"/>
    <s v="TAPE CUTTER TD-2H JK"/>
    <x v="5"/>
    <n v="48"/>
    <x v="3"/>
    <n v="41000"/>
    <m/>
    <s v="24 PCS"/>
    <x v="3"/>
    <x v="2"/>
    <x v="0"/>
    <x v="0"/>
    <n v="1968000"/>
    <n v="246000"/>
    <n v="86100"/>
    <n v="332100"/>
    <n v="1635900"/>
    <x v="0"/>
    <s v=""/>
    <s v=""/>
    <n v="984000"/>
    <n v="1968000"/>
    <x v="15"/>
    <s v="ATALI MAKMUR"/>
    <x v="2"/>
    <x v="1"/>
    <x v="3"/>
    <s v="tapecuttertd2hjk"/>
    <s v="tapecuttertd2hjk9840000.1250.05"/>
    <s v="tapecuttertd2hjk9840000.1250.05"/>
    <s v=""/>
    <x v="1"/>
    <n v="347"/>
    <x v="0"/>
    <s v="24 PCS"/>
    <s v="tapecuttertd2hjk24pcsartomoro"/>
    <x v="0"/>
    <x v="436"/>
  </r>
  <r>
    <s v=""/>
    <s v=""/>
    <x v="1"/>
    <n v="109"/>
    <x v="1"/>
    <m/>
    <x v="1"/>
    <m/>
    <x v="0"/>
    <x v="1"/>
    <x v="1"/>
    <s v="CUTTER CU-10BC JK"/>
    <x v="1"/>
    <n v="24"/>
    <x v="0"/>
    <n v="27600"/>
    <m/>
    <s v="24 LSN"/>
    <x v="3"/>
    <x v="2"/>
    <x v="0"/>
    <x v="0"/>
    <n v="662400"/>
    <n v="82800"/>
    <n v="28980"/>
    <n v="111780"/>
    <n v="550620"/>
    <x v="0"/>
    <n v="4661226"/>
    <n v="22960854"/>
    <n v="662400"/>
    <n v="662400"/>
    <x v="15"/>
    <s v="ATALI MAKMUR"/>
    <x v="2"/>
    <x v="1"/>
    <x v="3"/>
    <s v="cuttercu10bcjk"/>
    <s v="cuttercu10bcjk6624000.1250.05"/>
    <s v="cuttercu10bcjk6624000.1250.05"/>
    <s v=""/>
    <x v="1"/>
    <n v="309"/>
    <x v="0"/>
    <s v="24 LSN"/>
    <s v="cuttercu10bcjk24lsnartomoro"/>
    <x v="0"/>
    <x v="437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110"/>
    <s v="ATA_2007_049-6"/>
    <x v="0"/>
    <n v="110"/>
    <x v="1"/>
    <s v="ATALI MAKMUR"/>
    <x v="2"/>
    <s v="SA230712049"/>
    <x v="0"/>
    <x v="15"/>
    <x v="1"/>
    <s v="GLUE STICK GS-104 ANIMAL KINGDOM JK"/>
    <x v="1"/>
    <n v="864"/>
    <x v="3"/>
    <n v="2450"/>
    <m/>
    <s v="36 BOX (24 PCS)"/>
    <x v="3"/>
    <x v="2"/>
    <x v="0"/>
    <x v="0"/>
    <n v="2116800"/>
    <n v="264600"/>
    <n v="92610"/>
    <n v="357210"/>
    <n v="1759590"/>
    <x v="0"/>
    <s v=""/>
    <s v=""/>
    <n v="2116800"/>
    <n v="2116800"/>
    <x v="15"/>
    <s v="ATALI MAKMUR"/>
    <x v="2"/>
    <x v="6"/>
    <x v="3"/>
    <s v="gluestickgs104animalkingdomjk"/>
    <s v="gluestickgs104animalkingdomjk21168000.1250.05"/>
    <s v="gluestickgs104animalkingdomjk21168000.1250.05"/>
    <s v="ATALI MAKMURARTO MOROSA23071204945120gluestickgs104animalkingdomjk"/>
    <x v="0"/>
    <n v="555"/>
    <x v="0"/>
    <s v="36 BOX (24 PCS)"/>
    <s v="gluestickgs104animalkingdomjk36box24pcsartomoro"/>
    <x v="0"/>
    <x v="438"/>
  </r>
  <r>
    <s v=""/>
    <s v=""/>
    <x v="1"/>
    <n v="110"/>
    <x v="1"/>
    <m/>
    <x v="1"/>
    <m/>
    <x v="0"/>
    <x v="1"/>
    <x v="1"/>
    <s v="GLUE STICK GS-100 (8 GRAM) JK"/>
    <x v="1"/>
    <n v="864"/>
    <x v="3"/>
    <n v="2100"/>
    <m/>
    <s v="36 BOX (24 PCS)"/>
    <x v="3"/>
    <x v="2"/>
    <x v="0"/>
    <x v="0"/>
    <n v="1814400"/>
    <n v="226800"/>
    <n v="79380"/>
    <n v="306180"/>
    <n v="1508220"/>
    <x v="0"/>
    <s v=""/>
    <s v=""/>
    <n v="1814400"/>
    <n v="1814400"/>
    <x v="15"/>
    <s v="ATALI MAKMUR"/>
    <x v="2"/>
    <x v="1"/>
    <x v="3"/>
    <s v="gluestickgs1008gramjk"/>
    <s v="gluestickgs1008gramjk18144000.1250.05"/>
    <s v="gluestickgs1008gramjk18144000.1250.05"/>
    <s v=""/>
    <x v="1"/>
    <n v="552"/>
    <x v="0"/>
    <s v="36 BOX (24 PCS)"/>
    <s v="gluestickgs1008gramjk36box24pcsartomoro"/>
    <x v="0"/>
    <x v="439"/>
  </r>
  <r>
    <s v=""/>
    <s v=""/>
    <x v="1"/>
    <n v="110"/>
    <x v="1"/>
    <m/>
    <x v="1"/>
    <m/>
    <x v="0"/>
    <x v="1"/>
    <x v="1"/>
    <s v="CORRECTION FLUID CF-S209 JK"/>
    <x v="1"/>
    <n v="36"/>
    <x v="0"/>
    <n v="41400"/>
    <m/>
    <s v="36 LSN"/>
    <x v="3"/>
    <x v="2"/>
    <x v="0"/>
    <x v="0"/>
    <n v="1490400"/>
    <n v="186300"/>
    <n v="65205"/>
    <n v="251505"/>
    <n v="1238895"/>
    <x v="0"/>
    <s v=""/>
    <s v=""/>
    <n v="1490400"/>
    <n v="1490400"/>
    <x v="15"/>
    <s v="ATALI MAKMUR"/>
    <x v="2"/>
    <x v="1"/>
    <x v="3"/>
    <s v="correctionfluidcfs209jk"/>
    <s v="correctionfluidcfs209jk14904000.1250.05"/>
    <s v="correctionfluidcfs209jk14904000.1250.05"/>
    <s v=""/>
    <x v="1"/>
    <n v="934"/>
    <x v="0"/>
    <s v="36 LSN"/>
    <s v="correctionfluidcfs209jk36lsnartomoro"/>
    <x v="0"/>
    <x v="440"/>
  </r>
  <r>
    <s v=""/>
    <s v=""/>
    <x v="1"/>
    <n v="110"/>
    <x v="1"/>
    <m/>
    <x v="1"/>
    <m/>
    <x v="0"/>
    <x v="1"/>
    <x v="1"/>
    <s v="CUTTER BLADE L-150M (MH) JK"/>
    <x v="1"/>
    <n v="40"/>
    <x v="0"/>
    <n v="49200"/>
    <m/>
    <s v="40 LSN"/>
    <x v="3"/>
    <x v="2"/>
    <x v="0"/>
    <x v="0"/>
    <n v="1968000"/>
    <n v="246000"/>
    <n v="86100"/>
    <n v="332100"/>
    <n v="1635900"/>
    <x v="0"/>
    <s v=""/>
    <s v=""/>
    <n v="1968000"/>
    <n v="1968000"/>
    <x v="15"/>
    <s v="ATALI MAKMUR"/>
    <x v="2"/>
    <x v="1"/>
    <x v="3"/>
    <s v="cutterbladel150mmhjk"/>
    <s v="cutterbladel150mmhjk19680000.1250.05"/>
    <s v="cutterbladel150mmhjk19680000.1250.05"/>
    <s v=""/>
    <x v="1"/>
    <n v="453"/>
    <x v="0"/>
    <s v="40 LSN"/>
    <s v="cutterbladel150mmhjk40lsnartomoro"/>
    <x v="0"/>
    <x v="441"/>
  </r>
  <r>
    <s v=""/>
    <s v=""/>
    <x v="1"/>
    <n v="110"/>
    <x v="1"/>
    <m/>
    <x v="1"/>
    <m/>
    <x v="0"/>
    <x v="1"/>
    <x v="1"/>
    <s v="STAMP PAD NO.00 JK"/>
    <x v="1"/>
    <n v="576"/>
    <x v="3"/>
    <n v="4700"/>
    <m/>
    <s v="24 PAK (24 PCS)"/>
    <x v="3"/>
    <x v="2"/>
    <x v="0"/>
    <x v="0"/>
    <n v="2707200"/>
    <n v="338400"/>
    <n v="118440"/>
    <n v="456840"/>
    <n v="2250360"/>
    <x v="0"/>
    <s v=""/>
    <s v=""/>
    <n v="2707200"/>
    <n v="2707200"/>
    <x v="15"/>
    <s v="ATALI MAKMUR"/>
    <x v="2"/>
    <x v="1"/>
    <x v="3"/>
    <s v="stamppadno00jk"/>
    <s v="stamppadno00jk27072000.1250.05"/>
    <s v="stamppadno00jk27072000.1250.05"/>
    <s v=""/>
    <x v="1"/>
    <n v="841"/>
    <x v="0"/>
    <s v="24 PAK (24 PCS)"/>
    <s v="stamppadno00jk24pak24pcsartomoro"/>
    <x v="0"/>
    <x v="442"/>
  </r>
  <r>
    <s v=""/>
    <s v=""/>
    <x v="1"/>
    <n v="110"/>
    <x v="1"/>
    <m/>
    <x v="1"/>
    <m/>
    <x v="0"/>
    <x v="1"/>
    <x v="0"/>
    <s v="ERASER 526-B40BL JK"/>
    <x v="5"/>
    <n v="100"/>
    <x v="8"/>
    <n v="28300"/>
    <m/>
    <s v="50 BOX (40 PCS)"/>
    <x v="3"/>
    <x v="2"/>
    <x v="0"/>
    <x v="0"/>
    <n v="2830000"/>
    <n v="353750"/>
    <n v="123812.5"/>
    <n v="477562.5"/>
    <n v="2352437.5"/>
    <x v="0"/>
    <n v="2181397.5"/>
    <n v="10745402.5"/>
    <n v="1415000"/>
    <n v="2830000"/>
    <x v="15"/>
    <s v="ATALI MAKMUR"/>
    <x v="2"/>
    <x v="1"/>
    <x v="3"/>
    <s v="eraser526b40bljk"/>
    <s v="eraser526b40bljk14150000.1250.05"/>
    <s v="eraser526b40bljk14150000.1250.05"/>
    <s v=""/>
    <x v="1"/>
    <n v="888"/>
    <x v="0"/>
    <s v="50 BOX (40 PCS)"/>
    <s v="eraser526b40bljk50box40pcsartomoro"/>
    <x v="0"/>
    <x v="443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111"/>
    <s v="ATA_2007_050-7"/>
    <x v="0"/>
    <n v="111"/>
    <x v="1"/>
    <s v="ATALI MAKMUR"/>
    <x v="2"/>
    <s v="SA230712050"/>
    <x v="0"/>
    <x v="15"/>
    <x v="0"/>
    <s v="PENCIL CASE PC-0618PL-11 BLUE JK"/>
    <x v="2"/>
    <n v="72"/>
    <x v="3"/>
    <n v="4000"/>
    <m/>
    <s v="12 BOX(24 PCS)"/>
    <x v="3"/>
    <x v="2"/>
    <x v="0"/>
    <x v="0"/>
    <n v="288000"/>
    <n v="36000"/>
    <n v="12600"/>
    <n v="48600"/>
    <n v="239400"/>
    <x v="0"/>
    <s v=""/>
    <s v=""/>
    <n v="288000"/>
    <n v="288000"/>
    <x v="15"/>
    <s v="ATALI MAKMUR"/>
    <x v="2"/>
    <x v="4"/>
    <x v="3"/>
    <s v="pencilcasepc0618pl11bluejk"/>
    <s v="pencilcasepc0618pl11bluejk2880000.1250.05"/>
    <s v="pencilcasepc0618pl11bluejk40000.1250.05"/>
    <s v="ATALI MAKMURARTO MOROSA23071205045120pencilcasepc0618pl11bluejk"/>
    <x v="0"/>
    <n v="633"/>
    <x v="0"/>
    <s v="12 BOX(24 PCS)"/>
    <s v="pencilcasepc0618pl11bluejk12box24pcsartomoro"/>
    <x v="0"/>
    <x v="444"/>
  </r>
  <r>
    <s v=""/>
    <s v=""/>
    <x v="1"/>
    <n v="111"/>
    <x v="1"/>
    <m/>
    <x v="1"/>
    <m/>
    <x v="0"/>
    <x v="1"/>
    <x v="0"/>
    <s v="PENCIL CASE PC-0618PL-11 GREEN JK"/>
    <x v="2"/>
    <n v="72"/>
    <x v="3"/>
    <n v="4000"/>
    <m/>
    <s v="12 BOX(24 PCS)"/>
    <x v="3"/>
    <x v="2"/>
    <x v="0"/>
    <x v="0"/>
    <n v="288000"/>
    <n v="36000"/>
    <n v="12600"/>
    <n v="48600"/>
    <n v="239400"/>
    <x v="0"/>
    <s v=""/>
    <s v=""/>
    <n v="288000"/>
    <n v="288000"/>
    <x v="15"/>
    <s v="ATALI MAKMUR"/>
    <x v="2"/>
    <x v="1"/>
    <x v="3"/>
    <s v="pencilcasepc0618pl11greenjk"/>
    <s v="pencilcasepc0618pl11greenjk2880000.1250.05"/>
    <s v="pencilcasepc0618pl11greenjk40000.1250.05"/>
    <s v=""/>
    <x v="1"/>
    <n v="634"/>
    <x v="0"/>
    <s v="12 BOX(24 PCS)"/>
    <s v="pencilcasepc0618pl11greenjk12box24pcsartomoro"/>
    <x v="0"/>
    <x v="445"/>
  </r>
  <r>
    <s v=""/>
    <s v=""/>
    <x v="1"/>
    <n v="111"/>
    <x v="1"/>
    <m/>
    <x v="1"/>
    <m/>
    <x v="0"/>
    <x v="1"/>
    <x v="0"/>
    <s v="PENCIL CASE PC-0618PL-11 RED JK"/>
    <x v="2"/>
    <n v="72"/>
    <x v="3"/>
    <n v="4000"/>
    <m/>
    <s v="12 BOX(24 PCS)"/>
    <x v="3"/>
    <x v="2"/>
    <x v="0"/>
    <x v="0"/>
    <n v="288000"/>
    <n v="36000"/>
    <n v="12600"/>
    <n v="48600"/>
    <n v="239400"/>
    <x v="0"/>
    <s v=""/>
    <s v=""/>
    <n v="288000"/>
    <n v="288000"/>
    <x v="15"/>
    <s v="ATALI MAKMUR"/>
    <x v="2"/>
    <x v="1"/>
    <x v="3"/>
    <s v="pencilcasepc0618pl11redjk"/>
    <s v="pencilcasepc0618pl11redjk2880000.1250.05"/>
    <s v="pencilcasepc0618pl11redjk40000.1250.05"/>
    <s v=""/>
    <x v="1"/>
    <n v="636"/>
    <x v="0"/>
    <s v="12 BOX(24 PCS)"/>
    <s v="pencilcasepc0618pl11redjk12box24pcsartomoro"/>
    <x v="0"/>
    <x v="446"/>
  </r>
  <r>
    <s v=""/>
    <s v=""/>
    <x v="1"/>
    <n v="111"/>
    <x v="1"/>
    <m/>
    <x v="1"/>
    <m/>
    <x v="0"/>
    <x v="1"/>
    <x v="0"/>
    <s v="PENCIL CASE PC-0618PL-11 YELLOW JK"/>
    <x v="2"/>
    <n v="72"/>
    <x v="3"/>
    <n v="4000"/>
    <m/>
    <s v="12 BOX(24 PCS)"/>
    <x v="3"/>
    <x v="2"/>
    <x v="0"/>
    <x v="0"/>
    <n v="288000"/>
    <n v="36000"/>
    <n v="12600"/>
    <n v="48600"/>
    <n v="239400"/>
    <x v="0"/>
    <s v=""/>
    <s v=""/>
    <n v="288000"/>
    <n v="288000"/>
    <x v="15"/>
    <s v="ATALI MAKMUR"/>
    <x v="2"/>
    <x v="1"/>
    <x v="3"/>
    <s v="pencilcasepc0618pl11yellowjk"/>
    <s v="pencilcasepc0618pl11yellowjk2880000.1250.05"/>
    <s v="pencilcasepc0618pl11yellowjk40000.1250.05"/>
    <s v=""/>
    <x v="1"/>
    <n v="635"/>
    <x v="0"/>
    <s v="12 BOX(24 PCS)"/>
    <s v="pencilcasepc0618pl11yellowjk12box24pcsartomoro"/>
    <x v="0"/>
    <x v="447"/>
  </r>
  <r>
    <s v=""/>
    <s v=""/>
    <x v="1"/>
    <n v="111"/>
    <x v="1"/>
    <m/>
    <x v="1"/>
    <m/>
    <x v="0"/>
    <x v="1"/>
    <x v="0"/>
    <s v="HIGHLIGHTER HL-1 (YELLOW) JK"/>
    <x v="2"/>
    <n v="360"/>
    <x v="3"/>
    <n v="3700"/>
    <m/>
    <s v="72 BOX (10 PCS)"/>
    <x v="3"/>
    <x v="2"/>
    <x v="0"/>
    <x v="0"/>
    <n v="1332000"/>
    <n v="166500"/>
    <n v="58275"/>
    <n v="224775"/>
    <n v="1107225"/>
    <x v="0"/>
    <s v=""/>
    <s v=""/>
    <n v="1332000"/>
    <n v="1332000"/>
    <x v="15"/>
    <s v="ATALI MAKMUR"/>
    <x v="2"/>
    <x v="1"/>
    <x v="3"/>
    <s v="highlighterhl1yellowjk"/>
    <s v="highlighterhl1yellowjk13320000.1250.05"/>
    <s v="highlighterhl1yellowjk37000.1250.05"/>
    <s v=""/>
    <x v="1"/>
    <n v="813"/>
    <x v="0"/>
    <s v="72 BOX (10 PCS)"/>
    <s v="highlighterhl1yellowjk72box10pcsartomoro"/>
    <x v="0"/>
    <x v="448"/>
  </r>
  <r>
    <s v=""/>
    <s v=""/>
    <x v="1"/>
    <n v="111"/>
    <x v="1"/>
    <m/>
    <x v="1"/>
    <m/>
    <x v="0"/>
    <x v="1"/>
    <x v="0"/>
    <s v="HIGHLIGHTER HL-5 (ORANGE) JK"/>
    <x v="2"/>
    <n v="360"/>
    <x v="3"/>
    <n v="3700"/>
    <m/>
    <s v="73 BOX (10 PCS)"/>
    <x v="3"/>
    <x v="2"/>
    <x v="0"/>
    <x v="0"/>
    <n v="1332000"/>
    <n v="166500"/>
    <n v="58275"/>
    <n v="224775"/>
    <n v="1107225"/>
    <x v="0"/>
    <s v=""/>
    <s v=""/>
    <n v="1332000"/>
    <n v="1332000"/>
    <x v="15"/>
    <s v="ATALI MAKMUR"/>
    <x v="2"/>
    <x v="1"/>
    <x v="3"/>
    <s v="highlighterhl5orangejk"/>
    <s v="highlighterhl5orangejk13320000.1250.05"/>
    <s v="highlighterhl5orangejk37000.1250.05"/>
    <s v=""/>
    <x v="1"/>
    <n v="818"/>
    <x v="0"/>
    <s v="73 BOX (10 PCS)"/>
    <s v="highlighterhl5orangejk73box10pcsartomoro"/>
    <x v="0"/>
    <x v="449"/>
  </r>
  <r>
    <s v=""/>
    <s v=""/>
    <x v="1"/>
    <n v="111"/>
    <x v="1"/>
    <m/>
    <x v="1"/>
    <m/>
    <x v="0"/>
    <x v="1"/>
    <x v="0"/>
    <s v="HIGHLIGHTER HL-14 (GREY) JK"/>
    <x v="2"/>
    <n v="240"/>
    <x v="3"/>
    <n v="3700"/>
    <m/>
    <s v="74 BOX (10 PCS)"/>
    <x v="3"/>
    <x v="2"/>
    <x v="7"/>
    <x v="0"/>
    <n v="888000"/>
    <n v="111000"/>
    <n v="38850"/>
    <n v="149850"/>
    <n v="738150"/>
    <x v="0"/>
    <n v="1347412"/>
    <n v="3356588"/>
    <n v="888000"/>
    <n v="888000"/>
    <x v="15"/>
    <s v="ATALI MAKMUR"/>
    <x v="2"/>
    <x v="1"/>
    <x v="3"/>
    <s v="highlighterhl14greyjk"/>
    <s v="highlighterhl14greyjk8880000.1250.05"/>
    <s v="highlighterhl14greyjk37000.1250.05"/>
    <s v=""/>
    <x v="1"/>
    <n v="814"/>
    <x v="0"/>
    <s v="74 BOX (10 PCS)"/>
    <s v="highlighterhl14greyjk74box10pcsartomoro"/>
    <x v="0"/>
    <x v="450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112"/>
    <s v="ATA_2007_212-10"/>
    <x v="0"/>
    <n v="112"/>
    <x v="1"/>
    <s v="ATALI MAKMUR"/>
    <x v="2"/>
    <s v="SA230712212"/>
    <x v="0"/>
    <x v="19"/>
    <x v="1"/>
    <s v="OIL PASTELOP-36S PP CASE SEA WORLD JK"/>
    <x v="0"/>
    <n v="360"/>
    <x v="5"/>
    <n v="41500"/>
    <m/>
    <s v="6 BOX (6 SET)"/>
    <x v="3"/>
    <x v="2"/>
    <x v="0"/>
    <x v="0"/>
    <n v="14940000"/>
    <n v="1867500"/>
    <n v="653625"/>
    <n v="2521125"/>
    <n v="12418875"/>
    <x v="0"/>
    <s v=""/>
    <s v=""/>
    <n v="1494000"/>
    <n v="14940000"/>
    <x v="15"/>
    <s v="ATALI MAKMUR"/>
    <x v="2"/>
    <x v="9"/>
    <x v="3"/>
    <s v="oilpastelop36sppcaseseaworldjk"/>
    <s v="oilpastelop36sppcaseseaworldjk14940000.1250.05"/>
    <s v="oilpastelop36sppcaseseaworldjk14940000.1250.05"/>
    <s v="ATALI MAKMURARTO MOROSA23071221245121oilpastelop36sppcaseseaworldjk"/>
    <x v="0"/>
    <n v="603"/>
    <x v="0"/>
    <s v="6 BOX (6 SET)"/>
    <s v="oilpastelop36sppcaseseaworldjk6box6setartomoro"/>
    <x v="0"/>
    <x v="451"/>
  </r>
  <r>
    <s v=""/>
    <s v=""/>
    <x v="1"/>
    <n v="112"/>
    <x v="1"/>
    <m/>
    <x v="1"/>
    <m/>
    <x v="0"/>
    <x v="1"/>
    <x v="1"/>
    <s v="OIL PASTEL OP-12CR ROUND JK"/>
    <x v="1"/>
    <n v="144"/>
    <x v="5"/>
    <n v="9000"/>
    <m/>
    <s v="6 BOX (24 SET)"/>
    <x v="3"/>
    <x v="2"/>
    <x v="0"/>
    <x v="0"/>
    <n v="1296000"/>
    <n v="162000"/>
    <n v="56700"/>
    <n v="218700"/>
    <n v="1077300"/>
    <x v="0"/>
    <s v=""/>
    <s v=""/>
    <n v="1296000"/>
    <n v="1296000"/>
    <x v="15"/>
    <s v="ATALI MAKMUR"/>
    <x v="2"/>
    <x v="1"/>
    <x v="3"/>
    <s v="oilpastelop12crroundjk"/>
    <s v="oilpastelop12crroundjk12960000.1250.05"/>
    <s v="oilpastelop12crroundjk12960000.1250.05"/>
    <s v=""/>
    <x v="1"/>
    <n v="598"/>
    <x v="0"/>
    <s v="6 BOX (24 SET)"/>
    <s v="oilpastelop12crroundjk6box24setartomoro"/>
    <x v="0"/>
    <x v="452"/>
  </r>
  <r>
    <s v=""/>
    <s v=""/>
    <x v="1"/>
    <n v="112"/>
    <x v="1"/>
    <m/>
    <x v="1"/>
    <m/>
    <x v="0"/>
    <x v="1"/>
    <x v="4"/>
    <s v="PENCIL P 88 2B JK"/>
    <x v="8"/>
    <n v="150"/>
    <x v="6"/>
    <n v="104400"/>
    <m/>
    <s v="30 GRS"/>
    <x v="3"/>
    <x v="2"/>
    <x v="0"/>
    <x v="0"/>
    <n v="15660000"/>
    <n v="1957500"/>
    <n v="685125"/>
    <n v="2642625"/>
    <n v="13017375"/>
    <x v="0"/>
    <s v=""/>
    <s v=""/>
    <n v="3132000"/>
    <n v="15660000"/>
    <x v="15"/>
    <s v="ATALI MAKMUR"/>
    <x v="2"/>
    <x v="1"/>
    <x v="3"/>
    <s v="pencilp882bjk"/>
    <s v="pencilp882bjk31320000.1250.05"/>
    <s v="pencilp882bjk31320000.1250.05"/>
    <s v=""/>
    <x v="1"/>
    <n v="708"/>
    <x v="0"/>
    <s v="30 GRS"/>
    <s v="pencilp882bjk30grsartomoro"/>
    <x v="0"/>
    <x v="453"/>
  </r>
  <r>
    <s v=""/>
    <s v=""/>
    <x v="1"/>
    <n v="112"/>
    <x v="1"/>
    <m/>
    <x v="1"/>
    <m/>
    <x v="0"/>
    <x v="1"/>
    <x v="4"/>
    <s v="STAPLER HD-10CL JK"/>
    <x v="8"/>
    <n v="1200"/>
    <x v="3"/>
    <n v="7000"/>
    <m/>
    <s v="20 LSN"/>
    <x v="3"/>
    <x v="2"/>
    <x v="0"/>
    <x v="0"/>
    <n v="8400000"/>
    <n v="1050000"/>
    <n v="367500"/>
    <n v="1417500"/>
    <n v="6982500"/>
    <x v="0"/>
    <s v=""/>
    <s v=""/>
    <n v="1680000"/>
    <n v="8400000"/>
    <x v="15"/>
    <s v="ATALI MAKMUR"/>
    <x v="2"/>
    <x v="1"/>
    <x v="3"/>
    <s v="staplerhd10cljk"/>
    <s v="staplerhd10cljk16800000.1250.05"/>
    <s v="staplerhd10cljk16800000.1250.05"/>
    <s v=""/>
    <x v="1"/>
    <n v="852"/>
    <x v="0"/>
    <s v="20 LSN"/>
    <s v="staplerhd10cljk20lsnartomoro"/>
    <x v="0"/>
    <x v="454"/>
  </r>
  <r>
    <s v=""/>
    <s v=""/>
    <x v="1"/>
    <n v="112"/>
    <x v="1"/>
    <m/>
    <x v="1"/>
    <m/>
    <x v="0"/>
    <x v="1"/>
    <x v="2"/>
    <s v="STAPLER HD-10M JK"/>
    <x v="5"/>
    <n v="50"/>
    <x v="0"/>
    <n v="70800"/>
    <m/>
    <s v="25 LSN"/>
    <x v="3"/>
    <x v="2"/>
    <x v="0"/>
    <x v="0"/>
    <n v="3540000"/>
    <n v="442500"/>
    <n v="154875"/>
    <n v="597375"/>
    <n v="2942625"/>
    <x v="0"/>
    <s v=""/>
    <s v=""/>
    <n v="1770000"/>
    <n v="3540000"/>
    <x v="15"/>
    <s v="ATALI MAKMUR"/>
    <x v="2"/>
    <x v="1"/>
    <x v="3"/>
    <s v="staplerhd10mjk"/>
    <s v="staplerhd10mjk17700000.1250.05"/>
    <s v="staplerhd10mjk17700000.1250.05"/>
    <s v=""/>
    <x v="1"/>
    <n v="854"/>
    <x v="0"/>
    <s v="25 LSN"/>
    <s v="staplerhd10mjk25lsnartomoro"/>
    <x v="0"/>
    <x v="455"/>
  </r>
  <r>
    <s v=""/>
    <s v=""/>
    <x v="1"/>
    <n v="112"/>
    <x v="1"/>
    <m/>
    <x v="1"/>
    <m/>
    <x v="0"/>
    <x v="1"/>
    <x v="1"/>
    <s v="SHARPENER A-63 (ROBOT) JK"/>
    <x v="1"/>
    <n v="72"/>
    <x v="3"/>
    <n v="46000"/>
    <m/>
    <s v="72 PCS"/>
    <x v="3"/>
    <x v="2"/>
    <x v="0"/>
    <x v="0"/>
    <n v="3312000"/>
    <n v="414000"/>
    <n v="144900"/>
    <n v="558900"/>
    <n v="2753100"/>
    <x v="0"/>
    <s v=""/>
    <s v=""/>
    <n v="3312000"/>
    <n v="3312000"/>
    <x v="15"/>
    <s v="ATALI MAKMUR"/>
    <x v="2"/>
    <x v="1"/>
    <x v="3"/>
    <s v="sharpenera63robotjk"/>
    <s v="sharpenera63robotjk33120000.1250.05"/>
    <s v="sharpenera63robotjk33120000.1250.05"/>
    <s v=""/>
    <x v="1"/>
    <n v="5"/>
    <x v="0"/>
    <s v="72 PCS"/>
    <s v="sharpenera63robotjk72pcsartomoro"/>
    <x v="0"/>
    <x v="456"/>
  </r>
  <r>
    <s v=""/>
    <s v=""/>
    <x v="1"/>
    <n v="112"/>
    <x v="1"/>
    <m/>
    <x v="1"/>
    <m/>
    <x v="0"/>
    <x v="1"/>
    <x v="1"/>
    <s v="BALLPEN BP-338 VOCUS (BLACK) JK"/>
    <x v="1"/>
    <n v="144"/>
    <x v="0"/>
    <n v="12600"/>
    <m/>
    <s v="144 LSN"/>
    <x v="3"/>
    <x v="2"/>
    <x v="0"/>
    <x v="0"/>
    <n v="1814400"/>
    <n v="226800"/>
    <n v="79380"/>
    <n v="306180"/>
    <n v="1508220"/>
    <x v="0"/>
    <s v=""/>
    <s v=""/>
    <n v="1814400"/>
    <n v="1814400"/>
    <x v="15"/>
    <s v="ATALI MAKMUR"/>
    <x v="2"/>
    <x v="1"/>
    <x v="3"/>
    <s v="ballpenbp338vocusblackjk"/>
    <s v="ballpenbp338vocusblackjk18144000.1250.05"/>
    <s v="ballpenbp338vocusblackjk18144000.1250.05"/>
    <s v=""/>
    <x v="1"/>
    <n v="209"/>
    <x v="0"/>
    <s v="144 LSN"/>
    <s v="ballpenbp338vocusblackjk144lsnartomoro"/>
    <x v="0"/>
    <x v="457"/>
  </r>
  <r>
    <s v=""/>
    <s v=""/>
    <x v="1"/>
    <n v="112"/>
    <x v="1"/>
    <m/>
    <x v="1"/>
    <m/>
    <x v="0"/>
    <x v="1"/>
    <x v="1"/>
    <s v="MATH SET MS-25 JK"/>
    <x v="1"/>
    <n v="24"/>
    <x v="0"/>
    <n v="89400"/>
    <m/>
    <s v="24 LSN"/>
    <x v="3"/>
    <x v="2"/>
    <x v="0"/>
    <x v="0"/>
    <n v="2145600"/>
    <n v="268200"/>
    <n v="93870"/>
    <n v="362070"/>
    <n v="1783530"/>
    <x v="0"/>
    <s v=""/>
    <s v=""/>
    <n v="2145600"/>
    <n v="2145600"/>
    <x v="15"/>
    <s v="ATALI MAKMUR"/>
    <x v="2"/>
    <x v="1"/>
    <x v="3"/>
    <s v="mathsetms25jk"/>
    <s v="mathsetms25jk21456000.1250.05"/>
    <s v="mathsetms25jk21456000.1250.05"/>
    <s v=""/>
    <x v="1"/>
    <n v="477"/>
    <x v="0"/>
    <s v="24 LSN"/>
    <s v="mathsetms25jk24lsnartomoro"/>
    <x v="0"/>
    <x v="458"/>
  </r>
  <r>
    <s v=""/>
    <s v=""/>
    <x v="1"/>
    <n v="112"/>
    <x v="1"/>
    <m/>
    <x v="1"/>
    <m/>
    <x v="0"/>
    <x v="1"/>
    <x v="0"/>
    <s v="SCISSORS SC-828 JK"/>
    <x v="5"/>
    <n v="288"/>
    <x v="3"/>
    <n v="4350"/>
    <m/>
    <s v="12 LSN"/>
    <x v="3"/>
    <x v="2"/>
    <x v="0"/>
    <x v="0"/>
    <n v="1252800"/>
    <n v="156600"/>
    <n v="54810"/>
    <n v="211410"/>
    <n v="1041390"/>
    <x v="0"/>
    <s v=""/>
    <s v=""/>
    <n v="626400"/>
    <n v="1252800"/>
    <x v="15"/>
    <s v="ATALI MAKMUR"/>
    <x v="2"/>
    <x v="1"/>
    <x v="3"/>
    <s v="scissorssc828jk"/>
    <s v="scissorssc828jk6264000.1250.05"/>
    <s v="scissorssc828jk6264000.1250.05"/>
    <s v=""/>
    <x v="1"/>
    <n v="433"/>
    <x v="0"/>
    <s v="12 LSN"/>
    <s v="scissorssc828jk12lsnartomoro"/>
    <x v="0"/>
    <x v="459"/>
  </r>
  <r>
    <s v=""/>
    <s v=""/>
    <x v="1"/>
    <n v="112"/>
    <x v="1"/>
    <m/>
    <x v="1"/>
    <m/>
    <x v="0"/>
    <x v="1"/>
    <x v="0"/>
    <s v="SCISSORS SC-838 JK"/>
    <x v="5"/>
    <n v="288"/>
    <x v="3"/>
    <n v="6500"/>
    <m/>
    <s v="12 LSN"/>
    <x v="3"/>
    <x v="2"/>
    <x v="0"/>
    <x v="0"/>
    <n v="1872000"/>
    <n v="234000"/>
    <n v="81900"/>
    <n v="315900"/>
    <n v="1556100"/>
    <x v="0"/>
    <n v="9151785"/>
    <n v="45081015"/>
    <n v="936000"/>
    <n v="1872000"/>
    <x v="15"/>
    <s v="ATALI MAKMUR"/>
    <x v="2"/>
    <x v="1"/>
    <x v="3"/>
    <s v="scissorssc838jk"/>
    <s v="scissorssc838jk9360000.1250.05"/>
    <s v="scissorssc838jk9360000.1250.05"/>
    <s v=""/>
    <x v="1"/>
    <n v="435"/>
    <x v="0"/>
    <s v="12 LSN"/>
    <s v="scissorssc838jk12lsnartomoro"/>
    <x v="0"/>
    <x v="460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113"/>
    <s v="ATA_2007_175-2"/>
    <x v="0"/>
    <n v="113"/>
    <x v="1"/>
    <s v="ATALI MAKMUR"/>
    <x v="2"/>
    <s v="SA230712175"/>
    <x v="0"/>
    <x v="19"/>
    <x v="1"/>
    <s v="SHARPENER B-24 JK"/>
    <x v="1"/>
    <n v="60"/>
    <x v="0"/>
    <n v="31500"/>
    <m/>
    <s v="60 LSN"/>
    <x v="3"/>
    <x v="2"/>
    <x v="0"/>
    <x v="0"/>
    <n v="1890000"/>
    <n v="236250"/>
    <n v="82687.5"/>
    <n v="318937.5"/>
    <n v="1571062.5"/>
    <x v="0"/>
    <s v=""/>
    <s v=""/>
    <n v="1890000"/>
    <n v="1890000"/>
    <x v="15"/>
    <s v="ATALI MAKMUR"/>
    <x v="2"/>
    <x v="0"/>
    <x v="3"/>
    <s v="sharpenerb24jk"/>
    <s v="sharpenerb24jk18900000.1250.05"/>
    <s v="sharpenerb24jk18900000.1250.05"/>
    <s v="ATALI MAKMURARTO MOROSA23071217545121sharpenerb24jk"/>
    <x v="0"/>
    <n v="8"/>
    <x v="0"/>
    <s v="60 LSN"/>
    <s v="sharpenerb24jk60lsnartomoro"/>
    <x v="0"/>
    <x v="461"/>
  </r>
  <r>
    <s v=""/>
    <s v=""/>
    <x v="1"/>
    <n v="113"/>
    <x v="1"/>
    <m/>
    <x v="1"/>
    <m/>
    <x v="0"/>
    <x v="1"/>
    <x v="1"/>
    <s v="SHARPENER B-24PTL JK"/>
    <x v="1"/>
    <n v="60"/>
    <x v="0"/>
    <n v="31500"/>
    <m/>
    <s v="60 LSN"/>
    <x v="3"/>
    <x v="2"/>
    <x v="0"/>
    <x v="0"/>
    <n v="1890000"/>
    <n v="236250"/>
    <n v="82687.5"/>
    <n v="318937.5"/>
    <n v="1571062.5"/>
    <x v="0"/>
    <n v="637875"/>
    <n v="3142125"/>
    <n v="1890000"/>
    <n v="1890000"/>
    <x v="15"/>
    <s v="ATALI MAKMUR"/>
    <x v="2"/>
    <x v="1"/>
    <x v="3"/>
    <s v="sharpenerb24ptljk"/>
    <s v="sharpenerb24ptljk18900000.1250.05"/>
    <s v="sharpenerb24ptljk18900000.1250.05"/>
    <s v=""/>
    <x v="1"/>
    <n v="9"/>
    <x v="0"/>
    <s v="60 LSN"/>
    <s v="sharpenerb24ptljk60lsnartomoro"/>
    <x v="0"/>
    <x v="46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114"/>
    <s v="KEN_2207_686-10"/>
    <x v="0"/>
    <n v="114"/>
    <x v="19"/>
    <s v="KENKO SINAR INDONESIA"/>
    <x v="2"/>
    <s v="23071686"/>
    <x v="0"/>
    <x v="18"/>
    <x v="2"/>
    <s v="KENKO CORRECTION FLUID KE 301"/>
    <x v="5"/>
    <m/>
    <x v="1"/>
    <m/>
    <n v="1922400"/>
    <m/>
    <x v="5"/>
    <x v="0"/>
    <x v="0"/>
    <x v="0"/>
    <n v="3844800"/>
    <n v="653616"/>
    <n v="0"/>
    <n v="653616"/>
    <n v="3191184"/>
    <x v="0"/>
    <s v=""/>
    <s v=""/>
    <n v="1922400"/>
    <s v=""/>
    <x v="18"/>
    <s v="KENKO SINAR INDONESIA"/>
    <x v="2"/>
    <x v="9"/>
    <x v="3"/>
    <s v="kenkocorrectionfluidke301"/>
    <s v="kenkocorrectionfluidke30119224000.17"/>
    <s v="kenkocorrectionfluidke30119224000.17"/>
    <s v="KENKO SINAR INDONESIAARTO MORO2307168645127kenkocorrectionfluidke301"/>
    <x v="0"/>
    <n v="999"/>
    <x v="1"/>
    <s v="36 LSN"/>
    <s v="kenkocorrectionfluidke30136lsnartomoro"/>
    <x v="0"/>
    <x v="463"/>
  </r>
  <r>
    <s v=""/>
    <s v=""/>
    <x v="1"/>
    <n v="114"/>
    <x v="1"/>
    <m/>
    <x v="1"/>
    <m/>
    <x v="0"/>
    <x v="1"/>
    <x v="0"/>
    <s v="KENKO BINDER CLIP NO 155"/>
    <x v="6"/>
    <m/>
    <x v="1"/>
    <m/>
    <n v="1380000"/>
    <m/>
    <x v="5"/>
    <x v="0"/>
    <x v="0"/>
    <x v="0"/>
    <n v="5520000"/>
    <n v="938400.00000000012"/>
    <n v="0"/>
    <n v="938400.00000000012"/>
    <n v="4581600"/>
    <x v="0"/>
    <s v=""/>
    <s v=""/>
    <n v="1380000"/>
    <s v=""/>
    <x v="18"/>
    <s v="KENKO SINAR INDONESIA"/>
    <x v="2"/>
    <x v="1"/>
    <x v="3"/>
    <s v="kenkobinderclipno155"/>
    <s v="kenkobinderclipno15513800000.17"/>
    <s v="kenkobinderclipno15513800000.17"/>
    <s v=""/>
    <x v="1"/>
    <n v="134"/>
    <x v="1"/>
    <s v="20 GRS"/>
    <s v="kenkobinderclipno15520grsartomoro"/>
    <x v="0"/>
    <x v="464"/>
  </r>
  <r>
    <s v=""/>
    <s v=""/>
    <x v="1"/>
    <n v="114"/>
    <x v="1"/>
    <m/>
    <x v="1"/>
    <m/>
    <x v="0"/>
    <x v="1"/>
    <x v="0"/>
    <s v="KENKO BINDER CLIP NO 200"/>
    <x v="8"/>
    <m/>
    <x v="1"/>
    <m/>
    <n v="1200000"/>
    <m/>
    <x v="5"/>
    <x v="0"/>
    <x v="0"/>
    <x v="0"/>
    <n v="6000000"/>
    <n v="1020000.0000000001"/>
    <n v="0"/>
    <n v="1020000.0000000001"/>
    <n v="4980000"/>
    <x v="0"/>
    <s v=""/>
    <s v=""/>
    <n v="1200000"/>
    <s v=""/>
    <x v="18"/>
    <s v="KENKO SINAR INDONESIA"/>
    <x v="2"/>
    <x v="1"/>
    <x v="3"/>
    <s v="kenkobinderclipno200"/>
    <s v="kenkobinderclipno20012000000.17"/>
    <s v="kenkobinderclipno20012000000.17"/>
    <s v=""/>
    <x v="1"/>
    <n v="135"/>
    <x v="1"/>
    <s v="10 GRS"/>
    <s v="kenkobinderclipno20010grsartomoro"/>
    <x v="0"/>
    <x v="465"/>
  </r>
  <r>
    <s v=""/>
    <s v=""/>
    <x v="1"/>
    <n v="114"/>
    <x v="1"/>
    <m/>
    <x v="1"/>
    <m/>
    <x v="0"/>
    <x v="1"/>
    <x v="0"/>
    <s v="KENKO BINDER CLIP NO.260"/>
    <x v="8"/>
    <m/>
    <x v="1"/>
    <m/>
    <n v="900000"/>
    <m/>
    <x v="5"/>
    <x v="0"/>
    <x v="0"/>
    <x v="0"/>
    <n v="4500000"/>
    <n v="765000"/>
    <n v="0"/>
    <n v="765000"/>
    <n v="3735000"/>
    <x v="0"/>
    <s v=""/>
    <s v=""/>
    <n v="900000"/>
    <s v=""/>
    <x v="18"/>
    <s v="KENKO SINAR INDONESIA"/>
    <x v="2"/>
    <x v="1"/>
    <x v="3"/>
    <s v="kenkobinderclipno260"/>
    <s v="kenkobinderclipno2609000000.17"/>
    <s v="kenkobinderclipno2609000000.17"/>
    <s v=""/>
    <x v="1"/>
    <n v="136"/>
    <x v="1"/>
    <s v="5 GRS"/>
    <s v="kenkobinderclipno2605grsartomoro"/>
    <x v="0"/>
    <x v="466"/>
  </r>
  <r>
    <s v=""/>
    <s v=""/>
    <x v="1"/>
    <n v="114"/>
    <x v="1"/>
    <m/>
    <x v="1"/>
    <m/>
    <x v="0"/>
    <x v="1"/>
    <x v="0"/>
    <s v="KENKO PRICE LABELLER MX 5500 EOS 8 DIGITS 1 LINE"/>
    <x v="5"/>
    <m/>
    <x v="1"/>
    <m/>
    <n v="2750000"/>
    <m/>
    <x v="5"/>
    <x v="0"/>
    <x v="0"/>
    <x v="0"/>
    <n v="5500000"/>
    <n v="935000.00000000012"/>
    <n v="0"/>
    <n v="935000.00000000012"/>
    <n v="4565000"/>
    <x v="0"/>
    <s v=""/>
    <s v=""/>
    <n v="2750000"/>
    <s v=""/>
    <x v="18"/>
    <s v="KENKO SINAR INDONESIA"/>
    <x v="2"/>
    <x v="1"/>
    <x v="3"/>
    <s v="kenkopricelabellermx5500eos8digits1line"/>
    <s v="kenkopricelabellermx5500eos8digits1line27500000.17"/>
    <s v="kenkopricelabellermx5500eos8digits1line27500000.17"/>
    <s v=""/>
    <x v="1"/>
    <n v="586"/>
    <x v="1"/>
    <s v="50 PCS"/>
    <s v="kenkopricelabellermx5500eos8digits1line50pcsartomoro"/>
    <x v="0"/>
    <x v="467"/>
  </r>
  <r>
    <s v=""/>
    <s v=""/>
    <x v="1"/>
    <n v="114"/>
    <x v="1"/>
    <m/>
    <x v="1"/>
    <m/>
    <x v="0"/>
    <x v="1"/>
    <x v="0"/>
    <s v="KENKO CORRECTION FLUID CB-01"/>
    <x v="1"/>
    <m/>
    <x v="1"/>
    <m/>
    <n v="1954800"/>
    <m/>
    <x v="5"/>
    <x v="0"/>
    <x v="0"/>
    <x v="0"/>
    <n v="1954800"/>
    <n v="332316"/>
    <n v="0"/>
    <n v="332316"/>
    <n v="1622484"/>
    <x v="0"/>
    <s v=""/>
    <s v=""/>
    <n v="1954800"/>
    <s v=""/>
    <x v="18"/>
    <s v="KENKO SINAR INDONESIA"/>
    <x v="2"/>
    <x v="1"/>
    <x v="3"/>
    <s v="kenkocorrectionfluidcb01"/>
    <s v="kenkocorrectionfluidcb0119548000.17"/>
    <s v="kenkocorrectionfluidcb0119548000.17"/>
    <s v=""/>
    <x v="1"/>
    <n v="964"/>
    <x v="1"/>
    <s v="36 LSN"/>
    <s v="kenkocorrectionfluidcb0136lsnartomoro"/>
    <x v="0"/>
    <x v="468"/>
  </r>
  <r>
    <s v=""/>
    <s v=""/>
    <x v="1"/>
    <n v="114"/>
    <x v="1"/>
    <m/>
    <x v="1"/>
    <m/>
    <x v="0"/>
    <x v="1"/>
    <x v="0"/>
    <s v="KENKO CORRECTION FLUID GP-01"/>
    <x v="1"/>
    <m/>
    <x v="1"/>
    <m/>
    <n v="1954800"/>
    <m/>
    <x v="5"/>
    <x v="0"/>
    <x v="0"/>
    <x v="0"/>
    <n v="1954800"/>
    <n v="332316"/>
    <n v="0"/>
    <n v="332316"/>
    <n v="1622484"/>
    <x v="0"/>
    <s v=""/>
    <s v=""/>
    <n v="1954800"/>
    <s v=""/>
    <x v="18"/>
    <s v="KENKO SINAR INDONESIA"/>
    <x v="2"/>
    <x v="1"/>
    <x v="3"/>
    <s v="kenkocorrectionfluidgp01"/>
    <s v="kenkocorrectionfluidgp0119548000.17"/>
    <s v="kenkocorrectionfluidgp0119548000.17"/>
    <s v=""/>
    <x v="1"/>
    <n v="994"/>
    <x v="1"/>
    <s v="36 LSN"/>
    <s v="kenkocorrectionfluidgp0136lsnartomoro"/>
    <x v="0"/>
    <x v="469"/>
  </r>
  <r>
    <s v=""/>
    <s v=""/>
    <x v="1"/>
    <n v="114"/>
    <x v="1"/>
    <m/>
    <x v="1"/>
    <m/>
    <x v="0"/>
    <x v="1"/>
    <x v="0"/>
    <s v="KENKO CORRECTION FLUID KR-01"/>
    <x v="1"/>
    <m/>
    <x v="1"/>
    <m/>
    <n v="1954800"/>
    <m/>
    <x v="5"/>
    <x v="0"/>
    <x v="0"/>
    <x v="0"/>
    <n v="1954800"/>
    <n v="332316"/>
    <n v="0"/>
    <n v="332316"/>
    <n v="1622484"/>
    <x v="0"/>
    <s v=""/>
    <s v=""/>
    <n v="1954800"/>
    <s v=""/>
    <x v="18"/>
    <s v="KENKO SINAR INDONESIA"/>
    <x v="2"/>
    <x v="1"/>
    <x v="3"/>
    <s v="kenkocorrectionfluidkr01"/>
    <s v="kenkocorrectionfluidkr0119548000.17"/>
    <s v="kenkocorrectionfluidkr0119548000.17"/>
    <s v=""/>
    <x v="1"/>
    <n v="1002"/>
    <x v="1"/>
    <s v="36 LSN"/>
    <s v="kenkocorrectionfluidkr0136lsnartomoro"/>
    <x v="0"/>
    <x v="470"/>
  </r>
  <r>
    <s v=""/>
    <s v=""/>
    <x v="1"/>
    <n v="114"/>
    <x v="1"/>
    <m/>
    <x v="1"/>
    <m/>
    <x v="0"/>
    <x v="1"/>
    <x v="2"/>
    <s v="KENKO CORRECTION FLUID UR-01"/>
    <x v="5"/>
    <m/>
    <x v="1"/>
    <m/>
    <n v="1954800"/>
    <m/>
    <x v="5"/>
    <x v="0"/>
    <x v="0"/>
    <x v="0"/>
    <n v="3909600"/>
    <n v="664632"/>
    <n v="0"/>
    <n v="664632"/>
    <n v="3244968"/>
    <x v="0"/>
    <s v=""/>
    <s v=""/>
    <n v="1954800"/>
    <s v=""/>
    <x v="18"/>
    <s v="KENKO SINAR INDONESIA"/>
    <x v="2"/>
    <x v="1"/>
    <x v="3"/>
    <s v="kenkocorrectionfluidur01"/>
    <s v="kenkocorrectionfluidur0119548000.17"/>
    <s v="kenkocorrectionfluidur0119548000.17"/>
    <s v=""/>
    <x v="1"/>
    <n v="1003"/>
    <x v="1"/>
    <s v="36 LSN"/>
    <s v="kenkocorrectionfluidur0136lsnartomoro"/>
    <x v="0"/>
    <x v="471"/>
  </r>
  <r>
    <s v=""/>
    <s v=""/>
    <x v="1"/>
    <n v="114"/>
    <x v="1"/>
    <m/>
    <x v="1"/>
    <m/>
    <x v="0"/>
    <x v="1"/>
    <x v="5"/>
    <s v="KENKO CORRECTION FLUID KE-01"/>
    <x v="0"/>
    <m/>
    <x v="1"/>
    <m/>
    <n v="1954800"/>
    <m/>
    <x v="5"/>
    <x v="0"/>
    <x v="0"/>
    <x v="0"/>
    <n v="19548000"/>
    <n v="3323160.0000000005"/>
    <n v="0"/>
    <n v="3323160.0000000005"/>
    <n v="16224840"/>
    <x v="0"/>
    <n v="9296756"/>
    <n v="45390044"/>
    <n v="1954800"/>
    <s v=""/>
    <x v="18"/>
    <s v="KENKO SINAR INDONESIA"/>
    <x v="2"/>
    <x v="1"/>
    <x v="3"/>
    <s v="kenkocorrectionfluidke01"/>
    <s v="kenkocorrectionfluidke0119548000.17"/>
    <s v="kenkocorrectionfluidke0119548000.17"/>
    <s v=""/>
    <x v="1"/>
    <n v="996"/>
    <x v="1"/>
    <s v="36 LSN"/>
    <s v="kenkocorrectionfluidke0136lsnartomoro"/>
    <x v="0"/>
    <x v="47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115"/>
    <s v="KEN_2207_701-8"/>
    <x v="0"/>
    <n v="115"/>
    <x v="1"/>
    <s v="KENKO SINAR INDONESIA"/>
    <x v="2"/>
    <s v="23071701"/>
    <x v="0"/>
    <x v="18"/>
    <x v="5"/>
    <s v="KENKO CUTTER BLADE L 150 18MM"/>
    <x v="8"/>
    <m/>
    <x v="1"/>
    <m/>
    <n v="3888000"/>
    <m/>
    <x v="5"/>
    <x v="0"/>
    <x v="0"/>
    <x v="0"/>
    <n v="19440000"/>
    <n v="3304800.0000000005"/>
    <n v="0"/>
    <n v="3304800.0000000005"/>
    <n v="16135200"/>
    <x v="0"/>
    <s v=""/>
    <s v=""/>
    <n v="3888000"/>
    <s v=""/>
    <x v="18"/>
    <s v="KENKO SINAR INDONESIA"/>
    <x v="2"/>
    <x v="10"/>
    <x v="3"/>
    <s v="kenkocutterbladel15018mm"/>
    <s v="kenkocutterbladel15018mm38880000.17"/>
    <s v="kenkocutterbladel15018mm38880000.17"/>
    <s v="KENKO SINAR INDONESIAARTO MORO2307170145127kenkocutterbladel15018mm"/>
    <x v="0"/>
    <n v="456"/>
    <x v="1"/>
    <s v="60 LSN"/>
    <s v="kenkocutterbladel15018mm60lsnartomoro"/>
    <x v="0"/>
    <x v="473"/>
  </r>
  <r>
    <s v=""/>
    <s v=""/>
    <x v="1"/>
    <n v="115"/>
    <x v="1"/>
    <m/>
    <x v="1"/>
    <m/>
    <x v="0"/>
    <x v="1"/>
    <x v="0"/>
    <s v="KENKO BINDER CLIP NO.105"/>
    <x v="9"/>
    <m/>
    <x v="1"/>
    <m/>
    <n v="1440000"/>
    <m/>
    <x v="5"/>
    <x v="0"/>
    <x v="0"/>
    <x v="0"/>
    <n v="4320000"/>
    <n v="734400"/>
    <n v="0"/>
    <n v="734400"/>
    <n v="3585600"/>
    <x v="0"/>
    <s v=""/>
    <s v=""/>
    <n v="1440000"/>
    <s v=""/>
    <x v="18"/>
    <s v="KENKO SINAR INDONESIA"/>
    <x v="2"/>
    <x v="1"/>
    <x v="3"/>
    <s v="kenkobinderclipno105"/>
    <s v="kenkobinderclipno10514400000.17"/>
    <s v="kenkobinderclipno10514400000.17"/>
    <s v=""/>
    <x v="1"/>
    <n v="133"/>
    <x v="1"/>
    <s v="50 GRS"/>
    <s v="kenkobinderclipno10550grsartomoro"/>
    <x v="0"/>
    <x v="474"/>
  </r>
  <r>
    <s v=""/>
    <s v=""/>
    <x v="1"/>
    <n v="115"/>
    <x v="1"/>
    <m/>
    <x v="1"/>
    <m/>
    <x v="0"/>
    <x v="1"/>
    <x v="0"/>
    <s v="KENKO BINDER CLIP NO.107"/>
    <x v="9"/>
    <m/>
    <x v="1"/>
    <m/>
    <n v="1590000"/>
    <m/>
    <x v="5"/>
    <x v="0"/>
    <x v="0"/>
    <x v="0"/>
    <n v="4770000"/>
    <n v="810900.00000000012"/>
    <n v="0"/>
    <n v="810900.00000000012"/>
    <n v="3959100"/>
    <x v="0"/>
    <s v=""/>
    <s v=""/>
    <n v="1590000"/>
    <s v=""/>
    <x v="18"/>
    <s v="KENKO SINAR INDONESIA"/>
    <x v="2"/>
    <x v="1"/>
    <x v="3"/>
    <s v="kenkobinderclipno107"/>
    <s v="kenkobinderclipno10715900000.17"/>
    <s v="kenkobinderclipno10715900000.17"/>
    <s v=""/>
    <x v="1"/>
    <n v="131"/>
    <x v="1"/>
    <s v="50 GRS"/>
    <s v="kenkobinderclipno10750grsartomoro"/>
    <x v="0"/>
    <x v="475"/>
  </r>
  <r>
    <s v=""/>
    <s v=""/>
    <x v="1"/>
    <n v="115"/>
    <x v="1"/>
    <m/>
    <x v="1"/>
    <m/>
    <x v="0"/>
    <x v="1"/>
    <x v="0"/>
    <s v="KENKO BINDER CLIP NO.111"/>
    <x v="6"/>
    <m/>
    <x v="1"/>
    <m/>
    <n v="1476000"/>
    <m/>
    <x v="5"/>
    <x v="0"/>
    <x v="0"/>
    <x v="0"/>
    <n v="5904000"/>
    <n v="1003680.0000000001"/>
    <n v="0"/>
    <n v="1003680.0000000001"/>
    <n v="4900320"/>
    <x v="0"/>
    <s v=""/>
    <s v=""/>
    <n v="1476000"/>
    <s v=""/>
    <x v="18"/>
    <s v="KENKO SINAR INDONESIA"/>
    <x v="2"/>
    <x v="1"/>
    <x v="3"/>
    <s v="kenkobinderclipno111"/>
    <s v="kenkobinderclipno11114760000.17"/>
    <s v="kenkobinderclipno11114760000.17"/>
    <s v=""/>
    <x v="1"/>
    <n v="132"/>
    <x v="1"/>
    <s v="30 GRS"/>
    <s v="kenkobinderclipno11130grsartomoro"/>
    <x v="0"/>
    <x v="476"/>
  </r>
  <r>
    <s v=""/>
    <s v=""/>
    <x v="1"/>
    <n v="115"/>
    <x v="1"/>
    <m/>
    <x v="1"/>
    <m/>
    <x v="0"/>
    <x v="1"/>
    <x v="0"/>
    <s v="KENKO GEL PEN HI-TECH H 0.28MM BLACK"/>
    <x v="0"/>
    <m/>
    <x v="1"/>
    <m/>
    <n v="5616000"/>
    <m/>
    <x v="5"/>
    <x v="0"/>
    <x v="0"/>
    <x v="0"/>
    <n v="56160000"/>
    <n v="9547200"/>
    <n v="0"/>
    <n v="9547200"/>
    <n v="46612800"/>
    <x v="0"/>
    <s v=""/>
    <s v=""/>
    <n v="5616000"/>
    <s v=""/>
    <x v="18"/>
    <s v="KENKO SINAR INDONESIA"/>
    <x v="2"/>
    <x v="1"/>
    <x v="3"/>
    <s v="kenkogelpenhitechh028mmblack"/>
    <s v="kenkogelpenhitechh028mmblack56160000.17"/>
    <s v="kenkogelpenhitechh028mmblack56160000.17"/>
    <s v=""/>
    <x v="1"/>
    <n v="380"/>
    <x v="1"/>
    <s v="12 GRS"/>
    <s v="kenkogelpenhitechh028mmblack12grsartomoro"/>
    <x v="0"/>
    <x v="477"/>
  </r>
  <r>
    <s v=""/>
    <s v=""/>
    <x v="1"/>
    <n v="115"/>
    <x v="1"/>
    <m/>
    <x v="1"/>
    <m/>
    <x v="0"/>
    <x v="1"/>
    <x v="0"/>
    <s v="KENKO GEL PEN HI TECH H 0.28MM BLUE"/>
    <x v="5"/>
    <m/>
    <x v="1"/>
    <m/>
    <n v="5616000"/>
    <m/>
    <x v="5"/>
    <x v="0"/>
    <x v="0"/>
    <x v="0"/>
    <n v="11232000"/>
    <n v="1909440.0000000002"/>
    <n v="0"/>
    <n v="1909440.0000000002"/>
    <n v="9322560"/>
    <x v="0"/>
    <s v=""/>
    <s v=""/>
    <n v="5616000"/>
    <s v=""/>
    <x v="18"/>
    <s v="KENKO SINAR INDONESIA"/>
    <x v="2"/>
    <x v="1"/>
    <x v="3"/>
    <s v="kenkogelpenhitechh028mmblue"/>
    <s v="kenkogelpenhitechh028mmblue56160000.17"/>
    <s v="kenkogelpenhitechh028mmblue56160000.17"/>
    <s v=""/>
    <x v="1"/>
    <n v="379"/>
    <x v="1"/>
    <s v="12 GRS"/>
    <s v="kenkogelpenhitechh028mmblue12grsartomoro"/>
    <x v="0"/>
    <x v="478"/>
  </r>
  <r>
    <s v=""/>
    <s v=""/>
    <x v="1"/>
    <n v="115"/>
    <x v="1"/>
    <m/>
    <x v="1"/>
    <m/>
    <x v="0"/>
    <x v="1"/>
    <x v="2"/>
    <s v="KENKO GEL PEN K1 BLACK"/>
    <x v="5"/>
    <m/>
    <x v="1"/>
    <m/>
    <n v="5702400"/>
    <m/>
    <x v="5"/>
    <x v="0"/>
    <x v="0"/>
    <x v="0"/>
    <n v="11404800"/>
    <n v="1938816.0000000002"/>
    <n v="0"/>
    <n v="1938816.0000000002"/>
    <n v="9465984"/>
    <x v="0"/>
    <s v=""/>
    <s v=""/>
    <n v="5702400"/>
    <s v=""/>
    <x v="18"/>
    <s v="KENKO SINAR INDONESIA"/>
    <x v="2"/>
    <x v="1"/>
    <x v="3"/>
    <s v="kenkogelpenk1black"/>
    <s v="kenkogelpenk1black57024000.17"/>
    <s v="kenkogelpenk1black57024000.17"/>
    <s v=""/>
    <x v="1"/>
    <n v="392"/>
    <x v="1"/>
    <s v="12 GRS"/>
    <s v="kenkogelpenk1black12grsartomoro"/>
    <x v="0"/>
    <x v="479"/>
  </r>
  <r>
    <s v=""/>
    <s v=""/>
    <x v="1"/>
    <n v="115"/>
    <x v="1"/>
    <m/>
    <x v="1"/>
    <m/>
    <x v="0"/>
    <x v="1"/>
    <x v="5"/>
    <s v="KENKO GEL PEN KE 303 T GEL TRIANGULAR BLACK"/>
    <x v="8"/>
    <m/>
    <x v="1"/>
    <m/>
    <n v="3110400"/>
    <m/>
    <x v="5"/>
    <x v="0"/>
    <x v="0"/>
    <x v="0"/>
    <n v="15552000"/>
    <n v="2643840"/>
    <n v="0"/>
    <n v="2643840"/>
    <n v="12908160"/>
    <x v="0"/>
    <n v="21893076"/>
    <n v="106889724"/>
    <n v="3110400"/>
    <s v=""/>
    <x v="18"/>
    <s v="KENKO SINAR INDONESIA"/>
    <x v="2"/>
    <x v="1"/>
    <x v="3"/>
    <s v="kenkogelpenke303tgeltriangularblack"/>
    <s v="kenkogelpenke303tgeltriangularblack31104000.17"/>
    <s v="kenkogelpenke303tgeltriangularblack31104000.17"/>
    <s v=""/>
    <x v="1"/>
    <n v="401"/>
    <x v="1"/>
    <s v="12 GRS"/>
    <s v="kenkogelpenke303tgeltriangularblack12grsartomoro"/>
    <x v="0"/>
    <x v="480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116"/>
    <s v="ATA_2207_527-2"/>
    <x v="0"/>
    <n v="116"/>
    <x v="1"/>
    <s v="ATALI MAKMUR"/>
    <x v="2"/>
    <s v="SA230712527"/>
    <x v="0"/>
    <x v="20"/>
    <x v="0"/>
    <s v="OIL PASTEL OP 12 S PP CASE SEA WORLD JK"/>
    <x v="0"/>
    <n v="1440"/>
    <x v="5"/>
    <n v="11900"/>
    <m/>
    <m/>
    <x v="3"/>
    <x v="2"/>
    <x v="0"/>
    <x v="0"/>
    <n v="17136000"/>
    <n v="2142000"/>
    <n v="749700"/>
    <n v="2891700"/>
    <n v="14244300"/>
    <x v="0"/>
    <s v=""/>
    <s v=""/>
    <n v="1713600"/>
    <n v="17136000"/>
    <x v="18"/>
    <s v="ATALI MAKMUR"/>
    <x v="2"/>
    <x v="0"/>
    <x v="3"/>
    <s v="oilpastelop12sppcaseseaworldjk"/>
    <s v="oilpastelop12sppcaseseaworldjk17136000.1250.05"/>
    <s v="oilpastelop12sppcaseseaworldjk17136000.1250.05"/>
    <s v="ATALI MAKMURARTO MOROSA23071252745125oilpastelop12sppcaseseaworldjk"/>
    <x v="0"/>
    <n v="599"/>
    <x v="1"/>
    <s v="12 LSN"/>
    <s v="oilpastelop12sppcaseseaworldjk12lsnartomoro"/>
    <x v="0"/>
    <x v="481"/>
  </r>
  <r>
    <s v=""/>
    <s v=""/>
    <x v="1"/>
    <n v="116"/>
    <x v="1"/>
    <m/>
    <x v="1"/>
    <m/>
    <x v="0"/>
    <x v="1"/>
    <x v="0"/>
    <s v="OIL PASTEL OP 18 S PP CASE SEA WORLD JK"/>
    <x v="8"/>
    <n v="360"/>
    <x v="5"/>
    <n v="23000"/>
    <m/>
    <m/>
    <x v="3"/>
    <x v="2"/>
    <x v="0"/>
    <x v="0"/>
    <n v="8280000"/>
    <n v="1035000"/>
    <n v="362250"/>
    <n v="1397250"/>
    <n v="6882750"/>
    <x v="0"/>
    <n v="4288950"/>
    <n v="21127050"/>
    <n v="1656000"/>
    <n v="8280000"/>
    <x v="18"/>
    <s v="ATALI MAKMUR"/>
    <x v="2"/>
    <x v="1"/>
    <x v="3"/>
    <s v="oilpastelop18sppcaseseaworldjk"/>
    <s v="oilpastelop18sppcaseseaworldjk16560000.1250.05"/>
    <s v="oilpastelop18sppcaseseaworldjk16560000.1250.05"/>
    <s v=""/>
    <x v="1"/>
    <n v="601"/>
    <x v="1"/>
    <s v="6 LSN"/>
    <s v="oilpastelop18sppcaseseaworldjk6lsnartomoro"/>
    <x v="0"/>
    <x v="48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117"/>
    <s v="GUN_2207_580-4"/>
    <x v="0"/>
    <n v="117"/>
    <x v="1"/>
    <s v="GUNINDO"/>
    <x v="0"/>
    <s v="2301580"/>
    <x v="0"/>
    <x v="18"/>
    <x v="2"/>
    <s v="OMM GUNINDO"/>
    <x v="5"/>
    <n v="120"/>
    <x v="0"/>
    <n v="57000"/>
    <m/>
    <s v="60 LSN"/>
    <x v="9"/>
    <x v="3"/>
    <x v="0"/>
    <x v="0"/>
    <n v="6840000"/>
    <n v="342000"/>
    <n v="649800"/>
    <n v="991800"/>
    <n v="5848200"/>
    <x v="0"/>
    <s v=""/>
    <s v=""/>
    <n v="3420000"/>
    <n v="6840000"/>
    <x v="18"/>
    <s v="GUNINDO"/>
    <x v="0"/>
    <x v="5"/>
    <x v="3"/>
    <s v="ommgunindo"/>
    <s v="ommgunindo34200000.050.1"/>
    <s v="ommgunindo34200000.050.1"/>
    <s v="GUNINDOUNTANA230158045127ommgunindo"/>
    <x v="0"/>
    <n v="1767"/>
    <x v="0"/>
    <s v="60 LSN"/>
    <s v="ommgunindo60lsnuntana"/>
    <x v="0"/>
    <x v="483"/>
  </r>
  <r>
    <s v=""/>
    <s v=""/>
    <x v="1"/>
    <n v="117"/>
    <x v="1"/>
    <m/>
    <x v="1"/>
    <m/>
    <x v="0"/>
    <x v="1"/>
    <x v="1"/>
    <s v="GUNINDO FM COKLAT"/>
    <x v="1"/>
    <n v="30"/>
    <x v="0"/>
    <n v="90000"/>
    <m/>
    <s v="30 LSN"/>
    <x v="9"/>
    <x v="3"/>
    <x v="0"/>
    <x v="0"/>
    <n v="2700000"/>
    <n v="135000"/>
    <n v="256500"/>
    <n v="391500"/>
    <n v="2308500"/>
    <x v="0"/>
    <s v=""/>
    <s v=""/>
    <n v="2700000"/>
    <n v="2700000"/>
    <x v="18"/>
    <s v="GUNINDO"/>
    <x v="0"/>
    <x v="1"/>
    <x v="3"/>
    <s v="gunindofmcoklat"/>
    <s v="gunindofmcoklat27000000.050.1"/>
    <s v="gunindofmcoklat27000000.050.1"/>
    <s v=""/>
    <x v="1"/>
    <n v="1755"/>
    <x v="0"/>
    <s v="30 LSN"/>
    <s v="gunindofmcoklat30lsnuntana"/>
    <x v="0"/>
    <x v="484"/>
  </r>
  <r>
    <s v=""/>
    <s v=""/>
    <x v="1"/>
    <n v="117"/>
    <x v="1"/>
    <m/>
    <x v="1"/>
    <m/>
    <x v="0"/>
    <x v="1"/>
    <x v="1"/>
    <s v="GUNINDO FL COKLAT"/>
    <x v="1"/>
    <n v="20"/>
    <x v="0"/>
    <n v="120000"/>
    <m/>
    <s v="20 LSN"/>
    <x v="9"/>
    <x v="3"/>
    <x v="0"/>
    <x v="0"/>
    <n v="2400000"/>
    <n v="120000"/>
    <n v="228000"/>
    <n v="348000"/>
    <n v="2052000"/>
    <x v="0"/>
    <s v=""/>
    <s v=""/>
    <n v="2400000"/>
    <n v="2400000"/>
    <x v="18"/>
    <s v="GUNINDO"/>
    <x v="0"/>
    <x v="1"/>
    <x v="3"/>
    <s v="gunindoflcoklat"/>
    <s v="gunindoflcoklat24000000.050.1"/>
    <s v="gunindoflcoklat24000000.050.1"/>
    <s v=""/>
    <x v="1"/>
    <n v="1753"/>
    <x v="0"/>
    <s v="20 LSN"/>
    <s v="gunindoflcoklat20lsnuntana"/>
    <x v="0"/>
    <x v="485"/>
  </r>
  <r>
    <s v=""/>
    <s v=""/>
    <x v="1"/>
    <n v="117"/>
    <x v="1"/>
    <m/>
    <x v="1"/>
    <m/>
    <x v="0"/>
    <x v="1"/>
    <x v="1"/>
    <s v="WB ERASER 803"/>
    <x v="1"/>
    <n v="30"/>
    <x v="0"/>
    <n v="61000"/>
    <m/>
    <s v="30 LSN"/>
    <x v="9"/>
    <x v="3"/>
    <x v="0"/>
    <x v="0"/>
    <n v="1830000"/>
    <n v="91500"/>
    <n v="173850"/>
    <n v="265350"/>
    <n v="1564650"/>
    <x v="0"/>
    <n v="1996650"/>
    <n v="11773350"/>
    <n v="1830000"/>
    <n v="1830000"/>
    <x v="18"/>
    <s v="GUNINDO"/>
    <x v="0"/>
    <x v="1"/>
    <x v="3"/>
    <s v="wberaser803"/>
    <s v="wberaser80318300000.050.1"/>
    <s v="wberaser80318300000.050.1"/>
    <s v=""/>
    <x v="1"/>
    <n v="2390"/>
    <x v="0"/>
    <s v="30 LSN"/>
    <s v="wberaser80330lsnuntana"/>
    <x v="0"/>
    <x v="486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118"/>
    <s v="DUT_2207_23H-2"/>
    <x v="0"/>
    <n v="118"/>
    <x v="1"/>
    <s v="DUTA BUANA"/>
    <x v="0"/>
    <s v="HM/205/07-23H"/>
    <x v="0"/>
    <x v="18"/>
    <x v="0"/>
    <s v="STICK NOTE TF 654-8C/200LBR"/>
    <x v="5"/>
    <n v="600"/>
    <x v="3"/>
    <n v="7000"/>
    <m/>
    <s v="300 PCS"/>
    <x v="1"/>
    <x v="0"/>
    <x v="0"/>
    <x v="0"/>
    <n v="4200000"/>
    <n v="0"/>
    <n v="0"/>
    <n v="0"/>
    <n v="4200000"/>
    <x v="0"/>
    <s v=""/>
    <s v=""/>
    <n v="2100000"/>
    <n v="4200000"/>
    <x v="18"/>
    <s v="DUTA BUANA"/>
    <x v="0"/>
    <x v="0"/>
    <x v="3"/>
    <s v="sticknotetf6548c200lbr"/>
    <s v="sticknotetf6548c200lbr2100000"/>
    <s v="sticknotetf6548c200lbr2100000"/>
    <s v="DUTA BUANAUNTANAHM/205/07-23H45127sticknotetf6548c200lbr"/>
    <x v="0"/>
    <n v="2522"/>
    <x v="0"/>
    <s v="300 PCS"/>
    <s v="sticknotetf6548c200lbr300pcsuntana"/>
    <x v="0"/>
    <x v="487"/>
  </r>
  <r>
    <s v=""/>
    <s v=""/>
    <x v="1"/>
    <n v="118"/>
    <x v="1"/>
    <m/>
    <x v="1"/>
    <m/>
    <x v="0"/>
    <x v="1"/>
    <x v="0"/>
    <s v="STICK NOTE TF-0245-8C/400LBR"/>
    <x v="5"/>
    <n v="216"/>
    <x v="3"/>
    <n v="13000"/>
    <m/>
    <s v="108 PCS"/>
    <x v="1"/>
    <x v="0"/>
    <x v="8"/>
    <x v="0"/>
    <n v="2808000"/>
    <n v="0"/>
    <n v="0"/>
    <n v="0"/>
    <n v="2808000"/>
    <x v="0"/>
    <n v="210200"/>
    <n v="6797800"/>
    <n v="1404000"/>
    <n v="2808000"/>
    <x v="18"/>
    <s v="DUTA BUANA"/>
    <x v="0"/>
    <x v="1"/>
    <x v="3"/>
    <s v="sticknotetf02458c400lbr"/>
    <s v="sticknotetf02458c400lbr1404000"/>
    <s v="sticknotetf02458c400lbr1404000"/>
    <s v=""/>
    <x v="1"/>
    <n v="2521"/>
    <x v="0"/>
    <s v="108 PCS"/>
    <s v="sticknotetf02458c400lbr108pcsuntana"/>
    <x v="0"/>
    <x v="488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119"/>
    <s v="KUN_2407_604-2"/>
    <x v="0"/>
    <n v="119"/>
    <x v="20"/>
    <s v="KUNCI MATAHARI"/>
    <x v="2"/>
    <s v="005604"/>
    <x v="0"/>
    <x v="21"/>
    <x v="0"/>
    <s v="KARTU STOCK KWARTO"/>
    <x v="12"/>
    <n v="300"/>
    <x v="2"/>
    <n v="14900"/>
    <m/>
    <s v="20 PAK"/>
    <x v="1"/>
    <x v="0"/>
    <x v="0"/>
    <x v="6"/>
    <n v="4470000"/>
    <n v="0"/>
    <n v="0"/>
    <n v="0"/>
    <n v="4470000"/>
    <x v="0"/>
    <s v=""/>
    <s v=""/>
    <n v="298000"/>
    <n v="4470000"/>
    <x v="19"/>
    <s v="KUNCI MATAHARI"/>
    <x v="2"/>
    <x v="0"/>
    <x v="3"/>
    <s v="kartustockkwarto"/>
    <s v="kartustockkwarto298000"/>
    <s v="kartustockkwarto298000"/>
    <s v="KUNCI MATAHARIARTO MORO00560445128kartustockkwarto"/>
    <x v="0"/>
    <n v="496"/>
    <x v="0"/>
    <s v="20 PAK"/>
    <s v="kartustockkwarto20pakartomoro"/>
    <x v="0"/>
    <x v="489"/>
  </r>
  <r>
    <s v=""/>
    <s v=""/>
    <x v="1"/>
    <n v="119"/>
    <x v="1"/>
    <m/>
    <x v="1"/>
    <m/>
    <x v="0"/>
    <x v="1"/>
    <x v="0"/>
    <s v="KARTU STOCK FOLIO"/>
    <x v="27"/>
    <n v="380"/>
    <x v="2"/>
    <n v="29900"/>
    <m/>
    <s v="10 PAK"/>
    <x v="1"/>
    <x v="0"/>
    <x v="0"/>
    <x v="6"/>
    <n v="11362000"/>
    <n v="0"/>
    <n v="0"/>
    <n v="0"/>
    <n v="11362000"/>
    <x v="0"/>
    <n v="0"/>
    <n v="15832000"/>
    <n v="299000"/>
    <n v="11362000"/>
    <x v="19"/>
    <s v="KUNCI MATAHARI"/>
    <x v="2"/>
    <x v="1"/>
    <x v="3"/>
    <s v="kartustockfolio"/>
    <s v="kartustockfolio299000"/>
    <s v="kartustockfolio299000"/>
    <s v=""/>
    <x v="1"/>
    <n v="497"/>
    <x v="0"/>
    <s v="10 PAK"/>
    <s v="kartustockfolio10pakartomoro"/>
    <x v="0"/>
    <x v="490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120"/>
    <s v="HAN_2407_330-2"/>
    <x v="0"/>
    <n v="120"/>
    <x v="1"/>
    <s v="HANSA"/>
    <x v="0"/>
    <s v="HN072023330"/>
    <x v="0"/>
    <x v="22"/>
    <x v="0"/>
    <s v="LILIN ANGKA SHINTOENG"/>
    <x v="2"/>
    <n v="4"/>
    <x v="0"/>
    <n v="13000"/>
    <m/>
    <m/>
    <x v="1"/>
    <x v="0"/>
    <x v="0"/>
    <x v="7"/>
    <n v="52000"/>
    <n v="0"/>
    <n v="0"/>
    <n v="0"/>
    <n v="52000"/>
    <x v="0"/>
    <s v=""/>
    <s v=""/>
    <n v="52000"/>
    <n v="52000"/>
    <x v="19"/>
    <s v="HANSA"/>
    <x v="0"/>
    <x v="0"/>
    <x v="3"/>
    <s v="lilinangkashintoeng"/>
    <s v="lilinangkashintoeng52000"/>
    <s v="lilinangkashintoeng13000"/>
    <s v="HANSAUNTANAHN07202333045131lilinangkashintoeng"/>
    <x v="0"/>
    <n v="1908"/>
    <x v="1"/>
    <s v="100 LSN"/>
    <s v="lilinangkashintoeng100lsnuntana"/>
    <x v="0"/>
    <x v="491"/>
  </r>
  <r>
    <s v=""/>
    <s v=""/>
    <x v="1"/>
    <n v="120"/>
    <x v="1"/>
    <m/>
    <x v="1"/>
    <m/>
    <x v="0"/>
    <x v="1"/>
    <x v="0"/>
    <s v="LILIN ANGKA SHINTOENG"/>
    <x v="2"/>
    <n v="4"/>
    <x v="0"/>
    <n v="13000"/>
    <m/>
    <m/>
    <x v="1"/>
    <x v="0"/>
    <x v="0"/>
    <x v="8"/>
    <n v="52000"/>
    <n v="0"/>
    <n v="0"/>
    <n v="0"/>
    <n v="52000"/>
    <x v="0"/>
    <n v="0"/>
    <n v="104000"/>
    <n v="52000"/>
    <n v="52000"/>
    <x v="19"/>
    <s v="HANSA"/>
    <x v="0"/>
    <x v="1"/>
    <x v="3"/>
    <s v="lilinangkashintoeng"/>
    <s v="lilinangkashintoeng52000"/>
    <s v="lilinangkashintoeng13000"/>
    <s v=""/>
    <x v="1"/>
    <n v="1908"/>
    <x v="1"/>
    <s v="100 LSN"/>
    <s v="lilinangkashintoeng100lsnuntana"/>
    <x v="0"/>
    <x v="49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121"/>
    <s v="KAW_2407_-1"/>
    <x v="0"/>
    <n v="121"/>
    <x v="1"/>
    <s v="KAWAN SETIA"/>
    <x v="0"/>
    <m/>
    <x v="0"/>
    <x v="23"/>
    <x v="0"/>
    <s v="MEJA KARAKTER"/>
    <x v="26"/>
    <n v="440"/>
    <x v="3"/>
    <n v="47500"/>
    <m/>
    <s v="10 PCS"/>
    <x v="1"/>
    <x v="0"/>
    <x v="0"/>
    <x v="9"/>
    <n v="20900000"/>
    <n v="0"/>
    <n v="0"/>
    <n v="0"/>
    <n v="20900000"/>
    <x v="0"/>
    <n v="0"/>
    <n v="20900000"/>
    <n v="475000"/>
    <n v="20900000"/>
    <x v="19"/>
    <s v="KAWAN SETIA"/>
    <x v="0"/>
    <x v="3"/>
    <x v="3"/>
    <s v="mejakarakter"/>
    <s v="mejakarakter475000"/>
    <s v="mejakarakter475000"/>
    <s v="KAWAN SETIAUNTANA45129mejakarakter"/>
    <x v="0"/>
    <n v="2088"/>
    <x v="0"/>
    <s v="10 PCS"/>
    <s v="mejakarakter10pcsuntana"/>
    <x v="0"/>
    <x v="493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122"/>
    <s v="GUN_2407_594-1"/>
    <x v="0"/>
    <n v="122"/>
    <x v="1"/>
    <s v="GUNINDO"/>
    <x v="0"/>
    <s v="2301594"/>
    <x v="0"/>
    <x v="21"/>
    <x v="4"/>
    <s v="OSS GUNINDO"/>
    <x v="8"/>
    <n v="300"/>
    <x v="0"/>
    <n v="49200"/>
    <m/>
    <s v="60 LSN"/>
    <x v="9"/>
    <x v="3"/>
    <x v="0"/>
    <x v="0"/>
    <n v="14760000"/>
    <n v="738000"/>
    <n v="1402200"/>
    <n v="2140200"/>
    <n v="12619800"/>
    <x v="0"/>
    <n v="2140200"/>
    <n v="12619800"/>
    <n v="2952000"/>
    <n v="14760000"/>
    <x v="19"/>
    <s v="GUNINDO"/>
    <x v="0"/>
    <x v="3"/>
    <x v="3"/>
    <s v="ossgunindo"/>
    <s v="ossgunindo29520000.050.1"/>
    <s v="ossgunindo29520000.050.1"/>
    <s v="GUNINDOUNTANA230159445128ossgunindo"/>
    <x v="0"/>
    <n v="1769"/>
    <x v="0"/>
    <s v="60 LSN"/>
    <s v="ossgunindo60lsnuntana"/>
    <x v="0"/>
    <x v="494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123"/>
    <s v="JEF_2407_-1"/>
    <x v="0"/>
    <n v="123"/>
    <x v="1"/>
    <s v="JEFFRY"/>
    <x v="0"/>
    <m/>
    <x v="0"/>
    <x v="22"/>
    <x v="0"/>
    <s v="KARET PENTIL RODA MAS"/>
    <x v="0"/>
    <n v="5000"/>
    <x v="8"/>
    <n v="4900"/>
    <m/>
    <s v="500 BOX"/>
    <x v="9"/>
    <x v="0"/>
    <x v="0"/>
    <x v="0"/>
    <n v="24500000"/>
    <n v="1225000"/>
    <n v="0"/>
    <n v="1225000"/>
    <n v="23275000"/>
    <x v="0"/>
    <n v="1225000"/>
    <n v="23275000"/>
    <n v="2450000"/>
    <n v="24500000"/>
    <x v="19"/>
    <s v="JEFFRY"/>
    <x v="0"/>
    <x v="3"/>
    <x v="3"/>
    <s v="karetpentilrodamas"/>
    <s v="karetpentilrodamas24500000.05"/>
    <s v="karetpentilrodamas24500000.05"/>
    <s v="JEFFRYUNTANA45131karetpentilrodamas"/>
    <x v="0"/>
    <n v="1844"/>
    <x v="0"/>
    <s v="500 BOX"/>
    <s v="karetpentilrodamas500boxuntana"/>
    <x v="0"/>
    <x v="495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124"/>
    <s v="BIN_2407_266-2"/>
    <x v="0"/>
    <n v="124"/>
    <x v="1"/>
    <s v="BINTANG SAUDARA"/>
    <x v="0"/>
    <s v="SO2023070081266"/>
    <x v="0"/>
    <x v="21"/>
    <x v="0"/>
    <s v="PAPER BAG COKLAT BESAR TEBAL"/>
    <x v="1"/>
    <n v="30"/>
    <x v="0"/>
    <n v="25500"/>
    <m/>
    <s v="30 LSN"/>
    <x v="1"/>
    <x v="0"/>
    <x v="0"/>
    <x v="0"/>
    <n v="765000"/>
    <n v="0"/>
    <n v="0"/>
    <n v="0"/>
    <n v="765000"/>
    <x v="0"/>
    <s v=""/>
    <s v=""/>
    <n v="765000"/>
    <n v="765000"/>
    <x v="19"/>
    <s v="BINTANG SAUDARA"/>
    <x v="0"/>
    <x v="0"/>
    <x v="3"/>
    <s v="paperbagcoklatbesartebal"/>
    <s v="paperbagcoklatbesartebal765000"/>
    <s v="paperbagcoklatbesartebal765000"/>
    <s v="BINTANG SAUDARAUNTANASO202307008126645128paperbagcoklatbesartebal"/>
    <x v="0"/>
    <n v="2588"/>
    <x v="0"/>
    <s v="30 LSN"/>
    <s v="paperbagcoklatbesartebal30lsnuntana"/>
    <x v="0"/>
    <x v="496"/>
  </r>
  <r>
    <s v=""/>
    <s v=""/>
    <x v="1"/>
    <n v="124"/>
    <x v="1"/>
    <m/>
    <x v="1"/>
    <m/>
    <x v="0"/>
    <x v="1"/>
    <x v="0"/>
    <s v="SKETCH BOOK A5-3555"/>
    <x v="1"/>
    <n v="144"/>
    <x v="3"/>
    <n v="15500"/>
    <m/>
    <s v="144 PCS"/>
    <x v="1"/>
    <x v="0"/>
    <x v="0"/>
    <x v="0"/>
    <n v="2232000"/>
    <n v="0"/>
    <n v="0"/>
    <n v="0"/>
    <n v="2232000"/>
    <x v="0"/>
    <n v="0"/>
    <n v="2997000"/>
    <n v="2232000"/>
    <n v="2232000"/>
    <x v="19"/>
    <s v="BINTANG SAUDARA"/>
    <x v="0"/>
    <x v="1"/>
    <x v="3"/>
    <s v="sketchbooka53555"/>
    <s v="sketchbooka535552232000"/>
    <s v="sketchbooka535552232000"/>
    <s v=""/>
    <x v="1"/>
    <n v="1229"/>
    <x v="0"/>
    <s v="144 PCS"/>
    <s v="sketchbooka53555144pcsuntana"/>
    <x v="0"/>
    <x v="497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125"/>
    <s v="ATA_2407_769-8"/>
    <x v="0"/>
    <n v="125"/>
    <x v="20"/>
    <s v="ATALI MAKMUR"/>
    <x v="2"/>
    <s v="SA230712769"/>
    <x v="0"/>
    <x v="21"/>
    <x v="2"/>
    <s v="CORRECTION TAPE CT 522 JK"/>
    <x v="5"/>
    <n v="1440"/>
    <x v="3"/>
    <n v="4800"/>
    <m/>
    <s v="60 LSN"/>
    <x v="3"/>
    <x v="2"/>
    <x v="0"/>
    <x v="0"/>
    <n v="6912000"/>
    <n v="864000"/>
    <n v="302400"/>
    <n v="1166400"/>
    <n v="5745600"/>
    <x v="0"/>
    <s v=""/>
    <s v=""/>
    <n v="3456000"/>
    <n v="6912000"/>
    <x v="19"/>
    <s v="ATALI MAKMUR"/>
    <x v="2"/>
    <x v="10"/>
    <x v="3"/>
    <s v="correctiontapect522jk"/>
    <s v="correctiontapect522jk34560000.1250.05"/>
    <s v="correctiontapect522jk34560000.1250.05"/>
    <s v="ATALI MAKMURARTO MOROSA23071276945128correctiontapect522jk"/>
    <x v="0"/>
    <n v="946"/>
    <x v="0"/>
    <s v="60 LSN"/>
    <s v="correctiontapect522jk60lsnartomoro"/>
    <x v="0"/>
    <x v="498"/>
  </r>
  <r>
    <s v=""/>
    <s v=""/>
    <x v="1"/>
    <n v="125"/>
    <x v="1"/>
    <m/>
    <x v="1"/>
    <m/>
    <x v="0"/>
    <x v="1"/>
    <x v="2"/>
    <s v="LABEL LB 2RL 1 BARIS JK"/>
    <x v="5"/>
    <n v="2000"/>
    <x v="7"/>
    <n v="2050"/>
    <m/>
    <m/>
    <x v="3"/>
    <x v="2"/>
    <x v="0"/>
    <x v="0"/>
    <n v="4100000"/>
    <n v="512500"/>
    <n v="179375"/>
    <n v="691875"/>
    <n v="3408125"/>
    <x v="0"/>
    <s v=""/>
    <s v=""/>
    <n v="2050000"/>
    <n v="4100000"/>
    <x v="19"/>
    <s v="ATALI MAKMUR"/>
    <x v="2"/>
    <x v="1"/>
    <x v="3"/>
    <s v="labellb2rl1barisjk"/>
    <s v="labellb2rl1barisjk20500000.1250.05"/>
    <s v="labellb2rl1barisjk20500000.1250.05"/>
    <s v=""/>
    <x v="1"/>
    <n v="532"/>
    <x v="1"/>
    <s v="100 PAK (10 ROL)"/>
    <s v="labellb2rl1barisjk100pak10rolartomoro"/>
    <x v="0"/>
    <x v="499"/>
  </r>
  <r>
    <s v=""/>
    <s v=""/>
    <x v="1"/>
    <n v="125"/>
    <x v="1"/>
    <m/>
    <x v="1"/>
    <m/>
    <x v="0"/>
    <x v="1"/>
    <x v="2"/>
    <s v="OIL PASTEL OP 12 S PP CASE SEA WORLD JK"/>
    <x v="5"/>
    <n v="288"/>
    <x v="5"/>
    <n v="11900"/>
    <m/>
    <m/>
    <x v="3"/>
    <x v="2"/>
    <x v="0"/>
    <x v="0"/>
    <n v="3427200"/>
    <n v="428400"/>
    <n v="149940"/>
    <n v="578340"/>
    <n v="2848860"/>
    <x v="0"/>
    <s v=""/>
    <s v=""/>
    <n v="1713600"/>
    <n v="3427200"/>
    <x v="19"/>
    <s v="ATALI MAKMUR"/>
    <x v="2"/>
    <x v="1"/>
    <x v="3"/>
    <s v="oilpastelop12sppcaseseaworldjk"/>
    <s v="oilpastelop12sppcaseseaworldjk17136000.1250.05"/>
    <s v="oilpastelop12sppcaseseaworldjk17136000.1250.05"/>
    <s v=""/>
    <x v="1"/>
    <n v="599"/>
    <x v="1"/>
    <s v="12 LSN"/>
    <s v="oilpastelop12sppcaseseaworldjk12lsnartomoro"/>
    <x v="0"/>
    <x v="500"/>
  </r>
  <r>
    <s v=""/>
    <s v=""/>
    <x v="1"/>
    <n v="125"/>
    <x v="1"/>
    <m/>
    <x v="1"/>
    <m/>
    <x v="0"/>
    <x v="1"/>
    <x v="2"/>
    <s v="TRIGONAL CLIP NO.1 JK"/>
    <x v="5"/>
    <n v="1000"/>
    <x v="8"/>
    <n v="1850"/>
    <m/>
    <m/>
    <x v="3"/>
    <x v="2"/>
    <x v="0"/>
    <x v="0"/>
    <n v="1850000"/>
    <n v="231250"/>
    <n v="80937.5"/>
    <n v="312187.5"/>
    <n v="1537812.5"/>
    <x v="0"/>
    <s v=""/>
    <s v=""/>
    <n v="925000"/>
    <n v="1850000"/>
    <x v="19"/>
    <s v="ATALI MAKMUR"/>
    <x v="2"/>
    <x v="1"/>
    <x v="3"/>
    <s v="trigonalclipno1jk"/>
    <s v="trigonalclipno1jk9250000.1250.05"/>
    <s v="trigonalclipno1jk9250000.1250.05"/>
    <s v=""/>
    <x v="1"/>
    <n v="288"/>
    <x v="1"/>
    <s v="500 BOX"/>
    <s v="trigonalclipno1jk500boxartomoro"/>
    <x v="0"/>
    <x v="501"/>
  </r>
  <r>
    <s v=""/>
    <s v=""/>
    <x v="1"/>
    <n v="125"/>
    <x v="1"/>
    <m/>
    <x v="1"/>
    <m/>
    <x v="0"/>
    <x v="1"/>
    <x v="2"/>
    <s v="TRIGONAL CLIP NO.3 JK"/>
    <x v="9"/>
    <n v="1500"/>
    <x v="8"/>
    <n v="1625"/>
    <m/>
    <m/>
    <x v="3"/>
    <x v="2"/>
    <x v="0"/>
    <x v="0"/>
    <n v="2437500"/>
    <n v="304687.5"/>
    <n v="106640.625"/>
    <n v="411328.125"/>
    <n v="2026171.875"/>
    <x v="0"/>
    <s v=""/>
    <s v=""/>
    <n v="812500"/>
    <n v="2437500"/>
    <x v="19"/>
    <s v="ATALI MAKMUR"/>
    <x v="2"/>
    <x v="1"/>
    <x v="3"/>
    <s v="trigonalclipno3jk"/>
    <s v="trigonalclipno3jk8125000.1250.05"/>
    <s v="trigonalclipno3jk8125000.1250.05"/>
    <s v=""/>
    <x v="1"/>
    <n v="289"/>
    <x v="1"/>
    <s v="500 BOX"/>
    <s v="trigonalclipno3jk500boxartomoro"/>
    <x v="0"/>
    <x v="502"/>
  </r>
  <r>
    <s v=""/>
    <s v=""/>
    <x v="1"/>
    <n v="125"/>
    <x v="1"/>
    <m/>
    <x v="1"/>
    <m/>
    <x v="0"/>
    <x v="1"/>
    <x v="1"/>
    <s v="PAPER CLIP JUMBO NO.5 JK"/>
    <x v="1"/>
    <n v="200"/>
    <x v="8"/>
    <n v="4400"/>
    <m/>
    <m/>
    <x v="3"/>
    <x v="2"/>
    <x v="0"/>
    <x v="0"/>
    <n v="880000"/>
    <n v="110000"/>
    <n v="38500"/>
    <n v="148500"/>
    <n v="731500"/>
    <x v="0"/>
    <s v=""/>
    <s v=""/>
    <n v="880000"/>
    <n v="880000"/>
    <x v="19"/>
    <s v="ATALI MAKMUR"/>
    <x v="2"/>
    <x v="1"/>
    <x v="3"/>
    <s v="paperclipjumbono5jk"/>
    <s v="paperclipjumbono5jk8800000.1250.05"/>
    <s v="paperclipjumbono5jk8800000.1250.05"/>
    <s v=""/>
    <x v="1"/>
    <n v="286"/>
    <x v="1"/>
    <s v="200 BOX"/>
    <s v="paperclipjumbono5jk200boxartomoro"/>
    <x v="0"/>
    <x v="503"/>
  </r>
  <r>
    <s v=""/>
    <s v=""/>
    <x v="1"/>
    <n v="125"/>
    <x v="1"/>
    <m/>
    <x v="1"/>
    <m/>
    <x v="0"/>
    <x v="1"/>
    <x v="1"/>
    <s v="BALLPEN BP 338 VOCUS BLACK JK"/>
    <x v="1"/>
    <n v="144"/>
    <x v="0"/>
    <n v="12600"/>
    <m/>
    <m/>
    <x v="3"/>
    <x v="2"/>
    <x v="0"/>
    <x v="0"/>
    <n v="1814400"/>
    <n v="226800"/>
    <n v="79380"/>
    <n v="306180"/>
    <n v="1508220"/>
    <x v="0"/>
    <s v=""/>
    <s v=""/>
    <n v="1814400"/>
    <n v="1814400"/>
    <x v="19"/>
    <s v="ATALI MAKMUR"/>
    <x v="2"/>
    <x v="1"/>
    <x v="3"/>
    <s v="ballpenbp338vocusblackjk"/>
    <s v="ballpenbp338vocusblackjk18144000.1250.05"/>
    <s v="ballpenbp338vocusblackjk18144000.1250.05"/>
    <s v=""/>
    <x v="1"/>
    <n v="209"/>
    <x v="1"/>
    <s v="144 LSN"/>
    <s v="ballpenbp338vocusblackjk144lsnartomoro"/>
    <x v="0"/>
    <x v="504"/>
  </r>
  <r>
    <s v=""/>
    <s v=""/>
    <x v="1"/>
    <n v="125"/>
    <x v="1"/>
    <m/>
    <x v="1"/>
    <m/>
    <x v="0"/>
    <x v="1"/>
    <x v="0"/>
    <s v="BALLPEN BP 363 VOCUS TRANS PTL (BLACK) JK"/>
    <x v="1"/>
    <n v="144"/>
    <x v="0"/>
    <n v="13200"/>
    <m/>
    <s v="144 LSN"/>
    <x v="3"/>
    <x v="2"/>
    <x v="0"/>
    <x v="0"/>
    <n v="1900800"/>
    <n v="237600"/>
    <n v="83160"/>
    <n v="320760"/>
    <n v="1580040"/>
    <x v="0"/>
    <n v="3935570.625"/>
    <n v="19386329.375"/>
    <n v="1900800"/>
    <n v="1900800"/>
    <x v="19"/>
    <s v="ATALI MAKMUR"/>
    <x v="2"/>
    <x v="1"/>
    <x v="3"/>
    <s v="ballpenbp363vocustransptlblackjk"/>
    <s v="ballpenbp363vocustransptlblackjk19008000.1250.05"/>
    <s v="ballpenbp363vocustransptlblackjk19008000.1250.05"/>
    <s v=""/>
    <x v="1"/>
    <e v="#N/A"/>
    <x v="0"/>
    <s v="144 LSN"/>
    <s v="ballpenbp363vocustransptlblackjk144lsnartomoro"/>
    <x v="0"/>
    <x v="505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126"/>
    <s v="ATA_2407_770-7"/>
    <x v="0"/>
    <n v="126"/>
    <x v="1"/>
    <s v="ATALI MAKMUR"/>
    <x v="2"/>
    <s v="SA230712770"/>
    <x v="0"/>
    <x v="21"/>
    <x v="6"/>
    <s v="GLUE STICK GS-104 ANIMAL KINGDOM JK"/>
    <x v="0"/>
    <n v="8640"/>
    <x v="3"/>
    <n v="2450"/>
    <m/>
    <m/>
    <x v="3"/>
    <x v="2"/>
    <x v="0"/>
    <x v="0"/>
    <n v="21168000"/>
    <n v="2646000"/>
    <n v="926100"/>
    <n v="3572100"/>
    <n v="17595900"/>
    <x v="0"/>
    <s v=""/>
    <s v=""/>
    <n v="2116800"/>
    <n v="21168000"/>
    <x v="19"/>
    <s v="ATALI MAKMUR"/>
    <x v="2"/>
    <x v="4"/>
    <x v="3"/>
    <s v="gluestickgs104animalkingdomjk"/>
    <s v="gluestickgs104animalkingdomjk21168000.1250.05"/>
    <s v="gluestickgs104animalkingdomjk21168000.1250.05"/>
    <s v="ATALI MAKMURARTO MOROSA23071277045128gluestickgs104animalkingdomjk"/>
    <x v="0"/>
    <n v="555"/>
    <x v="1"/>
    <s v="36 BOX (24 PCS)"/>
    <s v="gluestickgs104animalkingdomjk36box24pcsartomoro"/>
    <x v="0"/>
    <x v="506"/>
  </r>
  <r>
    <s v=""/>
    <s v=""/>
    <x v="1"/>
    <n v="126"/>
    <x v="1"/>
    <m/>
    <x v="1"/>
    <m/>
    <x v="0"/>
    <x v="1"/>
    <x v="1"/>
    <s v="LABEL LB 2 RL 1 BARIS JK"/>
    <x v="1"/>
    <n v="1000"/>
    <x v="7"/>
    <n v="2050"/>
    <m/>
    <m/>
    <x v="3"/>
    <x v="2"/>
    <x v="0"/>
    <x v="0"/>
    <n v="2050000"/>
    <n v="256250"/>
    <n v="89687.5"/>
    <n v="345937.5"/>
    <n v="1704062.5"/>
    <x v="0"/>
    <s v=""/>
    <s v=""/>
    <n v="2050000"/>
    <n v="2050000"/>
    <x v="19"/>
    <s v="ATALI MAKMUR"/>
    <x v="2"/>
    <x v="1"/>
    <x v="3"/>
    <s v="labellb2rl1barisjk"/>
    <s v="labellb2rl1barisjk20500000.1250.05"/>
    <s v="labellb2rl1barisjk20500000.1250.05"/>
    <s v=""/>
    <x v="1"/>
    <n v="532"/>
    <x v="1"/>
    <s v="100 PAK (10 ROL)"/>
    <s v="labellb2rl1barisjk100pak10rolartomoro"/>
    <x v="0"/>
    <x v="507"/>
  </r>
  <r>
    <s v=""/>
    <s v=""/>
    <x v="1"/>
    <n v="126"/>
    <x v="1"/>
    <m/>
    <x v="1"/>
    <m/>
    <x v="0"/>
    <x v="1"/>
    <x v="2"/>
    <s v="COLOR PENCIL CP 12 PB JK"/>
    <x v="5"/>
    <n v="288"/>
    <x v="5"/>
    <n v="10600"/>
    <m/>
    <m/>
    <x v="3"/>
    <x v="2"/>
    <x v="0"/>
    <x v="0"/>
    <n v="3052800"/>
    <n v="381600"/>
    <n v="133560"/>
    <n v="515160"/>
    <n v="2537640"/>
    <x v="0"/>
    <s v=""/>
    <s v=""/>
    <n v="1526400"/>
    <n v="3052800"/>
    <x v="19"/>
    <s v="ATALI MAKMUR"/>
    <x v="2"/>
    <x v="1"/>
    <x v="3"/>
    <s v="colorpencilcp12pbjk"/>
    <s v="colorpencilcp12pbjk15264000.1250.05"/>
    <s v="colorpencilcp12pbjk15264000.1250.05"/>
    <s v=""/>
    <x v="1"/>
    <n v="777"/>
    <x v="1"/>
    <s v="12 LSN"/>
    <s v="colorpencilcp12pbjk12lsnartomoro"/>
    <x v="0"/>
    <x v="508"/>
  </r>
  <r>
    <s v=""/>
    <s v=""/>
    <x v="1"/>
    <n v="126"/>
    <x v="1"/>
    <m/>
    <x v="1"/>
    <m/>
    <x v="0"/>
    <x v="1"/>
    <x v="0"/>
    <s v="COLOR PENCIL CP S 12 JK"/>
    <x v="1"/>
    <n v="288"/>
    <x v="5"/>
    <n v="6700"/>
    <m/>
    <m/>
    <x v="3"/>
    <x v="2"/>
    <x v="0"/>
    <x v="0"/>
    <n v="1929600"/>
    <n v="241200"/>
    <n v="84420"/>
    <n v="325620"/>
    <n v="1603980"/>
    <x v="0"/>
    <s v=""/>
    <s v=""/>
    <n v="1929600"/>
    <n v="1929600"/>
    <x v="19"/>
    <s v="ATALI MAKMUR"/>
    <x v="2"/>
    <x v="1"/>
    <x v="3"/>
    <s v="colorpencilcps12jk"/>
    <s v="colorpencilcps12jk19296000.1250.05"/>
    <s v="colorpencilcps12jk19296000.1250.05"/>
    <s v=""/>
    <x v="1"/>
    <n v="780"/>
    <x v="1"/>
    <s v="12 BOX (24 SET)"/>
    <s v="colorpencilcps12jk12box24setartomoro"/>
    <x v="0"/>
    <x v="509"/>
  </r>
  <r>
    <s v=""/>
    <s v=""/>
    <x v="1"/>
    <n v="126"/>
    <x v="1"/>
    <m/>
    <x v="1"/>
    <m/>
    <x v="0"/>
    <x v="1"/>
    <x v="2"/>
    <s v="SHARPENER B 23 JK"/>
    <x v="5"/>
    <n v="120"/>
    <x v="8"/>
    <n v="22200"/>
    <m/>
    <m/>
    <x v="3"/>
    <x v="2"/>
    <x v="0"/>
    <x v="0"/>
    <n v="2664000"/>
    <n v="333000"/>
    <n v="116550"/>
    <n v="449550"/>
    <n v="2214450"/>
    <x v="0"/>
    <s v=""/>
    <s v=""/>
    <n v="1332000"/>
    <n v="2664000"/>
    <x v="19"/>
    <s v="ATALI MAKMUR"/>
    <x v="2"/>
    <x v="1"/>
    <x v="3"/>
    <s v="sharpenerb23jk"/>
    <s v="sharpenerb23jk13320000.1250.05"/>
    <s v="sharpenerb23jk13320000.1250.05"/>
    <s v=""/>
    <x v="1"/>
    <n v="7"/>
    <x v="1"/>
    <s v="60 LSN"/>
    <s v="sharpenerb23jk60lsnartomoro"/>
    <x v="0"/>
    <x v="510"/>
  </r>
  <r>
    <s v=""/>
    <s v=""/>
    <x v="1"/>
    <n v="126"/>
    <x v="1"/>
    <m/>
    <x v="1"/>
    <m/>
    <x v="0"/>
    <x v="1"/>
    <x v="1"/>
    <s v="SHARPENER B 24 JK"/>
    <x v="1"/>
    <n v="60"/>
    <x v="8"/>
    <n v="31500"/>
    <m/>
    <m/>
    <x v="3"/>
    <x v="2"/>
    <x v="0"/>
    <x v="0"/>
    <n v="1890000"/>
    <n v="236250"/>
    <n v="82687.5"/>
    <n v="318937.5"/>
    <n v="1571062.5"/>
    <x v="0"/>
    <s v=""/>
    <s v=""/>
    <n v="1890000"/>
    <n v="1890000"/>
    <x v="19"/>
    <s v="ATALI MAKMUR"/>
    <x v="2"/>
    <x v="1"/>
    <x v="3"/>
    <s v="sharpenerb24jk"/>
    <s v="sharpenerb24jk18900000.1250.05"/>
    <s v="sharpenerb24jk18900000.1250.05"/>
    <s v=""/>
    <x v="1"/>
    <n v="8"/>
    <x v="1"/>
    <s v="60 LSN"/>
    <s v="sharpenerb24jk60lsnartomoro"/>
    <x v="0"/>
    <x v="511"/>
  </r>
  <r>
    <s v=""/>
    <s v=""/>
    <x v="1"/>
    <n v="126"/>
    <x v="1"/>
    <m/>
    <x v="1"/>
    <m/>
    <x v="0"/>
    <x v="1"/>
    <x v="1"/>
    <s v="SHARPENER B 24 PTL JK"/>
    <x v="1"/>
    <n v="60"/>
    <x v="8"/>
    <n v="31500"/>
    <m/>
    <m/>
    <x v="3"/>
    <x v="2"/>
    <x v="0"/>
    <x v="0"/>
    <n v="1890000"/>
    <n v="236250"/>
    <n v="82687.5"/>
    <n v="318937.5"/>
    <n v="1571062.5"/>
    <x v="0"/>
    <n v="5846242.5"/>
    <n v="28798157.5"/>
    <n v="1890000"/>
    <n v="1890000"/>
    <x v="19"/>
    <s v="ATALI MAKMUR"/>
    <x v="2"/>
    <x v="1"/>
    <x v="3"/>
    <s v="sharpenerb24ptljk"/>
    <s v="sharpenerb24ptljk18900000.1250.05"/>
    <s v="sharpenerb24ptljk18900000.1250.05"/>
    <s v=""/>
    <x v="1"/>
    <n v="9"/>
    <x v="1"/>
    <s v="60 LSN"/>
    <s v="sharpenerb24ptljk60lsnartomoro"/>
    <x v="0"/>
    <x v="51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127"/>
    <s v="ATA_2407_848-5"/>
    <x v="0"/>
    <n v="127"/>
    <x v="1"/>
    <s v="ATALI MAKMUR"/>
    <x v="2"/>
    <s v="SA230712848"/>
    <x v="0"/>
    <x v="21"/>
    <x v="6"/>
    <s v="STAPLER HD 10 JK"/>
    <x v="0"/>
    <n v="200"/>
    <x v="0"/>
    <n v="85200"/>
    <m/>
    <m/>
    <x v="3"/>
    <x v="2"/>
    <x v="0"/>
    <x v="0"/>
    <n v="17040000"/>
    <n v="2130000"/>
    <n v="745500"/>
    <n v="2875500"/>
    <n v="14164500"/>
    <x v="0"/>
    <s v=""/>
    <s v=""/>
    <n v="1704000"/>
    <n v="17040000"/>
    <x v="19"/>
    <s v="ATALI MAKMUR"/>
    <x v="2"/>
    <x v="2"/>
    <x v="3"/>
    <s v="staplerhd10jk"/>
    <s v="staplerhd10jk17040000.1250.05"/>
    <s v="staplerhd10jk17040000.1250.05"/>
    <s v="ATALI MAKMURARTO MOROSA23071284845128staplerhd10jk"/>
    <x v="0"/>
    <n v="851"/>
    <x v="1"/>
    <s v="20 LSN"/>
    <s v="staplerhd10jk20lsnartomoro"/>
    <x v="0"/>
    <x v="513"/>
  </r>
  <r>
    <s v=""/>
    <s v=""/>
    <x v="1"/>
    <n v="127"/>
    <x v="1"/>
    <m/>
    <x v="1"/>
    <m/>
    <x v="0"/>
    <x v="1"/>
    <x v="4"/>
    <s v="PENCIL LEAD PL 11 2.0 JK"/>
    <x v="8"/>
    <n v="360"/>
    <x v="0"/>
    <n v="37200"/>
    <m/>
    <m/>
    <x v="3"/>
    <x v="2"/>
    <x v="0"/>
    <x v="0"/>
    <n v="13392000"/>
    <n v="1674000"/>
    <n v="585900"/>
    <n v="2259900"/>
    <n v="11132100"/>
    <x v="0"/>
    <s v=""/>
    <s v=""/>
    <n v="2678400"/>
    <n v="13392000"/>
    <x v="19"/>
    <s v="ATALI MAKMUR"/>
    <x v="2"/>
    <x v="1"/>
    <x v="3"/>
    <s v="pencilleadpl1120jk"/>
    <s v="pencilleadpl1120jk26784000.1250.05"/>
    <s v="pencilleadpl1120jk26784000.1250.05"/>
    <s v=""/>
    <x v="1"/>
    <n v="695"/>
    <x v="1"/>
    <s v="12 BOX (72 PCS)"/>
    <s v="pencilleadpl1120jk12box72pcsartomoro"/>
    <x v="0"/>
    <x v="514"/>
  </r>
  <r>
    <s v=""/>
    <s v=""/>
    <x v="1"/>
    <n v="127"/>
    <x v="1"/>
    <m/>
    <x v="1"/>
    <m/>
    <x v="0"/>
    <x v="1"/>
    <x v="1"/>
    <s v="PENCIL LEAD PL 10 2.0 2B JK"/>
    <x v="1"/>
    <n v="144"/>
    <x v="0"/>
    <n v="19800"/>
    <m/>
    <m/>
    <x v="3"/>
    <x v="2"/>
    <x v="0"/>
    <x v="0"/>
    <n v="2851200"/>
    <n v="356400"/>
    <n v="124740"/>
    <n v="481140"/>
    <n v="2370060"/>
    <x v="0"/>
    <s v=""/>
    <s v=""/>
    <n v="2851200"/>
    <n v="2851200"/>
    <x v="19"/>
    <s v="ATALI MAKMUR"/>
    <x v="2"/>
    <x v="1"/>
    <x v="3"/>
    <s v="pencilleadpl10202bjk"/>
    <s v="pencilleadpl10202bjk28512000.1250.05"/>
    <s v="pencilleadpl10202bjk28512000.1250.05"/>
    <s v=""/>
    <x v="1"/>
    <n v="694"/>
    <x v="1"/>
    <s v="12 GRS"/>
    <s v="pencilleadpl10202bjk12grsartomoro"/>
    <x v="0"/>
    <x v="515"/>
  </r>
  <r>
    <s v=""/>
    <s v=""/>
    <x v="1"/>
    <n v="127"/>
    <x v="1"/>
    <m/>
    <x v="1"/>
    <m/>
    <x v="0"/>
    <x v="1"/>
    <x v="1"/>
    <s v="PENCIL LEAD PL 16 2.0 JK"/>
    <x v="1"/>
    <n v="12"/>
    <x v="6"/>
    <n v="198000"/>
    <m/>
    <m/>
    <x v="3"/>
    <x v="2"/>
    <x v="0"/>
    <x v="0"/>
    <n v="2376000"/>
    <n v="297000"/>
    <n v="103950"/>
    <n v="400950"/>
    <n v="1975050"/>
    <x v="0"/>
    <s v=""/>
    <s v=""/>
    <n v="2376000"/>
    <n v="2376000"/>
    <x v="19"/>
    <s v="ATALI MAKMUR"/>
    <x v="2"/>
    <x v="1"/>
    <x v="3"/>
    <s v="pencilleadpl1620jk"/>
    <s v="pencilleadpl1620jk23760000.1250.05"/>
    <s v="pencilleadpl1620jk23760000.1250.05"/>
    <s v=""/>
    <x v="1"/>
    <n v="696"/>
    <x v="1"/>
    <s v="12 GRS"/>
    <s v="pencilleadpl1620jk12grsartomoro"/>
    <x v="0"/>
    <x v="516"/>
  </r>
  <r>
    <s v=""/>
    <s v=""/>
    <x v="1"/>
    <n v="127"/>
    <x v="1"/>
    <m/>
    <x v="1"/>
    <m/>
    <x v="0"/>
    <x v="1"/>
    <x v="2"/>
    <s v="PENCIL LEAD PL 05 (2B) JK"/>
    <x v="5"/>
    <n v="24"/>
    <x v="6"/>
    <n v="176400"/>
    <m/>
    <m/>
    <x v="3"/>
    <x v="2"/>
    <x v="0"/>
    <x v="0"/>
    <n v="4233600"/>
    <n v="529200"/>
    <n v="185220"/>
    <n v="714420"/>
    <n v="3519180"/>
    <x v="0"/>
    <n v="6731910"/>
    <n v="33160890"/>
    <n v="2116800"/>
    <n v="4233600"/>
    <x v="19"/>
    <s v="ATALI MAKMUR"/>
    <x v="2"/>
    <x v="1"/>
    <x v="3"/>
    <s v="pencilleadpl052bjk"/>
    <s v="pencilleadpl052bjk21168000.1250.05"/>
    <s v="pencilleadpl052bjk21168000.1250.05"/>
    <s v=""/>
    <x v="1"/>
    <n v="693"/>
    <x v="1"/>
    <s v="12 GRS"/>
    <s v="pencilleadpl052bjk12grsartomoro"/>
    <x v="0"/>
    <x v="517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128"/>
    <s v="ATA_2407_676-1"/>
    <x v="0"/>
    <n v="128"/>
    <x v="1"/>
    <s v="ATALI MAKMUR"/>
    <x v="2"/>
    <s v="SA230712676"/>
    <x v="0"/>
    <x v="18"/>
    <x v="4"/>
    <s v="COLOR PENCIL CP 12 PB JK"/>
    <x v="8"/>
    <n v="720"/>
    <x v="5"/>
    <n v="10600"/>
    <m/>
    <m/>
    <x v="3"/>
    <x v="2"/>
    <x v="0"/>
    <x v="0"/>
    <n v="7632000"/>
    <n v="954000"/>
    <n v="333900"/>
    <n v="1287900"/>
    <n v="6344100"/>
    <x v="0"/>
    <n v="1287900"/>
    <n v="6344100"/>
    <n v="1526400"/>
    <n v="7632000"/>
    <x v="19"/>
    <s v="ATALI MAKMUR"/>
    <x v="2"/>
    <x v="3"/>
    <x v="3"/>
    <s v="colorpencilcp12pbjk"/>
    <s v="colorpencilcp12pbjk15264000.1250.05"/>
    <s v="colorpencilcp12pbjk15264000.1250.05"/>
    <s v="ATALI MAKMURARTO MOROSA23071267645127colorpencilcp12pbjk"/>
    <x v="0"/>
    <n v="777"/>
    <x v="1"/>
    <s v="12 LSN"/>
    <s v="colorpencilcp12pbjk12lsnartomoro"/>
    <x v="0"/>
    <x v="518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129"/>
    <s v="ATA_2407_604-9"/>
    <x v="0"/>
    <n v="129"/>
    <x v="1"/>
    <s v="ATALI MAKMUR"/>
    <x v="2"/>
    <s v="SA230712604"/>
    <x v="0"/>
    <x v="18"/>
    <x v="2"/>
    <s v="COLOR PENCIL CP 12 PB JK"/>
    <x v="24"/>
    <n v="1296"/>
    <x v="5"/>
    <n v="10600"/>
    <m/>
    <m/>
    <x v="3"/>
    <x v="2"/>
    <x v="0"/>
    <x v="0"/>
    <n v="13737600"/>
    <n v="1717200"/>
    <n v="601020"/>
    <n v="2318220"/>
    <n v="11419380"/>
    <x v="0"/>
    <s v=""/>
    <s v=""/>
    <n v="1526400"/>
    <n v="13737600"/>
    <x v="19"/>
    <s v="ATALI MAKMUR"/>
    <x v="2"/>
    <x v="8"/>
    <x v="3"/>
    <s v="colorpencilcp12pbjk"/>
    <s v="colorpencilcp12pbjk15264000.1250.05"/>
    <s v="colorpencilcp12pbjk15264000.1250.05"/>
    <s v="ATALI MAKMURARTO MOROSA23071260445127colorpencilcp12pbjk"/>
    <x v="0"/>
    <n v="777"/>
    <x v="1"/>
    <s v="12 LSN"/>
    <s v="colorpencilcp12pbjk12lsnartomoro"/>
    <x v="0"/>
    <x v="519"/>
  </r>
  <r>
    <s v=""/>
    <s v=""/>
    <x v="1"/>
    <n v="129"/>
    <x v="1"/>
    <m/>
    <x v="1"/>
    <m/>
    <x v="0"/>
    <x v="1"/>
    <x v="2"/>
    <s v="COLOR PENCIL CP 24 PB JK"/>
    <x v="5"/>
    <n v="144"/>
    <x v="5"/>
    <n v="21200"/>
    <m/>
    <m/>
    <x v="3"/>
    <x v="2"/>
    <x v="0"/>
    <x v="0"/>
    <n v="3052800"/>
    <n v="381600"/>
    <n v="133560"/>
    <n v="515160"/>
    <n v="2537640"/>
    <x v="0"/>
    <s v=""/>
    <s v=""/>
    <n v="1526400"/>
    <n v="3052800"/>
    <x v="19"/>
    <s v="ATALI MAKMUR"/>
    <x v="2"/>
    <x v="1"/>
    <x v="3"/>
    <s v="colorpencilcp24pbjk"/>
    <s v="colorpencilcp24pbjk15264000.1250.05"/>
    <s v="colorpencilcp24pbjk15264000.1250.05"/>
    <s v=""/>
    <x v="1"/>
    <n v="782"/>
    <x v="1"/>
    <s v="12 BOX (6 SET)"/>
    <s v="colorpencilcp24pbjk12box6setartomoro"/>
    <x v="0"/>
    <x v="520"/>
  </r>
  <r>
    <s v=""/>
    <s v=""/>
    <x v="1"/>
    <n v="129"/>
    <x v="1"/>
    <m/>
    <x v="1"/>
    <m/>
    <x v="0"/>
    <x v="1"/>
    <x v="1"/>
    <s v="CORRECTION FLUID CF-P231 JK"/>
    <x v="1"/>
    <n v="48"/>
    <x v="0"/>
    <n v="39000"/>
    <m/>
    <m/>
    <x v="3"/>
    <x v="2"/>
    <x v="0"/>
    <x v="0"/>
    <n v="1872000"/>
    <n v="234000"/>
    <n v="81900"/>
    <n v="315900"/>
    <n v="1556100"/>
    <x v="0"/>
    <s v=""/>
    <s v=""/>
    <n v="1872000"/>
    <n v="1872000"/>
    <x v="19"/>
    <s v="ATALI MAKMUR"/>
    <x v="2"/>
    <x v="1"/>
    <x v="3"/>
    <s v="correctionfluidcfp231jk"/>
    <s v="correctionfluidcfp231jk18720000.1250.05"/>
    <s v="correctionfluidcfp231jk18720000.1250.05"/>
    <s v=""/>
    <x v="1"/>
    <n v="929"/>
    <x v="1"/>
    <s v="48 LSN"/>
    <s v="correctionfluidcfp231jk48lsnartomoro"/>
    <x v="0"/>
    <x v="521"/>
  </r>
  <r>
    <s v=""/>
    <s v=""/>
    <x v="1"/>
    <n v="129"/>
    <x v="1"/>
    <m/>
    <x v="1"/>
    <m/>
    <x v="0"/>
    <x v="1"/>
    <x v="2"/>
    <s v="CUTTER BLADE L 150 M MH JK"/>
    <x v="5"/>
    <n v="80"/>
    <x v="0"/>
    <n v="49200"/>
    <m/>
    <m/>
    <x v="3"/>
    <x v="2"/>
    <x v="0"/>
    <x v="0"/>
    <n v="3936000"/>
    <n v="492000"/>
    <n v="172200"/>
    <n v="664200"/>
    <n v="3271800"/>
    <x v="0"/>
    <s v=""/>
    <s v=""/>
    <n v="1968000"/>
    <n v="3936000"/>
    <x v="19"/>
    <s v="ATALI MAKMUR"/>
    <x v="2"/>
    <x v="1"/>
    <x v="3"/>
    <s v="cutterbladel150mmhjk"/>
    <s v="cutterbladel150mmhjk19680000.1250.05"/>
    <s v="cutterbladel150mmhjk19680000.1250.05"/>
    <s v=""/>
    <x v="1"/>
    <n v="453"/>
    <x v="1"/>
    <s v="40 LSN"/>
    <s v="cutterbladel150mmhjk40lsnartomoro"/>
    <x v="0"/>
    <x v="522"/>
  </r>
  <r>
    <s v=""/>
    <s v=""/>
    <x v="1"/>
    <n v="129"/>
    <x v="1"/>
    <m/>
    <x v="1"/>
    <m/>
    <x v="0"/>
    <x v="1"/>
    <x v="0"/>
    <s v="OIL PASTEL OP 12 S PP CASE SEA WORLD JK"/>
    <x v="10"/>
    <n v="1008"/>
    <x v="5"/>
    <n v="11900"/>
    <m/>
    <m/>
    <x v="3"/>
    <x v="2"/>
    <x v="0"/>
    <x v="0"/>
    <n v="11995200"/>
    <n v="1499400"/>
    <n v="524790"/>
    <n v="2024190"/>
    <n v="9971010"/>
    <x v="0"/>
    <s v=""/>
    <s v=""/>
    <n v="1713600"/>
    <n v="11995200"/>
    <x v="19"/>
    <s v="ATALI MAKMUR"/>
    <x v="2"/>
    <x v="1"/>
    <x v="3"/>
    <s v="oilpastelop12sppcaseseaworldjk"/>
    <s v="oilpastelop12sppcaseseaworldjk17136000.1250.05"/>
    <s v="oilpastelop12sppcaseseaworldjk17136000.1250.05"/>
    <s v=""/>
    <x v="1"/>
    <n v="599"/>
    <x v="1"/>
    <s v="12 LSN"/>
    <s v="oilpastelop12sppcaseseaworldjk12lsnartomoro"/>
    <x v="0"/>
    <x v="523"/>
  </r>
  <r>
    <s v=""/>
    <s v=""/>
    <x v="1"/>
    <n v="129"/>
    <x v="1"/>
    <m/>
    <x v="1"/>
    <m/>
    <x v="0"/>
    <x v="1"/>
    <x v="0"/>
    <s v="OIL PASTEL OP 36 S PP CASE SEA WORLD JK"/>
    <x v="1"/>
    <n v="36"/>
    <x v="5"/>
    <n v="41500"/>
    <m/>
    <m/>
    <x v="3"/>
    <x v="2"/>
    <x v="0"/>
    <x v="0"/>
    <n v="1494000"/>
    <n v="186750"/>
    <n v="65362.5"/>
    <n v="252112.5"/>
    <n v="1241887.5"/>
    <x v="0"/>
    <s v=""/>
    <s v=""/>
    <n v="1494000"/>
    <n v="1494000"/>
    <x v="19"/>
    <s v="ATALI MAKMUR"/>
    <x v="2"/>
    <x v="1"/>
    <x v="3"/>
    <s v="oilpastelop36sppcaseseaworldjk"/>
    <s v="oilpastelop36sppcaseseaworldjk14940000.1250.05"/>
    <s v="oilpastelop36sppcaseseaworldjk14940000.1250.05"/>
    <s v=""/>
    <x v="1"/>
    <n v="603"/>
    <x v="1"/>
    <s v="6 BOX (6 SET)"/>
    <s v="oilpastelop36sppcaseseaworldjk6box6setartomoro"/>
    <x v="0"/>
    <x v="524"/>
  </r>
  <r>
    <s v=""/>
    <s v=""/>
    <x v="1"/>
    <n v="129"/>
    <x v="1"/>
    <m/>
    <x v="1"/>
    <m/>
    <x v="0"/>
    <x v="1"/>
    <x v="1"/>
    <s v="CRAYON PUTAR TWCR 12 MINI JK"/>
    <x v="1"/>
    <n v="144"/>
    <x v="5"/>
    <n v="18600"/>
    <m/>
    <m/>
    <x v="3"/>
    <x v="2"/>
    <x v="0"/>
    <x v="0"/>
    <n v="2678400"/>
    <n v="334800"/>
    <n v="117180"/>
    <n v="451980"/>
    <n v="2226420"/>
    <x v="0"/>
    <s v=""/>
    <s v=""/>
    <n v="2678400"/>
    <n v="2678400"/>
    <x v="19"/>
    <s v="ATALI MAKMUR"/>
    <x v="2"/>
    <x v="1"/>
    <x v="3"/>
    <s v="crayonputartwcr12minijk"/>
    <s v="crayonputartwcr12minijk26784000.1250.05"/>
    <s v="crayonputartwcr12minijk26784000.1250.05"/>
    <s v=""/>
    <x v="1"/>
    <n v="301"/>
    <x v="1"/>
    <s v="12 LSN"/>
    <s v="crayonputartwcr12minijk12lsnartomoro"/>
    <x v="0"/>
    <x v="525"/>
  </r>
  <r>
    <s v=""/>
    <s v=""/>
    <x v="1"/>
    <n v="129"/>
    <x v="1"/>
    <m/>
    <x v="1"/>
    <m/>
    <x v="0"/>
    <x v="1"/>
    <x v="1"/>
    <s v="CUTTER L 500 JK"/>
    <x v="1"/>
    <n v="24"/>
    <x v="0"/>
    <n v="162000"/>
    <m/>
    <m/>
    <x v="3"/>
    <x v="2"/>
    <x v="0"/>
    <x v="0"/>
    <n v="3888000"/>
    <n v="486000"/>
    <n v="170100"/>
    <n v="656100"/>
    <n v="3231900"/>
    <x v="0"/>
    <s v=""/>
    <s v=""/>
    <n v="3888000"/>
    <n v="3888000"/>
    <x v="19"/>
    <s v="ATALI MAKMUR"/>
    <x v="2"/>
    <x v="1"/>
    <x v="3"/>
    <s v="cutterl500jk"/>
    <s v="cutterl500jk38880000.1250.05"/>
    <s v="cutterl500jk38880000.1250.05"/>
    <s v=""/>
    <x v="1"/>
    <n v="312"/>
    <x v="1"/>
    <s v="24 LSN"/>
    <s v="cutterl500jk24lsnartomoro"/>
    <x v="0"/>
    <x v="526"/>
  </r>
  <r>
    <s v=""/>
    <s v=""/>
    <x v="1"/>
    <n v="129"/>
    <x v="1"/>
    <m/>
    <x v="1"/>
    <m/>
    <x v="0"/>
    <x v="1"/>
    <x v="0"/>
    <s v="CUTTER BLADE L 150 M MH JK"/>
    <x v="2"/>
    <n v="24"/>
    <x v="0"/>
    <m/>
    <m/>
    <m/>
    <x v="3"/>
    <x v="2"/>
    <x v="0"/>
    <x v="0"/>
    <s v=""/>
    <s v=""/>
    <s v=""/>
    <s v=""/>
    <s v=""/>
    <x v="0"/>
    <n v="7197862.5"/>
    <n v="35456137.5"/>
    <n v="0"/>
    <s v=""/>
    <x v="19"/>
    <s v="ATALI MAKMUR"/>
    <x v="2"/>
    <x v="1"/>
    <x v="3"/>
    <s v="cutterbladel150mmhjk"/>
    <s v="cutterbladel150mmhjk00.1250.05"/>
    <s v="cutterbladel150mmhjk00.1250.05"/>
    <s v=""/>
    <x v="1"/>
    <n v="453"/>
    <x v="1"/>
    <s v="40 LSN"/>
    <s v="cutterbladel150mmhjk40lsnartomoro"/>
    <x v="0"/>
    <x v="527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130"/>
    <s v="KEN_2407_827-11"/>
    <x v="0"/>
    <n v="130"/>
    <x v="20"/>
    <s v="KENKO SINAR INDONESIA"/>
    <x v="2"/>
    <s v="23071827"/>
    <x v="0"/>
    <x v="21"/>
    <x v="0"/>
    <s v="KENKO PRICE LABELLER MX 5500 8 DIGITS 1 LINE"/>
    <x v="8"/>
    <m/>
    <x v="1"/>
    <m/>
    <n v="2250000"/>
    <m/>
    <x v="5"/>
    <x v="0"/>
    <x v="0"/>
    <x v="0"/>
    <n v="11250000"/>
    <n v="1912500.0000000002"/>
    <n v="0"/>
    <n v="1912500.0000000002"/>
    <n v="9337500"/>
    <x v="0"/>
    <s v=""/>
    <s v=""/>
    <n v="2250000"/>
    <s v=""/>
    <x v="19"/>
    <s v="KENKO SINAR INDONESIA"/>
    <x v="2"/>
    <x v="12"/>
    <x v="3"/>
    <s v="kenkopricelabellermx55008digits1line"/>
    <s v="kenkopricelabellermx55008digits1line22500000.17"/>
    <s v="kenkopricelabellermx55008digits1line22500000.17"/>
    <s v="KENKO SINAR INDONESIAARTO MORO2307182745128kenkopricelabellermx55008digits1line"/>
    <x v="0"/>
    <n v="585"/>
    <x v="1"/>
    <s v="50 PCS"/>
    <s v="kenkopricelabellermx55008digits1line50pcsartomoro"/>
    <x v="0"/>
    <x v="528"/>
  </r>
  <r>
    <s v=""/>
    <s v=""/>
    <x v="1"/>
    <n v="130"/>
    <x v="1"/>
    <m/>
    <x v="1"/>
    <m/>
    <x v="0"/>
    <x v="1"/>
    <x v="0"/>
    <s v="KENKO PRICE LABEL 6001-2R 1 LINE @10ROL"/>
    <x v="9"/>
    <m/>
    <x v="1"/>
    <m/>
    <n v="1050000"/>
    <m/>
    <x v="5"/>
    <x v="0"/>
    <x v="0"/>
    <x v="0"/>
    <n v="3150000"/>
    <n v="535500"/>
    <n v="0"/>
    <n v="535500"/>
    <n v="2614500"/>
    <x v="0"/>
    <s v=""/>
    <s v=""/>
    <n v="1050000"/>
    <s v=""/>
    <x v="19"/>
    <s v="KENKO SINAR INDONESIA"/>
    <x v="2"/>
    <x v="1"/>
    <x v="3"/>
    <s v="kenkopricelabel60012r1line@10rol"/>
    <s v="kenkopricelabel60012r1line@10rol10500000.17"/>
    <s v="kenkopricelabel60012r1line@10rol10500000.17"/>
    <s v=""/>
    <x v="1"/>
    <n v="530"/>
    <x v="1"/>
    <s v="50 TUB"/>
    <s v="kenkopricelabel60012r1line@10rol50tubartomoro"/>
    <x v="0"/>
    <x v="529"/>
  </r>
  <r>
    <s v=""/>
    <s v=""/>
    <x v="1"/>
    <n v="130"/>
    <x v="1"/>
    <m/>
    <x v="1"/>
    <m/>
    <x v="0"/>
    <x v="1"/>
    <x v="0"/>
    <s v="KENKO PRICE LABEL 5002 2 LINE @10ROL"/>
    <x v="5"/>
    <m/>
    <x v="1"/>
    <m/>
    <n v="1350000"/>
    <m/>
    <x v="5"/>
    <x v="0"/>
    <x v="0"/>
    <x v="0"/>
    <n v="2700000"/>
    <n v="459000.00000000006"/>
    <n v="0"/>
    <n v="459000.00000000006"/>
    <n v="2241000"/>
    <x v="0"/>
    <s v=""/>
    <s v=""/>
    <n v="1350000"/>
    <s v=""/>
    <x v="19"/>
    <s v="KENKO SINAR INDONESIA"/>
    <x v="2"/>
    <x v="1"/>
    <x v="3"/>
    <s v="kenkopricelabel50022line@10rol"/>
    <s v="kenkopricelabel50022line@10rol13500000.17"/>
    <s v="kenkopricelabel50022line@10rol13500000.17"/>
    <s v=""/>
    <x v="1"/>
    <n v="529"/>
    <x v="1"/>
    <s v="50 TUB"/>
    <s v="kenkopricelabel50022line@10rol50tubartomoro"/>
    <x v="0"/>
    <x v="530"/>
  </r>
  <r>
    <s v=""/>
    <s v=""/>
    <x v="1"/>
    <n v="130"/>
    <x v="1"/>
    <m/>
    <x v="1"/>
    <m/>
    <x v="0"/>
    <x v="1"/>
    <x v="1"/>
    <s v="KENKO PENCIL CASE PC-0719 UR"/>
    <x v="1"/>
    <m/>
    <x v="1"/>
    <m/>
    <n v="1497600"/>
    <m/>
    <x v="5"/>
    <x v="0"/>
    <x v="0"/>
    <x v="0"/>
    <n v="1497600"/>
    <n v="254592.00000000003"/>
    <n v="0"/>
    <n v="254592.00000000003"/>
    <n v="1243008"/>
    <x v="0"/>
    <s v=""/>
    <s v=""/>
    <n v="1497600"/>
    <s v=""/>
    <x v="19"/>
    <s v="KENKO SINAR INDONESIA"/>
    <x v="2"/>
    <x v="1"/>
    <x v="3"/>
    <s v="kenkopencilcasepc0719ur"/>
    <s v="kenkopencilcasepc0719ur14976000.17"/>
    <s v="kenkopencilcasepc0719ur14976000.17"/>
    <s v=""/>
    <x v="1"/>
    <n v="656"/>
    <x v="1"/>
    <s v="24 LSN"/>
    <s v="kenkopencilcasepc0719ur24lsnartomoro"/>
    <x v="0"/>
    <x v="531"/>
  </r>
  <r>
    <s v=""/>
    <s v=""/>
    <x v="1"/>
    <n v="130"/>
    <x v="1"/>
    <m/>
    <x v="1"/>
    <m/>
    <x v="0"/>
    <x v="1"/>
    <x v="2"/>
    <s v="KENKO GEL PEN KE-303 T GEL TRIANGULAR BLACK"/>
    <x v="6"/>
    <m/>
    <x v="1"/>
    <m/>
    <n v="3110400"/>
    <m/>
    <x v="5"/>
    <x v="0"/>
    <x v="0"/>
    <x v="0"/>
    <n v="12441600"/>
    <n v="2115072"/>
    <n v="0"/>
    <n v="2115072"/>
    <n v="10326528"/>
    <x v="0"/>
    <s v=""/>
    <s v=""/>
    <n v="3110400"/>
    <s v=""/>
    <x v="19"/>
    <s v="KENKO SINAR INDONESIA"/>
    <x v="2"/>
    <x v="1"/>
    <x v="3"/>
    <s v="kenkogelpenke303tgeltriangularblack"/>
    <s v="kenkogelpenke303tgeltriangularblack31104000.17"/>
    <s v="kenkogelpenke303tgeltriangularblack31104000.17"/>
    <s v=""/>
    <x v="1"/>
    <n v="401"/>
    <x v="1"/>
    <s v="12 GRS"/>
    <s v="kenkogelpenke303tgeltriangularblack12grsartomoro"/>
    <x v="0"/>
    <x v="532"/>
  </r>
  <r>
    <s v=""/>
    <s v=""/>
    <x v="1"/>
    <n v="130"/>
    <x v="1"/>
    <m/>
    <x v="1"/>
    <m/>
    <x v="0"/>
    <x v="1"/>
    <x v="7"/>
    <s v="KENKO CORRECTION FLUID KE-108"/>
    <x v="0"/>
    <m/>
    <x v="1"/>
    <m/>
    <n v="1695600"/>
    <m/>
    <x v="5"/>
    <x v="0"/>
    <x v="0"/>
    <x v="0"/>
    <n v="16956000"/>
    <n v="2882520"/>
    <n v="0"/>
    <n v="2882520"/>
    <n v="14073480"/>
    <x v="0"/>
    <s v=""/>
    <s v=""/>
    <n v="1695600"/>
    <s v=""/>
    <x v="19"/>
    <s v="KENKO SINAR INDONESIA"/>
    <x v="2"/>
    <x v="1"/>
    <x v="3"/>
    <s v="kenkocorrectionfluidke108"/>
    <s v="kenkocorrectionfluidke10816956000.17"/>
    <s v="kenkocorrectionfluidke10816956000.17"/>
    <s v=""/>
    <x v="1"/>
    <n v="998"/>
    <x v="1"/>
    <s v="36 LSN"/>
    <s v="kenkocorrectionfluidke10836lsnartomoro"/>
    <x v="0"/>
    <x v="533"/>
  </r>
  <r>
    <s v=""/>
    <s v=""/>
    <x v="1"/>
    <n v="130"/>
    <x v="1"/>
    <m/>
    <x v="1"/>
    <m/>
    <x v="0"/>
    <x v="1"/>
    <x v="2"/>
    <s v="KENKO CUTTER BLADE L 150 18MM"/>
    <x v="8"/>
    <m/>
    <x v="1"/>
    <m/>
    <n v="3888000"/>
    <m/>
    <x v="5"/>
    <x v="0"/>
    <x v="0"/>
    <x v="0"/>
    <n v="19440000"/>
    <n v="3304800.0000000005"/>
    <n v="0"/>
    <n v="3304800.0000000005"/>
    <n v="16135200"/>
    <x v="0"/>
    <s v=""/>
    <s v=""/>
    <n v="3888000"/>
    <s v=""/>
    <x v="19"/>
    <s v="KENKO SINAR INDONESIA"/>
    <x v="2"/>
    <x v="1"/>
    <x v="3"/>
    <s v="kenkocutterbladel15018mm"/>
    <s v="kenkocutterbladel15018mm38880000.17"/>
    <s v="kenkocutterbladel15018mm38880000.17"/>
    <s v=""/>
    <x v="1"/>
    <n v="456"/>
    <x v="1"/>
    <s v="60 LSN"/>
    <s v="kenkocutterbladel15018mm60lsnartomoro"/>
    <x v="0"/>
    <x v="534"/>
  </r>
  <r>
    <s v=""/>
    <s v=""/>
    <x v="1"/>
    <n v="130"/>
    <x v="1"/>
    <m/>
    <x v="1"/>
    <m/>
    <x v="0"/>
    <x v="1"/>
    <x v="4"/>
    <s v="KENKO STAPLER HD-10"/>
    <x v="8"/>
    <m/>
    <x v="1"/>
    <m/>
    <n v="1860000"/>
    <m/>
    <x v="5"/>
    <x v="0"/>
    <x v="0"/>
    <x v="0"/>
    <n v="9300000"/>
    <n v="1581000"/>
    <n v="0"/>
    <n v="1581000"/>
    <n v="7719000"/>
    <x v="0"/>
    <s v=""/>
    <s v=""/>
    <n v="1860000"/>
    <s v=""/>
    <x v="19"/>
    <s v="KENKO SINAR INDONESIA"/>
    <x v="2"/>
    <x v="1"/>
    <x v="3"/>
    <s v="kenkostaplerhd10"/>
    <s v="kenkostaplerhd1018600000.17"/>
    <s v="kenkostaplerhd1018600000.17"/>
    <s v=""/>
    <x v="1"/>
    <n v="866"/>
    <x v="1"/>
    <s v="20 LSN"/>
    <s v="kenkostaplerhd1020lsnartomoro"/>
    <x v="0"/>
    <x v="535"/>
  </r>
  <r>
    <s v=""/>
    <s v=""/>
    <x v="1"/>
    <n v="130"/>
    <x v="1"/>
    <m/>
    <x v="1"/>
    <m/>
    <x v="0"/>
    <x v="1"/>
    <x v="1"/>
    <s v="KENKO PENCIL LEAD PL 05 2B 0.5MM HI POLYMER"/>
    <x v="1"/>
    <m/>
    <x v="1"/>
    <m/>
    <n v="3240000"/>
    <m/>
    <x v="5"/>
    <x v="0"/>
    <x v="0"/>
    <x v="0"/>
    <n v="3240000"/>
    <n v="550800"/>
    <n v="0"/>
    <n v="550800"/>
    <n v="2689200"/>
    <x v="0"/>
    <s v=""/>
    <s v=""/>
    <n v="3240000"/>
    <s v=""/>
    <x v="19"/>
    <s v="KENKO SINAR INDONESIA"/>
    <x v="2"/>
    <x v="1"/>
    <x v="3"/>
    <s v="kenkopencilleadpl052b05mmhipolymer"/>
    <s v="kenkopencilleadpl052b05mmhipolymer32400000.17"/>
    <s v="kenkopencilleadpl052b05mmhipolymer32400000.17"/>
    <s v=""/>
    <x v="1"/>
    <n v="464"/>
    <x v="1"/>
    <s v="18 GRS"/>
    <s v="kenkopencilleadpl052b05mmhipolymer18grsartomoro"/>
    <x v="0"/>
    <x v="536"/>
  </r>
  <r>
    <s v=""/>
    <s v=""/>
    <x v="1"/>
    <n v="130"/>
    <x v="1"/>
    <m/>
    <x v="1"/>
    <m/>
    <x v="0"/>
    <x v="1"/>
    <x v="4"/>
    <s v="KENKO CORRECTION FLUID KE 01"/>
    <x v="8"/>
    <m/>
    <x v="1"/>
    <m/>
    <n v="1954800"/>
    <m/>
    <x v="5"/>
    <x v="0"/>
    <x v="0"/>
    <x v="0"/>
    <n v="9774000"/>
    <n v="1661580.0000000002"/>
    <n v="0"/>
    <n v="1661580.0000000002"/>
    <n v="8112420"/>
    <x v="0"/>
    <s v=""/>
    <s v=""/>
    <n v="1954800"/>
    <s v=""/>
    <x v="19"/>
    <s v="KENKO SINAR INDONESIA"/>
    <x v="2"/>
    <x v="1"/>
    <x v="3"/>
    <s v="kenkocorrectionfluidke01"/>
    <s v="kenkocorrectionfluidke0119548000.17"/>
    <s v="kenkocorrectionfluidke0119548000.17"/>
    <s v=""/>
    <x v="1"/>
    <n v="996"/>
    <x v="1"/>
    <s v="36 LSN"/>
    <s v="kenkocorrectionfluidke0136lsnartomoro"/>
    <x v="0"/>
    <x v="537"/>
  </r>
  <r>
    <s v=""/>
    <s v=""/>
    <x v="1"/>
    <n v="130"/>
    <x v="1"/>
    <m/>
    <x v="1"/>
    <m/>
    <x v="0"/>
    <x v="1"/>
    <x v="2"/>
    <s v="KENKO GEL PEN EASY GEL BLACK"/>
    <x v="9"/>
    <m/>
    <x v="1"/>
    <m/>
    <n v="3758400"/>
    <m/>
    <x v="5"/>
    <x v="0"/>
    <x v="0"/>
    <x v="0"/>
    <n v="11275200"/>
    <n v="1916784.0000000002"/>
    <n v="0"/>
    <n v="1916784.0000000002"/>
    <n v="9358416"/>
    <x v="0"/>
    <n v="17174148"/>
    <n v="83850252"/>
    <n v="3758400"/>
    <s v=""/>
    <x v="19"/>
    <s v="KENKO SINAR INDONESIA"/>
    <x v="2"/>
    <x v="1"/>
    <x v="3"/>
    <s v="kenkogelpeneasygelblack"/>
    <s v="kenkogelpeneasygelblack37584000.17"/>
    <s v="kenkogelpeneasygelblack37584000.17"/>
    <s v=""/>
    <x v="1"/>
    <n v="376"/>
    <x v="1"/>
    <s v="12 GRS"/>
    <s v="kenkogelpeneasygelblack12grsartomoro"/>
    <x v="0"/>
    <x v="538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131"/>
    <s v="KEN_2407_987-10"/>
    <x v="0"/>
    <n v="131"/>
    <x v="1"/>
    <s v="KENKO SINAR INDONESIA"/>
    <x v="2"/>
    <s v="23071987"/>
    <x v="0"/>
    <x v="23"/>
    <x v="0"/>
    <s v="KENKO GEL PEN KE 303 T GEL TRIANGULAR BLACK"/>
    <x v="5"/>
    <m/>
    <x v="1"/>
    <m/>
    <n v="3110400"/>
    <m/>
    <x v="5"/>
    <x v="0"/>
    <x v="0"/>
    <x v="0"/>
    <n v="6220800"/>
    <n v="1057536"/>
    <n v="0"/>
    <n v="1057536"/>
    <n v="5163264"/>
    <x v="0"/>
    <s v=""/>
    <s v=""/>
    <n v="3110400"/>
    <s v=""/>
    <x v="19"/>
    <s v="KENKO SINAR INDONESIA"/>
    <x v="2"/>
    <x v="9"/>
    <x v="3"/>
    <s v="kenkogelpenke303tgeltriangularblack"/>
    <s v="kenkogelpenke303tgeltriangularblack31104000.17"/>
    <s v="kenkogelpenke303tgeltriangularblack31104000.17"/>
    <s v="KENKO SINAR INDONESIAARTO MORO2307198745129kenkogelpenke303tgeltriangularblack"/>
    <x v="0"/>
    <n v="401"/>
    <x v="1"/>
    <s v="12 GRS"/>
    <s v="kenkogelpenke303tgeltriangularblack12grsartomoro"/>
    <x v="0"/>
    <x v="539"/>
  </r>
  <r>
    <s v=""/>
    <s v=""/>
    <x v="1"/>
    <n v="131"/>
    <x v="1"/>
    <m/>
    <x v="1"/>
    <m/>
    <x v="0"/>
    <x v="1"/>
    <x v="2"/>
    <s v="KENKO ERASER ERW 20 SQ WHITE"/>
    <x v="5"/>
    <m/>
    <x v="1"/>
    <m/>
    <n v="1500000"/>
    <m/>
    <x v="5"/>
    <x v="0"/>
    <x v="0"/>
    <x v="0"/>
    <n v="3000000"/>
    <n v="510000.00000000006"/>
    <n v="0"/>
    <n v="510000.00000000006"/>
    <n v="2490000"/>
    <x v="0"/>
    <s v=""/>
    <s v=""/>
    <n v="1500000"/>
    <s v=""/>
    <x v="19"/>
    <s v="KENKO SINAR INDONESIA"/>
    <x v="2"/>
    <x v="1"/>
    <x v="3"/>
    <s v="kenkoerasererw20sqwhite"/>
    <s v="kenkoerasererw20sqwhite15000000.17"/>
    <s v="kenkoerasererw20sqwhite15000000.17"/>
    <s v=""/>
    <x v="1"/>
    <n v="903"/>
    <x v="1"/>
    <s v="50 BOX"/>
    <s v="kenkoerasererw20sqwhite50boxartomoro"/>
    <x v="0"/>
    <x v="540"/>
  </r>
  <r>
    <s v=""/>
    <s v=""/>
    <x v="1"/>
    <n v="131"/>
    <x v="1"/>
    <m/>
    <x v="1"/>
    <m/>
    <x v="0"/>
    <x v="1"/>
    <x v="1"/>
    <s v="KENKO LAMINATING FILM LF 100-2234 FC @100PCS"/>
    <x v="1"/>
    <m/>
    <x v="1"/>
    <m/>
    <n v="1150000"/>
    <m/>
    <x v="5"/>
    <x v="0"/>
    <x v="0"/>
    <x v="0"/>
    <n v="1150000"/>
    <n v="195500"/>
    <n v="0"/>
    <n v="195500"/>
    <n v="954500"/>
    <x v="0"/>
    <s v=""/>
    <s v=""/>
    <n v="1150000"/>
    <s v=""/>
    <x v="19"/>
    <s v="KENKO SINAR INDONESIA"/>
    <x v="2"/>
    <x v="1"/>
    <x v="3"/>
    <s v="kenkolaminatingfilmlf1002234fc@100pcs"/>
    <s v="kenkolaminatingfilmlf1002234fc@100pcs11500000.17"/>
    <s v="kenkolaminatingfilmlf1002234fc@100pcs11500000.17"/>
    <s v=""/>
    <x v="1"/>
    <n v="591"/>
    <x v="1"/>
    <s v="10 BOX"/>
    <s v="kenkolaminatingfilmlf1002234fc@100pcs10boxartomoro"/>
    <x v="0"/>
    <x v="541"/>
  </r>
  <r>
    <s v=""/>
    <s v=""/>
    <x v="1"/>
    <n v="131"/>
    <x v="1"/>
    <m/>
    <x v="1"/>
    <m/>
    <x v="0"/>
    <x v="1"/>
    <x v="0"/>
    <s v="KENKO CORRECTION FLUID KE-108"/>
    <x v="5"/>
    <m/>
    <x v="1"/>
    <m/>
    <n v="1695600"/>
    <m/>
    <x v="5"/>
    <x v="0"/>
    <x v="0"/>
    <x v="0"/>
    <n v="3391200"/>
    <n v="576504"/>
    <n v="0"/>
    <n v="576504"/>
    <n v="2814696"/>
    <x v="0"/>
    <s v=""/>
    <s v=""/>
    <n v="1695600"/>
    <s v=""/>
    <x v="19"/>
    <s v="KENKO SINAR INDONESIA"/>
    <x v="2"/>
    <x v="1"/>
    <x v="3"/>
    <s v="kenkocorrectionfluidke108"/>
    <s v="kenkocorrectionfluidke10816956000.17"/>
    <s v="kenkocorrectionfluidke10816956000.17"/>
    <s v=""/>
    <x v="1"/>
    <n v="998"/>
    <x v="1"/>
    <s v="36 LSN"/>
    <s v="kenkocorrectionfluidke10836lsnartomoro"/>
    <x v="0"/>
    <x v="542"/>
  </r>
  <r>
    <s v=""/>
    <s v=""/>
    <x v="1"/>
    <n v="131"/>
    <x v="1"/>
    <m/>
    <x v="1"/>
    <m/>
    <x v="0"/>
    <x v="1"/>
    <x v="1"/>
    <s v="KENKO HEAVY DUTY STAPLER HD-12N/13"/>
    <x v="5"/>
    <m/>
    <x v="1"/>
    <m/>
    <n v="504000"/>
    <m/>
    <x v="5"/>
    <x v="0"/>
    <x v="0"/>
    <x v="0"/>
    <n v="1008000"/>
    <n v="171360"/>
    <n v="0"/>
    <n v="171360"/>
    <n v="836640"/>
    <x v="0"/>
    <s v=""/>
    <s v=""/>
    <n v="504000"/>
    <s v=""/>
    <x v="19"/>
    <s v="KENKO SINAR INDONESIA"/>
    <x v="2"/>
    <x v="1"/>
    <x v="3"/>
    <s v="kenkoheavydutystaplerhd12n13"/>
    <s v="kenkoheavydutystaplerhd12n135040000.17"/>
    <s v="kenkoheavydutystaplerhd12n135040000.17"/>
    <s v=""/>
    <x v="1"/>
    <n v="876"/>
    <x v="1"/>
    <s v="6 PCS"/>
    <s v="kenkoheavydutystaplerhd12n136pcsartomoro"/>
    <x v="0"/>
    <x v="543"/>
  </r>
  <r>
    <s v=""/>
    <s v=""/>
    <x v="1"/>
    <n v="131"/>
    <x v="1"/>
    <m/>
    <x v="1"/>
    <m/>
    <x v="0"/>
    <x v="1"/>
    <x v="1"/>
    <s v="KENKO HEAVY DUTY STAPLER HD-12N/24"/>
    <x v="1"/>
    <m/>
    <x v="1"/>
    <m/>
    <n v="930000"/>
    <m/>
    <x v="5"/>
    <x v="0"/>
    <x v="0"/>
    <x v="0"/>
    <n v="930000"/>
    <n v="158100"/>
    <n v="0"/>
    <n v="158100"/>
    <n v="771900"/>
    <x v="0"/>
    <s v=""/>
    <s v=""/>
    <n v="930000"/>
    <s v=""/>
    <x v="19"/>
    <s v="KENKO SINAR INDONESIA"/>
    <x v="2"/>
    <x v="1"/>
    <x v="3"/>
    <s v="kenkoheavydutystaplerhd12n24"/>
    <s v="kenkoheavydutystaplerhd12n249300000.17"/>
    <s v="kenkoheavydutystaplerhd12n249300000.17"/>
    <s v=""/>
    <x v="1"/>
    <n v="877"/>
    <x v="1"/>
    <s v="6 PCS"/>
    <s v="kenkoheavydutystaplerhd12n246pcsartomoro"/>
    <x v="0"/>
    <x v="544"/>
  </r>
  <r>
    <s v=""/>
    <s v=""/>
    <x v="1"/>
    <n v="131"/>
    <x v="1"/>
    <m/>
    <x v="1"/>
    <m/>
    <x v="0"/>
    <x v="1"/>
    <x v="0"/>
    <s v="KENKO BINDER CLIP NO.107"/>
    <x v="1"/>
    <m/>
    <x v="1"/>
    <m/>
    <n v="1590000"/>
    <m/>
    <x v="5"/>
    <x v="0"/>
    <x v="0"/>
    <x v="0"/>
    <n v="1590000"/>
    <n v="270300"/>
    <n v="0"/>
    <n v="270300"/>
    <n v="1319700"/>
    <x v="0"/>
    <s v=""/>
    <s v=""/>
    <n v="1590000"/>
    <s v=""/>
    <x v="19"/>
    <s v="KENKO SINAR INDONESIA"/>
    <x v="2"/>
    <x v="1"/>
    <x v="3"/>
    <s v="kenkobinderclipno107"/>
    <s v="kenkobinderclipno10715900000.17"/>
    <s v="kenkobinderclipno10715900000.17"/>
    <s v=""/>
    <x v="1"/>
    <n v="131"/>
    <x v="1"/>
    <s v="50 GRS"/>
    <s v="kenkobinderclipno10750grsartomoro"/>
    <x v="0"/>
    <x v="545"/>
  </r>
  <r>
    <s v=""/>
    <s v=""/>
    <x v="1"/>
    <n v="131"/>
    <x v="1"/>
    <m/>
    <x v="1"/>
    <m/>
    <x v="0"/>
    <x v="1"/>
    <x v="5"/>
    <s v="KENKO COLOR PENCIL CP 12 HALF CLASSIC"/>
    <x v="9"/>
    <m/>
    <x v="1"/>
    <m/>
    <n v="3801600"/>
    <m/>
    <x v="5"/>
    <x v="0"/>
    <x v="0"/>
    <x v="0"/>
    <n v="11404800"/>
    <n v="1938816.0000000002"/>
    <n v="0"/>
    <n v="1938816.0000000002"/>
    <n v="9465984"/>
    <x v="0"/>
    <s v=""/>
    <s v=""/>
    <n v="3801600"/>
    <s v=""/>
    <x v="19"/>
    <s v="KENKO SINAR INDONESIA"/>
    <x v="2"/>
    <x v="1"/>
    <x v="3"/>
    <s v="kenkocolorpencilcp12halfclassic"/>
    <s v="kenkocolorpencilcp12halfclassic38016000.17"/>
    <s v="kenkocolorpencilcp12halfclassic38016000.17"/>
    <s v=""/>
    <x v="1"/>
    <n v="798"/>
    <x v="1"/>
    <s v="24 BOX (24 SET)"/>
    <s v="kenkocolorpencilcp12halfclassic24box24setartomoro"/>
    <x v="0"/>
    <x v="546"/>
  </r>
  <r>
    <s v=""/>
    <s v=""/>
    <x v="1"/>
    <n v="131"/>
    <x v="1"/>
    <m/>
    <x v="1"/>
    <m/>
    <x v="0"/>
    <x v="1"/>
    <x v="8"/>
    <s v="KENKO 12 COLOR PENCIL CP 12 F CLASSIC"/>
    <x v="19"/>
    <m/>
    <x v="1"/>
    <m/>
    <n v="2980800"/>
    <m/>
    <x v="5"/>
    <x v="0"/>
    <x v="0"/>
    <x v="0"/>
    <n v="23846400"/>
    <n v="4053888.0000000005"/>
    <n v="0"/>
    <n v="4053888.0000000005"/>
    <n v="19792512"/>
    <x v="0"/>
    <s v=""/>
    <s v=""/>
    <n v="2980800"/>
    <s v=""/>
    <x v="19"/>
    <s v="KENKO SINAR INDONESIA"/>
    <x v="2"/>
    <x v="1"/>
    <x v="3"/>
    <s v="kenko12colorpencilcp12fclassic"/>
    <s v="kenko12colorpencilcp12fclassic29808000.17"/>
    <s v="kenko12colorpencilcp12fclassic29808000.17"/>
    <s v=""/>
    <x v="1"/>
    <n v="790"/>
    <x v="1"/>
    <s v="24 LSN"/>
    <s v="kenko12colorpencilcp12fclassic24lsnartomoro"/>
    <x v="0"/>
    <x v="547"/>
  </r>
  <r>
    <s v=""/>
    <s v=""/>
    <x v="1"/>
    <n v="131"/>
    <x v="1"/>
    <m/>
    <x v="1"/>
    <m/>
    <x v="0"/>
    <x v="1"/>
    <x v="2"/>
    <s v="KENKO 24 COLOR PENCIL CP 24 F CLASSI C"/>
    <x v="5"/>
    <m/>
    <x v="1"/>
    <m/>
    <n v="2980800"/>
    <m/>
    <x v="5"/>
    <x v="0"/>
    <x v="0"/>
    <x v="0"/>
    <n v="5961600"/>
    <n v="1013472.0000000001"/>
    <n v="0"/>
    <n v="1013472.0000000001"/>
    <n v="4948128"/>
    <x v="0"/>
    <n v="9945476"/>
    <n v="48557324"/>
    <n v="2980800"/>
    <s v=""/>
    <x v="19"/>
    <s v="KENKO SINAR INDONESIA"/>
    <x v="2"/>
    <x v="1"/>
    <x v="3"/>
    <s v="kenko24colorpencilcp24fclassic"/>
    <s v="kenko24colorpencilcp24fclassic29808000.17"/>
    <s v="kenko24colorpencilcp24fclassic29808000.17"/>
    <s v=""/>
    <x v="1"/>
    <n v="801"/>
    <x v="1"/>
    <s v="24 BOX (6 SET)"/>
    <s v="kenko24colorpencilcp24fclassic24box6setartomoro"/>
    <x v="0"/>
    <x v="548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132"/>
    <s v="KEN_2407_020-8"/>
    <x v="0"/>
    <n v="132"/>
    <x v="1"/>
    <s v="KENKO SINAR INDONESIA"/>
    <x v="2"/>
    <s v="23072020"/>
    <x v="0"/>
    <x v="24"/>
    <x v="5"/>
    <s v="KENKO CORRECTION FLUID KE 01"/>
    <x v="8"/>
    <m/>
    <x v="1"/>
    <m/>
    <n v="1954800"/>
    <m/>
    <x v="5"/>
    <x v="0"/>
    <x v="0"/>
    <x v="0"/>
    <n v="9774000"/>
    <n v="1661580.0000000002"/>
    <n v="0"/>
    <n v="1661580.0000000002"/>
    <n v="8112420"/>
    <x v="0"/>
    <s v=""/>
    <s v=""/>
    <n v="1954800"/>
    <s v=""/>
    <x v="19"/>
    <s v="KENKO SINAR INDONESIA"/>
    <x v="2"/>
    <x v="10"/>
    <x v="5"/>
    <s v="kenkocorrectionfluidke01"/>
    <s v="kenkocorrectionfluidke0119548000.17"/>
    <s v="kenkocorrectionfluidke0119548000.17"/>
    <s v="KENKO SINAR INDONESIAARTO MORO2307202022/077/2023kenkocorrectionfluidke01"/>
    <x v="0"/>
    <n v="996"/>
    <x v="1"/>
    <s v="36 LSN"/>
    <s v="kenkocorrectionfluidke0136lsnartomoro"/>
    <x v="0"/>
    <x v="549"/>
  </r>
  <r>
    <s v=""/>
    <s v=""/>
    <x v="1"/>
    <n v="132"/>
    <x v="1"/>
    <m/>
    <x v="1"/>
    <m/>
    <x v="0"/>
    <x v="1"/>
    <x v="1"/>
    <s v="KENKO GEL PEN EASY GEL BLACK"/>
    <x v="1"/>
    <m/>
    <x v="1"/>
    <m/>
    <n v="3758400"/>
    <m/>
    <x v="5"/>
    <x v="0"/>
    <x v="0"/>
    <x v="0"/>
    <n v="3758400"/>
    <n v="638928"/>
    <n v="0"/>
    <n v="638928"/>
    <n v="3119472"/>
    <x v="0"/>
    <s v=""/>
    <s v=""/>
    <n v="3758400"/>
    <s v=""/>
    <x v="19"/>
    <s v="KENKO SINAR INDONESIA"/>
    <x v="2"/>
    <x v="1"/>
    <x v="5"/>
    <s v="kenkogelpeneasygelblack"/>
    <s v="kenkogelpeneasygelblack37584000.17"/>
    <s v="kenkogelpeneasygelblack37584000.17"/>
    <s v=""/>
    <x v="1"/>
    <n v="376"/>
    <x v="1"/>
    <s v="12 GRS"/>
    <s v="kenkogelpeneasygelblack12grsartomoro"/>
    <x v="0"/>
    <x v="550"/>
  </r>
  <r>
    <s v=""/>
    <s v=""/>
    <x v="1"/>
    <n v="132"/>
    <x v="1"/>
    <m/>
    <x v="1"/>
    <m/>
    <x v="0"/>
    <x v="1"/>
    <x v="0"/>
    <s v="KENKO PENCIL 2B-3030"/>
    <x v="5"/>
    <m/>
    <x v="1"/>
    <m/>
    <n v="2448000"/>
    <m/>
    <x v="5"/>
    <x v="0"/>
    <x v="0"/>
    <x v="0"/>
    <n v="4896000"/>
    <n v="832320.00000000012"/>
    <n v="0"/>
    <n v="832320.00000000012"/>
    <n v="4063680"/>
    <x v="0"/>
    <s v=""/>
    <s v=""/>
    <n v="2448000"/>
    <s v=""/>
    <x v="19"/>
    <s v="KENKO SINAR INDONESIA"/>
    <x v="2"/>
    <x v="1"/>
    <x v="5"/>
    <s v="kenkopencil2b3030"/>
    <s v="kenkopencil2b303024480000.17"/>
    <s v="kenkopencil2b303024480000.17"/>
    <s v=""/>
    <x v="1"/>
    <n v="718"/>
    <x v="1"/>
    <s v="20 GRS"/>
    <s v="kenkopencil2b303020grsartomoro"/>
    <x v="0"/>
    <x v="551"/>
  </r>
  <r>
    <s v=""/>
    <s v=""/>
    <x v="1"/>
    <n v="132"/>
    <x v="1"/>
    <m/>
    <x v="1"/>
    <m/>
    <x v="0"/>
    <x v="1"/>
    <x v="2"/>
    <s v="KENKO PENCIL 2B-3181 HITAM CAP MERAH"/>
    <x v="9"/>
    <m/>
    <x v="1"/>
    <m/>
    <n v="2112000"/>
    <m/>
    <x v="5"/>
    <x v="0"/>
    <x v="0"/>
    <x v="0"/>
    <n v="6336000"/>
    <n v="1077120"/>
    <n v="0"/>
    <n v="1077120"/>
    <n v="5258880"/>
    <x v="0"/>
    <s v=""/>
    <s v=""/>
    <n v="2112000"/>
    <s v=""/>
    <x v="19"/>
    <s v="KENKO SINAR INDONESIA"/>
    <x v="2"/>
    <x v="1"/>
    <x v="5"/>
    <s v="kenkopencil2b3181hitamcapmerah"/>
    <s v="kenkopencil2b3181hitamcapmerah21120000.17"/>
    <s v="kenkopencil2b3181hitamcapmerah21120000.17"/>
    <s v=""/>
    <x v="1"/>
    <n v="719"/>
    <x v="1"/>
    <s v="20 GRS"/>
    <s v="kenkopencil2b3181hitamcapmerah20grsartomoro"/>
    <x v="0"/>
    <x v="552"/>
  </r>
  <r>
    <s v=""/>
    <s v=""/>
    <x v="1"/>
    <n v="132"/>
    <x v="1"/>
    <m/>
    <x v="1"/>
    <m/>
    <x v="0"/>
    <x v="1"/>
    <x v="1"/>
    <s v="KENKO PENCIL 2B-6373 METALLIC"/>
    <x v="1"/>
    <m/>
    <x v="1"/>
    <m/>
    <n v="2160000"/>
    <m/>
    <x v="5"/>
    <x v="0"/>
    <x v="0"/>
    <x v="0"/>
    <n v="2160000"/>
    <n v="367200"/>
    <n v="0"/>
    <n v="367200"/>
    <n v="1792800"/>
    <x v="0"/>
    <s v=""/>
    <s v=""/>
    <n v="2160000"/>
    <s v=""/>
    <x v="19"/>
    <s v="KENKO SINAR INDONESIA"/>
    <x v="2"/>
    <x v="1"/>
    <x v="5"/>
    <s v="kenkopencil2b6373metallic"/>
    <s v="kenkopencil2b6373metallic21600000.17"/>
    <s v="kenkopencil2b6373metallic21600000.17"/>
    <s v=""/>
    <x v="1"/>
    <n v="726"/>
    <x v="1"/>
    <s v="20 GRS"/>
    <s v="kenkopencil2b6373metallic20grsartomoro"/>
    <x v="0"/>
    <x v="553"/>
  </r>
  <r>
    <s v=""/>
    <s v=""/>
    <x v="1"/>
    <n v="132"/>
    <x v="1"/>
    <m/>
    <x v="1"/>
    <m/>
    <x v="0"/>
    <x v="1"/>
    <x v="1"/>
    <s v="KENKO PENCIL 2B-6181 BIRU CAP HITAM"/>
    <x v="1"/>
    <m/>
    <x v="1"/>
    <m/>
    <n v="2208000"/>
    <m/>
    <x v="5"/>
    <x v="0"/>
    <x v="0"/>
    <x v="0"/>
    <n v="2208000"/>
    <n v="375360"/>
    <n v="0"/>
    <n v="375360"/>
    <n v="1832640"/>
    <x v="0"/>
    <s v=""/>
    <s v=""/>
    <n v="2208000"/>
    <s v=""/>
    <x v="19"/>
    <s v="KENKO SINAR INDONESIA"/>
    <x v="2"/>
    <x v="1"/>
    <x v="5"/>
    <s v="kenkopencil2b6181birucaphitam"/>
    <s v="kenkopencil2b6181birucaphitam22080000.17"/>
    <s v="kenkopencil2b6181birucaphitam22080000.17"/>
    <s v=""/>
    <x v="1"/>
    <n v="721"/>
    <x v="1"/>
    <s v="20 GRS"/>
    <s v="kenkopencil2b6181birucaphitam20grsartomoro"/>
    <x v="0"/>
    <x v="554"/>
  </r>
  <r>
    <s v=""/>
    <s v=""/>
    <x v="1"/>
    <n v="132"/>
    <x v="1"/>
    <m/>
    <x v="1"/>
    <m/>
    <x v="0"/>
    <x v="1"/>
    <x v="2"/>
    <s v="KENKO PENCIL 2B-6191 HIJAU CAP HITAM"/>
    <x v="5"/>
    <m/>
    <x v="1"/>
    <m/>
    <n v="2208000"/>
    <m/>
    <x v="5"/>
    <x v="0"/>
    <x v="0"/>
    <x v="0"/>
    <n v="4416000"/>
    <n v="750720"/>
    <n v="0"/>
    <n v="750720"/>
    <n v="3665280"/>
    <x v="0"/>
    <s v=""/>
    <s v=""/>
    <n v="2208000"/>
    <s v=""/>
    <x v="19"/>
    <s v="KENKO SINAR INDONESIA"/>
    <x v="2"/>
    <x v="1"/>
    <x v="5"/>
    <s v="kenkopencil2b6191hijaucaphitam"/>
    <s v="kenkopencil2b6191hijaucaphitam22080000.17"/>
    <s v="kenkopencil2b6191hijaucaphitam22080000.17"/>
    <s v=""/>
    <x v="1"/>
    <n v="723"/>
    <x v="1"/>
    <s v="20 GRS"/>
    <s v="kenkopencil2b6191hijaucaphitam20grsartomoro"/>
    <x v="0"/>
    <x v="555"/>
  </r>
  <r>
    <s v=""/>
    <s v=""/>
    <x v="1"/>
    <n v="132"/>
    <x v="1"/>
    <m/>
    <x v="1"/>
    <m/>
    <x v="0"/>
    <x v="1"/>
    <x v="1"/>
    <s v="KENKO GEL PEN WINJELLER KE 600 BLACK"/>
    <x v="5"/>
    <m/>
    <x v="1"/>
    <m/>
    <n v="3758400"/>
    <m/>
    <x v="5"/>
    <x v="0"/>
    <x v="0"/>
    <x v="0"/>
    <n v="7516800"/>
    <n v="1277856"/>
    <n v="0"/>
    <n v="1277856"/>
    <n v="6238944"/>
    <x v="0"/>
    <n v="6981084"/>
    <n v="34084116"/>
    <n v="3758400"/>
    <s v=""/>
    <x v="19"/>
    <s v="KENKO SINAR INDONESIA"/>
    <x v="2"/>
    <x v="1"/>
    <x v="5"/>
    <s v="kenkogelpenwinjellerke600black"/>
    <s v="kenkogelpenwinjellerke600black37584000.17"/>
    <s v="kenkogelpenwinjellerke600black37584000.17"/>
    <s v=""/>
    <x v="1"/>
    <n v="409"/>
    <x v="1"/>
    <s v="12 GRS"/>
    <s v="kenkogelpenwinjellerke600black12grsartomoro"/>
    <x v="0"/>
    <x v="556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133"/>
    <s v="PPW_2507_I23-2"/>
    <x v="0"/>
    <n v="133"/>
    <x v="21"/>
    <s v="PPW"/>
    <x v="0"/>
    <s v="0323/HW/VII/23"/>
    <x v="0"/>
    <x v="18"/>
    <x v="1"/>
    <s v="BSR 180'/10 CM NER"/>
    <x v="1"/>
    <n v="80"/>
    <x v="0"/>
    <n v="23080"/>
    <m/>
    <s v="80 LSN"/>
    <x v="2"/>
    <x v="1"/>
    <x v="0"/>
    <x v="0"/>
    <n v="1846400"/>
    <n v="369280"/>
    <n v="59084.800000000003"/>
    <n v="428364.79999999999"/>
    <n v="1418035.2"/>
    <x v="0"/>
    <s v=""/>
    <s v=""/>
    <n v="1846400"/>
    <n v="1846400"/>
    <x v="20"/>
    <s v="PPW"/>
    <x v="0"/>
    <x v="0"/>
    <x v="3"/>
    <s v="bsr180'10cmner"/>
    <s v="bsr180'10cmner18464000.20.04"/>
    <s v="bsr180'10cmner18464000.20.04"/>
    <s v="PPWUNTANA0323/HW/VII/2345127bsr180'10cmner"/>
    <x v="0"/>
    <e v="#N/A"/>
    <x v="0"/>
    <s v="80 LSN"/>
    <s v="bsr180'10cmner80lsnuntana"/>
    <x v="0"/>
    <x v="557"/>
  </r>
  <r>
    <s v=""/>
    <s v=""/>
    <x v="1"/>
    <n v="133"/>
    <x v="1"/>
    <m/>
    <x v="1"/>
    <m/>
    <x v="0"/>
    <x v="1"/>
    <x v="1"/>
    <s v="BSR 180'/10 CM NER"/>
    <x v="1"/>
    <n v="80"/>
    <x v="0"/>
    <n v="25180"/>
    <m/>
    <s v="80 LSN"/>
    <x v="2"/>
    <x v="1"/>
    <x v="0"/>
    <x v="0"/>
    <n v="2014400"/>
    <n v="402880"/>
    <n v="64460.800000000003"/>
    <n v="467340.79999999999"/>
    <n v="1547059.2"/>
    <x v="0"/>
    <n v="895705.59999999998"/>
    <n v="2965094.3999999999"/>
    <n v="2014400"/>
    <n v="2014400"/>
    <x v="20"/>
    <s v="PPW"/>
    <x v="0"/>
    <x v="1"/>
    <x v="3"/>
    <s v="bsr180'10cmner"/>
    <s v="bsr180'10cmner20144000.20.04"/>
    <s v="bsr180'10cmner20144000.20.04"/>
    <s v=""/>
    <x v="1"/>
    <e v="#N/A"/>
    <x v="0"/>
    <s v="80 LSN"/>
    <s v="bsr180'10cmner80lsnuntana"/>
    <x v="0"/>
    <x v="558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134"/>
    <s v="PPW_2507_I23-2"/>
    <x v="0"/>
    <n v="134"/>
    <x v="1"/>
    <s v="PPW"/>
    <x v="0"/>
    <s v="0328/HW/VII/23"/>
    <x v="0"/>
    <x v="18"/>
    <x v="9"/>
    <s v="BT 30 CM"/>
    <x v="19"/>
    <n v="800"/>
    <x v="0"/>
    <n v="26780"/>
    <m/>
    <s v="100 LSN"/>
    <x v="2"/>
    <x v="1"/>
    <x v="0"/>
    <x v="0"/>
    <n v="21424000"/>
    <n v="4284800"/>
    <n v="685568"/>
    <n v="4970368"/>
    <n v="16453632"/>
    <x v="0"/>
    <s v=""/>
    <s v=""/>
    <n v="2678000"/>
    <n v="21424000"/>
    <x v="20"/>
    <s v="PPW"/>
    <x v="0"/>
    <x v="0"/>
    <x v="3"/>
    <s v="bt30cm"/>
    <s v="bt30cm26780000.20.04"/>
    <s v="bt30cm26780000.20.04"/>
    <s v="PPWUNTANA0328/HW/VII/2345127bt30cm"/>
    <x v="0"/>
    <n v="1645"/>
    <x v="0"/>
    <s v="100 LSN"/>
    <s v="bt30cm100lsnuntana"/>
    <x v="0"/>
    <x v="559"/>
  </r>
  <r>
    <s v=""/>
    <s v=""/>
    <x v="1"/>
    <n v="134"/>
    <x v="1"/>
    <m/>
    <x v="1"/>
    <m/>
    <x v="0"/>
    <x v="1"/>
    <x v="10"/>
    <s v="BT 20 CM"/>
    <x v="6"/>
    <n v="400"/>
    <x v="0"/>
    <n v="21380"/>
    <m/>
    <s v="100 LSN"/>
    <x v="2"/>
    <x v="1"/>
    <x v="0"/>
    <x v="0"/>
    <n v="8552000"/>
    <n v="1710400"/>
    <n v="273664"/>
    <n v="1984064"/>
    <n v="6567936"/>
    <x v="0"/>
    <n v="6954432"/>
    <n v="23021568"/>
    <n v="2138000"/>
    <n v="8552000"/>
    <x v="20"/>
    <s v="PPW"/>
    <x v="0"/>
    <x v="1"/>
    <x v="3"/>
    <s v="bt20cm"/>
    <s v="bt20cm21380000.20.04"/>
    <s v="bt20cm21380000.20.04"/>
    <s v=""/>
    <x v="1"/>
    <n v="1644"/>
    <x v="0"/>
    <s v="100 LSN"/>
    <s v="bt20cm100lsnuntana"/>
    <x v="0"/>
    <x v="560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135"/>
    <s v="ETJ_2507_123-1"/>
    <x v="0"/>
    <n v="135"/>
    <x v="1"/>
    <s v="ETJ"/>
    <x v="0"/>
    <s v="LX1.23"/>
    <x v="0"/>
    <x v="20"/>
    <x v="0"/>
    <s v="DUST 25 X 4"/>
    <x v="5"/>
    <n v="1000"/>
    <x v="7"/>
    <n v="4700"/>
    <m/>
    <s v="500 ROL"/>
    <x v="1"/>
    <x v="0"/>
    <x v="0"/>
    <x v="0"/>
    <n v="4700000"/>
    <n v="0"/>
    <n v="0"/>
    <n v="0"/>
    <n v="4700000"/>
    <x v="0"/>
    <n v="0"/>
    <n v="4700000"/>
    <n v="2350000"/>
    <n v="4700000"/>
    <x v="20"/>
    <s v="ETJ"/>
    <x v="0"/>
    <x v="3"/>
    <x v="3"/>
    <s v="dust25x4"/>
    <s v="dust25x42350000"/>
    <s v="dust25x42350000"/>
    <s v="ETJUNTANALX1.2345125dust25x4"/>
    <x v="0"/>
    <e v="#N/A"/>
    <x v="0"/>
    <s v="500 ROL"/>
    <s v="dust25x4500roluntana"/>
    <x v="0"/>
    <x v="561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136"/>
    <s v="COM_2507_743-2"/>
    <x v="0"/>
    <n v="136"/>
    <x v="1"/>
    <s v="COMBI"/>
    <x v="0"/>
    <s v="0743"/>
    <x v="0"/>
    <x v="25"/>
    <x v="0"/>
    <s v="DOC STATEMENT"/>
    <x v="2"/>
    <n v="2"/>
    <x v="0"/>
    <n v="240000"/>
    <m/>
    <m/>
    <x v="1"/>
    <x v="0"/>
    <x v="0"/>
    <x v="0"/>
    <n v="480000"/>
    <n v="0"/>
    <n v="0"/>
    <n v="0"/>
    <n v="480000"/>
    <x v="0"/>
    <s v=""/>
    <s v=""/>
    <n v="480000"/>
    <n v="480000"/>
    <x v="20"/>
    <s v="COMBI"/>
    <x v="0"/>
    <x v="0"/>
    <x v="3"/>
    <s v="docstatement"/>
    <s v="docstatement480000"/>
    <s v="docstatement240000"/>
    <s v="COMBIUNTANA074345132docstatement"/>
    <x v="0"/>
    <e v="#N/A"/>
    <x v="1"/>
    <e v="#N/A"/>
    <e v="#N/A"/>
    <x v="2"/>
    <x v="562"/>
  </r>
  <r>
    <s v=""/>
    <s v=""/>
    <x v="1"/>
    <n v="136"/>
    <x v="1"/>
    <m/>
    <x v="1"/>
    <m/>
    <x v="0"/>
    <x v="1"/>
    <x v="0"/>
    <s v="DOC ELEGANT"/>
    <x v="2"/>
    <n v="2"/>
    <x v="0"/>
    <n v="273000"/>
    <m/>
    <m/>
    <x v="1"/>
    <x v="0"/>
    <x v="0"/>
    <x v="0"/>
    <n v="546000"/>
    <n v="0"/>
    <n v="0"/>
    <n v="0"/>
    <n v="546000"/>
    <x v="0"/>
    <n v="0"/>
    <n v="1026000"/>
    <n v="546000"/>
    <n v="546000"/>
    <x v="20"/>
    <s v="COMBI"/>
    <x v="0"/>
    <x v="1"/>
    <x v="3"/>
    <s v="docelegant"/>
    <s v="docelegant546000"/>
    <s v="docelegant273000"/>
    <s v=""/>
    <x v="1"/>
    <e v="#N/A"/>
    <x v="1"/>
    <e v="#N/A"/>
    <e v="#N/A"/>
    <x v="2"/>
    <x v="56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137"/>
    <s v="SBS_2507_B1M-1"/>
    <x v="0"/>
    <n v="137"/>
    <x v="1"/>
    <s v="SBS"/>
    <x v="0"/>
    <s v="VG0519B1M"/>
    <x v="0"/>
    <x v="17"/>
    <x v="1"/>
    <s v="PCK B-905/8.5X21/MOBIL/2SSN"/>
    <x v="0"/>
    <n v="1200"/>
    <x v="3"/>
    <n v="10420"/>
    <m/>
    <s v="120 PCS"/>
    <x v="1"/>
    <x v="0"/>
    <x v="0"/>
    <x v="0"/>
    <n v="12504000"/>
    <n v="0"/>
    <n v="0"/>
    <n v="0"/>
    <n v="12504000"/>
    <x v="0"/>
    <n v="0"/>
    <n v="12504000"/>
    <n v="1250400"/>
    <n v="12504000"/>
    <x v="20"/>
    <s v="SBS"/>
    <x v="0"/>
    <x v="3"/>
    <x v="3"/>
    <s v="pckb90585x21mobil2ssn"/>
    <s v="pckb90585x21mobil2ssn1250400"/>
    <s v="pckb90585x21mobil2ssn1250400"/>
    <s v="SBSUNTANAVG0519B1M45124pckb90585x21mobil2ssn"/>
    <x v="0"/>
    <e v="#N/A"/>
    <x v="0"/>
    <s v="120 PCS"/>
    <s v="pckb90585x21mobil2ssn120pcsuntana"/>
    <x v="0"/>
    <x v="563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138"/>
    <s v="SBS_2507_20B-7"/>
    <x v="0"/>
    <n v="138"/>
    <x v="1"/>
    <s v="SBS"/>
    <x v="0"/>
    <s v="VG0520B"/>
    <x v="0"/>
    <x v="17"/>
    <x v="1"/>
    <s v="BINDER NOTE GASTA B5-CL1909/COLLEGE"/>
    <x v="5"/>
    <n v="192"/>
    <x v="3"/>
    <n v="14900"/>
    <m/>
    <s v="96 PCS"/>
    <x v="1"/>
    <x v="0"/>
    <x v="0"/>
    <x v="0"/>
    <n v="2860800"/>
    <n v="0"/>
    <n v="0"/>
    <n v="0"/>
    <n v="2860800"/>
    <x v="0"/>
    <s v=""/>
    <s v=""/>
    <n v="1430400"/>
    <n v="2860800"/>
    <x v="20"/>
    <s v="SBS"/>
    <x v="0"/>
    <x v="4"/>
    <x v="3"/>
    <s v="bindernotegastab5cl1909college"/>
    <s v="bindernotegastab5cl1909college1430400"/>
    <s v="bindernotegastab5cl1909college1430400"/>
    <s v="SBSUNTANAVG0520B45124bindernotegastab5cl1909college"/>
    <x v="0"/>
    <e v="#N/A"/>
    <x v="0"/>
    <s v="96 PCS"/>
    <s v="bindernotegastab5cl1909college96pcsuntana"/>
    <x v="0"/>
    <x v="564"/>
  </r>
  <r>
    <s v=""/>
    <s v=""/>
    <x v="1"/>
    <n v="138"/>
    <x v="1"/>
    <m/>
    <x v="1"/>
    <m/>
    <x v="0"/>
    <x v="1"/>
    <x v="1"/>
    <s v="BINDER NOTE GASTA B5-CM1909/CAMPUS"/>
    <x v="5"/>
    <n v="192"/>
    <x v="3"/>
    <n v="14900"/>
    <m/>
    <s v="96 PCS"/>
    <x v="1"/>
    <x v="0"/>
    <x v="0"/>
    <x v="0"/>
    <n v="2860800"/>
    <n v="0"/>
    <n v="0"/>
    <n v="0"/>
    <n v="2860800"/>
    <x v="0"/>
    <s v=""/>
    <s v=""/>
    <n v="1430400"/>
    <n v="2860800"/>
    <x v="20"/>
    <s v="SBS"/>
    <x v="0"/>
    <x v="1"/>
    <x v="3"/>
    <s v="bindernotegastab5cm1909campus"/>
    <s v="bindernotegastab5cm1909campus1430400"/>
    <s v="bindernotegastab5cm1909campus1430400"/>
    <s v=""/>
    <x v="1"/>
    <e v="#N/A"/>
    <x v="0"/>
    <s v="96 PCS"/>
    <s v="bindernotegastab5cm1909campus96pcsuntana"/>
    <x v="0"/>
    <x v="565"/>
  </r>
  <r>
    <s v=""/>
    <s v=""/>
    <x v="1"/>
    <n v="138"/>
    <x v="1"/>
    <m/>
    <x v="1"/>
    <m/>
    <x v="0"/>
    <x v="1"/>
    <x v="1"/>
    <s v="BINDER NOTE GASTA B5-UN1909/UNIVERSITY"/>
    <x v="1"/>
    <n v="96"/>
    <x v="3"/>
    <n v="14900"/>
    <m/>
    <s v="96 PCS"/>
    <x v="1"/>
    <x v="0"/>
    <x v="0"/>
    <x v="0"/>
    <n v="1430400"/>
    <n v="0"/>
    <n v="0"/>
    <n v="0"/>
    <n v="1430400"/>
    <x v="0"/>
    <s v=""/>
    <s v=""/>
    <n v="1430400"/>
    <n v="1430400"/>
    <x v="20"/>
    <s v="SBS"/>
    <x v="0"/>
    <x v="1"/>
    <x v="3"/>
    <s v="bindernotegastab5un1909university"/>
    <s v="bindernotegastab5un1909university1430400"/>
    <s v="bindernotegastab5un1909university1430400"/>
    <s v=""/>
    <x v="1"/>
    <n v="1145"/>
    <x v="0"/>
    <s v="96 PCS"/>
    <s v="bindernotegastab5un1909university96pcsuntana"/>
    <x v="0"/>
    <x v="566"/>
  </r>
  <r>
    <s v=""/>
    <s v=""/>
    <x v="1"/>
    <n v="138"/>
    <x v="1"/>
    <m/>
    <x v="1"/>
    <m/>
    <x v="0"/>
    <x v="1"/>
    <x v="1"/>
    <s v="BINDER NOTE MICROTOP A5-BT36/BATIK"/>
    <x v="9"/>
    <n v="360"/>
    <x v="3"/>
    <n v="9600"/>
    <m/>
    <s v="120 PCS"/>
    <x v="1"/>
    <x v="0"/>
    <x v="0"/>
    <x v="0"/>
    <n v="3456000"/>
    <n v="0"/>
    <n v="0"/>
    <n v="0"/>
    <n v="3456000"/>
    <x v="0"/>
    <s v=""/>
    <s v=""/>
    <n v="1152000"/>
    <n v="3456000"/>
    <x v="20"/>
    <s v="SBS"/>
    <x v="0"/>
    <x v="1"/>
    <x v="3"/>
    <s v="bindernotemicrotopa5bt36batik"/>
    <s v="bindernotemicrotopa5bt36batik1152000"/>
    <s v="bindernotemicrotopa5bt36batik1152000"/>
    <s v=""/>
    <x v="1"/>
    <e v="#N/A"/>
    <x v="0"/>
    <s v="120 PCS"/>
    <s v="bindernotemicrotopa5bt36batik120pcsuntana"/>
    <x v="0"/>
    <x v="567"/>
  </r>
  <r>
    <s v=""/>
    <s v=""/>
    <x v="1"/>
    <n v="138"/>
    <x v="1"/>
    <m/>
    <x v="1"/>
    <m/>
    <x v="0"/>
    <x v="1"/>
    <x v="1"/>
    <s v="BINDER NOTE MICROTOP A5-CM36/CAMPUS"/>
    <x v="9"/>
    <n v="360"/>
    <x v="3"/>
    <n v="9600"/>
    <m/>
    <s v="120 PCS"/>
    <x v="1"/>
    <x v="0"/>
    <x v="0"/>
    <x v="0"/>
    <n v="3456000"/>
    <n v="0"/>
    <n v="0"/>
    <n v="0"/>
    <n v="3456000"/>
    <x v="0"/>
    <s v=""/>
    <s v=""/>
    <n v="1152000"/>
    <n v="3456000"/>
    <x v="20"/>
    <s v="SBS"/>
    <x v="0"/>
    <x v="1"/>
    <x v="3"/>
    <s v="bindernotemicrotopa5cm36campus"/>
    <s v="bindernotemicrotopa5cm36campus1152000"/>
    <s v="bindernotemicrotopa5cm36campus1152000"/>
    <s v=""/>
    <x v="1"/>
    <e v="#N/A"/>
    <x v="0"/>
    <s v="120 PCS"/>
    <s v="bindernotemicrotopa5cm36campus120pcsuntana"/>
    <x v="0"/>
    <x v="568"/>
  </r>
  <r>
    <s v=""/>
    <s v=""/>
    <x v="1"/>
    <n v="138"/>
    <x v="1"/>
    <m/>
    <x v="1"/>
    <m/>
    <x v="0"/>
    <x v="1"/>
    <x v="1"/>
    <s v="BINDER NOTE MICROTOP A5-UT35/UNIVERSITY"/>
    <x v="9"/>
    <n v="360"/>
    <x v="3"/>
    <n v="9600"/>
    <m/>
    <s v="120 PCS"/>
    <x v="1"/>
    <x v="0"/>
    <x v="0"/>
    <x v="0"/>
    <n v="3456000"/>
    <n v="0"/>
    <n v="0"/>
    <n v="0"/>
    <n v="3456000"/>
    <x v="0"/>
    <s v=""/>
    <s v=""/>
    <n v="1152000"/>
    <n v="3456000"/>
    <x v="20"/>
    <s v="SBS"/>
    <x v="0"/>
    <x v="1"/>
    <x v="3"/>
    <s v="bindernotemicrotopa5ut35university"/>
    <s v="bindernotemicrotopa5ut35university1152000"/>
    <s v="bindernotemicrotopa5ut35university1152000"/>
    <s v=""/>
    <x v="1"/>
    <n v="1149"/>
    <x v="0"/>
    <s v="120 PCS"/>
    <s v="bindernotemicrotopa5ut35university120pcsuntana"/>
    <x v="0"/>
    <x v="569"/>
  </r>
  <r>
    <s v=""/>
    <s v=""/>
    <x v="1"/>
    <n v="138"/>
    <x v="1"/>
    <m/>
    <x v="1"/>
    <m/>
    <x v="0"/>
    <x v="1"/>
    <x v="1"/>
    <s v="BINDER NTE GASTA SLIP B5-BT65/BATIK"/>
    <x v="5"/>
    <n v="192"/>
    <x v="3"/>
    <n v="14900"/>
    <m/>
    <s v="96 PCS"/>
    <x v="1"/>
    <x v="0"/>
    <x v="0"/>
    <x v="0"/>
    <n v="2860800"/>
    <n v="0"/>
    <n v="0"/>
    <n v="0"/>
    <n v="2860800"/>
    <x v="0"/>
    <n v="0"/>
    <n v="20380800"/>
    <n v="1430400"/>
    <n v="2860800"/>
    <x v="20"/>
    <s v="SBS"/>
    <x v="0"/>
    <x v="1"/>
    <x v="3"/>
    <s v="binderntegastaslipb5bt65batik"/>
    <s v="binderntegastaslipb5bt65batik1430400"/>
    <s v="binderntegastaslipb5bt65batik1430400"/>
    <s v=""/>
    <x v="1"/>
    <e v="#N/A"/>
    <x v="0"/>
    <s v="96 PCS"/>
    <s v="binderntegastaslipb5bt65batik96pcsuntana"/>
    <x v="0"/>
    <x v="570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139"/>
    <s v="SBS_2507_21B-8"/>
    <x v="0"/>
    <n v="139"/>
    <x v="1"/>
    <s v="SBS"/>
    <x v="0"/>
    <s v="VG0521B"/>
    <x v="0"/>
    <x v="17"/>
    <x v="1"/>
    <s v="BINDER NOTE GASTA A5-HP-2005P"/>
    <x v="9"/>
    <n v="216"/>
    <x v="3"/>
    <n v="12400"/>
    <m/>
    <s v="72 PCS"/>
    <x v="1"/>
    <x v="0"/>
    <x v="0"/>
    <x v="0"/>
    <n v="2678400"/>
    <n v="0"/>
    <n v="0"/>
    <n v="0"/>
    <n v="2678400"/>
    <x v="0"/>
    <s v=""/>
    <s v=""/>
    <n v="892800"/>
    <n v="2678400"/>
    <x v="20"/>
    <s v="SBS"/>
    <x v="0"/>
    <x v="10"/>
    <x v="3"/>
    <s v="bindernotegastaa5hp2005p"/>
    <s v="bindernotegastaa5hp2005p892800"/>
    <s v="bindernotegastaa5hp2005p892800"/>
    <s v="SBSUNTANAVG0521B45124bindernotegastaa5hp2005p"/>
    <x v="0"/>
    <n v="1138"/>
    <x v="0"/>
    <s v="72 PCS"/>
    <s v="bindernotegastaa5hp2005p72pcsuntana"/>
    <x v="0"/>
    <x v="571"/>
  </r>
  <r>
    <s v=""/>
    <s v=""/>
    <x v="1"/>
    <n v="139"/>
    <x v="1"/>
    <m/>
    <x v="1"/>
    <m/>
    <x v="0"/>
    <x v="1"/>
    <x v="1"/>
    <s v="BINDER NOTE GASTA PP A5-HP-2006T"/>
    <x v="9"/>
    <n v="216"/>
    <x v="3"/>
    <n v="12400"/>
    <m/>
    <s v="72 PCS"/>
    <x v="1"/>
    <x v="0"/>
    <x v="0"/>
    <x v="0"/>
    <n v="2678400"/>
    <n v="0"/>
    <n v="0"/>
    <n v="0"/>
    <n v="2678400"/>
    <x v="0"/>
    <s v=""/>
    <s v=""/>
    <n v="892800"/>
    <n v="2678400"/>
    <x v="20"/>
    <s v="SBS"/>
    <x v="0"/>
    <x v="1"/>
    <x v="3"/>
    <s v="bindernotegastappa5hp2006t"/>
    <s v="bindernotegastappa5hp2006t892800"/>
    <s v="bindernotegastappa5hp2006t892800"/>
    <s v=""/>
    <x v="1"/>
    <e v="#N/A"/>
    <x v="0"/>
    <s v="72 PCS"/>
    <s v="bindernotegastappa5hp2006t72pcsuntana"/>
    <x v="0"/>
    <x v="572"/>
  </r>
  <r>
    <s v=""/>
    <s v=""/>
    <x v="1"/>
    <n v="139"/>
    <x v="1"/>
    <m/>
    <x v="1"/>
    <m/>
    <x v="0"/>
    <x v="1"/>
    <x v="1"/>
    <s v="BINDER NOTE GASTA PP A5-HP-2007F"/>
    <x v="11"/>
    <n v="216"/>
    <x v="3"/>
    <n v="12400"/>
    <m/>
    <s v="72 PCS"/>
    <x v="1"/>
    <x v="0"/>
    <x v="0"/>
    <x v="0"/>
    <n v="2678400"/>
    <n v="0"/>
    <n v="0"/>
    <n v="0"/>
    <n v="2678400"/>
    <x v="0"/>
    <s v=""/>
    <s v=""/>
    <n v="446400"/>
    <n v="2678400"/>
    <x v="20"/>
    <s v="SBS"/>
    <x v="0"/>
    <x v="1"/>
    <x v="3"/>
    <s v="bindernotegastappa5hp2007f"/>
    <s v="bindernotegastappa5hp2007f446400"/>
    <s v="bindernotegastappa5hp2007f446400"/>
    <s v=""/>
    <x v="1"/>
    <e v="#N/A"/>
    <x v="0"/>
    <s v="72 PCS"/>
    <s v="bindernotegastappa5hp2007f72pcsuntana"/>
    <x v="0"/>
    <x v="573"/>
  </r>
  <r>
    <s v=""/>
    <s v=""/>
    <x v="1"/>
    <n v="139"/>
    <x v="1"/>
    <m/>
    <x v="1"/>
    <m/>
    <x v="0"/>
    <x v="1"/>
    <x v="1"/>
    <s v="BINDER NOTE A5-HP-2008P/A5/SR"/>
    <x v="9"/>
    <n v="216"/>
    <x v="3"/>
    <n v="12400"/>
    <m/>
    <s v="72 PCS"/>
    <x v="1"/>
    <x v="0"/>
    <x v="0"/>
    <x v="0"/>
    <n v="2678400"/>
    <n v="0"/>
    <n v="0"/>
    <n v="0"/>
    <n v="2678400"/>
    <x v="0"/>
    <s v=""/>
    <s v=""/>
    <n v="892800"/>
    <n v="2678400"/>
    <x v="20"/>
    <s v="SBS"/>
    <x v="0"/>
    <x v="1"/>
    <x v="3"/>
    <s v="bindernotea5hp2008pa5sr"/>
    <s v="bindernotea5hp2008pa5sr892800"/>
    <s v="bindernotea5hp2008pa5sr892800"/>
    <s v=""/>
    <x v="1"/>
    <e v="#N/A"/>
    <x v="0"/>
    <s v="72 PCS"/>
    <s v="bindernotea5hp2008pa5sr72pcsuntana"/>
    <x v="0"/>
    <x v="574"/>
  </r>
  <r>
    <s v=""/>
    <s v=""/>
    <x v="1"/>
    <n v="139"/>
    <x v="1"/>
    <m/>
    <x v="1"/>
    <m/>
    <x v="0"/>
    <x v="1"/>
    <x v="1"/>
    <s v="BINDER NOTE GASTA PP A5-HP-2009T"/>
    <x v="9"/>
    <n v="216"/>
    <x v="3"/>
    <n v="12400"/>
    <m/>
    <s v="72 PCS"/>
    <x v="1"/>
    <x v="0"/>
    <x v="0"/>
    <x v="0"/>
    <n v="2678400"/>
    <n v="0"/>
    <n v="0"/>
    <n v="0"/>
    <n v="2678400"/>
    <x v="0"/>
    <s v=""/>
    <s v=""/>
    <n v="892800"/>
    <n v="2678400"/>
    <x v="20"/>
    <s v="SBS"/>
    <x v="0"/>
    <x v="1"/>
    <x v="3"/>
    <s v="bindernotegastappa5hp2009t"/>
    <s v="bindernotegastappa5hp2009t892800"/>
    <s v="bindernotegastappa5hp2009t892800"/>
    <s v=""/>
    <x v="1"/>
    <e v="#N/A"/>
    <x v="0"/>
    <s v="72 PCS"/>
    <s v="bindernotegastappa5hp2009t72pcsuntana"/>
    <x v="0"/>
    <x v="575"/>
  </r>
  <r>
    <s v=""/>
    <s v=""/>
    <x v="1"/>
    <n v="139"/>
    <x v="1"/>
    <m/>
    <x v="1"/>
    <m/>
    <x v="0"/>
    <x v="1"/>
    <x v="0"/>
    <s v="BINDER NOTE GASTA A5-P-2001F"/>
    <x v="1"/>
    <n v="72"/>
    <x v="3"/>
    <n v="11900"/>
    <m/>
    <s v="72 PCS"/>
    <x v="1"/>
    <x v="0"/>
    <x v="0"/>
    <x v="0"/>
    <n v="856800"/>
    <n v="0"/>
    <n v="0"/>
    <n v="0"/>
    <n v="856800"/>
    <x v="0"/>
    <s v=""/>
    <s v=""/>
    <n v="856800"/>
    <n v="856800"/>
    <x v="20"/>
    <s v="SBS"/>
    <x v="0"/>
    <x v="1"/>
    <x v="3"/>
    <s v="bindernotegastaa5p2001f"/>
    <s v="bindernotegastaa5p2001f856800"/>
    <s v="bindernotegastaa5p2001f856800"/>
    <s v=""/>
    <x v="1"/>
    <e v="#N/A"/>
    <x v="0"/>
    <s v="72 PCS"/>
    <s v="bindernotegastaa5p2001f72pcsuntana"/>
    <x v="0"/>
    <x v="576"/>
  </r>
  <r>
    <s v=""/>
    <s v=""/>
    <x v="1"/>
    <n v="139"/>
    <x v="1"/>
    <m/>
    <x v="1"/>
    <m/>
    <x v="0"/>
    <x v="1"/>
    <x v="0"/>
    <s v="BINDER NOTE GASTA A5-P-2002P"/>
    <x v="5"/>
    <n v="144"/>
    <x v="3"/>
    <n v="11900"/>
    <m/>
    <s v="72 PCS"/>
    <x v="1"/>
    <x v="0"/>
    <x v="0"/>
    <x v="0"/>
    <n v="1713600"/>
    <n v="0"/>
    <n v="0"/>
    <n v="0"/>
    <n v="1713600"/>
    <x v="0"/>
    <s v=""/>
    <s v=""/>
    <n v="856800"/>
    <n v="1713600"/>
    <x v="20"/>
    <s v="SBS"/>
    <x v="0"/>
    <x v="1"/>
    <x v="3"/>
    <s v="bindernotegastaa5p2002p"/>
    <s v="bindernotegastaa5p2002p856800"/>
    <s v="bindernotegastaa5p2002p856800"/>
    <s v=""/>
    <x v="1"/>
    <e v="#N/A"/>
    <x v="0"/>
    <s v="72 PCS"/>
    <s v="bindernotegastaa5p2002p72pcsuntana"/>
    <x v="0"/>
    <x v="577"/>
  </r>
  <r>
    <s v=""/>
    <s v=""/>
    <x v="1"/>
    <n v="139"/>
    <x v="1"/>
    <m/>
    <x v="1"/>
    <m/>
    <x v="0"/>
    <x v="1"/>
    <x v="1"/>
    <s v="BINDER NOTE GASTA A5-P-2002T"/>
    <x v="9"/>
    <n v="216"/>
    <x v="3"/>
    <n v="11900"/>
    <m/>
    <s v="72 PCS"/>
    <x v="1"/>
    <x v="0"/>
    <x v="0"/>
    <x v="0"/>
    <n v="2570400"/>
    <n v="0"/>
    <n v="0"/>
    <n v="0"/>
    <n v="2570400"/>
    <x v="0"/>
    <n v="0"/>
    <n v="18532800"/>
    <n v="856800"/>
    <n v="2570400"/>
    <x v="20"/>
    <s v="SBS"/>
    <x v="0"/>
    <x v="1"/>
    <x v="3"/>
    <s v="bindernotegastaa5p2002t"/>
    <s v="bindernotegastaa5p2002t856800"/>
    <s v="bindernotegastaa5p2002t856800"/>
    <s v=""/>
    <x v="1"/>
    <n v="1140"/>
    <x v="0"/>
    <s v="72 PCS"/>
    <s v="bindernotegastaa5p2002t72pcsuntana"/>
    <x v="0"/>
    <x v="578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140"/>
    <s v="SBS_2507_22B-5"/>
    <x v="0"/>
    <n v="140"/>
    <x v="1"/>
    <s v="SBS"/>
    <x v="0"/>
    <s v="VG0522B"/>
    <x v="0"/>
    <x v="17"/>
    <x v="1"/>
    <s v="BINDER NOTE GASTA B5-HP-2605P"/>
    <x v="5"/>
    <n v="96"/>
    <x v="3"/>
    <n v="16000"/>
    <m/>
    <s v="48 PCS"/>
    <x v="1"/>
    <x v="0"/>
    <x v="0"/>
    <x v="0"/>
    <n v="1536000"/>
    <n v="0"/>
    <n v="0"/>
    <n v="0"/>
    <n v="1536000"/>
    <x v="0"/>
    <s v=""/>
    <s v=""/>
    <n v="768000"/>
    <n v="1536000"/>
    <x v="20"/>
    <s v="SBS"/>
    <x v="0"/>
    <x v="2"/>
    <x v="3"/>
    <s v="bindernotegastab5hp2605p"/>
    <s v="bindernotegastab5hp2605p768000"/>
    <s v="bindernotegastab5hp2605p768000"/>
    <s v="SBSUNTANAVG0522B45124bindernotegastab5hp2605p"/>
    <x v="0"/>
    <e v="#N/A"/>
    <x v="0"/>
    <s v="48 PCS"/>
    <s v="bindernotegastab5hp2605p48pcsuntana"/>
    <x v="0"/>
    <x v="579"/>
  </r>
  <r>
    <s v=""/>
    <s v=""/>
    <x v="1"/>
    <n v="140"/>
    <x v="1"/>
    <m/>
    <x v="1"/>
    <m/>
    <x v="0"/>
    <x v="1"/>
    <x v="1"/>
    <s v="BINDER NOTE GASTA B5-HP-2606T"/>
    <x v="5"/>
    <n v="96"/>
    <x v="3"/>
    <n v="16000"/>
    <m/>
    <s v="48 PCS"/>
    <x v="1"/>
    <x v="0"/>
    <x v="0"/>
    <x v="0"/>
    <n v="1536000"/>
    <n v="0"/>
    <n v="0"/>
    <n v="0"/>
    <n v="1536000"/>
    <x v="0"/>
    <s v=""/>
    <s v=""/>
    <n v="768000"/>
    <n v="1536000"/>
    <x v="20"/>
    <s v="SBS"/>
    <x v="0"/>
    <x v="1"/>
    <x v="3"/>
    <s v="bindernotegastab5hp2606t"/>
    <s v="bindernotegastab5hp2606t768000"/>
    <s v="bindernotegastab5hp2606t768000"/>
    <s v=""/>
    <x v="1"/>
    <e v="#N/A"/>
    <x v="0"/>
    <s v="48 PCS"/>
    <s v="bindernotegastab5hp2606t48pcsuntana"/>
    <x v="0"/>
    <x v="580"/>
  </r>
  <r>
    <s v=""/>
    <s v=""/>
    <x v="1"/>
    <n v="140"/>
    <x v="1"/>
    <m/>
    <x v="1"/>
    <m/>
    <x v="0"/>
    <x v="1"/>
    <x v="1"/>
    <s v="BINDER NOTE GASTA B5-HP-2607F"/>
    <x v="5"/>
    <n v="96"/>
    <x v="3"/>
    <n v="16000"/>
    <m/>
    <s v="48 PCS"/>
    <x v="1"/>
    <x v="0"/>
    <x v="0"/>
    <x v="0"/>
    <n v="1536000"/>
    <n v="0"/>
    <n v="0"/>
    <n v="0"/>
    <n v="1536000"/>
    <x v="0"/>
    <s v=""/>
    <s v=""/>
    <n v="768000"/>
    <n v="1536000"/>
    <x v="20"/>
    <s v="SBS"/>
    <x v="0"/>
    <x v="1"/>
    <x v="3"/>
    <s v="bindernotegastab5hp2607f"/>
    <s v="bindernotegastab5hp2607f768000"/>
    <s v="bindernotegastab5hp2607f768000"/>
    <s v=""/>
    <x v="1"/>
    <e v="#N/A"/>
    <x v="0"/>
    <s v="48 PCS"/>
    <s v="bindernotegastab5hp2607f48pcsuntana"/>
    <x v="0"/>
    <x v="581"/>
  </r>
  <r>
    <s v=""/>
    <s v=""/>
    <x v="1"/>
    <n v="140"/>
    <x v="1"/>
    <m/>
    <x v="1"/>
    <m/>
    <x v="0"/>
    <x v="1"/>
    <x v="1"/>
    <s v="BINDER NOTE GASTA B5-P-2601F"/>
    <x v="5"/>
    <n v="96"/>
    <x v="3"/>
    <n v="15600"/>
    <m/>
    <s v="48 PCS"/>
    <x v="1"/>
    <x v="0"/>
    <x v="0"/>
    <x v="0"/>
    <n v="1497600"/>
    <n v="0"/>
    <n v="0"/>
    <n v="0"/>
    <n v="1497600"/>
    <x v="0"/>
    <s v=""/>
    <s v=""/>
    <n v="748800"/>
    <n v="1497600"/>
    <x v="20"/>
    <s v="SBS"/>
    <x v="0"/>
    <x v="1"/>
    <x v="3"/>
    <s v="bindernotegastab5p2601f"/>
    <s v="bindernotegastab5p2601f748800"/>
    <s v="bindernotegastab5p2601f748800"/>
    <s v=""/>
    <x v="1"/>
    <n v="1142"/>
    <x v="0"/>
    <s v="48 PCS"/>
    <s v="bindernotegastab5p2601f48pcsuntana"/>
    <x v="0"/>
    <x v="582"/>
  </r>
  <r>
    <s v=""/>
    <s v=""/>
    <x v="1"/>
    <n v="140"/>
    <x v="1"/>
    <m/>
    <x v="1"/>
    <m/>
    <x v="0"/>
    <x v="1"/>
    <x v="1"/>
    <s v="BINDER NOTE GASTA B5-P-2602P"/>
    <x v="1"/>
    <n v="96"/>
    <x v="3"/>
    <n v="15600"/>
    <m/>
    <s v="48 PCS"/>
    <x v="1"/>
    <x v="0"/>
    <x v="0"/>
    <x v="0"/>
    <n v="1497600"/>
    <n v="0"/>
    <n v="0"/>
    <n v="0"/>
    <n v="1497600"/>
    <x v="0"/>
    <n v="0"/>
    <n v="7603200"/>
    <n v="1497600"/>
    <n v="1497600"/>
    <x v="20"/>
    <s v="SBS"/>
    <x v="0"/>
    <x v="1"/>
    <x v="3"/>
    <s v="bindernotegastab5p2602p"/>
    <s v="bindernotegastab5p2602p1497600"/>
    <s v="bindernotegastab5p2602p1497600"/>
    <s v=""/>
    <x v="1"/>
    <n v="1143"/>
    <x v="0"/>
    <s v="48 PCS"/>
    <s v="bindernotegastab5p2602p48pcsuntana"/>
    <x v="0"/>
    <x v="583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141"/>
    <s v="SBS_2507_88B-4"/>
    <x v="0"/>
    <n v="141"/>
    <x v="1"/>
    <s v="SBS"/>
    <x v="0"/>
    <s v="VG0588B"/>
    <x v="0"/>
    <x v="20"/>
    <x v="1"/>
    <s v="BINDER NOTE GASTA A5-P-2001F"/>
    <x v="5"/>
    <n v="144"/>
    <x v="3"/>
    <n v="11900"/>
    <m/>
    <s v="72 PCS"/>
    <x v="1"/>
    <x v="0"/>
    <x v="0"/>
    <x v="0"/>
    <n v="1713600"/>
    <n v="0"/>
    <n v="0"/>
    <n v="0"/>
    <n v="1713600"/>
    <x v="0"/>
    <s v=""/>
    <s v=""/>
    <n v="856800"/>
    <n v="1713600"/>
    <x v="20"/>
    <s v="SBS"/>
    <x v="0"/>
    <x v="5"/>
    <x v="3"/>
    <s v="bindernotegastaa5p2001f"/>
    <s v="bindernotegastaa5p2001f856800"/>
    <s v="bindernotegastaa5p2001f856800"/>
    <s v="SBSUNTANAVG0588B45125bindernotegastaa5p2001f"/>
    <x v="0"/>
    <e v="#N/A"/>
    <x v="0"/>
    <s v="72 PCS"/>
    <s v="bindernotegastaa5p2001f72pcsuntana"/>
    <x v="0"/>
    <x v="584"/>
  </r>
  <r>
    <s v=""/>
    <s v=""/>
    <x v="1"/>
    <n v="141"/>
    <x v="1"/>
    <m/>
    <x v="1"/>
    <m/>
    <x v="0"/>
    <x v="1"/>
    <x v="1"/>
    <s v="BINDER NOTE GASTA A5-P-2602T"/>
    <x v="5"/>
    <n v="72"/>
    <x v="3"/>
    <n v="11900"/>
    <m/>
    <s v="72 PCS"/>
    <x v="1"/>
    <x v="0"/>
    <x v="0"/>
    <x v="0"/>
    <n v="856800"/>
    <n v="0"/>
    <n v="0"/>
    <n v="0"/>
    <n v="856800"/>
    <x v="0"/>
    <s v=""/>
    <s v=""/>
    <n v="428400"/>
    <n v="856800"/>
    <x v="20"/>
    <s v="SBS"/>
    <x v="0"/>
    <x v="1"/>
    <x v="3"/>
    <s v="bindernotegastaa5p2602t"/>
    <s v="bindernotegastaa5p2602t428400"/>
    <s v="bindernotegastaa5p2602t428400"/>
    <s v=""/>
    <x v="1"/>
    <e v="#N/A"/>
    <x v="0"/>
    <s v="72 PCS"/>
    <s v="bindernotegastaa5p2602t72pcsuntana"/>
    <x v="0"/>
    <x v="585"/>
  </r>
  <r>
    <s v=""/>
    <s v=""/>
    <x v="1"/>
    <n v="141"/>
    <x v="1"/>
    <m/>
    <x v="1"/>
    <m/>
    <x v="0"/>
    <x v="1"/>
    <x v="1"/>
    <s v="BINDER NOTE GASTA B5-P-2602T"/>
    <x v="5"/>
    <n v="96"/>
    <x v="3"/>
    <n v="15600"/>
    <m/>
    <s v="72 PCS"/>
    <x v="1"/>
    <x v="0"/>
    <x v="0"/>
    <x v="0"/>
    <n v="1497600"/>
    <n v="0"/>
    <n v="0"/>
    <n v="0"/>
    <n v="1497600"/>
    <x v="0"/>
    <s v=""/>
    <s v=""/>
    <n v="748800"/>
    <n v="1497600"/>
    <x v="20"/>
    <s v="SBS"/>
    <x v="0"/>
    <x v="1"/>
    <x v="3"/>
    <s v="bindernotegastab5p2602t"/>
    <s v="bindernotegastab5p2602t748800"/>
    <s v="bindernotegastab5p2602t748800"/>
    <s v=""/>
    <x v="1"/>
    <n v="1144"/>
    <x v="0"/>
    <s v="72 PCS"/>
    <s v="bindernotegastab5p2602t72pcsuntana"/>
    <x v="0"/>
    <x v="586"/>
  </r>
  <r>
    <s v=""/>
    <s v=""/>
    <x v="1"/>
    <n v="141"/>
    <x v="1"/>
    <m/>
    <x v="1"/>
    <m/>
    <x v="0"/>
    <x v="1"/>
    <x v="0"/>
    <s v="BINDER NOTE GASTA B5-UNI1909/UNIVERSITY"/>
    <x v="1"/>
    <n v="96"/>
    <x v="3"/>
    <n v="14900"/>
    <m/>
    <s v="96 PCS"/>
    <x v="1"/>
    <x v="0"/>
    <x v="0"/>
    <x v="0"/>
    <n v="1430400"/>
    <n v="0"/>
    <n v="0"/>
    <n v="0"/>
    <n v="1430400"/>
    <x v="0"/>
    <n v="0"/>
    <n v="5498400"/>
    <n v="1430400"/>
    <n v="1430400"/>
    <x v="20"/>
    <s v="SBS"/>
    <x v="0"/>
    <x v="1"/>
    <x v="3"/>
    <s v="bindernotegastab5uni1909university"/>
    <s v="bindernotegastab5uni1909university1430400"/>
    <s v="bindernotegastab5uni1909university1430400"/>
    <s v=""/>
    <x v="1"/>
    <e v="#N/A"/>
    <x v="0"/>
    <s v="96 PCS"/>
    <s v="bindernotegastab5uni1909university96pcsuntana"/>
    <x v="0"/>
    <x v="587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n v="142"/>
    <s v="GMT_2607_113-1"/>
    <x v="0"/>
    <n v="142"/>
    <x v="22"/>
    <s v="GM TDS SURABAYA"/>
    <x v="0"/>
    <s v="E.23013113"/>
    <x v="0"/>
    <x v="22"/>
    <x v="0"/>
    <s v="V-TEC STAND BOOK S"/>
    <x v="28"/>
    <n v="3060"/>
    <x v="5"/>
    <n v="9750"/>
    <m/>
    <s v="60 SET"/>
    <x v="1"/>
    <x v="0"/>
    <x v="0"/>
    <x v="0"/>
    <n v="29835000"/>
    <n v="0"/>
    <n v="0"/>
    <n v="0"/>
    <n v="29835000"/>
    <x v="0"/>
    <n v="0"/>
    <n v="29835000"/>
    <n v="585000"/>
    <n v="29835000"/>
    <x v="21"/>
    <s v="GM TDS SURABAYA"/>
    <x v="0"/>
    <x v="3"/>
    <x v="3"/>
    <s v="vtecstandbooks"/>
    <s v="vtecstandbooks585000"/>
    <s v="vtecstandbooks585000"/>
    <s v="GM TDS SURABAYAUNTANAE.2301311345131vtecstandbooks"/>
    <x v="0"/>
    <e v="#N/A"/>
    <x v="0"/>
    <s v="60 SET"/>
    <s v="vtecstandbooks60setuntana"/>
    <x v="0"/>
    <x v="588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  <r>
    <s v=""/>
    <s v=""/>
    <x v="1"/>
    <s v=""/>
    <x v="1"/>
    <m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s v=""/>
    <x v="1"/>
    <x v="1"/>
    <x v="1"/>
    <s v=""/>
    <s v=""/>
    <s v=""/>
    <s v=""/>
    <x v="1"/>
    <s v=""/>
    <x v="1"/>
    <s v=""/>
    <s v="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5:A595" firstHeaderRow="1" firstDataRow="1" firstDataCol="1"/>
  <pivotFields count="4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590">
        <item x="0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2"/>
        <item x="562"/>
        <item t="default"/>
      </items>
    </pivotField>
  </pivotFields>
  <rowFields count="1">
    <field x="47"/>
  </rowFields>
  <rowItems count="5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4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91" firstHeaderRow="1" firstDataRow="1" firstDataCol="1" rowPageCount="1" colPageCount="1"/>
  <pivotFields count="47">
    <pivotField showAll="0"/>
    <pivotField axis="axisRow" showAll="0" defaultSubtotal="0">
      <items count="495">
        <item x="270"/>
        <item x="271"/>
        <item x="210"/>
        <item x="211"/>
        <item x="272"/>
        <item x="273"/>
        <item x="279"/>
        <item x="343"/>
        <item x="342"/>
        <item x="111"/>
        <item x="364"/>
        <item x="213"/>
        <item x="34"/>
        <item x="15"/>
        <item x="14"/>
        <item x="197"/>
        <item x="250"/>
        <item x="196"/>
        <item x="0"/>
        <item x="287"/>
        <item x="22"/>
        <item x="25"/>
        <item x="26"/>
        <item x="27"/>
        <item x="24"/>
        <item x="23"/>
        <item x="21"/>
        <item x="286"/>
        <item x="141"/>
        <item x="142"/>
        <item x="143"/>
        <item x="144"/>
        <item x="145"/>
        <item x="146"/>
        <item x="147"/>
        <item x="148"/>
        <item x="149"/>
        <item x="18"/>
        <item x="20"/>
        <item x="232"/>
        <item x="70"/>
        <item x="274"/>
        <item x="9"/>
        <item x="3"/>
        <item x="2"/>
        <item x="275"/>
        <item x="116"/>
        <item x="215"/>
        <item x="231"/>
        <item x="214"/>
        <item x="110"/>
        <item x="335"/>
        <item x="224"/>
        <item x="334"/>
        <item x="225"/>
        <item x="33"/>
        <item x="338"/>
        <item x="28"/>
        <item x="221"/>
        <item x="331"/>
        <item x="339"/>
        <item x="17"/>
        <item m="1" x="487"/>
        <item x="122"/>
        <item x="171"/>
        <item x="333"/>
        <item x="263"/>
        <item x="29"/>
        <item x="330"/>
        <item x="348"/>
        <item x="262"/>
        <item x="138"/>
        <item x="82"/>
        <item x="79"/>
        <item x="81"/>
        <item x="77"/>
        <item x="78"/>
        <item x="80"/>
        <item x="12"/>
        <item x="11"/>
        <item x="251"/>
        <item x="120"/>
        <item x="164"/>
        <item x="161"/>
        <item x="336"/>
        <item x="117"/>
        <item x="160"/>
        <item x="337"/>
        <item x="118"/>
        <item x="162"/>
        <item x="119"/>
        <item x="163"/>
        <item x="165"/>
        <item x="248"/>
        <item x="246"/>
        <item x="247"/>
        <item x="249"/>
        <item x="1"/>
        <item x="72"/>
        <item x="56"/>
        <item x="269"/>
        <item x="341"/>
        <item x="112"/>
        <item x="113"/>
        <item x="71"/>
        <item x="57"/>
        <item x="316"/>
        <item x="315"/>
        <item x="314"/>
        <item x="321"/>
        <item x="322"/>
        <item x="317"/>
        <item x="313"/>
        <item x="320"/>
        <item x="318"/>
        <item x="319"/>
        <item x="309"/>
        <item x="308"/>
        <item x="312"/>
        <item x="311"/>
        <item x="310"/>
        <item x="75"/>
        <item x="295"/>
        <item x="296"/>
        <item x="297"/>
        <item x="298"/>
        <item x="299"/>
        <item x="300"/>
        <item x="301"/>
        <item x="303"/>
        <item x="302"/>
        <item x="304"/>
        <item x="305"/>
        <item x="306"/>
        <item x="307"/>
        <item x="230"/>
        <item x="173"/>
        <item x="350"/>
        <item x="226"/>
        <item x="227"/>
        <item x="349"/>
        <item x="391"/>
        <item x="390"/>
        <item x="265"/>
        <item x="324"/>
        <item x="358"/>
        <item x="217"/>
        <item x="356"/>
        <item x="218"/>
        <item x="219"/>
        <item x="220"/>
        <item x="357"/>
        <item x="74"/>
        <item x="260"/>
        <item x="282"/>
        <item x="400"/>
        <item x="396"/>
        <item x="395"/>
        <item x="94"/>
        <item x="95"/>
        <item x="208"/>
        <item x="125"/>
        <item x="380"/>
        <item x="126"/>
        <item x="185"/>
        <item x="381"/>
        <item x="127"/>
        <item x="186"/>
        <item x="382"/>
        <item x="103"/>
        <item x="370"/>
        <item x="104"/>
        <item x="371"/>
        <item x="106"/>
        <item x="372"/>
        <item x="123"/>
        <item x="124"/>
        <item x="93"/>
        <item x="374"/>
        <item x="375"/>
        <item x="50"/>
        <item x="150"/>
        <item x="378"/>
        <item x="154"/>
        <item x="187"/>
        <item x="238"/>
        <item x="369"/>
        <item x="376"/>
        <item x="377"/>
        <item x="244"/>
        <item x="153"/>
        <item x="245"/>
        <item x="40"/>
        <item x="203"/>
        <item x="236"/>
        <item x="157"/>
        <item x="48"/>
        <item x="158"/>
        <item x="379"/>
        <item x="240"/>
        <item x="41"/>
        <item x="237"/>
        <item x="129"/>
        <item x="383"/>
        <item x="130"/>
        <item x="384"/>
        <item x="128"/>
        <item x="385"/>
        <item x="132"/>
        <item x="206"/>
        <item x="44"/>
        <item x="386"/>
        <item x="131"/>
        <item x="209"/>
        <item x="43"/>
        <item x="207"/>
        <item x="205"/>
        <item x="258"/>
        <item x="151"/>
        <item x="134"/>
        <item x="184"/>
        <item x="96"/>
        <item x="192"/>
        <item x="242"/>
        <item x="42"/>
        <item x="99"/>
        <item x="189"/>
        <item m="1" x="486"/>
        <item x="239"/>
        <item x="39"/>
        <item x="152"/>
        <item x="49"/>
        <item x="191"/>
        <item x="373"/>
        <item x="135"/>
        <item x="47"/>
        <item x="201"/>
        <item x="202"/>
        <item x="241"/>
        <item x="45"/>
        <item x="100"/>
        <item x="101"/>
        <item x="102"/>
        <item x="46"/>
        <item x="259"/>
        <item x="155"/>
        <item x="182"/>
        <item x="243"/>
        <item m="1" x="484"/>
        <item m="1" x="489"/>
        <item x="183"/>
        <item x="97"/>
        <item x="98"/>
        <item x="188"/>
        <item x="133"/>
        <item x="174"/>
        <item x="109"/>
        <item x="30"/>
        <item x="397"/>
        <item x="6"/>
        <item x="4"/>
        <item x="7"/>
        <item x="5"/>
        <item x="223"/>
        <item x="8"/>
        <item x="253"/>
        <item x="252"/>
        <item x="65"/>
        <item x="256"/>
        <item x="64"/>
        <item x="139"/>
        <item x="257"/>
        <item x="255"/>
        <item x="63"/>
        <item x="254"/>
        <item x="365"/>
        <item m="1" x="485"/>
        <item m="1" x="482"/>
        <item m="1" x="483"/>
        <item x="10"/>
        <item x="136"/>
        <item x="323"/>
        <item x="398"/>
        <item x="73"/>
        <item x="52"/>
        <item x="53"/>
        <item x="54"/>
        <item x="55"/>
        <item x="51"/>
        <item x="276"/>
        <item x="280"/>
        <item x="66"/>
        <item x="198"/>
        <item x="91"/>
        <item x="360"/>
        <item m="1" x="488"/>
        <item x="84"/>
        <item x="166"/>
        <item m="1" x="490"/>
        <item x="85"/>
        <item x="167"/>
        <item x="86"/>
        <item x="168"/>
        <item x="87"/>
        <item x="169"/>
        <item x="359"/>
        <item x="88"/>
        <item x="89"/>
        <item x="170"/>
        <item x="90"/>
        <item x="261"/>
        <item x="389"/>
        <item x="399"/>
        <item x="401"/>
        <item x="277"/>
        <item x="16"/>
        <item x="193"/>
        <item x="60"/>
        <item x="194"/>
        <item x="195"/>
        <item x="59"/>
        <item x="61"/>
        <item x="181"/>
        <item x="140"/>
        <item x="352"/>
        <item x="353"/>
        <item x="354"/>
        <item x="355"/>
        <item x="114"/>
        <item x="179"/>
        <item x="121"/>
        <item x="38"/>
        <item x="35"/>
        <item x="37"/>
        <item x="36"/>
        <item x="115"/>
        <item x="178"/>
        <item x="108"/>
        <item x="159"/>
        <item x="327"/>
        <item x="107"/>
        <item x="177"/>
        <item x="340"/>
        <item x="289"/>
        <item x="290"/>
        <item x="291"/>
        <item x="292"/>
        <item x="288"/>
        <item x="293"/>
        <item x="344"/>
        <item x="19"/>
        <item x="137"/>
        <item x="264"/>
        <item x="180"/>
        <item x="58"/>
        <item x="235"/>
        <item x="283"/>
        <item x="62"/>
        <item m="1" x="493"/>
        <item x="284"/>
        <item x="83"/>
        <item m="1" x="491"/>
        <item x="228"/>
        <item x="328"/>
        <item x="92"/>
        <item x="229"/>
        <item x="366"/>
        <item x="222"/>
        <item x="329"/>
        <item x="267"/>
        <item x="67"/>
        <item x="268"/>
        <item x="266"/>
        <item x="363"/>
        <item x="367"/>
        <item x="368"/>
        <item x="281"/>
        <item x="285"/>
        <item x="278"/>
        <item x="402"/>
        <item x="13"/>
        <item x="351"/>
        <item x="212"/>
        <item x="361"/>
        <item x="362"/>
        <item x="199"/>
        <item x="200"/>
        <item m="1" x="494"/>
        <item x="393"/>
        <item x="346"/>
        <item x="176"/>
        <item x="345"/>
        <item x="332"/>
        <item x="347"/>
        <item x="325"/>
        <item x="326"/>
        <item x="76"/>
        <item x="105"/>
        <item x="216"/>
        <item m="1" x="492"/>
        <item x="68"/>
        <item x="69"/>
        <item x="31"/>
        <item x="32"/>
        <item x="156"/>
        <item x="172"/>
        <item x="175"/>
        <item x="190"/>
        <item x="204"/>
        <item x="233"/>
        <item x="234"/>
        <item x="392"/>
        <item x="394"/>
        <item x="294"/>
        <item x="387"/>
        <item x="388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</items>
    </pivotField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1" showAll="0"/>
    <pivotField showAll="0"/>
    <pivotField numFmtId="4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 defaultSubtotal="0">
      <items count="5">
        <item x="1"/>
        <item x="2"/>
        <item x="3"/>
        <item x="4"/>
        <item x="0"/>
      </items>
    </pivotField>
    <pivotField numFmtId="14" showAll="0"/>
  </pivotFields>
  <rowFields count="1">
    <field x="1"/>
  </rowFields>
  <rowItems count="88">
    <i>
      <x v="155"/>
    </i>
    <i>
      <x v="156"/>
    </i>
    <i>
      <x v="157"/>
    </i>
    <i>
      <x v="258"/>
    </i>
    <i>
      <x v="282"/>
    </i>
    <i>
      <x v="312"/>
    </i>
    <i>
      <x v="313"/>
    </i>
    <i>
      <x v="379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 t="grand">
      <x/>
    </i>
  </rowItems>
  <colItems count="1">
    <i/>
  </colItems>
  <pageFields count="1">
    <pageField fld="45" item="3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D5:AX592" totalsRowShown="0">
  <autoFilter ref="D5:AX592"/>
  <tableColumns count="47">
    <tableColumn id="3" name="NB NOTA_C_QTY" dataDxfId="95">
      <calculatedColumnFormula>INDEX([1]!NOTA[NB NOTA_C_QTY],Table1[[#This Row],[//NOTA]])</calculatedColumnFormula>
    </tableColumn>
    <tableColumn id="28" name="NB NOTA_C_QTY_M" dataDxfId="94">
      <calculatedColumnFormula>INDEX([1]!NOTA[NB NOTA_C_QTY],Table1[[#This Row],[//NOTA]])&amp;Table1[[#This Row],[MINGGU]]</calculatedColumnFormula>
    </tableColumn>
    <tableColumn id="17" name="//NOTA" dataDxfId="93">
      <calculatedColumnFormula>A:A</calculatedColumnFormula>
    </tableColumn>
    <tableColumn id="48" name="//LOG" dataDxfId="1">
      <calculatedColumnFormula>IF(Table1[[#This Row],[FAKTUR]]="UNTANA",MATCH(Table1[[#This Row],[NB NOTA_C_QTY]],[3]!GLOBAL[POINTER],0),IF(Table1[[#This Row],[FAKTUR]]="ARTO MORO",MATCH(Table1[[#This Row],[NB NOTA_C_QTY]],[3]!Table2[Column2],0),""))</calculatedColumnFormula>
    </tableColumn>
    <tableColumn id="18" name="//DB" dataDxfId="92">
      <calculatedColumnFormula>MATCH(Table1[[#This Row],[NB NOTA_C_QTY]],[2]!db[NB NOTA_C_QTY+F],0)</calculatedColumnFormula>
    </tableColumn>
    <tableColumn id="1" name="NB BM" dataDxfId="91">
      <calculatedColumnFormula>INDEX(INDIRECT($4:$4),Table1[//DB])</calculatedColumnFormula>
    </tableColumn>
    <tableColumn id="2" name="FAKTUR" dataDxfId="90">
      <calculatedColumnFormula>INDEX(INDIRECT($4:$4),Table1[//DB])</calculatedColumnFormula>
    </tableColumn>
    <tableColumn id="5" name="SUPPLIER" dataDxfId="89">
      <calculatedColumnFormula>INDEX(INDIRECT($4:$4),Table1[//DB])</calculatedColumnFormula>
    </tableColumn>
    <tableColumn id="6" name="QTY/ CTN" dataDxfId="88">
      <calculatedColumnFormula>INDEX(INDIRECT($4:$4),Table1[//DB])</calculatedColumnFormula>
    </tableColumn>
    <tableColumn id="7" name="JENIS" dataDxfId="87">
      <calculatedColumnFormula>INDEX(INDIRECT($4:$4),Table1[//DB])</calculatedColumnFormula>
    </tableColumn>
    <tableColumn id="8" name="QTY B" dataDxfId="86">
      <calculatedColumnFormula>INDEX(INDIRECT($4:$4),Table1[//DB])</calculatedColumnFormula>
    </tableColumn>
    <tableColumn id="9" name="STN B" dataDxfId="85">
      <calculatedColumnFormula>INDEX(INDIRECT($4:$4),Table1[//DB])</calculatedColumnFormula>
    </tableColumn>
    <tableColumn id="10" name="QTY TG" dataDxfId="84">
      <calculatedColumnFormula>INDEX(INDIRECT($4:$4),Table1[//DB])</calculatedColumnFormula>
    </tableColumn>
    <tableColumn id="11" name="STN TG" dataDxfId="83">
      <calculatedColumnFormula>INDEX(INDIRECT($4:$4),Table1[//DB])</calculatedColumnFormula>
    </tableColumn>
    <tableColumn id="12" name="QTY K" dataDxfId="82">
      <calculatedColumnFormula>INDEX(INDIRECT($4:$4),Table1[//DB])</calculatedColumnFormula>
    </tableColumn>
    <tableColumn id="13" name="STN K" dataDxfId="81">
      <calculatedColumnFormula>INDEX(INDIRECT($4:$4),Table1[//DB])</calculatedColumnFormula>
    </tableColumn>
    <tableColumn id="14" name="QTY X" dataDxfId="80">
      <calculatedColumnFormula>INDEX(INDIRECT($4:$4),Table1[//DB])</calculatedColumnFormula>
    </tableColumn>
    <tableColumn id="15" name="STN X" dataDxfId="79">
      <calculatedColumnFormula>INDEX(INDIRECT($4:$4),Table1[//DB])</calculatedColumnFormula>
    </tableColumn>
    <tableColumn id="4" name="adj" dataDxfId="78"/>
    <tableColumn id="16" name="CTN" dataDxfId="77">
      <calculatedColumnFormula>INDEX([1]!NOTA[C],Table1[[#This Row],[//NOTA]])</calculatedColumnFormula>
    </tableColumn>
    <tableColumn id="24" name="Cek Ctn" dataDxfId="76">
      <calculatedColumnFormula>IF(Table1[[#This Row],[Column5]]/Table1[[#This Row],[QTY X]]=Table1[[#This Row],[CTN]],Table1[[#This Row],[Column5]]/Table1[[#This Row],[QTY X]],Table1[[#This Row],[Column5]]/Table1[[#This Row],[QTY X]]&amp;" xxx ")</calculatedColumnFormula>
    </tableColumn>
    <tableColumn id="45" name="B" dataDxfId="75">
      <calculatedColumnFormula>INDEX(INDIRECT($2:$2),Table1[//NOTA])</calculatedColumnFormula>
    </tableColumn>
    <tableColumn id="21" name="Column3" dataDxfId="74">
      <calculatedColumnFormula>IF(Table1[[#This Row],[CTN]]&lt;1,"",INDEX([1]!NOTA[QTY],Table1[[#This Row],[//NOTA]]))</calculatedColumnFormula>
    </tableColumn>
    <tableColumn id="22" name="Column4" dataDxfId="73">
      <calculatedColumnFormula>IF(Table1[[#This Row],[CTN]]&lt;1,"",INDEX([1]!NOTA[STN],Table1[[#This Row],[//NOTA]]))</calculatedColumnFormula>
    </tableColumn>
    <tableColumn id="23" name="Column5" dataDxfId="72">
      <calculatedColumnFormula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calculatedColumnFormula>
    </tableColumn>
    <tableColumn id="19" name="SISA" dataDxfId="71">
      <calculatedColumnFormula>IF(Table1[[#This Row],[CTN]]&lt;1,INDEX([1]!NOTA[QTY],Table1[[#This Row],[//NOTA]]),"")</calculatedColumnFormula>
    </tableColumn>
    <tableColumn id="20" name="STN SISA" dataDxfId="70">
      <calculatedColumnFormula>IF(Table1[[#This Row],[SISA]]="","",INDEX([1]!NOTA[STN],Table1[[#This Row],[//NOTA]]))</calculatedColumnFormula>
    </tableColumn>
    <tableColumn id="25" name="SISA X" dataDxfId="69">
      <calculatedColumnFormula>IF(OR(Table1[[#This Row],[STN SISA]]="PCS",Table1[[#This Row],[STN SISA]]="SET"),Table1[[#This Row],[SISA]],IF(Table1[[#This Row],[STN SISA]]="GRS",Table1[[#This Row],[SISA]]*12,IF(Table1[[#This Row],[STN SISA]]="LSN",Table1[[#This Row],[SISA]]*12,"")))</calculatedColumnFormula>
    </tableColumn>
    <tableColumn id="26" name="STN SISA X" dataDxfId="68">
      <calculatedColumnFormula>IF(Table1[[#This Row],[SISA X]]="","",Table1[[#This Row],[STN X]])</calculatedColumnFormula>
    </tableColumn>
    <tableColumn id="34" name="CTN_MG_1" dataDxfId="67">
      <calculatedColumnFormula>IF(AND(AX$5:AX$592&gt;=$3:$3,AX$5:AX$592&lt;=$4:$4),Table1[[#This Row],[CTN]],"")</calculatedColumnFormula>
    </tableColumn>
    <tableColumn id="41" name="QTY_ECER_MG_1" dataDxfId="66">
      <calculatedColumnFormula>IF(Table1[[#This Row],[CTN_MG_1]]="","",Table1[[#This Row],[SISA X]])</calculatedColumnFormula>
    </tableColumn>
    <tableColumn id="40" name="STN_ECER_MG_1" dataDxfId="65">
      <calculatedColumnFormula>IF(Table1[[#This Row],[QTY_ECER_MG_1]]="","",Table1[[#This Row],[STN SISA X]])</calculatedColumnFormula>
    </tableColumn>
    <tableColumn id="39" name="ID_1" dataDxfId="64">
      <calculatedColumnFormula>IF(Table1[[#This Row],[CTN_MG_1]]="","",COUNT(AG$6:AG6))</calculatedColumnFormula>
    </tableColumn>
    <tableColumn id="33" name="CTN_MG_2" dataDxfId="63">
      <calculatedColumnFormula>IF(AND(Table1[TGL_H]&gt;=$3:$3,Table1[TGL_H]&lt;=$4:$4),Table1[CTN],"")</calculatedColumnFormula>
    </tableColumn>
    <tableColumn id="38" name="QTY_ECER_MG_2" dataDxfId="62">
      <calculatedColumnFormula>IF(Table1[[#This Row],[CTN_MG_2]]="","",Table1[[#This Row],[SISA X]])</calculatedColumnFormula>
    </tableColumn>
    <tableColumn id="37" name="STN_ECER_MG_2" dataDxfId="61">
      <calculatedColumnFormula>IF(Table1[[#This Row],[QTY_ECER_MG_2]]="","",Table1[[#This Row],[STN SISA X]])</calculatedColumnFormula>
    </tableColumn>
    <tableColumn id="35" name="ID_2" dataDxfId="60">
      <calculatedColumnFormula>IF(Table1[[#This Row],[CTN_MG_2]]="","",COUNT(AK$6:AK6))</calculatedColumnFormula>
    </tableColumn>
    <tableColumn id="32" name="CTN_MG_3" dataDxfId="59">
      <calculatedColumnFormula>IF(AND(AX$5:AX$592&gt;=$3:$3,AX$5:AX$592&lt;=$4:$4),Table1[[#This Row],[CTN]],"")</calculatedColumnFormula>
    </tableColumn>
    <tableColumn id="30" name="QTY_ECER_MG_3" dataDxfId="58">
      <calculatedColumnFormula>IF(Table1[[#This Row],[CTN_MG_3]]="","",Table1[[#This Row],[SISA X]])</calculatedColumnFormula>
    </tableColumn>
    <tableColumn id="31" name="STN_ECER_MG_3" dataDxfId="57">
      <calculatedColumnFormula>IF(Table1[[#This Row],[QTY_ECER_MG_3]]="","",Table1[[#This Row],[STN SISA X]])</calculatedColumnFormula>
    </tableColumn>
    <tableColumn id="36" name="ID_3" dataDxfId="56">
      <calculatedColumnFormula>IF(Table1[[#This Row],[CTN_MG_3]]="","",COUNT(AO$6:AO6))</calculatedColumnFormula>
    </tableColumn>
    <tableColumn id="44" name="CTN_MG_4" dataDxfId="55">
      <calculatedColumnFormula>IF(AND(Table1[[#This Row],[TGL_H]]&gt;=$3:$3,Table1[[#This Row],[TGL_H]]&lt;=$4:$4),Table1[[#This Row],[CTN]],"")</calculatedColumnFormula>
    </tableColumn>
    <tableColumn id="43" name="QTY_ECER_MG_4" dataDxfId="54">
      <calculatedColumnFormula>IF(Table1[[#This Row],[CTN_MG_4]]="","",Table1[[#This Row],[SISA X]])</calculatedColumnFormula>
    </tableColumn>
    <tableColumn id="42" name="STN_ECER_MG_4" dataDxfId="53">
      <calculatedColumnFormula>IF(Table1[[#This Row],[QTY_ECER_MG_4]]="","",Table1[[#This Row],[STN SISA X]])</calculatedColumnFormula>
    </tableColumn>
    <tableColumn id="27" name="ID_4" dataDxfId="52">
      <calculatedColumnFormula>IF(Table1[[#This Row],[CTN_MG_4]]="","",COUNT(AS$6:AS6))</calculatedColumnFormula>
    </tableColumn>
    <tableColumn id="46" name="MINGGU" dataDxfId="51">
      <calculatedColumnFormula>IF(Table1[[#This Row],[ID_4]]="",IF(Table1[[#This Row],[ID_3]]="",IF(Table1[[#This Row],[ID_2]]="",IF(Table1[[#This Row],[ID_1]]="","",1),2),3),4)</calculatedColumnFormula>
    </tableColumn>
    <tableColumn id="29" name="TGL_H" dataDxfId="50">
      <calculatedColumnFormula>INDEX([1]!NOTA[TGL_H],Table1[[#This Row],[//NOTA]])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D3:M90" totalsRowShown="0">
  <autoFilter ref="D3:M90">
    <filterColumn colId="9">
      <filters>
        <filter val="1"/>
        <filter val="10"/>
        <filter val="15"/>
        <filter val="2"/>
        <filter val="3"/>
        <filter val="38"/>
        <filter val="4"/>
        <filter val="44"/>
        <filter val="5"/>
        <filter val="51"/>
        <filter val="7"/>
        <filter val="9"/>
      </filters>
    </filterColumn>
  </autoFilter>
  <tableColumns count="10">
    <tableColumn id="9" name="//Table" dataDxfId="49">
      <calculatedColumnFormula>MATCH(A:A,Table1[NB NOTA_C_QTY_M],0)</calculatedColumnFormula>
    </tableColumn>
    <tableColumn id="1" name="//DB" dataDxfId="48" dataCellStyle="Normal">
      <calculatedColumnFormula>INDEX(INDIRECT($1:$1),Table6[//Table])</calculatedColumnFormula>
    </tableColumn>
    <tableColumn id="8" name="NB NOTA_C_QTY" dataDxfId="47">
      <calculatedColumnFormula>INDEX(INDIRECT($1:$1),Table6[[#This Row],[//Table]])</calculatedColumnFormula>
    </tableColumn>
    <tableColumn id="2" name="NB BM" dataDxfId="46">
      <calculatedColumnFormula>INDEX(INDIRECT($2:$2),Table6[//DB])</calculatedColumnFormula>
    </tableColumn>
    <tableColumn id="3" name="FAKTUR" dataDxfId="45">
      <calculatedColumnFormula>INDEX(INDIRECT($2:$2),Table6[//DB])</calculatedColumnFormula>
    </tableColumn>
    <tableColumn id="4" name="SUPPLIER" dataDxfId="44">
      <calculatedColumnFormula>INDEX(INDIRECT($2:$2),Table6[//DB])</calculatedColumnFormula>
    </tableColumn>
    <tableColumn id="5" name="QTY/ CTN" dataDxfId="43">
      <calculatedColumnFormula>INDEX(INDIRECT($2:$2),Table6[//DB])</calculatedColumnFormula>
    </tableColumn>
    <tableColumn id="6" name="CTN" dataDxfId="42">
      <calculatedColumnFormula>SUMIF(Table1[NB NOTA_C_QTY_M],Table6[[#This Row],[NB NOTA_C_QTY]]&amp;$B$1,INDIRECT($1:$1))</calculatedColumnFormula>
    </tableColumn>
    <tableColumn id="7" name="B" dataDxfId="41">
      <calculatedColumnFormula>SUMIF(Table1[NB NOTA_C_QTY_M],Table6[[#This Row],[NB NOTA_C_QTY]]&amp;$B$1,INDIRECT($1:$1))</calculatedColumnFormula>
    </tableColumn>
    <tableColumn id="10" name="TT" dataDxfId="40">
      <calculatedColumnFormula>Table6[[#This Row],[CTN]]-Table6[[#This Row],[B]]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2" name="MG_1" displayName="MG_1" ref="A1:K161" totalsRowShown="0" headerRowDxfId="39">
  <autoFilter ref="A1:K161">
    <filterColumn colId="4">
      <filters>
        <filter val="UNTANA"/>
      </filters>
    </filterColumn>
  </autoFilter>
  <tableColumns count="11">
    <tableColumn id="1" name="ID_1"/>
    <tableColumn id="2" name="//" dataDxfId="38">
      <calculatedColumnFormula>MATCH(MG_1[ID_1],Table1[ID_1],0)</calculatedColumnFormula>
    </tableColumn>
    <tableColumn id="11" name="//LOG STOCK" dataDxfId="37">
      <calculatedColumnFormula>INDEX(#REF!,MG_1[//])</calculatedColumnFormula>
    </tableColumn>
    <tableColumn id="3" name="NAMA BARANG" dataDxfId="36">
      <calculatedColumnFormula>INDEX(Table1[NB BM],MG_1[//])</calculatedColumnFormula>
    </tableColumn>
    <tableColumn id="4" name="FAKTUR" dataDxfId="35">
      <calculatedColumnFormula>INDEX(Table1[FAKTUR],MG_1[//])</calculatedColumnFormula>
    </tableColumn>
    <tableColumn id="5" name="SUPPLIER" dataDxfId="34">
      <calculatedColumnFormula>INDEX(Table1[SUPPLIER],MG_1[//])</calculatedColumnFormula>
    </tableColumn>
    <tableColumn id="6" name="MASUK" dataDxfId="33">
      <calculatedColumnFormula>INDEX(Table1[CTN_MG_1],MG_1[//])</calculatedColumnFormula>
    </tableColumn>
    <tableColumn id="7" name="ECER" dataDxfId="32">
      <calculatedColumnFormula>INDEX(Table1[QTY_ECER_MG_1],MG_1[[#This Row],[//]])&amp;" "&amp;INDEX(Table1[STN_ECER_MG_1],MG_1[[#This Row],[//]])</calculatedColumnFormula>
    </tableColumn>
    <tableColumn id="8" name="KELUAR" dataDxfId="31"/>
    <tableColumn id="9" name="BONGKAR" dataDxfId="30"/>
    <tableColumn id="10" name="TOTAL" dataDxfId="29">
      <calculatedColumnFormula>SUM(MG_1[[#This Row],[MASUK]]-SUM(MG_1[[#This Row],[KELUAR]:[BONGKAR]]))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MG_2" displayName="MG_2" ref="A1:K149" totalsRowShown="0" headerRowDxfId="28">
  <autoFilter ref="A1:K149"/>
  <tableColumns count="11">
    <tableColumn id="1" name="ID_2"/>
    <tableColumn id="2" name="//" dataDxfId="27">
      <calculatedColumnFormula>MATCH(MG_2[ID_2],Table1[ID_2],0)</calculatedColumnFormula>
    </tableColumn>
    <tableColumn id="11" name="//LOG STOCK" dataDxfId="26">
      <calculatedColumnFormula>INDEX(#REF!,MG_2[//])</calculatedColumnFormula>
    </tableColumn>
    <tableColumn id="3" name="NAMA BARANG" dataDxfId="25">
      <calculatedColumnFormula>INDEX(Table1[NB BM],MG_2[//])</calculatedColumnFormula>
    </tableColumn>
    <tableColumn id="4" name="FAKTUR" dataDxfId="24">
      <calculatedColumnFormula>INDEX(Table1[FAKTUR],MG_2[//])</calculatedColumnFormula>
    </tableColumn>
    <tableColumn id="5" name="SUPPLIER" dataDxfId="23">
      <calculatedColumnFormula>INDEX(Table1[SUPPLIER],MG_2[//])</calculatedColumnFormula>
    </tableColumn>
    <tableColumn id="6" name="MASUK" dataDxfId="22">
      <calculatedColumnFormula>INDEX(Table1[CTN_MG_2],MG_2[//])</calculatedColumnFormula>
    </tableColumn>
    <tableColumn id="7" name="ECER" dataDxfId="21">
      <calculatedColumnFormula>INDEX(Table1[QTY_ECER_MG_2],MG_2[[#This Row],[//]])&amp;" "&amp;INDEX(Table1[STN_ECER_MG_2],MG_2[[#This Row],[//]])</calculatedColumnFormula>
    </tableColumn>
    <tableColumn id="8" name="KELUAR" dataDxfId="20"/>
    <tableColumn id="9" name="BONGKAR" dataDxfId="19"/>
    <tableColumn id="10" name="TOTAL" dataDxfId="18">
      <calculatedColumnFormula>SUM(MG_2[[#This Row],[MASUK]]-SUM(MG_2[[#This Row],[KELUAR]:[BONGKAR]]))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MG_3" displayName="MG_3" ref="A1:Q145" totalsRowShown="0">
  <autoFilter ref="A1:Q145"/>
  <tableColumns count="17">
    <tableColumn id="1" name="ID_3"/>
    <tableColumn id="2" name="//" dataDxfId="17">
      <calculatedColumnFormula>IF(MG_3[ID_3]="","",MATCH(MG_3[ID_3],Table1[ID_3],0))</calculatedColumnFormula>
    </tableColumn>
    <tableColumn id="5" name="// LOG STOCK" dataDxfId="16">
      <calculatedColumnFormula>MATCH(MG_3[Column3],#REF!,0)</calculatedColumnFormula>
    </tableColumn>
    <tableColumn id="17" name="//DB" dataDxfId="15">
      <calculatedColumnFormula>IF(MG_3[//]="",MATCH(MG_3[Column3],[2]!db[NB NOTA_C_QTY],0),INDEX(Table1[//DB],MG_3[//]))</calculatedColumnFormula>
    </tableColumn>
    <tableColumn id="14" name="Column1"/>
    <tableColumn id="15" name="Column2"/>
    <tableColumn id="3" name="NAMA BARANG" dataDxfId="14">
      <calculatedColumnFormula>IF(MG_3[Column1]="",INDEX(Table1[NB BM],MG_3[//]),MG_3[[#This Row],[Column1]])</calculatedColumnFormula>
    </tableColumn>
    <tableColumn id="13" name="QTY/ CTN">
      <calculatedColumnFormula>INDEX(Table1[QTY/ CTN],MG_3[//])</calculatedColumnFormula>
    </tableColumn>
    <tableColumn id="9" name="FAKTUR" dataDxfId="13">
      <calculatedColumnFormula>INDEX(Table1[FAKTUR],MG_3[//])</calculatedColumnFormula>
    </tableColumn>
    <tableColumn id="8" name="SUPPLIER" dataDxfId="12">
      <calculatedColumnFormula>INDEX(Table1[SUPPLIER],MG_3[//])</calculatedColumnFormula>
    </tableColumn>
    <tableColumn id="6" name="MASUK" dataDxfId="11">
      <calculatedColumnFormula>IF(MG_3[//]="",0,INDEX(Table1[CTN_MG_3],MG_3[//]))</calculatedColumnFormula>
    </tableColumn>
    <tableColumn id="4" name="ECER" dataDxfId="10">
      <calculatedColumnFormula>IF(MG_3[//]="","",INDEX(Table1[QTY_ECER_MG_3],MG_3[[#This Row],[//]])&amp;" "&amp;INDEX(Table1[STN_ECER_MG_3],MG_3[[#This Row],[//]]))</calculatedColumnFormula>
    </tableColumn>
    <tableColumn id="10" name="KELUAR" dataDxfId="9"/>
    <tableColumn id="11" name="BONGKAR" dataDxfId="8"/>
    <tableColumn id="12" name="TOTAL" dataDxfId="7">
      <calculatedColumnFormula>SUM(MG_3[[#This Row],[MASUK]]-SUM(MG_3[[#This Row],[KELUAR]:[BONGKAR]]))</calculatedColumnFormula>
    </tableColumn>
    <tableColumn id="18" name="KET" dataDxfId="6"/>
    <tableColumn id="16" name="Column3" dataDxfId="5">
      <calculatedColumnFormula>LOWER(SUBSTITUTE(SUBSTITUTE(SUBSTITUTE(SUBSTITUTE(SUBSTITUTE(SUBSTITUTE(SUBSTITUTE(SUBSTITUTE(SUBSTITUTE(MG_3[NAMA BARANG]&amp;MG_3[QTY/ CTN]," ",),".",""),"-",""),"(",""),")",""),",",""),"/",""),"""",""),"+",""))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95"/>
  <sheetViews>
    <sheetView tabSelected="1" topLeftCell="A468" zoomScale="85" zoomScaleNormal="85" workbookViewId="0">
      <selection activeCell="A580" sqref="A580"/>
    </sheetView>
  </sheetViews>
  <sheetFormatPr defaultRowHeight="15" x14ac:dyDescent="0.25"/>
  <cols>
    <col min="1" max="1" width="13.28515625" bestFit="1" customWidth="1"/>
    <col min="4" max="4" width="57.42578125" bestFit="1" customWidth="1"/>
    <col min="5" max="5" width="45.5703125" bestFit="1" customWidth="1"/>
    <col min="6" max="6" width="4.140625" customWidth="1"/>
    <col min="7" max="7" width="6.28515625" customWidth="1"/>
    <col min="8" max="8" width="5.5703125" customWidth="1"/>
    <col min="9" max="9" width="42" bestFit="1" customWidth="1"/>
    <col min="10" max="10" width="12" bestFit="1" customWidth="1"/>
    <col min="11" max="11" width="25.28515625" bestFit="1" customWidth="1"/>
    <col min="12" max="12" width="15.85546875" bestFit="1" customWidth="1"/>
    <col min="13" max="13" width="9.5703125" bestFit="1" customWidth="1"/>
    <col min="14" max="21" width="5.5703125" customWidth="1"/>
    <col min="23" max="23" width="4.5703125" customWidth="1"/>
    <col min="24" max="24" width="5.5703125" customWidth="1"/>
    <col min="25" max="25" width="6.140625" customWidth="1"/>
    <col min="26" max="26" width="8" customWidth="1"/>
    <col min="27" max="27" width="6.140625" customWidth="1"/>
    <col min="28" max="28" width="9" customWidth="1"/>
    <col min="29" max="29" width="4.140625" customWidth="1"/>
    <col min="30" max="30" width="4.28515625" customWidth="1"/>
    <col min="31" max="31" width="5.5703125" customWidth="1"/>
    <col min="32" max="32" width="5.7109375" customWidth="1"/>
    <col min="33" max="33" width="4.5703125" customWidth="1"/>
    <col min="34" max="34" width="5.5703125" customWidth="1"/>
    <col min="35" max="35" width="5.7109375" customWidth="1"/>
    <col min="36" max="36" width="5.5703125" customWidth="1"/>
    <col min="37" max="37" width="4.5703125" customWidth="1"/>
    <col min="38" max="38" width="5.5703125" customWidth="1"/>
    <col min="39" max="39" width="5.7109375" customWidth="1"/>
    <col min="40" max="40" width="5.5703125" customWidth="1"/>
    <col min="41" max="41" width="4.5703125" customWidth="1"/>
    <col min="42" max="42" width="5.5703125" customWidth="1"/>
    <col min="43" max="43" width="5.7109375" customWidth="1"/>
    <col min="44" max="44" width="4.140625" customWidth="1"/>
    <col min="45" max="45" width="16.5703125" customWidth="1"/>
    <col min="46" max="46" width="3.140625" customWidth="1"/>
    <col min="47" max="47" width="4.28515625" customWidth="1"/>
    <col min="48" max="48" width="6.28515625" customWidth="1"/>
    <col min="49" max="49" width="16.140625" customWidth="1"/>
    <col min="50" max="50" width="10.85546875" customWidth="1"/>
  </cols>
  <sheetData>
    <row r="1" spans="1:50" x14ac:dyDescent="0.25">
      <c r="AI1" t="s">
        <v>62</v>
      </c>
    </row>
    <row r="2" spans="1:50" x14ac:dyDescent="0.25">
      <c r="I2" t="str">
        <f>"'[NOTA 07 JULI 2023.xlsx]NOTA'!NOTA["&amp;5:5&amp;"]"</f>
        <v>'[NOTA 07 JULI 2023.xlsx]NOTA'!NOTA[NB BM]</v>
      </c>
      <c r="K2" s="1"/>
      <c r="W2" s="2"/>
      <c r="X2" s="2"/>
      <c r="Y2" s="2" t="str">
        <f>"'[NOTA 07 JULI 2023.xlsx]NOTA'!NOTA["&amp;5:5&amp;"]"</f>
        <v>'[NOTA 07 JULI 2023.xlsx]NOTA'!NOTA[B]</v>
      </c>
      <c r="Z2" s="2"/>
      <c r="AA2" s="2"/>
      <c r="AB2" s="2"/>
    </row>
    <row r="3" spans="1:50" x14ac:dyDescent="0.25">
      <c r="K3" s="1"/>
      <c r="W3" s="2"/>
      <c r="X3" s="2"/>
      <c r="Y3" s="2"/>
      <c r="Z3" s="2"/>
      <c r="AA3" s="2"/>
      <c r="AB3" s="2"/>
      <c r="AG3" s="3">
        <v>45110</v>
      </c>
      <c r="AH3" s="3"/>
      <c r="AI3" s="3"/>
      <c r="AJ3" s="3"/>
      <c r="AK3" s="3">
        <v>45117</v>
      </c>
      <c r="AL3" s="3"/>
      <c r="AO3" s="3">
        <v>45124</v>
      </c>
      <c r="AS3" s="3">
        <v>45131</v>
      </c>
    </row>
    <row r="4" spans="1:50" x14ac:dyDescent="0.25">
      <c r="I4" t="str">
        <f>"DB.xlsx!db["&amp;5:5&amp;"]"</f>
        <v>DB.xlsx!db[NB BM]</v>
      </c>
      <c r="J4" t="str">
        <f>"DB.xlsx!db["&amp;5:5&amp;"]"</f>
        <v>DB.xlsx!db[FAKTUR]</v>
      </c>
      <c r="K4" s="1" t="str">
        <f>"DB.xlsx!db["&amp;5:5&amp;"]"</f>
        <v>DB.xlsx!db[SUPPLIER]</v>
      </c>
      <c r="L4" t="str">
        <f>"DB.xlsx!db["&amp;5:5&amp;"]"</f>
        <v>DB.xlsx!db[QTY/ CTN]</v>
      </c>
      <c r="M4" t="str">
        <f>"DB.xlsx!db["&amp;5:5&amp;"]"</f>
        <v>DB.xlsx!db[JENIS]</v>
      </c>
      <c r="N4" t="str">
        <f>"DB.xlsx!db["&amp;5:5&amp;"]"</f>
        <v>DB.xlsx!db[QTY B]</v>
      </c>
      <c r="O4" t="str">
        <f>"DB.xlsx!db["&amp;5:5&amp;"]"</f>
        <v>DB.xlsx!db[STN B]</v>
      </c>
      <c r="P4" t="str">
        <f>"DB.xlsx!db["&amp;5:5&amp;"]"</f>
        <v>DB.xlsx!db[QTY TG]</v>
      </c>
      <c r="Q4" t="str">
        <f>"DB.xlsx!db["&amp;5:5&amp;"]"</f>
        <v>DB.xlsx!db[STN TG]</v>
      </c>
      <c r="R4" t="str">
        <f>"DB.xlsx!db["&amp;5:5&amp;"]"</f>
        <v>DB.xlsx!db[QTY K]</v>
      </c>
      <c r="S4" t="str">
        <f>"DB.xlsx!db["&amp;5:5&amp;"]"</f>
        <v>DB.xlsx!db[STN K]</v>
      </c>
      <c r="T4" t="str">
        <f>"DB.xlsx!db["&amp;5:5&amp;"]"</f>
        <v>DB.xlsx!db[QTY X]</v>
      </c>
      <c r="U4" t="str">
        <f>"DB.xlsx!db["&amp;5:5&amp;"]"</f>
        <v>DB.xlsx!db[STN X]</v>
      </c>
      <c r="W4" s="2"/>
      <c r="X4" s="2"/>
      <c r="Y4" t="str">
        <f>"DB.xlsx!db["&amp;5:5&amp;"]"</f>
        <v>DB.xlsx!db[B]</v>
      </c>
      <c r="Z4" s="2"/>
      <c r="AA4" s="2"/>
      <c r="AB4" s="2"/>
      <c r="AG4" s="3">
        <v>45115</v>
      </c>
      <c r="AH4" s="3"/>
      <c r="AI4" s="3"/>
      <c r="AJ4" s="3"/>
      <c r="AK4" s="3">
        <v>45122</v>
      </c>
      <c r="AL4" s="3"/>
      <c r="AO4" s="3">
        <v>45129</v>
      </c>
      <c r="AS4" s="3">
        <v>45136</v>
      </c>
    </row>
    <row r="5" spans="1:50" x14ac:dyDescent="0.25">
      <c r="A5" s="7" t="s">
        <v>0</v>
      </c>
      <c r="D5" t="s">
        <v>1</v>
      </c>
      <c r="E5" t="s">
        <v>63</v>
      </c>
      <c r="F5" t="s">
        <v>3</v>
      </c>
      <c r="G5" t="s">
        <v>73</v>
      </c>
      <c r="H5" t="s">
        <v>4</v>
      </c>
      <c r="I5" t="s">
        <v>5</v>
      </c>
      <c r="J5" t="s">
        <v>6</v>
      </c>
      <c r="K5" s="1" t="s">
        <v>7</v>
      </c>
      <c r="L5" t="s">
        <v>8</v>
      </c>
      <c r="M5" t="s">
        <v>9</v>
      </c>
      <c r="N5" t="s">
        <v>10</v>
      </c>
      <c r="O5" t="s">
        <v>11</v>
      </c>
      <c r="P5" t="s">
        <v>12</v>
      </c>
      <c r="Q5" t="s">
        <v>13</v>
      </c>
      <c r="R5" t="s">
        <v>14</v>
      </c>
      <c r="S5" t="s">
        <v>15</v>
      </c>
      <c r="T5" t="s">
        <v>16</v>
      </c>
      <c r="U5" t="s">
        <v>17</v>
      </c>
      <c r="V5" t="s">
        <v>18</v>
      </c>
      <c r="W5" s="2" t="s">
        <v>19</v>
      </c>
      <c r="X5" s="2" t="s">
        <v>59</v>
      </c>
      <c r="Y5" s="2" t="s">
        <v>60</v>
      </c>
      <c r="Z5" s="2" t="s">
        <v>20</v>
      </c>
      <c r="AA5" s="2" t="s">
        <v>21</v>
      </c>
      <c r="AB5" s="2" t="s">
        <v>22</v>
      </c>
      <c r="AC5" t="s">
        <v>23</v>
      </c>
      <c r="AD5" t="s">
        <v>24</v>
      </c>
      <c r="AE5" t="s">
        <v>25</v>
      </c>
      <c r="AF5" t="s">
        <v>26</v>
      </c>
      <c r="AG5" t="s">
        <v>27</v>
      </c>
      <c r="AH5" t="s">
        <v>28</v>
      </c>
      <c r="AI5" t="s">
        <v>29</v>
      </c>
      <c r="AJ5" t="s">
        <v>30</v>
      </c>
      <c r="AK5" t="s">
        <v>31</v>
      </c>
      <c r="AL5" t="s">
        <v>32</v>
      </c>
      <c r="AM5" t="s">
        <v>33</v>
      </c>
      <c r="AN5" t="s">
        <v>34</v>
      </c>
      <c r="AO5" t="s">
        <v>35</v>
      </c>
      <c r="AP5" t="s">
        <v>36</v>
      </c>
      <c r="AQ5" t="s">
        <v>54</v>
      </c>
      <c r="AR5" s="4" t="s">
        <v>37</v>
      </c>
      <c r="AS5" s="4" t="s">
        <v>56</v>
      </c>
      <c r="AT5" s="4" t="s">
        <v>57</v>
      </c>
      <c r="AU5" s="4" t="s">
        <v>58</v>
      </c>
      <c r="AV5" s="4" t="s">
        <v>55</v>
      </c>
      <c r="AW5" s="4" t="s">
        <v>61</v>
      </c>
      <c r="AX5" s="3" t="s">
        <v>38</v>
      </c>
    </row>
    <row r="6" spans="1:50" x14ac:dyDescent="0.25">
      <c r="A6" s="1">
        <v>1</v>
      </c>
      <c r="D6" t="str">
        <f ca="1">INDEX([1]!NOTA[NB NOTA_C_QTY],Table1[[#This Row],[//NOTA]])</f>
        <v>ballpentf20376wrmulticolorpen60lsnuntana</v>
      </c>
      <c r="E6" t="str">
        <f ca="1">INDEX([1]!NOTA[NB NOTA_C_QTY],Table1[[#This Row],[//NOTA]])&amp;Table1[[#This Row],[MINGGU]]</f>
        <v>ballpentf20376wrmulticolorpen60lsnuntana</v>
      </c>
      <c r="F6">
        <f t="shared" ref="F6:F69" si="0">A:A</f>
        <v>1</v>
      </c>
      <c r="G6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6">
        <f ca="1">MATCH(Table1[[#This Row],[NB NOTA_C_QTY]],[2]!db[NB NOTA_C_QTY+F],0)</f>
        <v>1421</v>
      </c>
      <c r="I6" t="str">
        <f ca="1">INDEX(INDIRECT($4:$4),Table1[//DB])</f>
        <v>Bp TF-2037 6W</v>
      </c>
      <c r="J6" t="str">
        <f ca="1">INDEX(INDIRECT($4:$4),Table1[//DB])</f>
        <v>UNTANA</v>
      </c>
      <c r="K6" s="1" t="str">
        <f ca="1">INDEX(INDIRECT($4:$4),Table1[//DB])</f>
        <v>DUTA BUANA</v>
      </c>
      <c r="L6" t="str">
        <f ca="1">INDEX(INDIRECT($4:$4),Table1[//DB])</f>
        <v>60 LSN</v>
      </c>
      <c r="M6" t="str">
        <f ca="1">INDEX(INDIRECT($4:$4),Table1[//DB])</f>
        <v>pen</v>
      </c>
      <c r="N6" t="str">
        <f ca="1">INDEX(INDIRECT($4:$4),Table1[//DB])</f>
        <v>60</v>
      </c>
      <c r="O6" t="str">
        <f ca="1">INDEX(INDIRECT($4:$4),Table1[//DB])</f>
        <v>LSN</v>
      </c>
      <c r="P6">
        <f ca="1">INDEX(INDIRECT($4:$4),Table1[//DB])</f>
        <v>12</v>
      </c>
      <c r="Q6" t="str">
        <f ca="1">INDEX(INDIRECT($4:$4),Table1[//DB])</f>
        <v>PCS</v>
      </c>
      <c r="R6" t="str">
        <f ca="1">INDEX(INDIRECT($4:$4),Table1[//DB])</f>
        <v/>
      </c>
      <c r="S6" t="str">
        <f ca="1">INDEX(INDIRECT($4:$4),Table1[//DB])</f>
        <v/>
      </c>
      <c r="T6">
        <f ca="1">INDEX(INDIRECT($4:$4),Table1[//DB])</f>
        <v>720</v>
      </c>
      <c r="U6" t="str">
        <f ca="1">INDEX(INDIRECT($4:$4),Table1[//DB])</f>
        <v>PCS</v>
      </c>
      <c r="W6" s="2">
        <f>INDEX([1]!NOTA[C],Table1[[#This Row],[//NOTA]])</f>
        <v>10</v>
      </c>
      <c r="X6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6" s="2">
        <f ca="1">INDEX(INDIRECT($2:$2),Table1[//NOTA])</f>
        <v>0</v>
      </c>
      <c r="Z6" s="2">
        <f>IF(Table1[[#This Row],[CTN]]&lt;1,"",INDEX([1]!NOTA[QTY],Table1[[#This Row],[//NOTA]]))</f>
        <v>600</v>
      </c>
      <c r="AA6" s="2" t="str">
        <f>IF(Table1[[#This Row],[CTN]]&lt;1,"",INDEX([1]!NOTA[STN],Table1[[#This Row],[//NOTA]]))</f>
        <v>LSN</v>
      </c>
      <c r="AB6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7200</v>
      </c>
      <c r="AC6" s="4" t="str">
        <f>IF(Table1[[#This Row],[CTN]]&lt;1,INDEX([1]!NOTA[QTY],Table1[[#This Row],[//NOTA]]),"")</f>
        <v/>
      </c>
      <c r="AD6" s="4" t="str">
        <f>IF(Table1[[#This Row],[SISA]]="","",INDEX([1]!NOTA[STN],Table1[[#This Row],[//NOTA]]))</f>
        <v/>
      </c>
      <c r="AE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6" s="2" t="str">
        <f>IF(Table1[[#This Row],[SISA X]]="","",Table1[[#This Row],[STN X]])</f>
        <v/>
      </c>
      <c r="AG6" s="2" t="str">
        <f ca="1">IF(AND(AX$5:AX$592&gt;=$3:$3,AX$5:AX$592&lt;=$4:$4),Table1[[#This Row],[CTN]],"")</f>
        <v/>
      </c>
      <c r="AH6" s="2" t="str">
        <f ca="1">IF(Table1[[#This Row],[CTN_MG_1]]="","",Table1[[#This Row],[SISA X]])</f>
        <v/>
      </c>
      <c r="AI6" s="2" t="str">
        <f ca="1">IF(Table1[[#This Row],[QTY_ECER_MG_1]]="","",Table1[[#This Row],[STN SISA X]])</f>
        <v/>
      </c>
      <c r="AJ6" s="2" t="str">
        <f ca="1">IF(Table1[[#This Row],[CTN_MG_1]]="","",COUNT(AG$6:AG6))</f>
        <v/>
      </c>
      <c r="AK6" s="2" t="str">
        <f ca="1">IF(AND(Table1[TGL_H]&gt;=$3:$3,Table1[TGL_H]&lt;=$4:$4),Table1[CTN],"")</f>
        <v/>
      </c>
      <c r="AL6" s="2" t="str">
        <f ca="1">IF(Table1[[#This Row],[CTN_MG_2]]="","",Table1[[#This Row],[SISA X]])</f>
        <v/>
      </c>
      <c r="AM6" s="2" t="str">
        <f ca="1">IF(Table1[[#This Row],[QTY_ECER_MG_2]]="","",Table1[[#This Row],[STN SISA X]])</f>
        <v/>
      </c>
      <c r="AN6" s="2" t="str">
        <f ca="1">IF(Table1[[#This Row],[CTN_MG_2]]="","",COUNT(AK$6:AK6))</f>
        <v/>
      </c>
      <c r="AO6" s="2" t="str">
        <f ca="1">IF(AND(AX$5:AX$592&gt;=$3:$3,AX$5:AX$592&lt;=$4:$4),Table1[[#This Row],[CTN]],"")</f>
        <v/>
      </c>
      <c r="AP6" s="2" t="str">
        <f ca="1">IF(Table1[[#This Row],[CTN_MG_3]]="","",Table1[[#This Row],[SISA X]])</f>
        <v/>
      </c>
      <c r="AQ6" s="2" t="str">
        <f ca="1">IF(Table1[[#This Row],[QTY_ECER_MG_3]]="","",Table1[[#This Row],[STN SISA X]])</f>
        <v/>
      </c>
      <c r="AR6" s="4" t="str">
        <f ca="1">IF(Table1[[#This Row],[CTN_MG_3]]="","",COUNT(AO$6:AO6))</f>
        <v/>
      </c>
      <c r="AS6" s="4" t="str">
        <f ca="1">IF(AND(Table1[[#This Row],[TGL_H]]&gt;=$3:$3,Table1[[#This Row],[TGL_H]]&lt;=$4:$4),Table1[[#This Row],[CTN]],"")</f>
        <v/>
      </c>
      <c r="AT6" s="4" t="str">
        <f ca="1">IF(Table1[[#This Row],[CTN_MG_4]]="","",Table1[[#This Row],[SISA X]])</f>
        <v/>
      </c>
      <c r="AU6" s="4" t="str">
        <f ca="1">IF(Table1[[#This Row],[QTY_ECER_MG_4]]="","",Table1[[#This Row],[STN SISA X]])</f>
        <v/>
      </c>
      <c r="AV6" s="4" t="str">
        <f ca="1">IF(Table1[[#This Row],[CTN_MG_4]]="","",COUNT(AS$6:AS6))</f>
        <v/>
      </c>
      <c r="AW6" s="4" t="str">
        <f ca="1">IF(Table1[[#This Row],[ID_4]]="",IF(Table1[[#This Row],[ID_3]]="",IF(Table1[[#This Row],[ID_2]]="",IF(Table1[[#This Row],[ID_1]]="","",1),2),3),4)</f>
        <v/>
      </c>
      <c r="AX6" s="3">
        <f ca="1">INDEX([1]!NOTA[TGL_H],Table1[[#This Row],[//NOTA]])</f>
        <v>45108</v>
      </c>
    </row>
    <row r="7" spans="1:50" x14ac:dyDescent="0.25">
      <c r="A7" s="1">
        <v>2</v>
      </c>
      <c r="D7" t="str">
        <f ca="1">INDEX([1]!NOTA[NB NOTA_C_QTY],Table1[[#This Row],[//NOTA]])</f>
        <v>garisantf36060lsnuntana</v>
      </c>
      <c r="E7" t="str">
        <f ca="1">INDEX([1]!NOTA[NB NOTA_C_QTY],Table1[[#This Row],[//NOTA]])&amp;Table1[[#This Row],[MINGGU]]</f>
        <v>garisantf36060lsnuntana</v>
      </c>
      <c r="F7">
        <f t="shared" si="0"/>
        <v>2</v>
      </c>
      <c r="G7">
        <f ca="1">IF(Table1[[#This Row],[FAKTUR]]="UNTANA",MATCH(Table1[[#This Row],[NB NOTA_C_QTY]],[3]!GLOBAL[POINTER],0),IF(Table1[[#This Row],[FAKTUR]]="ARTO MORO",MATCH(Table1[[#This Row],[NB NOTA_C_QTY]],[3]!Table2[Column2],0),""))</f>
        <v>2730</v>
      </c>
      <c r="H7">
        <f ca="1">MATCH(Table1[[#This Row],[NB NOTA_C_QTY]],[2]!db[NB NOTA_C_QTY+F],0)</f>
        <v>1698</v>
      </c>
      <c r="I7" t="str">
        <f ca="1">INDEX(INDIRECT($4:$4),Table1[//DB])</f>
        <v>Garisan TF-360</v>
      </c>
      <c r="J7" t="str">
        <f ca="1">INDEX(INDIRECT($4:$4),Table1[//DB])</f>
        <v>UNTANA</v>
      </c>
      <c r="K7" s="1" t="str">
        <f ca="1">INDEX(INDIRECT($4:$4),Table1[//DB])</f>
        <v>DUTA BUANA</v>
      </c>
      <c r="L7" t="str">
        <f ca="1">INDEX(INDIRECT($4:$4),Table1[//DB])</f>
        <v>60 LSN</v>
      </c>
      <c r="M7" t="str">
        <f ca="1">INDEX(INDIRECT($4:$4),Table1[//DB])</f>
        <v>garisan</v>
      </c>
      <c r="N7" t="str">
        <f ca="1">INDEX(INDIRECT($4:$4),Table1[//DB])</f>
        <v>60</v>
      </c>
      <c r="O7" t="str">
        <f ca="1">INDEX(INDIRECT($4:$4),Table1[//DB])</f>
        <v>LSN</v>
      </c>
      <c r="P7">
        <f ca="1">INDEX(INDIRECT($4:$4),Table1[//DB])</f>
        <v>12</v>
      </c>
      <c r="Q7" t="str">
        <f ca="1">INDEX(INDIRECT($4:$4),Table1[//DB])</f>
        <v>PCS</v>
      </c>
      <c r="R7" t="str">
        <f ca="1">INDEX(INDIRECT($4:$4),Table1[//DB])</f>
        <v/>
      </c>
      <c r="S7" t="str">
        <f ca="1">INDEX(INDIRECT($4:$4),Table1[//DB])</f>
        <v/>
      </c>
      <c r="T7">
        <f ca="1">INDEX(INDIRECT($4:$4),Table1[//DB])</f>
        <v>720</v>
      </c>
      <c r="U7" t="str">
        <f ca="1">INDEX(INDIRECT($4:$4),Table1[//DB])</f>
        <v>PCS</v>
      </c>
      <c r="W7" s="2">
        <f>INDEX([1]!NOTA[C],Table1[[#This Row],[//NOTA]])</f>
        <v>1</v>
      </c>
      <c r="X7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7" s="2">
        <f ca="1">INDEX(INDIRECT($2:$2),Table1[//NOTA])</f>
        <v>0</v>
      </c>
      <c r="Z7" s="2">
        <f>IF(Table1[[#This Row],[CTN]]&lt;1,"",INDEX([1]!NOTA[QTY],Table1[[#This Row],[//NOTA]]))</f>
        <v>60</v>
      </c>
      <c r="AA7" s="2" t="str">
        <f>IF(Table1[[#This Row],[CTN]]&lt;1,"",INDEX([1]!NOTA[STN],Table1[[#This Row],[//NOTA]]))</f>
        <v>LSN</v>
      </c>
      <c r="AB7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</v>
      </c>
      <c r="AC7" s="4" t="str">
        <f>IF(Table1[[#This Row],[CTN]]&lt;1,INDEX([1]!NOTA[QTY],Table1[[#This Row],[//NOTA]]),"")</f>
        <v/>
      </c>
      <c r="AD7" s="4" t="str">
        <f>IF(Table1[[#This Row],[SISA]]="","",INDEX([1]!NOTA[STN],Table1[[#This Row],[//NOTA]]))</f>
        <v/>
      </c>
      <c r="AE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7" s="2" t="str">
        <f>IF(Table1[[#This Row],[SISA X]]="","",Table1[[#This Row],[STN X]])</f>
        <v/>
      </c>
      <c r="AG7" s="2" t="str">
        <f ca="1">IF(AND(AX$5:AX$373&gt;=$3:$3,AX$5:AX$373&lt;=$4:$4),Table1[[#This Row],[CTN]],"")</f>
        <v/>
      </c>
      <c r="AH7" s="2" t="str">
        <f ca="1">IF(Table1[[#This Row],[CTN_MG_1]]="","",Table1[[#This Row],[SISA X]])</f>
        <v/>
      </c>
      <c r="AI7" s="2" t="str">
        <f ca="1">IF(Table1[[#This Row],[QTY_ECER_MG_1]]="","",Table1[[#This Row],[STN SISA X]])</f>
        <v/>
      </c>
      <c r="AJ7" s="2" t="str">
        <f ca="1">IF(Table1[[#This Row],[CTN_MG_1]]="","",COUNT(AG$6:AG7))</f>
        <v/>
      </c>
      <c r="AK7" s="2" t="str">
        <f ca="1">IF(AND(Table1[TGL_H]&gt;=$3:$3,Table1[TGL_H]&lt;=$4:$4),Table1[CTN],"")</f>
        <v/>
      </c>
      <c r="AL7" s="2" t="str">
        <f ca="1">IF(Table1[[#This Row],[CTN_MG_2]]="","",Table1[[#This Row],[SISA X]])</f>
        <v/>
      </c>
      <c r="AM7" s="2" t="str">
        <f ca="1">IF(Table1[[#This Row],[QTY_ECER_MG_2]]="","",Table1[[#This Row],[STN SISA X]])</f>
        <v/>
      </c>
      <c r="AN7" s="2" t="str">
        <f ca="1">IF(Table1[[#This Row],[CTN_MG_2]]="","",COUNT(AK$6:AK7))</f>
        <v/>
      </c>
      <c r="AO7" s="2" t="str">
        <f ca="1">IF(AND(AX$5:AX$373&gt;=$3:$3,AX$5:AX$373&lt;=$4:$4),Table1[[#This Row],[CTN]],"")</f>
        <v/>
      </c>
      <c r="AP7" s="2" t="str">
        <f ca="1">IF(Table1[[#This Row],[CTN_MG_3]]="","",Table1[[#This Row],[SISA X]])</f>
        <v/>
      </c>
      <c r="AQ7" s="2" t="str">
        <f ca="1">IF(Table1[[#This Row],[QTY_ECER_MG_3]]="","",Table1[[#This Row],[STN SISA X]])</f>
        <v/>
      </c>
      <c r="AR7" s="4" t="str">
        <f ca="1">IF(Table1[[#This Row],[CTN_MG_3]]="","",COUNT(AO$6:AO7))</f>
        <v/>
      </c>
      <c r="AS7" s="4" t="str">
        <f ca="1">IF(AND(Table1[[#This Row],[TGL_H]]&gt;=$3:$3,Table1[[#This Row],[TGL_H]]&lt;=$4:$4),Table1[[#This Row],[CTN]],"")</f>
        <v/>
      </c>
      <c r="AT7" s="4" t="str">
        <f ca="1">IF(Table1[[#This Row],[CTN_MG_4]]="","",Table1[[#This Row],[SISA X]])</f>
        <v/>
      </c>
      <c r="AU7" s="4" t="str">
        <f ca="1">IF(Table1[[#This Row],[QTY_ECER_MG_4]]="","",Table1[[#This Row],[STN SISA X]])</f>
        <v/>
      </c>
      <c r="AV7" s="4" t="str">
        <f ca="1">IF(Table1[[#This Row],[CTN_MG_4]]="","",COUNT(AS$6:AS7))</f>
        <v/>
      </c>
      <c r="AW7" s="4" t="str">
        <f ca="1">IF(Table1[[#This Row],[ID_4]]="",IF(Table1[[#This Row],[ID_3]]="",IF(Table1[[#This Row],[ID_2]]="",IF(Table1[[#This Row],[ID_1]]="","",1),2),3),4)</f>
        <v/>
      </c>
      <c r="AX7" s="3">
        <f ca="1">INDEX([1]!NOTA[TGL_H],Table1[[#This Row],[//NOTA]])</f>
        <v>45108</v>
      </c>
    </row>
    <row r="8" spans="1:50" x14ac:dyDescent="0.25">
      <c r="A8" s="1">
        <v>4</v>
      </c>
      <c r="D8" t="str">
        <f ca="1">INDEX([1]!NOTA[NB NOTA_C_QTY],Table1[[#This Row],[//NOTA]])</f>
        <v>clearholderfoliosikaac105fmerah60lsnuntana</v>
      </c>
      <c r="E8" t="str">
        <f ca="1">INDEX([1]!NOTA[NB NOTA_C_QTY],Table1[[#This Row],[//NOTA]])&amp;Table1[[#This Row],[MINGGU]]</f>
        <v>clearholderfoliosikaac105fmerah60lsnuntana</v>
      </c>
      <c r="F8">
        <f t="shared" si="0"/>
        <v>4</v>
      </c>
      <c r="G8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8">
        <f ca="1">MATCH(Table1[[#This Row],[NB NOTA_C_QTY]],[2]!db[NB NOTA_C_QTY+F],0)</f>
        <v>2002</v>
      </c>
      <c r="I8" t="str">
        <f ca="1">INDEX(INDIRECT($4:$4),Table1[//DB])</f>
        <v>Map L Sika A-105 F Merah</v>
      </c>
      <c r="J8" t="str">
        <f ca="1">INDEX(INDIRECT($4:$4),Table1[//DB])</f>
        <v>UNTANA</v>
      </c>
      <c r="K8" s="1" t="str">
        <f ca="1">INDEX(INDIRECT($4:$4),Table1[//DB])</f>
        <v>GRAFINDO</v>
      </c>
      <c r="L8" t="str">
        <f ca="1">INDEX(INDIRECT($4:$4),Table1[//DB])</f>
        <v>60 LSN</v>
      </c>
      <c r="M8" t="str">
        <f ca="1">INDEX(INDIRECT($4:$4),Table1[//DB])</f>
        <v>map</v>
      </c>
      <c r="N8" t="str">
        <f ca="1">INDEX(INDIRECT($4:$4),Table1[//DB])</f>
        <v>60</v>
      </c>
      <c r="O8" t="str">
        <f ca="1">INDEX(INDIRECT($4:$4),Table1[//DB])</f>
        <v>LSN</v>
      </c>
      <c r="P8">
        <f ca="1">INDEX(INDIRECT($4:$4),Table1[//DB])</f>
        <v>12</v>
      </c>
      <c r="Q8" t="str">
        <f ca="1">INDEX(INDIRECT($4:$4),Table1[//DB])</f>
        <v>PCS</v>
      </c>
      <c r="R8" t="str">
        <f ca="1">INDEX(INDIRECT($4:$4),Table1[//DB])</f>
        <v/>
      </c>
      <c r="S8" t="str">
        <f ca="1">INDEX(INDIRECT($4:$4),Table1[//DB])</f>
        <v/>
      </c>
      <c r="T8">
        <f ca="1">INDEX(INDIRECT($4:$4),Table1[//DB])</f>
        <v>720</v>
      </c>
      <c r="U8" t="str">
        <f ca="1">INDEX(INDIRECT($4:$4),Table1[//DB])</f>
        <v>PCS</v>
      </c>
      <c r="W8" s="2">
        <f>INDEX([1]!NOTA[C],Table1[[#This Row],[//NOTA]])</f>
        <v>11</v>
      </c>
      <c r="X8" s="2">
        <f ca="1">IF(Table1[[#This Row],[Column5]]/Table1[[#This Row],[QTY X]]=Table1[[#This Row],[CTN]],Table1[[#This Row],[Column5]]/Table1[[#This Row],[QTY X]],Table1[[#This Row],[Column5]]/Table1[[#This Row],[QTY X]]&amp;" xxx ")</f>
        <v>11</v>
      </c>
      <c r="Y8" s="2">
        <f ca="1">INDEX(INDIRECT($2:$2),Table1[//NOTA])</f>
        <v>0</v>
      </c>
      <c r="Z8" s="2">
        <f>IF(Table1[[#This Row],[CTN]]&lt;1,"",INDEX([1]!NOTA[QTY],Table1[[#This Row],[//NOTA]]))</f>
        <v>660</v>
      </c>
      <c r="AA8" s="2" t="str">
        <f>IF(Table1[[#This Row],[CTN]]&lt;1,"",INDEX([1]!NOTA[STN],Table1[[#This Row],[//NOTA]]))</f>
        <v>LSN</v>
      </c>
      <c r="AB8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7920</v>
      </c>
      <c r="AC8" s="4" t="str">
        <f>IF(Table1[[#This Row],[CTN]]&lt;1,INDEX([1]!NOTA[QTY],Table1[[#This Row],[//NOTA]]),"")</f>
        <v/>
      </c>
      <c r="AD8" s="4" t="str">
        <f>IF(Table1[[#This Row],[SISA]]="","",INDEX([1]!NOTA[STN],Table1[[#This Row],[//NOTA]]))</f>
        <v/>
      </c>
      <c r="AE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8" s="2" t="str">
        <f>IF(Table1[[#This Row],[SISA X]]="","",Table1[[#This Row],[STN X]])</f>
        <v/>
      </c>
      <c r="AG8" s="2" t="str">
        <f ca="1">IF(AND(AX$5:AX$373&gt;=$3:$3,AX$5:AX$373&lt;=$4:$4),Table1[[#This Row],[CTN]],"")</f>
        <v/>
      </c>
      <c r="AH8" s="2" t="str">
        <f ca="1">IF(Table1[[#This Row],[CTN_MG_1]]="","",Table1[[#This Row],[SISA X]])</f>
        <v/>
      </c>
      <c r="AI8" s="2" t="str">
        <f ca="1">IF(Table1[[#This Row],[QTY_ECER_MG_1]]="","",Table1[[#This Row],[STN SISA X]])</f>
        <v/>
      </c>
      <c r="AJ8" s="2" t="str">
        <f ca="1">IF(Table1[[#This Row],[CTN_MG_1]]="","",COUNT(AG$6:AG8))</f>
        <v/>
      </c>
      <c r="AK8" s="2" t="str">
        <f ca="1">IF(AND(Table1[TGL_H]&gt;=$3:$3,Table1[TGL_H]&lt;=$4:$4),Table1[CTN],"")</f>
        <v/>
      </c>
      <c r="AL8" s="2" t="str">
        <f ca="1">IF(Table1[[#This Row],[CTN_MG_2]]="","",Table1[[#This Row],[SISA X]])</f>
        <v/>
      </c>
      <c r="AM8" s="2" t="str">
        <f ca="1">IF(Table1[[#This Row],[QTY_ECER_MG_2]]="","",Table1[[#This Row],[STN SISA X]])</f>
        <v/>
      </c>
      <c r="AN8" s="2" t="str">
        <f ca="1">IF(Table1[[#This Row],[CTN_MG_2]]="","",COUNT(AK$6:AK8))</f>
        <v/>
      </c>
      <c r="AO8" s="2" t="str">
        <f ca="1">IF(AND(AX$5:AX$373&gt;=$3:$3,AX$5:AX$373&lt;=$4:$4),Table1[[#This Row],[CTN]],"")</f>
        <v/>
      </c>
      <c r="AP8" s="2" t="str">
        <f ca="1">IF(Table1[[#This Row],[CTN_MG_3]]="","",Table1[[#This Row],[SISA X]])</f>
        <v/>
      </c>
      <c r="AQ8" s="2" t="str">
        <f ca="1">IF(Table1[[#This Row],[QTY_ECER_MG_3]]="","",Table1[[#This Row],[STN SISA X]])</f>
        <v/>
      </c>
      <c r="AR8" s="4" t="str">
        <f ca="1">IF(Table1[[#This Row],[CTN_MG_3]]="","",COUNT(AO$6:AO8))</f>
        <v/>
      </c>
      <c r="AS8" s="4" t="str">
        <f ca="1">IF(AND(Table1[[#This Row],[TGL_H]]&gt;=$3:$3,Table1[[#This Row],[TGL_H]]&lt;=$4:$4),Table1[[#This Row],[CTN]],"")</f>
        <v/>
      </c>
      <c r="AT8" s="4" t="str">
        <f ca="1">IF(Table1[[#This Row],[CTN_MG_4]]="","",Table1[[#This Row],[SISA X]])</f>
        <v/>
      </c>
      <c r="AU8" s="4" t="str">
        <f ca="1">IF(Table1[[#This Row],[QTY_ECER_MG_4]]="","",Table1[[#This Row],[STN SISA X]])</f>
        <v/>
      </c>
      <c r="AV8" s="4" t="str">
        <f ca="1">IF(Table1[[#This Row],[CTN_MG_4]]="","",COUNT(AS$6:AS8))</f>
        <v/>
      </c>
      <c r="AW8" s="4" t="str">
        <f ca="1">IF(Table1[[#This Row],[ID_4]]="",IF(Table1[[#This Row],[ID_3]]="",IF(Table1[[#This Row],[ID_2]]="",IF(Table1[[#This Row],[ID_1]]="","",1),2),3),4)</f>
        <v/>
      </c>
      <c r="AX8" s="3">
        <f ca="1">INDEX([1]!NOTA[TGL_H],Table1[[#This Row],[//NOTA]])</f>
        <v>45108</v>
      </c>
    </row>
    <row r="9" spans="1:50" x14ac:dyDescent="0.25">
      <c r="A9" s="1">
        <v>5</v>
      </c>
      <c r="D9" t="str">
        <f ca="1">INDEX([1]!NOTA[NB NOTA_C_QTY],Table1[[#This Row],[//NOTA]])</f>
        <v>clearholderfoliosikaac105fkuning60lsnuntana</v>
      </c>
      <c r="E9" t="str">
        <f ca="1">INDEX([1]!NOTA[NB NOTA_C_QTY],Table1[[#This Row],[//NOTA]])&amp;Table1[[#This Row],[MINGGU]]</f>
        <v>clearholderfoliosikaac105fkuning60lsnuntana</v>
      </c>
      <c r="F9">
        <f t="shared" si="0"/>
        <v>5</v>
      </c>
      <c r="G9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9">
        <f ca="1">MATCH(Table1[[#This Row],[NB NOTA_C_QTY]],[2]!db[NB NOTA_C_QTY+F],0)</f>
        <v>2001</v>
      </c>
      <c r="I9" t="str">
        <f ca="1">INDEX(INDIRECT($4:$4),Table1[//DB])</f>
        <v>Map L Sika A-105 F Kuning</v>
      </c>
      <c r="J9" t="str">
        <f ca="1">INDEX(INDIRECT($4:$4),Table1[//DB])</f>
        <v>UNTANA</v>
      </c>
      <c r="K9" s="1" t="str">
        <f ca="1">INDEX(INDIRECT($4:$4),Table1[//DB])</f>
        <v>GRAFINDO</v>
      </c>
      <c r="L9" t="str">
        <f ca="1">INDEX(INDIRECT($4:$4),Table1[//DB])</f>
        <v>60 LSN</v>
      </c>
      <c r="M9" t="str">
        <f ca="1">INDEX(INDIRECT($4:$4),Table1[//DB])</f>
        <v>map</v>
      </c>
      <c r="N9" t="str">
        <f ca="1">INDEX(INDIRECT($4:$4),Table1[//DB])</f>
        <v>60</v>
      </c>
      <c r="O9" t="str">
        <f ca="1">INDEX(INDIRECT($4:$4),Table1[//DB])</f>
        <v>LSN</v>
      </c>
      <c r="P9">
        <f ca="1">INDEX(INDIRECT($4:$4),Table1[//DB])</f>
        <v>12</v>
      </c>
      <c r="Q9" t="str">
        <f ca="1">INDEX(INDIRECT($4:$4),Table1[//DB])</f>
        <v>PCS</v>
      </c>
      <c r="R9" t="str">
        <f ca="1">INDEX(INDIRECT($4:$4),Table1[//DB])</f>
        <v/>
      </c>
      <c r="S9" t="str">
        <f ca="1">INDEX(INDIRECT($4:$4),Table1[//DB])</f>
        <v/>
      </c>
      <c r="T9">
        <f ca="1">INDEX(INDIRECT($4:$4),Table1[//DB])</f>
        <v>720</v>
      </c>
      <c r="U9" t="str">
        <f ca="1">INDEX(INDIRECT($4:$4),Table1[//DB])</f>
        <v>PCS</v>
      </c>
      <c r="W9" s="2">
        <f>INDEX([1]!NOTA[C],Table1[[#This Row],[//NOTA]])</f>
        <v>23</v>
      </c>
      <c r="X9" s="2">
        <f ca="1">IF(Table1[[#This Row],[Column5]]/Table1[[#This Row],[QTY X]]=Table1[[#This Row],[CTN]],Table1[[#This Row],[Column5]]/Table1[[#This Row],[QTY X]],Table1[[#This Row],[Column5]]/Table1[[#This Row],[QTY X]]&amp;" xxx ")</f>
        <v>23</v>
      </c>
      <c r="Y9" s="2">
        <f ca="1">INDEX(INDIRECT($2:$2),Table1[//NOTA])</f>
        <v>0</v>
      </c>
      <c r="Z9" s="2">
        <f>IF(Table1[[#This Row],[CTN]]&lt;1,"",INDEX([1]!NOTA[QTY],Table1[[#This Row],[//NOTA]]))</f>
        <v>1380</v>
      </c>
      <c r="AA9" s="2" t="str">
        <f>IF(Table1[[#This Row],[CTN]]&lt;1,"",INDEX([1]!NOTA[STN],Table1[[#This Row],[//NOTA]]))</f>
        <v>LSN</v>
      </c>
      <c r="AB9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16560</v>
      </c>
      <c r="AC9" s="4" t="str">
        <f>IF(Table1[[#This Row],[CTN]]&lt;1,INDEX([1]!NOTA[QTY],Table1[[#This Row],[//NOTA]]),"")</f>
        <v/>
      </c>
      <c r="AD9" s="4" t="str">
        <f>IF(Table1[[#This Row],[SISA]]="","",INDEX([1]!NOTA[STN],Table1[[#This Row],[//NOTA]]))</f>
        <v/>
      </c>
      <c r="AE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9" s="2" t="str">
        <f>IF(Table1[[#This Row],[SISA X]]="","",Table1[[#This Row],[STN X]])</f>
        <v/>
      </c>
      <c r="AG9" s="2" t="str">
        <f ca="1">IF(AND(AX$5:AX$373&gt;=$3:$3,AX$5:AX$373&lt;=$4:$4),Table1[[#This Row],[CTN]],"")</f>
        <v/>
      </c>
      <c r="AH9" s="2" t="str">
        <f ca="1">IF(Table1[[#This Row],[CTN_MG_1]]="","",Table1[[#This Row],[SISA X]])</f>
        <v/>
      </c>
      <c r="AI9" s="2" t="str">
        <f ca="1">IF(Table1[[#This Row],[QTY_ECER_MG_1]]="","",Table1[[#This Row],[STN SISA X]])</f>
        <v/>
      </c>
      <c r="AJ9" s="2" t="str">
        <f ca="1">IF(Table1[[#This Row],[CTN_MG_1]]="","",COUNT(AG$6:AG9))</f>
        <v/>
      </c>
      <c r="AK9" s="2" t="str">
        <f ca="1">IF(AND(Table1[TGL_H]&gt;=$3:$3,Table1[TGL_H]&lt;=$4:$4),Table1[CTN],"")</f>
        <v/>
      </c>
      <c r="AL9" s="2" t="str">
        <f ca="1">IF(Table1[[#This Row],[CTN_MG_2]]="","",Table1[[#This Row],[SISA X]])</f>
        <v/>
      </c>
      <c r="AM9" s="2" t="str">
        <f ca="1">IF(Table1[[#This Row],[QTY_ECER_MG_2]]="","",Table1[[#This Row],[STN SISA X]])</f>
        <v/>
      </c>
      <c r="AN9" s="2" t="str">
        <f ca="1">IF(Table1[[#This Row],[CTN_MG_2]]="","",COUNT(AK$6:AK9))</f>
        <v/>
      </c>
      <c r="AO9" s="2" t="str">
        <f ca="1">IF(AND(AX$5:AX$373&gt;=$3:$3,AX$5:AX$373&lt;=$4:$4),Table1[[#This Row],[CTN]],"")</f>
        <v/>
      </c>
      <c r="AP9" s="2" t="str">
        <f ca="1">IF(Table1[[#This Row],[CTN_MG_3]]="","",Table1[[#This Row],[SISA X]])</f>
        <v/>
      </c>
      <c r="AQ9" s="2" t="str">
        <f ca="1">IF(Table1[[#This Row],[QTY_ECER_MG_3]]="","",Table1[[#This Row],[STN SISA X]])</f>
        <v/>
      </c>
      <c r="AR9" s="4" t="str">
        <f ca="1">IF(Table1[[#This Row],[CTN_MG_3]]="","",COUNT(AO$6:AO9))</f>
        <v/>
      </c>
      <c r="AS9" s="4" t="str">
        <f ca="1">IF(AND(Table1[[#This Row],[TGL_H]]&gt;=$3:$3,Table1[[#This Row],[TGL_H]]&lt;=$4:$4),Table1[[#This Row],[CTN]],"")</f>
        <v/>
      </c>
      <c r="AT9" s="4" t="str">
        <f ca="1">IF(Table1[[#This Row],[CTN_MG_4]]="","",Table1[[#This Row],[SISA X]])</f>
        <v/>
      </c>
      <c r="AU9" s="4" t="str">
        <f ca="1">IF(Table1[[#This Row],[QTY_ECER_MG_4]]="","",Table1[[#This Row],[STN SISA X]])</f>
        <v/>
      </c>
      <c r="AV9" s="4" t="str">
        <f ca="1">IF(Table1[[#This Row],[CTN_MG_4]]="","",COUNT(AS$6:AS9))</f>
        <v/>
      </c>
      <c r="AW9" s="4" t="str">
        <f ca="1">IF(Table1[[#This Row],[ID_4]]="",IF(Table1[[#This Row],[ID_3]]="",IF(Table1[[#This Row],[ID_2]]="",IF(Table1[[#This Row],[ID_1]]="","",1),2),3),4)</f>
        <v/>
      </c>
      <c r="AX9" s="3">
        <f ca="1">INDEX([1]!NOTA[TGL_H],Table1[[#This Row],[//NOTA]])</f>
        <v>45108</v>
      </c>
    </row>
    <row r="10" spans="1:50" x14ac:dyDescent="0.25">
      <c r="A10" s="1">
        <v>7</v>
      </c>
      <c r="D10" t="str">
        <f ca="1">INDEX([1]!NOTA[NB NOTA_C_QTY],Table1[[#This Row],[//NOTA]])</f>
        <v>looseleafa5100lbrkoalamtk150pakuntana</v>
      </c>
      <c r="E10" t="str">
        <f ca="1">INDEX([1]!NOTA[NB NOTA_C_QTY],Table1[[#This Row],[//NOTA]])&amp;Table1[[#This Row],[MINGGU]]</f>
        <v>looseleafa5100lbrkoalamtk150pakuntana</v>
      </c>
      <c r="F10">
        <f t="shared" si="0"/>
        <v>7</v>
      </c>
      <c r="G10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0">
        <f ca="1">MATCH(Table1[[#This Row],[NB NOTA_C_QTY]],[2]!db[NB NOTA_C_QTY+F],0)</f>
        <v>1874</v>
      </c>
      <c r="I10" t="str">
        <f ca="1">INDEX(INDIRECT($4:$4),Table1[//DB])</f>
        <v>L Leaf A5-100 lbr Koala MTK</v>
      </c>
      <c r="J10" t="str">
        <f ca="1">INDEX(INDIRECT($4:$4),Table1[//DB])</f>
        <v>UNTANA</v>
      </c>
      <c r="K10" s="1" t="str">
        <f ca="1">INDEX(INDIRECT($4:$4),Table1[//DB])</f>
        <v>BINTANG SAUDARA</v>
      </c>
      <c r="L10" t="str">
        <f ca="1">INDEX(INDIRECT($4:$4),Table1[//DB])</f>
        <v>150 PAK</v>
      </c>
      <c r="M10" t="str">
        <f ca="1">INDEX(INDIRECT($4:$4),Table1[//DB])</f>
        <v>ll</v>
      </c>
      <c r="N10" t="str">
        <f ca="1">INDEX(INDIRECT($4:$4),Table1[//DB])</f>
        <v>150</v>
      </c>
      <c r="O10" t="str">
        <f ca="1">INDEX(INDIRECT($4:$4),Table1[//DB])</f>
        <v>PAK</v>
      </c>
      <c r="P10" t="str">
        <f ca="1">INDEX(INDIRECT($4:$4),Table1[//DB])</f>
        <v/>
      </c>
      <c r="Q10" t="str">
        <f ca="1">INDEX(INDIRECT($4:$4),Table1[//DB])</f>
        <v/>
      </c>
      <c r="R10" t="str">
        <f ca="1">INDEX(INDIRECT($4:$4),Table1[//DB])</f>
        <v/>
      </c>
      <c r="S10" t="str">
        <f ca="1">INDEX(INDIRECT($4:$4),Table1[//DB])</f>
        <v/>
      </c>
      <c r="T10">
        <f ca="1">INDEX(INDIRECT($4:$4),Table1[//DB])</f>
        <v>150</v>
      </c>
      <c r="U10" t="str">
        <f ca="1">INDEX(INDIRECT($4:$4),Table1[//DB])</f>
        <v>PAK</v>
      </c>
      <c r="W10" s="2">
        <f>INDEX([1]!NOTA[C],Table1[[#This Row],[//NOTA]])</f>
        <v>2</v>
      </c>
      <c r="X10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0" s="2">
        <f ca="1">INDEX(INDIRECT($2:$2),Table1[//NOTA])</f>
        <v>0</v>
      </c>
      <c r="Z10" s="2">
        <f>IF(Table1[[#This Row],[CTN]]&lt;1,"",INDEX([1]!NOTA[QTY],Table1[[#This Row],[//NOTA]]))</f>
        <v>300</v>
      </c>
      <c r="AA10" s="2" t="str">
        <f>IF(Table1[[#This Row],[CTN]]&lt;1,"",INDEX([1]!NOTA[STN],Table1[[#This Row],[//NOTA]]))</f>
        <v>PAK</v>
      </c>
      <c r="AB1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300</v>
      </c>
      <c r="AC10" s="4" t="str">
        <f>IF(Table1[[#This Row],[CTN]]&lt;1,INDEX([1]!NOTA[QTY],Table1[[#This Row],[//NOTA]]),"")</f>
        <v/>
      </c>
      <c r="AD10" s="4" t="str">
        <f>IF(Table1[[#This Row],[SISA]]="","",INDEX([1]!NOTA[STN],Table1[[#This Row],[//NOTA]]))</f>
        <v/>
      </c>
      <c r="AE1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0" s="2" t="str">
        <f>IF(Table1[[#This Row],[SISA X]]="","",Table1[[#This Row],[STN X]])</f>
        <v/>
      </c>
      <c r="AG10" s="2" t="str">
        <f ca="1">IF(AND(AX$5:AX$373&gt;=$3:$3,AX$5:AX$373&lt;=$4:$4),Table1[[#This Row],[CTN]],"")</f>
        <v/>
      </c>
      <c r="AH10" s="2" t="str">
        <f ca="1">IF(Table1[[#This Row],[CTN_MG_1]]="","",Table1[[#This Row],[SISA X]])</f>
        <v/>
      </c>
      <c r="AI10" s="2" t="str">
        <f ca="1">IF(Table1[[#This Row],[QTY_ECER_MG_1]]="","",Table1[[#This Row],[STN SISA X]])</f>
        <v/>
      </c>
      <c r="AJ10" s="2" t="str">
        <f ca="1">IF(Table1[[#This Row],[CTN_MG_1]]="","",COUNT(AG$6:AG10))</f>
        <v/>
      </c>
      <c r="AK10" s="2" t="str">
        <f ca="1">IF(AND(Table1[TGL_H]&gt;=$3:$3,Table1[TGL_H]&lt;=$4:$4),Table1[CTN],"")</f>
        <v/>
      </c>
      <c r="AL10" s="2" t="str">
        <f ca="1">IF(Table1[[#This Row],[CTN_MG_2]]="","",Table1[[#This Row],[SISA X]])</f>
        <v/>
      </c>
      <c r="AM10" s="2" t="str">
        <f ca="1">IF(Table1[[#This Row],[QTY_ECER_MG_2]]="","",Table1[[#This Row],[STN SISA X]])</f>
        <v/>
      </c>
      <c r="AN10" s="2" t="str">
        <f ca="1">IF(Table1[[#This Row],[CTN_MG_2]]="","",COUNT(AK$6:AK10))</f>
        <v/>
      </c>
      <c r="AO10" s="2" t="str">
        <f ca="1">IF(AND(AX$5:AX$373&gt;=$3:$3,AX$5:AX$373&lt;=$4:$4),Table1[[#This Row],[CTN]],"")</f>
        <v/>
      </c>
      <c r="AP10" s="2" t="str">
        <f ca="1">IF(Table1[[#This Row],[CTN_MG_3]]="","",Table1[[#This Row],[SISA X]])</f>
        <v/>
      </c>
      <c r="AQ10" s="2" t="str">
        <f ca="1">IF(Table1[[#This Row],[QTY_ECER_MG_3]]="","",Table1[[#This Row],[STN SISA X]])</f>
        <v/>
      </c>
      <c r="AR10" s="4" t="str">
        <f ca="1">IF(Table1[[#This Row],[CTN_MG_3]]="","",COUNT(AO$6:AO10))</f>
        <v/>
      </c>
      <c r="AS10" s="4" t="str">
        <f ca="1">IF(AND(Table1[[#This Row],[TGL_H]]&gt;=$3:$3,Table1[[#This Row],[TGL_H]]&lt;=$4:$4),Table1[[#This Row],[CTN]],"")</f>
        <v/>
      </c>
      <c r="AT10" s="4" t="str">
        <f ca="1">IF(Table1[[#This Row],[CTN_MG_4]]="","",Table1[[#This Row],[SISA X]])</f>
        <v/>
      </c>
      <c r="AU10" s="4" t="str">
        <f ca="1">IF(Table1[[#This Row],[QTY_ECER_MG_4]]="","",Table1[[#This Row],[STN SISA X]])</f>
        <v/>
      </c>
      <c r="AV10" s="4" t="str">
        <f ca="1">IF(Table1[[#This Row],[CTN_MG_4]]="","",COUNT(AS$6:AS10))</f>
        <v/>
      </c>
      <c r="AW10" s="4" t="str">
        <f ca="1">IF(Table1[[#This Row],[ID_4]]="",IF(Table1[[#This Row],[ID_3]]="",IF(Table1[[#This Row],[ID_2]]="",IF(Table1[[#This Row],[ID_1]]="","",1),2),3),4)</f>
        <v/>
      </c>
      <c r="AX10" s="3">
        <f ca="1">INDEX([1]!NOTA[TGL_H],Table1[[#This Row],[//NOTA]])</f>
        <v>45108</v>
      </c>
    </row>
    <row r="11" spans="1:50" x14ac:dyDescent="0.25">
      <c r="A11" s="1">
        <v>8</v>
      </c>
      <c r="D11" t="str">
        <f ca="1">INDEX([1]!NOTA[NB NOTA_C_QTY],Table1[[#This Row],[//NOTA]])</f>
        <v>looseleafa550lbrkoalamtk300pakuntana</v>
      </c>
      <c r="E11" t="str">
        <f ca="1">INDEX([1]!NOTA[NB NOTA_C_QTY],Table1[[#This Row],[//NOTA]])&amp;Table1[[#This Row],[MINGGU]]</f>
        <v>looseleafa550lbrkoalamtk300pakuntana</v>
      </c>
      <c r="F11">
        <f t="shared" si="0"/>
        <v>8</v>
      </c>
      <c r="G11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1">
        <f ca="1">MATCH(Table1[[#This Row],[NB NOTA_C_QTY]],[2]!db[NB NOTA_C_QTY+F],0)</f>
        <v>1877</v>
      </c>
      <c r="I11" s="4" t="str">
        <f ca="1">INDEX(INDIRECT($4:$4),Table1[//DB])</f>
        <v>L Leaf A5-50 lbr Koala MTK</v>
      </c>
      <c r="J11" s="4" t="str">
        <f ca="1">INDEX(INDIRECT($4:$4),Table1[//DB])</f>
        <v>UNTANA</v>
      </c>
      <c r="K11" s="5" t="str">
        <f ca="1">INDEX(INDIRECT($4:$4),Table1[//DB])</f>
        <v>BINTANG JAYA</v>
      </c>
      <c r="L11" s="4" t="str">
        <f ca="1">INDEX(INDIRECT($4:$4),Table1[//DB])</f>
        <v>300 PAK</v>
      </c>
      <c r="M11" s="4" t="str">
        <f ca="1">INDEX(INDIRECT($4:$4),Table1[//DB])</f>
        <v>ll</v>
      </c>
      <c r="N11" s="4" t="str">
        <f ca="1">INDEX(INDIRECT($4:$4),Table1[//DB])</f>
        <v>300</v>
      </c>
      <c r="O11" s="4" t="str">
        <f ca="1">INDEX(INDIRECT($4:$4),Table1[//DB])</f>
        <v>PAK</v>
      </c>
      <c r="P11" s="4" t="str">
        <f ca="1">INDEX(INDIRECT($4:$4),Table1[//DB])</f>
        <v/>
      </c>
      <c r="Q11" s="4" t="str">
        <f ca="1">INDEX(INDIRECT($4:$4),Table1[//DB])</f>
        <v/>
      </c>
      <c r="R11" s="4" t="str">
        <f ca="1">INDEX(INDIRECT($4:$4),Table1[//DB])</f>
        <v/>
      </c>
      <c r="S11" s="4" t="str">
        <f ca="1">INDEX(INDIRECT($4:$4),Table1[//DB])</f>
        <v/>
      </c>
      <c r="T11" s="4">
        <f ca="1">INDEX(INDIRECT($4:$4),Table1[//DB])</f>
        <v>300</v>
      </c>
      <c r="U11" s="4" t="str">
        <f ca="1">INDEX(INDIRECT($4:$4),Table1[//DB])</f>
        <v>PAK</v>
      </c>
      <c r="V11" s="4"/>
      <c r="W11" s="2">
        <f>INDEX([1]!NOTA[C],Table1[[#This Row],[//NOTA]])</f>
        <v>2</v>
      </c>
      <c r="X11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1" s="2">
        <f ca="1">INDEX(INDIRECT($2:$2),Table1[//NOTA])</f>
        <v>0</v>
      </c>
      <c r="Z11" s="2">
        <f>IF(Table1[[#This Row],[CTN]]&lt;1,"",INDEX([1]!NOTA[QTY],Table1[[#This Row],[//NOTA]]))</f>
        <v>600</v>
      </c>
      <c r="AA11" s="2" t="str">
        <f>IF(Table1[[#This Row],[CTN]]&lt;1,"",INDEX([1]!NOTA[STN],Table1[[#This Row],[//NOTA]]))</f>
        <v>PAK</v>
      </c>
      <c r="AB1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600</v>
      </c>
      <c r="AC11" s="4" t="str">
        <f>IF(Table1[[#This Row],[CTN]]&lt;1,INDEX([1]!NOTA[QTY],Table1[[#This Row],[//NOTA]]),"")</f>
        <v/>
      </c>
      <c r="AD11" s="4" t="str">
        <f>IF(Table1[[#This Row],[SISA]]="","",INDEX([1]!NOTA[STN],Table1[[#This Row],[//NOTA]]))</f>
        <v/>
      </c>
      <c r="AE1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1" s="2" t="str">
        <f>IF(Table1[[#This Row],[SISA X]]="","",Table1[[#This Row],[STN X]])</f>
        <v/>
      </c>
      <c r="AG11" s="2" t="str">
        <f ca="1">IF(AND(AX$5:AX$373&gt;=$3:$3,AX$5:AX$373&lt;=$4:$4),Table1[[#This Row],[CTN]],"")</f>
        <v/>
      </c>
      <c r="AH11" s="2" t="str">
        <f ca="1">IF(Table1[[#This Row],[CTN_MG_1]]="","",Table1[[#This Row],[SISA X]])</f>
        <v/>
      </c>
      <c r="AI11" s="2" t="str">
        <f ca="1">IF(Table1[[#This Row],[QTY_ECER_MG_1]]="","",Table1[[#This Row],[STN SISA X]])</f>
        <v/>
      </c>
      <c r="AJ11" s="2" t="str">
        <f ca="1">IF(Table1[[#This Row],[CTN_MG_1]]="","",COUNT(AG$6:AG11))</f>
        <v/>
      </c>
      <c r="AK11" s="2" t="str">
        <f ca="1">IF(AND(Table1[TGL_H]&gt;=$3:$3,Table1[TGL_H]&lt;=$4:$4),Table1[CTN],"")</f>
        <v/>
      </c>
      <c r="AL11" s="2" t="str">
        <f ca="1">IF(Table1[[#This Row],[CTN_MG_2]]="","",Table1[[#This Row],[SISA X]])</f>
        <v/>
      </c>
      <c r="AM11" s="2" t="str">
        <f ca="1">IF(Table1[[#This Row],[QTY_ECER_MG_2]]="","",Table1[[#This Row],[STN SISA X]])</f>
        <v/>
      </c>
      <c r="AN11" s="2" t="str">
        <f ca="1">IF(Table1[[#This Row],[CTN_MG_2]]="","",COUNT(AK$6:AK11))</f>
        <v/>
      </c>
      <c r="AO11" s="2" t="str">
        <f ca="1">IF(AND(AX$5:AX$373&gt;=$3:$3,AX$5:AX$373&lt;=$4:$4),Table1[[#This Row],[CTN]],"")</f>
        <v/>
      </c>
      <c r="AP11" s="2" t="str">
        <f ca="1">IF(Table1[[#This Row],[CTN_MG_3]]="","",Table1[[#This Row],[SISA X]])</f>
        <v/>
      </c>
      <c r="AQ11" s="2" t="str">
        <f ca="1">IF(Table1[[#This Row],[QTY_ECER_MG_3]]="","",Table1[[#This Row],[STN SISA X]])</f>
        <v/>
      </c>
      <c r="AR11" s="4" t="str">
        <f ca="1">IF(Table1[[#This Row],[CTN_MG_3]]="","",COUNT(AO$6:AO11))</f>
        <v/>
      </c>
      <c r="AS11" s="4" t="str">
        <f ca="1">IF(AND(Table1[[#This Row],[TGL_H]]&gt;=$3:$3,Table1[[#This Row],[TGL_H]]&lt;=$4:$4),Table1[[#This Row],[CTN]],"")</f>
        <v/>
      </c>
      <c r="AT11" s="4" t="str">
        <f ca="1">IF(Table1[[#This Row],[CTN_MG_4]]="","",Table1[[#This Row],[SISA X]])</f>
        <v/>
      </c>
      <c r="AU11" s="4" t="str">
        <f ca="1">IF(Table1[[#This Row],[QTY_ECER_MG_4]]="","",Table1[[#This Row],[STN SISA X]])</f>
        <v/>
      </c>
      <c r="AV11" s="4" t="str">
        <f ca="1">IF(Table1[[#This Row],[CTN_MG_4]]="","",COUNT(AS$6:AS11))</f>
        <v/>
      </c>
      <c r="AW11" s="4" t="str">
        <f ca="1">IF(Table1[[#This Row],[ID_4]]="",IF(Table1[[#This Row],[ID_3]]="",IF(Table1[[#This Row],[ID_2]]="",IF(Table1[[#This Row],[ID_1]]="","",1),2),3),4)</f>
        <v/>
      </c>
      <c r="AX11" s="3">
        <f ca="1">INDEX([1]!NOTA[TGL_H],Table1[[#This Row],[//NOTA]])</f>
        <v>45108</v>
      </c>
    </row>
    <row r="12" spans="1:50" x14ac:dyDescent="0.25">
      <c r="A12" s="1">
        <v>9</v>
      </c>
      <c r="D12" t="str">
        <f ca="1">INDEX([1]!NOTA[NB NOTA_C_QTY],Table1[[#This Row],[//NOTA]])</f>
        <v>looseleafa5100lbrdotedtitik160pakuntana</v>
      </c>
      <c r="E12" t="str">
        <f ca="1">INDEX([1]!NOTA[NB NOTA_C_QTY],Table1[[#This Row],[//NOTA]])&amp;Table1[[#This Row],[MINGGU]]</f>
        <v>looseleafa5100lbrdotedtitik160pakuntana</v>
      </c>
      <c r="F12">
        <f t="shared" si="0"/>
        <v>9</v>
      </c>
      <c r="G12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2">
        <f ca="1">MATCH(Table1[[#This Row],[NB NOTA_C_QTY]],[2]!db[NB NOTA_C_QTY+F],0)</f>
        <v>1875</v>
      </c>
      <c r="I12" s="4" t="str">
        <f ca="1">INDEX(INDIRECT($4:$4),Table1[//DB])</f>
        <v>L Leaf A5-100lbr Doted Titik</v>
      </c>
      <c r="J12" s="4" t="str">
        <f ca="1">INDEX(INDIRECT($4:$4),Table1[//DB])</f>
        <v>UNTANA</v>
      </c>
      <c r="K12" s="5" t="str">
        <f ca="1">INDEX(INDIRECT($4:$4),Table1[//DB])</f>
        <v>BINTANG SAUDARA</v>
      </c>
      <c r="L12" s="4" t="str">
        <f ca="1">INDEX(INDIRECT($4:$4),Table1[//DB])</f>
        <v>160 PAK</v>
      </c>
      <c r="M12" s="4" t="str">
        <f ca="1">INDEX(INDIRECT($4:$4),Table1[//DB])</f>
        <v>ll</v>
      </c>
      <c r="N12" s="4" t="str">
        <f ca="1">INDEX(INDIRECT($4:$4),Table1[//DB])</f>
        <v>160</v>
      </c>
      <c r="O12" s="4" t="str">
        <f ca="1">INDEX(INDIRECT($4:$4),Table1[//DB])</f>
        <v>PAK</v>
      </c>
      <c r="P12" s="4" t="str">
        <f ca="1">INDEX(INDIRECT($4:$4),Table1[//DB])</f>
        <v/>
      </c>
      <c r="Q12" s="4" t="str">
        <f ca="1">INDEX(INDIRECT($4:$4),Table1[//DB])</f>
        <v/>
      </c>
      <c r="R12" s="4" t="str">
        <f ca="1">INDEX(INDIRECT($4:$4),Table1[//DB])</f>
        <v/>
      </c>
      <c r="S12" s="4" t="str">
        <f ca="1">INDEX(INDIRECT($4:$4),Table1[//DB])</f>
        <v/>
      </c>
      <c r="T12" s="4">
        <f ca="1">INDEX(INDIRECT($4:$4),Table1[//DB])</f>
        <v>160</v>
      </c>
      <c r="U12" s="4" t="str">
        <f ca="1">INDEX(INDIRECT($4:$4),Table1[//DB])</f>
        <v>PAK</v>
      </c>
      <c r="V12" s="4"/>
      <c r="W12" s="2">
        <f>INDEX([1]!NOTA[C],Table1[[#This Row],[//NOTA]])</f>
        <v>2</v>
      </c>
      <c r="X12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2" s="2">
        <f ca="1">INDEX(INDIRECT($2:$2),Table1[//NOTA])</f>
        <v>0</v>
      </c>
      <c r="Z12" s="2">
        <f>IF(Table1[[#This Row],[CTN]]&lt;1,"",INDEX([1]!NOTA[QTY],Table1[[#This Row],[//NOTA]]))</f>
        <v>320</v>
      </c>
      <c r="AA12" s="2" t="str">
        <f>IF(Table1[[#This Row],[CTN]]&lt;1,"",INDEX([1]!NOTA[STN],Table1[[#This Row],[//NOTA]]))</f>
        <v>PAK</v>
      </c>
      <c r="AB1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320</v>
      </c>
      <c r="AC12" s="4" t="str">
        <f>IF(Table1[[#This Row],[CTN]]&lt;1,INDEX([1]!NOTA[QTY],Table1[[#This Row],[//NOTA]]),"")</f>
        <v/>
      </c>
      <c r="AD12" s="4" t="str">
        <f>IF(Table1[[#This Row],[SISA]]="","",INDEX([1]!NOTA[STN],Table1[[#This Row],[//NOTA]]))</f>
        <v/>
      </c>
      <c r="AE1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2" s="2" t="str">
        <f>IF(Table1[[#This Row],[SISA X]]="","",Table1[[#This Row],[STN X]])</f>
        <v/>
      </c>
      <c r="AG12" s="2" t="str">
        <f ca="1">IF(AND(AX$5:AX$373&gt;=$3:$3,AX$5:AX$373&lt;=$4:$4),Table1[[#This Row],[CTN]],"")</f>
        <v/>
      </c>
      <c r="AH12" s="2" t="str">
        <f ca="1">IF(Table1[[#This Row],[CTN_MG_1]]="","",Table1[[#This Row],[SISA X]])</f>
        <v/>
      </c>
      <c r="AI12" s="2" t="str">
        <f ca="1">IF(Table1[[#This Row],[QTY_ECER_MG_1]]="","",Table1[[#This Row],[STN SISA X]])</f>
        <v/>
      </c>
      <c r="AJ12" s="2" t="str">
        <f ca="1">IF(Table1[[#This Row],[CTN_MG_1]]="","",COUNT(AG$6:AG12))</f>
        <v/>
      </c>
      <c r="AK12" s="2" t="str">
        <f ca="1">IF(AND(Table1[TGL_H]&gt;=$3:$3,Table1[TGL_H]&lt;=$4:$4),Table1[CTN],"")</f>
        <v/>
      </c>
      <c r="AL12" s="2" t="str">
        <f ca="1">IF(Table1[[#This Row],[CTN_MG_2]]="","",Table1[[#This Row],[SISA X]])</f>
        <v/>
      </c>
      <c r="AM12" s="2" t="str">
        <f ca="1">IF(Table1[[#This Row],[QTY_ECER_MG_2]]="","",Table1[[#This Row],[STN SISA X]])</f>
        <v/>
      </c>
      <c r="AN12" s="2" t="str">
        <f ca="1">IF(Table1[[#This Row],[CTN_MG_2]]="","",COUNT(AK$6:AK12))</f>
        <v/>
      </c>
      <c r="AO12" s="2" t="str">
        <f ca="1">IF(AND(AX$5:AX$373&gt;=$3:$3,AX$5:AX$373&lt;=$4:$4),Table1[[#This Row],[CTN]],"")</f>
        <v/>
      </c>
      <c r="AP12" s="2" t="str">
        <f ca="1">IF(Table1[[#This Row],[CTN_MG_3]]="","",Table1[[#This Row],[SISA X]])</f>
        <v/>
      </c>
      <c r="AQ12" s="2" t="str">
        <f ca="1">IF(Table1[[#This Row],[QTY_ECER_MG_3]]="","",Table1[[#This Row],[STN SISA X]])</f>
        <v/>
      </c>
      <c r="AR12" s="4" t="str">
        <f ca="1">IF(Table1[[#This Row],[CTN_MG_3]]="","",COUNT(AO$6:AO12))</f>
        <v/>
      </c>
      <c r="AS12" s="4" t="str">
        <f ca="1">IF(AND(Table1[[#This Row],[TGL_H]]&gt;=$3:$3,Table1[[#This Row],[TGL_H]]&lt;=$4:$4),Table1[[#This Row],[CTN]],"")</f>
        <v/>
      </c>
      <c r="AT12" s="4" t="str">
        <f ca="1">IF(Table1[[#This Row],[CTN_MG_4]]="","",Table1[[#This Row],[SISA X]])</f>
        <v/>
      </c>
      <c r="AU12" s="4" t="str">
        <f ca="1">IF(Table1[[#This Row],[QTY_ECER_MG_4]]="","",Table1[[#This Row],[STN SISA X]])</f>
        <v/>
      </c>
      <c r="AV12" s="4" t="str">
        <f ca="1">IF(Table1[[#This Row],[CTN_MG_4]]="","",COUNT(AS$6:AS12))</f>
        <v/>
      </c>
      <c r="AW12" s="4" t="str">
        <f ca="1">IF(Table1[[#This Row],[ID_4]]="",IF(Table1[[#This Row],[ID_3]]="",IF(Table1[[#This Row],[ID_2]]="",IF(Table1[[#This Row],[ID_1]]="","",1),2),3),4)</f>
        <v/>
      </c>
      <c r="AX12" s="3">
        <f ca="1">INDEX([1]!NOTA[TGL_H],Table1[[#This Row],[//NOTA]])</f>
        <v>45108</v>
      </c>
    </row>
    <row r="13" spans="1:50" x14ac:dyDescent="0.25">
      <c r="A13" s="1">
        <v>10</v>
      </c>
      <c r="D13" t="str">
        <f ca="1">INDEX([1]!NOTA[NB NOTA_C_QTY],Table1[[#This Row],[//NOTA]])</f>
        <v>looseleafa550lbrdotedtitik200pakuntana</v>
      </c>
      <c r="E13" t="str">
        <f ca="1">INDEX([1]!NOTA[NB NOTA_C_QTY],Table1[[#This Row],[//NOTA]])&amp;Table1[[#This Row],[MINGGU]]</f>
        <v>looseleafa550lbrdotedtitik200pakuntana</v>
      </c>
      <c r="F13">
        <f t="shared" si="0"/>
        <v>10</v>
      </c>
      <c r="G13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3">
        <f ca="1">MATCH(Table1[[#This Row],[NB NOTA_C_QTY]],[2]!db[NB NOTA_C_QTY+F],0)</f>
        <v>1878</v>
      </c>
      <c r="I13" s="4" t="str">
        <f ca="1">INDEX(INDIRECT($4:$4),Table1[//DB])</f>
        <v>L Leaf A5-50lbr Doted Titik</v>
      </c>
      <c r="J13" s="4" t="str">
        <f ca="1">INDEX(INDIRECT($4:$4),Table1[//DB])</f>
        <v>UNTANA</v>
      </c>
      <c r="K13" s="5" t="str">
        <f ca="1">INDEX(INDIRECT($4:$4),Table1[//DB])</f>
        <v>BINTANG SAUDARA</v>
      </c>
      <c r="L13" s="4" t="str">
        <f ca="1">INDEX(INDIRECT($4:$4),Table1[//DB])</f>
        <v>200 PAK</v>
      </c>
      <c r="M13" s="4" t="str">
        <f ca="1">INDEX(INDIRECT($4:$4),Table1[//DB])</f>
        <v>ll</v>
      </c>
      <c r="N13" s="4" t="str">
        <f ca="1">INDEX(INDIRECT($4:$4),Table1[//DB])</f>
        <v>200</v>
      </c>
      <c r="O13" s="4" t="str">
        <f ca="1">INDEX(INDIRECT($4:$4),Table1[//DB])</f>
        <v>PAK</v>
      </c>
      <c r="P13" s="4" t="str">
        <f ca="1">INDEX(INDIRECT($4:$4),Table1[//DB])</f>
        <v/>
      </c>
      <c r="Q13" s="4" t="str">
        <f ca="1">INDEX(INDIRECT($4:$4),Table1[//DB])</f>
        <v/>
      </c>
      <c r="R13" s="4" t="str">
        <f ca="1">INDEX(INDIRECT($4:$4),Table1[//DB])</f>
        <v/>
      </c>
      <c r="S13" s="4" t="str">
        <f ca="1">INDEX(INDIRECT($4:$4),Table1[//DB])</f>
        <v/>
      </c>
      <c r="T13" s="4">
        <f ca="1">INDEX(INDIRECT($4:$4),Table1[//DB])</f>
        <v>200</v>
      </c>
      <c r="U13" s="4" t="str">
        <f ca="1">INDEX(INDIRECT($4:$4),Table1[//DB])</f>
        <v>PAK</v>
      </c>
      <c r="V13" s="4"/>
      <c r="W13" s="2">
        <f>INDEX([1]!NOTA[C],Table1[[#This Row],[//NOTA]])</f>
        <v>1</v>
      </c>
      <c r="X13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3" s="2">
        <f ca="1">INDEX(INDIRECT($2:$2),Table1[//NOTA])</f>
        <v>0</v>
      </c>
      <c r="Z13" s="2">
        <f>IF(Table1[[#This Row],[CTN]]&lt;1,"",INDEX([1]!NOTA[QTY],Table1[[#This Row],[//NOTA]]))</f>
        <v>200</v>
      </c>
      <c r="AA13" s="2" t="str">
        <f>IF(Table1[[#This Row],[CTN]]&lt;1,"",INDEX([1]!NOTA[STN],Table1[[#This Row],[//NOTA]]))</f>
        <v>PAK</v>
      </c>
      <c r="AB1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200</v>
      </c>
      <c r="AC13" s="4" t="str">
        <f>IF(Table1[[#This Row],[CTN]]&lt;1,INDEX([1]!NOTA[QTY],Table1[[#This Row],[//NOTA]]),"")</f>
        <v/>
      </c>
      <c r="AD13" s="4" t="str">
        <f>IF(Table1[[#This Row],[SISA]]="","",INDEX([1]!NOTA[STN],Table1[[#This Row],[//NOTA]]))</f>
        <v/>
      </c>
      <c r="AE1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3" s="2" t="str">
        <f>IF(Table1[[#This Row],[SISA X]]="","",Table1[[#This Row],[STN X]])</f>
        <v/>
      </c>
      <c r="AG13" s="2" t="str">
        <f ca="1">IF(AND(AX$5:AX$373&gt;=$3:$3,AX$5:AX$373&lt;=$4:$4),Table1[[#This Row],[CTN]],"")</f>
        <v/>
      </c>
      <c r="AH13" s="2" t="str">
        <f ca="1">IF(Table1[[#This Row],[CTN_MG_1]]="","",Table1[[#This Row],[SISA X]])</f>
        <v/>
      </c>
      <c r="AI13" s="2" t="str">
        <f ca="1">IF(Table1[[#This Row],[QTY_ECER_MG_1]]="","",Table1[[#This Row],[STN SISA X]])</f>
        <v/>
      </c>
      <c r="AJ13" s="2" t="str">
        <f ca="1">IF(Table1[[#This Row],[CTN_MG_1]]="","",COUNT(AG$6:AG13))</f>
        <v/>
      </c>
      <c r="AK13" s="2" t="str">
        <f ca="1">IF(AND(Table1[TGL_H]&gt;=$3:$3,Table1[TGL_H]&lt;=$4:$4),Table1[CTN],"")</f>
        <v/>
      </c>
      <c r="AL13" s="2" t="str">
        <f ca="1">IF(Table1[[#This Row],[CTN_MG_2]]="","",Table1[[#This Row],[SISA X]])</f>
        <v/>
      </c>
      <c r="AM13" s="2" t="str">
        <f ca="1">IF(Table1[[#This Row],[QTY_ECER_MG_2]]="","",Table1[[#This Row],[STN SISA X]])</f>
        <v/>
      </c>
      <c r="AN13" s="2" t="str">
        <f ca="1">IF(Table1[[#This Row],[CTN_MG_2]]="","",COUNT(AK$6:AK13))</f>
        <v/>
      </c>
      <c r="AO13" s="2" t="str">
        <f ca="1">IF(AND(AX$5:AX$373&gt;=$3:$3,AX$5:AX$373&lt;=$4:$4),Table1[[#This Row],[CTN]],"")</f>
        <v/>
      </c>
      <c r="AP13" s="2" t="str">
        <f ca="1">IF(Table1[[#This Row],[CTN_MG_3]]="","",Table1[[#This Row],[SISA X]])</f>
        <v/>
      </c>
      <c r="AQ13" s="2" t="str">
        <f ca="1">IF(Table1[[#This Row],[QTY_ECER_MG_3]]="","",Table1[[#This Row],[STN SISA X]])</f>
        <v/>
      </c>
      <c r="AR13" s="4" t="str">
        <f ca="1">IF(Table1[[#This Row],[CTN_MG_3]]="","",COUNT(AO$6:AO13))</f>
        <v/>
      </c>
      <c r="AS13" s="4" t="str">
        <f ca="1">IF(AND(Table1[[#This Row],[TGL_H]]&gt;=$3:$3,Table1[[#This Row],[TGL_H]]&lt;=$4:$4),Table1[[#This Row],[CTN]],"")</f>
        <v/>
      </c>
      <c r="AT13" s="4" t="str">
        <f ca="1">IF(Table1[[#This Row],[CTN_MG_4]]="","",Table1[[#This Row],[SISA X]])</f>
        <v/>
      </c>
      <c r="AU13" s="4" t="str">
        <f ca="1">IF(Table1[[#This Row],[QTY_ECER_MG_4]]="","",Table1[[#This Row],[STN SISA X]])</f>
        <v/>
      </c>
      <c r="AV13" s="4" t="str">
        <f ca="1">IF(Table1[[#This Row],[CTN_MG_4]]="","",COUNT(AS$6:AS13))</f>
        <v/>
      </c>
      <c r="AW13" s="4" t="str">
        <f ca="1">IF(Table1[[#This Row],[ID_4]]="",IF(Table1[[#This Row],[ID_3]]="",IF(Table1[[#This Row],[ID_2]]="",IF(Table1[[#This Row],[ID_1]]="","",1),2),3),4)</f>
        <v/>
      </c>
      <c r="AX13" s="3">
        <f ca="1">INDEX([1]!NOTA[TGL_H],Table1[[#This Row],[//NOTA]])</f>
        <v>45108</v>
      </c>
    </row>
    <row r="14" spans="1:50" x14ac:dyDescent="0.25">
      <c r="A14" s="1">
        <v>11</v>
      </c>
      <c r="D14" t="str">
        <f ca="1">INDEX([1]!NOTA[NB NOTA_C_QTY],Table1[[#This Row],[//NOTA]])</f>
        <v>looseleafb5100lbrkoalamtk150pakuntana</v>
      </c>
      <c r="E14" t="str">
        <f ca="1">INDEX([1]!NOTA[NB NOTA_C_QTY],Table1[[#This Row],[//NOTA]])&amp;Table1[[#This Row],[MINGGU]]</f>
        <v>looseleafb5100lbrkoalamtk150pakuntana</v>
      </c>
      <c r="F14">
        <f t="shared" si="0"/>
        <v>11</v>
      </c>
      <c r="G1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4">
        <f ca="1">MATCH(Table1[[#This Row],[NB NOTA_C_QTY]],[2]!db[NB NOTA_C_QTY+F],0)</f>
        <v>1879</v>
      </c>
      <c r="I14" s="4" t="str">
        <f ca="1">INDEX(INDIRECT($4:$4),Table1[//DB])</f>
        <v>L Leaf B5-100 lbr koala MTK</v>
      </c>
      <c r="J14" s="4" t="str">
        <f ca="1">INDEX(INDIRECT($4:$4),Table1[//DB])</f>
        <v>UNTANA</v>
      </c>
      <c r="K14" s="5" t="str">
        <f ca="1">INDEX(INDIRECT($4:$4),Table1[//DB])</f>
        <v>BINTANG JAYA</v>
      </c>
      <c r="L14" s="4" t="str">
        <f ca="1">INDEX(INDIRECT($4:$4),Table1[//DB])</f>
        <v>150 PAK</v>
      </c>
      <c r="M14" s="4" t="str">
        <f ca="1">INDEX(INDIRECT($4:$4),Table1[//DB])</f>
        <v>ll</v>
      </c>
      <c r="N14" s="4" t="str">
        <f ca="1">INDEX(INDIRECT($4:$4),Table1[//DB])</f>
        <v>150</v>
      </c>
      <c r="O14" s="4" t="str">
        <f ca="1">INDEX(INDIRECT($4:$4),Table1[//DB])</f>
        <v>PAK</v>
      </c>
      <c r="P14" s="4" t="str">
        <f ca="1">INDEX(INDIRECT($4:$4),Table1[//DB])</f>
        <v/>
      </c>
      <c r="Q14" s="4" t="str">
        <f ca="1">INDEX(INDIRECT($4:$4),Table1[//DB])</f>
        <v/>
      </c>
      <c r="R14" s="4" t="str">
        <f ca="1">INDEX(INDIRECT($4:$4),Table1[//DB])</f>
        <v/>
      </c>
      <c r="S14" s="4" t="str">
        <f ca="1">INDEX(INDIRECT($4:$4),Table1[//DB])</f>
        <v/>
      </c>
      <c r="T14" s="4">
        <f ca="1">INDEX(INDIRECT($4:$4),Table1[//DB])</f>
        <v>150</v>
      </c>
      <c r="U14" s="4" t="str">
        <f ca="1">INDEX(INDIRECT($4:$4),Table1[//DB])</f>
        <v>PAK</v>
      </c>
      <c r="V14" s="4"/>
      <c r="W14" s="2">
        <f>INDEX([1]!NOTA[C],Table1[[#This Row],[//NOTA]])</f>
        <v>2</v>
      </c>
      <c r="X14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4" s="2">
        <f ca="1">INDEX(INDIRECT($2:$2),Table1[//NOTA])</f>
        <v>0</v>
      </c>
      <c r="Z14" s="2">
        <f>IF(Table1[[#This Row],[CTN]]&lt;1,"",INDEX([1]!NOTA[QTY],Table1[[#This Row],[//NOTA]]))</f>
        <v>300</v>
      </c>
      <c r="AA14" s="2" t="str">
        <f>IF(Table1[[#This Row],[CTN]]&lt;1,"",INDEX([1]!NOTA[STN],Table1[[#This Row],[//NOTA]]))</f>
        <v>PAK</v>
      </c>
      <c r="AB1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300</v>
      </c>
      <c r="AC14" s="4" t="str">
        <f>IF(Table1[[#This Row],[CTN]]&lt;1,INDEX([1]!NOTA[QTY],Table1[[#This Row],[//NOTA]]),"")</f>
        <v/>
      </c>
      <c r="AD14" s="4" t="str">
        <f>IF(Table1[[#This Row],[SISA]]="","",INDEX([1]!NOTA[STN],Table1[[#This Row],[//NOTA]]))</f>
        <v/>
      </c>
      <c r="AE1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4" s="2" t="str">
        <f>IF(Table1[[#This Row],[SISA X]]="","",Table1[[#This Row],[STN X]])</f>
        <v/>
      </c>
      <c r="AG14" s="2" t="str">
        <f ca="1">IF(AND(AX$5:AX$373&gt;=$3:$3,AX$5:AX$373&lt;=$4:$4),Table1[[#This Row],[CTN]],"")</f>
        <v/>
      </c>
      <c r="AH14" s="2" t="str">
        <f ca="1">IF(Table1[[#This Row],[CTN_MG_1]]="","",Table1[[#This Row],[SISA X]])</f>
        <v/>
      </c>
      <c r="AI14" s="2" t="str">
        <f ca="1">IF(Table1[[#This Row],[QTY_ECER_MG_1]]="","",Table1[[#This Row],[STN SISA X]])</f>
        <v/>
      </c>
      <c r="AJ14" s="2" t="str">
        <f ca="1">IF(Table1[[#This Row],[CTN_MG_1]]="","",COUNT(AG$6:AG14))</f>
        <v/>
      </c>
      <c r="AK14" s="2" t="str">
        <f ca="1">IF(AND(Table1[TGL_H]&gt;=$3:$3,Table1[TGL_H]&lt;=$4:$4),Table1[CTN],"")</f>
        <v/>
      </c>
      <c r="AL14" s="2" t="str">
        <f ca="1">IF(Table1[[#This Row],[CTN_MG_2]]="","",Table1[[#This Row],[SISA X]])</f>
        <v/>
      </c>
      <c r="AM14" s="2" t="str">
        <f ca="1">IF(Table1[[#This Row],[QTY_ECER_MG_2]]="","",Table1[[#This Row],[STN SISA X]])</f>
        <v/>
      </c>
      <c r="AN14" s="2" t="str">
        <f ca="1">IF(Table1[[#This Row],[CTN_MG_2]]="","",COUNT(AK$6:AK14))</f>
        <v/>
      </c>
      <c r="AO14" s="2" t="str">
        <f ca="1">IF(AND(AX$5:AX$373&gt;=$3:$3,AX$5:AX$373&lt;=$4:$4),Table1[[#This Row],[CTN]],"")</f>
        <v/>
      </c>
      <c r="AP14" s="2" t="str">
        <f ca="1">IF(Table1[[#This Row],[CTN_MG_3]]="","",Table1[[#This Row],[SISA X]])</f>
        <v/>
      </c>
      <c r="AQ14" s="2" t="str">
        <f ca="1">IF(Table1[[#This Row],[QTY_ECER_MG_3]]="","",Table1[[#This Row],[STN SISA X]])</f>
        <v/>
      </c>
      <c r="AR14" s="4" t="str">
        <f ca="1">IF(Table1[[#This Row],[CTN_MG_3]]="","",COUNT(AO$6:AO14))</f>
        <v/>
      </c>
      <c r="AS14" s="4" t="str">
        <f ca="1">IF(AND(Table1[[#This Row],[TGL_H]]&gt;=$3:$3,Table1[[#This Row],[TGL_H]]&lt;=$4:$4),Table1[[#This Row],[CTN]],"")</f>
        <v/>
      </c>
      <c r="AT14" s="4" t="str">
        <f ca="1">IF(Table1[[#This Row],[CTN_MG_4]]="","",Table1[[#This Row],[SISA X]])</f>
        <v/>
      </c>
      <c r="AU14" s="4" t="str">
        <f ca="1">IF(Table1[[#This Row],[QTY_ECER_MG_4]]="","",Table1[[#This Row],[STN SISA X]])</f>
        <v/>
      </c>
      <c r="AV14" s="4" t="str">
        <f ca="1">IF(Table1[[#This Row],[CTN_MG_4]]="","",COUNT(AS$6:AS14))</f>
        <v/>
      </c>
      <c r="AW14" s="4" t="str">
        <f ca="1">IF(Table1[[#This Row],[ID_4]]="",IF(Table1[[#This Row],[ID_3]]="",IF(Table1[[#This Row],[ID_2]]="",IF(Table1[[#This Row],[ID_1]]="","",1),2),3),4)</f>
        <v/>
      </c>
      <c r="AX14" s="3">
        <f ca="1">INDEX([1]!NOTA[TGL_H],Table1[[#This Row],[//NOTA]])</f>
        <v>45108</v>
      </c>
    </row>
    <row r="15" spans="1:50" x14ac:dyDescent="0.25">
      <c r="A15" s="1">
        <v>13</v>
      </c>
      <c r="D15" t="str">
        <f ca="1">INDEX([1]!NOTA[NB NOTA_C_QTY],Table1[[#This Row],[//NOTA]])</f>
        <v>bukumewarnaijumbofancyangka&amp;huruf1200pcsuntana</v>
      </c>
      <c r="E15" t="str">
        <f ca="1">INDEX([1]!NOTA[NB NOTA_C_QTY],Table1[[#This Row],[//NOTA]])&amp;Table1[[#This Row],[MINGGU]]</f>
        <v>bukumewarnaijumbofancyangka&amp;huruf1200pcsuntana1</v>
      </c>
      <c r="F15">
        <f t="shared" si="0"/>
        <v>13</v>
      </c>
      <c r="G15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5">
        <f ca="1">MATCH(Table1[[#This Row],[NB NOTA_C_QTY]],[2]!db[NB NOTA_C_QTY+F],0)</f>
        <v>1469</v>
      </c>
      <c r="I15" s="4" t="str">
        <f ca="1">INDEX(INDIRECT($4:$4),Table1[//DB])</f>
        <v>Buku Mewarnai Jumbo Fancy Angka &amp; Huruf</v>
      </c>
      <c r="J15" s="4" t="str">
        <f ca="1">INDEX(INDIRECT($4:$4),Table1[//DB])</f>
        <v>UNTANA</v>
      </c>
      <c r="K15" s="5" t="str">
        <f ca="1">INDEX(INDIRECT($4:$4),Table1[//DB])</f>
        <v>SURYA PRATAMA</v>
      </c>
      <c r="L15" s="4" t="str">
        <f ca="1">INDEX(INDIRECT($4:$4),Table1[//DB])</f>
        <v>1200 PCS</v>
      </c>
      <c r="M15" s="4" t="str">
        <f ca="1">INDEX(INDIRECT($4:$4),Table1[//DB])</f>
        <v>buku</v>
      </c>
      <c r="N15" s="4" t="str">
        <f ca="1">INDEX(INDIRECT($4:$4),Table1[//DB])</f>
        <v>1200</v>
      </c>
      <c r="O15" s="4" t="str">
        <f ca="1">INDEX(INDIRECT($4:$4),Table1[//DB])</f>
        <v>PCS</v>
      </c>
      <c r="P15" s="4" t="str">
        <f ca="1">INDEX(INDIRECT($4:$4),Table1[//DB])</f>
        <v/>
      </c>
      <c r="Q15" s="4" t="str">
        <f ca="1">INDEX(INDIRECT($4:$4),Table1[//DB])</f>
        <v/>
      </c>
      <c r="R15" s="4" t="str">
        <f ca="1">INDEX(INDIRECT($4:$4),Table1[//DB])</f>
        <v/>
      </c>
      <c r="S15" s="4" t="str">
        <f ca="1">INDEX(INDIRECT($4:$4),Table1[//DB])</f>
        <v/>
      </c>
      <c r="T15" s="4">
        <f ca="1">INDEX(INDIRECT($4:$4),Table1[//DB])</f>
        <v>1200</v>
      </c>
      <c r="U15" s="4" t="str">
        <f ca="1">INDEX(INDIRECT($4:$4),Table1[//DB])</f>
        <v>PCS</v>
      </c>
      <c r="V15" s="4"/>
      <c r="W15" s="2">
        <f>INDEX([1]!NOTA[C],Table1[[#This Row],[//NOTA]])</f>
        <v>4</v>
      </c>
      <c r="X15" s="2">
        <f ca="1">IF(Table1[[#This Row],[Column5]]/Table1[[#This Row],[QTY X]]=Table1[[#This Row],[CTN]],Table1[[#This Row],[Column5]]/Table1[[#This Row],[QTY X]],Table1[[#This Row],[Column5]]/Table1[[#This Row],[QTY X]]&amp;" xxx ")</f>
        <v>4</v>
      </c>
      <c r="Y15" s="2">
        <f ca="1">INDEX(INDIRECT($2:$2),Table1[//NOTA])</f>
        <v>0</v>
      </c>
      <c r="Z15" s="2">
        <f>IF(Table1[[#This Row],[CTN]]&lt;1,"",INDEX([1]!NOTA[QTY],Table1[[#This Row],[//NOTA]]))</f>
        <v>4800</v>
      </c>
      <c r="AA15" s="2" t="str">
        <f>IF(Table1[[#This Row],[CTN]]&lt;1,"",INDEX([1]!NOTA[STN],Table1[[#This Row],[//NOTA]]))</f>
        <v>PCS</v>
      </c>
      <c r="AB1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4800</v>
      </c>
      <c r="AC15" s="4" t="str">
        <f>IF(Table1[[#This Row],[CTN]]&lt;1,INDEX([1]!NOTA[QTY],Table1[[#This Row],[//NOTA]]),"")</f>
        <v/>
      </c>
      <c r="AD15" s="4" t="str">
        <f>IF(Table1[[#This Row],[SISA]]="","",INDEX([1]!NOTA[STN],Table1[[#This Row],[//NOTA]]))</f>
        <v/>
      </c>
      <c r="AE1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5" s="2" t="str">
        <f>IF(Table1[[#This Row],[SISA X]]="","",Table1[[#This Row],[STN X]])</f>
        <v/>
      </c>
      <c r="AG15" s="2">
        <f ca="1">IF(AND(AX$5:AX$373&gt;=$3:$3,AX$5:AX$373&lt;=$4:$4),Table1[[#This Row],[CTN]],"")</f>
        <v>4</v>
      </c>
      <c r="AH15" s="2" t="str">
        <f ca="1">IF(Table1[[#This Row],[CTN_MG_1]]="","",Table1[[#This Row],[SISA X]])</f>
        <v/>
      </c>
      <c r="AI15" s="2" t="str">
        <f ca="1">IF(Table1[[#This Row],[QTY_ECER_MG_1]]="","",Table1[[#This Row],[STN SISA X]])</f>
        <v/>
      </c>
      <c r="AJ15" s="2">
        <f ca="1">IF(Table1[[#This Row],[CTN_MG_1]]="","",COUNT(AG$6:AG15))</f>
        <v>1</v>
      </c>
      <c r="AK15" s="2" t="str">
        <f ca="1">IF(AND(Table1[TGL_H]&gt;=$3:$3,Table1[TGL_H]&lt;=$4:$4),Table1[CTN],"")</f>
        <v/>
      </c>
      <c r="AL15" s="2" t="str">
        <f ca="1">IF(Table1[[#This Row],[CTN_MG_2]]="","",Table1[[#This Row],[SISA X]])</f>
        <v/>
      </c>
      <c r="AM15" s="2" t="str">
        <f ca="1">IF(Table1[[#This Row],[QTY_ECER_MG_2]]="","",Table1[[#This Row],[STN SISA X]])</f>
        <v/>
      </c>
      <c r="AN15" s="2" t="str">
        <f ca="1">IF(Table1[[#This Row],[CTN_MG_2]]="","",COUNT(AK$6:AK15))</f>
        <v/>
      </c>
      <c r="AO15" s="2" t="str">
        <f ca="1">IF(AND(AX$5:AX$373&gt;=$3:$3,AX$5:AX$373&lt;=$4:$4),Table1[[#This Row],[CTN]],"")</f>
        <v/>
      </c>
      <c r="AP15" s="2" t="str">
        <f ca="1">IF(Table1[[#This Row],[CTN_MG_3]]="","",Table1[[#This Row],[SISA X]])</f>
        <v/>
      </c>
      <c r="AQ15" s="2" t="str">
        <f ca="1">IF(Table1[[#This Row],[QTY_ECER_MG_3]]="","",Table1[[#This Row],[STN SISA X]])</f>
        <v/>
      </c>
      <c r="AR15" s="4" t="str">
        <f ca="1">IF(Table1[[#This Row],[CTN_MG_3]]="","",COUNT(AO$6:AO15))</f>
        <v/>
      </c>
      <c r="AS15" s="4" t="str">
        <f ca="1">IF(AND(Table1[[#This Row],[TGL_H]]&gt;=$3:$3,Table1[[#This Row],[TGL_H]]&lt;=$4:$4),Table1[[#This Row],[CTN]],"")</f>
        <v/>
      </c>
      <c r="AT15" s="4" t="str">
        <f ca="1">IF(Table1[[#This Row],[CTN_MG_4]]="","",Table1[[#This Row],[SISA X]])</f>
        <v/>
      </c>
      <c r="AU15" s="4" t="str">
        <f ca="1">IF(Table1[[#This Row],[QTY_ECER_MG_4]]="","",Table1[[#This Row],[STN SISA X]])</f>
        <v/>
      </c>
      <c r="AV15" s="4" t="str">
        <f ca="1">IF(Table1[[#This Row],[CTN_MG_4]]="","",COUNT(AS$6:AS15))</f>
        <v/>
      </c>
      <c r="AW15" s="4">
        <f ca="1">IF(Table1[[#This Row],[ID_4]]="",IF(Table1[[#This Row],[ID_3]]="",IF(Table1[[#This Row],[ID_2]]="",IF(Table1[[#This Row],[ID_1]]="","",1),2),3),4)</f>
        <v>1</v>
      </c>
      <c r="AX15" s="3">
        <f ca="1">INDEX([1]!NOTA[TGL_H],Table1[[#This Row],[//NOTA]])</f>
        <v>45110</v>
      </c>
    </row>
    <row r="16" spans="1:50" x14ac:dyDescent="0.25">
      <c r="A16" s="1">
        <v>15</v>
      </c>
      <c r="D16" t="str">
        <f ca="1">INDEX([1]!NOTA[NB NOTA_C_QTY],Table1[[#This Row],[//NOTA]])</f>
        <v>mejaipadimportjumbokarakter10pcsuntana</v>
      </c>
      <c r="E16" t="str">
        <f ca="1">INDEX([1]!NOTA[NB NOTA_C_QTY],Table1[[#This Row],[//NOTA]])&amp;Table1[[#This Row],[MINGGU]]</f>
        <v>mejaipadimportjumbokarakter10pcsuntana1</v>
      </c>
      <c r="F16">
        <f t="shared" si="0"/>
        <v>15</v>
      </c>
      <c r="G16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6">
        <f ca="1">MATCH(Table1[[#This Row],[NB NOTA_C_QTY]],[2]!db[NB NOTA_C_QTY+F],0)</f>
        <v>2087</v>
      </c>
      <c r="I16" s="4" t="str">
        <f ca="1">INDEX(INDIRECT($4:$4),Table1[//DB])</f>
        <v>Meja Ipad Import Jumbo Karakter</v>
      </c>
      <c r="J16" s="4" t="str">
        <f ca="1">INDEX(INDIRECT($4:$4),Table1[//DB])</f>
        <v>UNTANA</v>
      </c>
      <c r="K16" s="5" t="str">
        <f ca="1">INDEX(INDIRECT($4:$4),Table1[//DB])</f>
        <v>SAPUTRO OFFICE</v>
      </c>
      <c r="L16" s="4" t="str">
        <f ca="1">INDEX(INDIRECT($4:$4),Table1[//DB])</f>
        <v>10 PCS</v>
      </c>
      <c r="M16" s="4" t="str">
        <f ca="1">INDEX(INDIRECT($4:$4),Table1[//DB])</f>
        <v>meja</v>
      </c>
      <c r="N16" s="4" t="str">
        <f ca="1">INDEX(INDIRECT($4:$4),Table1[//DB])</f>
        <v>10</v>
      </c>
      <c r="O16" s="4" t="str">
        <f ca="1">INDEX(INDIRECT($4:$4),Table1[//DB])</f>
        <v>PCS</v>
      </c>
      <c r="P16" s="4" t="str">
        <f ca="1">INDEX(INDIRECT($4:$4),Table1[//DB])</f>
        <v/>
      </c>
      <c r="Q16" s="4" t="str">
        <f ca="1">INDEX(INDIRECT($4:$4),Table1[//DB])</f>
        <v/>
      </c>
      <c r="R16" s="4" t="str">
        <f ca="1">INDEX(INDIRECT($4:$4),Table1[//DB])</f>
        <v/>
      </c>
      <c r="S16" s="4" t="str">
        <f ca="1">INDEX(INDIRECT($4:$4),Table1[//DB])</f>
        <v/>
      </c>
      <c r="T16" s="4">
        <f ca="1">INDEX(INDIRECT($4:$4),Table1[//DB])</f>
        <v>10</v>
      </c>
      <c r="U16" s="4" t="str">
        <f ca="1">INDEX(INDIRECT($4:$4),Table1[//DB])</f>
        <v>PCS</v>
      </c>
      <c r="V16" s="4"/>
      <c r="W16" s="2">
        <f>INDEX([1]!NOTA[C],Table1[[#This Row],[//NOTA]])</f>
        <v>30</v>
      </c>
      <c r="X16" s="2">
        <f ca="1">IF(Table1[[#This Row],[Column5]]/Table1[[#This Row],[QTY X]]=Table1[[#This Row],[CTN]],Table1[[#This Row],[Column5]]/Table1[[#This Row],[QTY X]],Table1[[#This Row],[Column5]]/Table1[[#This Row],[QTY X]]&amp;" xxx ")</f>
        <v>30</v>
      </c>
      <c r="Y16" s="2">
        <f ca="1">INDEX(INDIRECT($2:$2),Table1[//NOTA])</f>
        <v>0</v>
      </c>
      <c r="Z16" s="2">
        <f>IF(Table1[[#This Row],[CTN]]&lt;1,"",INDEX([1]!NOTA[QTY],Table1[[#This Row],[//NOTA]]))</f>
        <v>300</v>
      </c>
      <c r="AA16" s="2" t="str">
        <f>IF(Table1[[#This Row],[CTN]]&lt;1,"",INDEX([1]!NOTA[STN],Table1[[#This Row],[//NOTA]]))</f>
        <v>PCS</v>
      </c>
      <c r="AB1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300</v>
      </c>
      <c r="AC16" s="4" t="str">
        <f>IF(Table1[[#This Row],[CTN]]&lt;1,INDEX([1]!NOTA[QTY],Table1[[#This Row],[//NOTA]]),"")</f>
        <v/>
      </c>
      <c r="AD16" s="4" t="str">
        <f>IF(Table1[[#This Row],[SISA]]="","",INDEX([1]!NOTA[STN],Table1[[#This Row],[//NOTA]]))</f>
        <v/>
      </c>
      <c r="AE1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6" s="2" t="str">
        <f>IF(Table1[[#This Row],[SISA X]]="","",Table1[[#This Row],[STN X]])</f>
        <v/>
      </c>
      <c r="AG16" s="2">
        <f ca="1">IF(AND(AX$5:AX$373&gt;=$3:$3,AX$5:AX$373&lt;=$4:$4),Table1[[#This Row],[CTN]],"")</f>
        <v>30</v>
      </c>
      <c r="AH16" s="2" t="str">
        <f ca="1">IF(Table1[[#This Row],[CTN_MG_1]]="","",Table1[[#This Row],[SISA X]])</f>
        <v/>
      </c>
      <c r="AI16" s="2" t="str">
        <f ca="1">IF(Table1[[#This Row],[QTY_ECER_MG_1]]="","",Table1[[#This Row],[STN SISA X]])</f>
        <v/>
      </c>
      <c r="AJ16" s="2">
        <f ca="1">IF(Table1[[#This Row],[CTN_MG_1]]="","",COUNT(AG$6:AG16))</f>
        <v>2</v>
      </c>
      <c r="AK16" s="2" t="str">
        <f ca="1">IF(AND(Table1[TGL_H]&gt;=$3:$3,Table1[TGL_H]&lt;=$4:$4),Table1[CTN],"")</f>
        <v/>
      </c>
      <c r="AL16" s="2" t="str">
        <f ca="1">IF(Table1[[#This Row],[CTN_MG_2]]="","",Table1[[#This Row],[SISA X]])</f>
        <v/>
      </c>
      <c r="AM16" s="2" t="str">
        <f ca="1">IF(Table1[[#This Row],[QTY_ECER_MG_2]]="","",Table1[[#This Row],[STN SISA X]])</f>
        <v/>
      </c>
      <c r="AN16" s="2" t="str">
        <f ca="1">IF(Table1[[#This Row],[CTN_MG_2]]="","",COUNT(AK$6:AK16))</f>
        <v/>
      </c>
      <c r="AO16" s="2" t="str">
        <f ca="1">IF(AND(AX$5:AX$373&gt;=$3:$3,AX$5:AX$373&lt;=$4:$4),Table1[[#This Row],[CTN]],"")</f>
        <v/>
      </c>
      <c r="AP16" s="2" t="str">
        <f ca="1">IF(Table1[[#This Row],[CTN_MG_3]]="","",Table1[[#This Row],[SISA X]])</f>
        <v/>
      </c>
      <c r="AQ16" s="2" t="str">
        <f ca="1">IF(Table1[[#This Row],[QTY_ECER_MG_3]]="","",Table1[[#This Row],[STN SISA X]])</f>
        <v/>
      </c>
      <c r="AR16" s="4" t="str">
        <f ca="1">IF(Table1[[#This Row],[CTN_MG_3]]="","",COUNT(AO$6:AO16))</f>
        <v/>
      </c>
      <c r="AS16" s="4" t="str">
        <f ca="1">IF(AND(Table1[[#This Row],[TGL_H]]&gt;=$3:$3,Table1[[#This Row],[TGL_H]]&lt;=$4:$4),Table1[[#This Row],[CTN]],"")</f>
        <v/>
      </c>
      <c r="AT16" s="4" t="str">
        <f ca="1">IF(Table1[[#This Row],[CTN_MG_4]]="","",Table1[[#This Row],[SISA X]])</f>
        <v/>
      </c>
      <c r="AU16" s="4" t="str">
        <f ca="1">IF(Table1[[#This Row],[QTY_ECER_MG_4]]="","",Table1[[#This Row],[STN SISA X]])</f>
        <v/>
      </c>
      <c r="AV16" s="4" t="str">
        <f ca="1">IF(Table1[[#This Row],[CTN_MG_4]]="","",COUNT(AS$6:AS16))</f>
        <v/>
      </c>
      <c r="AW16" s="4">
        <f ca="1">IF(Table1[[#This Row],[ID_4]]="",IF(Table1[[#This Row],[ID_3]]="",IF(Table1[[#This Row],[ID_2]]="",IF(Table1[[#This Row],[ID_1]]="","",1),2),3),4)</f>
        <v>1</v>
      </c>
      <c r="AX16" s="3">
        <f ca="1">INDEX([1]!NOTA[TGL_H],Table1[[#This Row],[//NOTA]])</f>
        <v>45111</v>
      </c>
    </row>
    <row r="17" spans="1:50" x14ac:dyDescent="0.25">
      <c r="A17" s="1">
        <v>17</v>
      </c>
      <c r="D17" t="str">
        <f ca="1">INDEX([1]!NOTA[NB NOTA_C_QTY],Table1[[#This Row],[//NOTA]])</f>
        <v>entercboardkayu12lsnuntana</v>
      </c>
      <c r="E17" t="str">
        <f ca="1">INDEX([1]!NOTA[NB NOTA_C_QTY],Table1[[#This Row],[//NOTA]])&amp;Table1[[#This Row],[MINGGU]]</f>
        <v>entercboardkayu12lsnuntana1</v>
      </c>
      <c r="F17">
        <f t="shared" si="0"/>
        <v>17</v>
      </c>
      <c r="G17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7">
        <f ca="1">MATCH(Table1[[#This Row],[NB NOTA_C_QTY]],[2]!db[NB NOTA_C_QTY+F],0)</f>
        <v>1509</v>
      </c>
      <c r="I17" s="4" t="str">
        <f ca="1">INDEX(INDIRECT($4:$4),Table1[//DB])</f>
        <v>Clip Board Kayu Enter</v>
      </c>
      <c r="J17" s="4" t="str">
        <f ca="1">INDEX(INDIRECT($4:$4),Table1[//DB])</f>
        <v>UNTANA</v>
      </c>
      <c r="K17" s="5" t="str">
        <f ca="1">INDEX(INDIRECT($4:$4),Table1[//DB])</f>
        <v>ETJ</v>
      </c>
      <c r="L17" s="4" t="str">
        <f ca="1">INDEX(INDIRECT($4:$4),Table1[//DB])</f>
        <v>12 LSN</v>
      </c>
      <c r="M17" s="4" t="str">
        <f ca="1">INDEX(INDIRECT($4:$4),Table1[//DB])</f>
        <v>clip</v>
      </c>
      <c r="N17" s="4" t="str">
        <f ca="1">INDEX(INDIRECT($4:$4),Table1[//DB])</f>
        <v>12</v>
      </c>
      <c r="O17" s="4" t="str">
        <f ca="1">INDEX(INDIRECT($4:$4),Table1[//DB])</f>
        <v>LSN</v>
      </c>
      <c r="P17" s="4">
        <f ca="1">INDEX(INDIRECT($4:$4),Table1[//DB])</f>
        <v>12</v>
      </c>
      <c r="Q17" s="4" t="str">
        <f ca="1">INDEX(INDIRECT($4:$4),Table1[//DB])</f>
        <v>PCS</v>
      </c>
      <c r="R17" s="4" t="str">
        <f ca="1">INDEX(INDIRECT($4:$4),Table1[//DB])</f>
        <v/>
      </c>
      <c r="S17" s="4" t="str">
        <f ca="1">INDEX(INDIRECT($4:$4),Table1[//DB])</f>
        <v/>
      </c>
      <c r="T17" s="4">
        <f ca="1">INDEX(INDIRECT($4:$4),Table1[//DB])</f>
        <v>144</v>
      </c>
      <c r="U17" s="4" t="str">
        <f ca="1">INDEX(INDIRECT($4:$4),Table1[//DB])</f>
        <v>PCS</v>
      </c>
      <c r="V17" s="4"/>
      <c r="W17" s="2">
        <f>INDEX([1]!NOTA[C],Table1[[#This Row],[//NOTA]])</f>
        <v>5</v>
      </c>
      <c r="X17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17" s="2">
        <f ca="1">INDEX(INDIRECT($2:$2),Table1[//NOTA])</f>
        <v>0</v>
      </c>
      <c r="Z17" s="2">
        <f>IF(Table1[[#This Row],[CTN]]&lt;1,"",INDEX([1]!NOTA[QTY],Table1[[#This Row],[//NOTA]]))</f>
        <v>60</v>
      </c>
      <c r="AA17" s="2" t="str">
        <f>IF(Table1[[#This Row],[CTN]]&lt;1,"",INDEX([1]!NOTA[STN],Table1[[#This Row],[//NOTA]]))</f>
        <v>LSN</v>
      </c>
      <c r="AB17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</v>
      </c>
      <c r="AC17" s="4" t="str">
        <f>IF(Table1[[#This Row],[CTN]]&lt;1,INDEX([1]!NOTA[QTY],Table1[[#This Row],[//NOTA]]),"")</f>
        <v/>
      </c>
      <c r="AD17" s="4" t="str">
        <f>IF(Table1[[#This Row],[SISA]]="","",INDEX([1]!NOTA[STN],Table1[[#This Row],[//NOTA]]))</f>
        <v/>
      </c>
      <c r="AE1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7" s="2" t="str">
        <f>IF(Table1[[#This Row],[SISA X]]="","",Table1[[#This Row],[STN X]])</f>
        <v/>
      </c>
      <c r="AG17" s="2">
        <f ca="1">IF(AND(AX$5:AX$373&gt;=$3:$3,AX$5:AX$373&lt;=$4:$4),Table1[[#This Row],[CTN]],"")</f>
        <v>5</v>
      </c>
      <c r="AH17" s="2" t="str">
        <f ca="1">IF(Table1[[#This Row],[CTN_MG_1]]="","",Table1[[#This Row],[SISA X]])</f>
        <v/>
      </c>
      <c r="AI17" s="2" t="str">
        <f ca="1">IF(Table1[[#This Row],[QTY_ECER_MG_1]]="","",Table1[[#This Row],[STN SISA X]])</f>
        <v/>
      </c>
      <c r="AJ17" s="2">
        <f ca="1">IF(Table1[[#This Row],[CTN_MG_1]]="","",COUNT(AG$6:AG17))</f>
        <v>3</v>
      </c>
      <c r="AK17" s="2" t="str">
        <f ca="1">IF(AND(Table1[TGL_H]&gt;=$3:$3,Table1[TGL_H]&lt;=$4:$4),Table1[CTN],"")</f>
        <v/>
      </c>
      <c r="AL17" s="2" t="str">
        <f ca="1">IF(Table1[[#This Row],[CTN_MG_2]]="","",Table1[[#This Row],[SISA X]])</f>
        <v/>
      </c>
      <c r="AM17" s="2" t="str">
        <f ca="1">IF(Table1[[#This Row],[QTY_ECER_MG_2]]="","",Table1[[#This Row],[STN SISA X]])</f>
        <v/>
      </c>
      <c r="AN17" s="2" t="str">
        <f ca="1">IF(Table1[[#This Row],[CTN_MG_2]]="","",COUNT(AK$6:AK17))</f>
        <v/>
      </c>
      <c r="AO17" s="2" t="str">
        <f ca="1">IF(AND(AX$5:AX$373&gt;=$3:$3,AX$5:AX$373&lt;=$4:$4),Table1[[#This Row],[CTN]],"")</f>
        <v/>
      </c>
      <c r="AP17" s="2" t="str">
        <f ca="1">IF(Table1[[#This Row],[CTN_MG_3]]="","",Table1[[#This Row],[SISA X]])</f>
        <v/>
      </c>
      <c r="AQ17" s="2" t="str">
        <f ca="1">IF(Table1[[#This Row],[QTY_ECER_MG_3]]="","",Table1[[#This Row],[STN SISA X]])</f>
        <v/>
      </c>
      <c r="AR17" s="4" t="str">
        <f ca="1">IF(Table1[[#This Row],[CTN_MG_3]]="","",COUNT(AO$6:AO17))</f>
        <v/>
      </c>
      <c r="AS17" s="4" t="str">
        <f ca="1">IF(AND(Table1[[#This Row],[TGL_H]]&gt;=$3:$3,Table1[[#This Row],[TGL_H]]&lt;=$4:$4),Table1[[#This Row],[CTN]],"")</f>
        <v/>
      </c>
      <c r="AT17" s="4" t="str">
        <f ca="1">IF(Table1[[#This Row],[CTN_MG_4]]="","",Table1[[#This Row],[SISA X]])</f>
        <v/>
      </c>
      <c r="AU17" s="4" t="str">
        <f ca="1">IF(Table1[[#This Row],[QTY_ECER_MG_4]]="","",Table1[[#This Row],[STN SISA X]])</f>
        <v/>
      </c>
      <c r="AV17" s="4" t="str">
        <f ca="1">IF(Table1[[#This Row],[CTN_MG_4]]="","",COUNT(AS$6:AS17))</f>
        <v/>
      </c>
      <c r="AW17" s="4">
        <f ca="1">IF(Table1[[#This Row],[ID_4]]="",IF(Table1[[#This Row],[ID_3]]="",IF(Table1[[#This Row],[ID_2]]="",IF(Table1[[#This Row],[ID_1]]="","",1),2),3),4)</f>
        <v>1</v>
      </c>
      <c r="AX17" s="3">
        <f ca="1">INDEX([1]!NOTA[TGL_H],Table1[[#This Row],[//NOTA]])</f>
        <v>45111</v>
      </c>
    </row>
    <row r="18" spans="1:50" x14ac:dyDescent="0.25">
      <c r="A18" s="1">
        <v>18</v>
      </c>
      <c r="D18" t="str">
        <f ca="1">INDEX([1]!NOTA[NB NOTA_C_QTY],Table1[[#This Row],[//NOTA]])</f>
        <v>enter12x187000pcsuntana</v>
      </c>
      <c r="E18" t="str">
        <f ca="1">INDEX([1]!NOTA[NB NOTA_C_QTY],Table1[[#This Row],[//NOTA]])&amp;Table1[[#This Row],[MINGGU]]</f>
        <v>enter12x187000pcsuntana1</v>
      </c>
      <c r="F18">
        <f t="shared" si="0"/>
        <v>18</v>
      </c>
      <c r="G18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8">
        <f ca="1">MATCH(Table1[[#This Row],[NB NOTA_C_QTY]],[2]!db[NB NOTA_C_QTY+F],0)</f>
        <v>2093</v>
      </c>
      <c r="I18" s="4" t="str">
        <f ca="1">INDEX(INDIRECT($4:$4),Table1[//DB])</f>
        <v>Mika Enter 12 x 18</v>
      </c>
      <c r="J18" s="4" t="str">
        <f ca="1">INDEX(INDIRECT($4:$4),Table1[//DB])</f>
        <v>UNTANA</v>
      </c>
      <c r="K18" s="5" t="str">
        <f ca="1">INDEX(INDIRECT($4:$4),Table1[//DB])</f>
        <v>ETJ</v>
      </c>
      <c r="L18" s="4" t="str">
        <f ca="1">INDEX(INDIRECT($4:$4),Table1[//DB])</f>
        <v>7000 PCS</v>
      </c>
      <c r="M18" s="4" t="str">
        <f ca="1">INDEX(INDIRECT($4:$4),Table1[//DB])</f>
        <v>dll</v>
      </c>
      <c r="N18" s="4" t="str">
        <f ca="1">INDEX(INDIRECT($4:$4),Table1[//DB])</f>
        <v>7000</v>
      </c>
      <c r="O18" s="4" t="str">
        <f ca="1">INDEX(INDIRECT($4:$4),Table1[//DB])</f>
        <v>PCS</v>
      </c>
      <c r="P18" s="4" t="str">
        <f ca="1">INDEX(INDIRECT($4:$4),Table1[//DB])</f>
        <v/>
      </c>
      <c r="Q18" s="4" t="str">
        <f ca="1">INDEX(INDIRECT($4:$4),Table1[//DB])</f>
        <v/>
      </c>
      <c r="R18" s="4" t="str">
        <f ca="1">INDEX(INDIRECT($4:$4),Table1[//DB])</f>
        <v/>
      </c>
      <c r="S18" s="4" t="str">
        <f ca="1">INDEX(INDIRECT($4:$4),Table1[//DB])</f>
        <v/>
      </c>
      <c r="T18" s="4">
        <f ca="1">INDEX(INDIRECT($4:$4),Table1[//DB])</f>
        <v>7000</v>
      </c>
      <c r="U18" s="4" t="str">
        <f ca="1">INDEX(INDIRECT($4:$4),Table1[//DB])</f>
        <v>PCS</v>
      </c>
      <c r="V18" s="4"/>
      <c r="W18" s="2">
        <f>INDEX([1]!NOTA[C],Table1[[#This Row],[//NOTA]])</f>
        <v>1</v>
      </c>
      <c r="X18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8" s="2">
        <f ca="1">INDEX(INDIRECT($2:$2),Table1[//NOTA])</f>
        <v>0</v>
      </c>
      <c r="Z18" s="2">
        <f>IF(Table1[[#This Row],[CTN]]&lt;1,"",INDEX([1]!NOTA[QTY],Table1[[#This Row],[//NOTA]]))</f>
        <v>7000</v>
      </c>
      <c r="AA18" s="2" t="str">
        <f>IF(Table1[[#This Row],[CTN]]&lt;1,"",INDEX([1]!NOTA[STN],Table1[[#This Row],[//NOTA]]))</f>
        <v>PCS</v>
      </c>
      <c r="AB1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7000</v>
      </c>
      <c r="AC18" s="4" t="str">
        <f>IF(Table1[[#This Row],[CTN]]&lt;1,INDEX([1]!NOTA[QTY],Table1[[#This Row],[//NOTA]]),"")</f>
        <v/>
      </c>
      <c r="AD18" s="4" t="str">
        <f>IF(Table1[[#This Row],[SISA]]="","",INDEX([1]!NOTA[STN],Table1[[#This Row],[//NOTA]]))</f>
        <v/>
      </c>
      <c r="AE1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8" s="2" t="str">
        <f>IF(Table1[[#This Row],[SISA X]]="","",Table1[[#This Row],[STN X]])</f>
        <v/>
      </c>
      <c r="AG18" s="2">
        <f ca="1">IF(AND(AX$5:AX$373&gt;=$3:$3,AX$5:AX$373&lt;=$4:$4),Table1[[#This Row],[CTN]],"")</f>
        <v>1</v>
      </c>
      <c r="AH18" s="2" t="str">
        <f ca="1">IF(Table1[[#This Row],[CTN_MG_1]]="","",Table1[[#This Row],[SISA X]])</f>
        <v/>
      </c>
      <c r="AI18" s="2" t="str">
        <f ca="1">IF(Table1[[#This Row],[QTY_ECER_MG_1]]="","",Table1[[#This Row],[STN SISA X]])</f>
        <v/>
      </c>
      <c r="AJ18" s="2">
        <f ca="1">IF(Table1[[#This Row],[CTN_MG_1]]="","",COUNT(AG$6:AG18))</f>
        <v>4</v>
      </c>
      <c r="AK18" s="2" t="str">
        <f ca="1">IF(AND(Table1[TGL_H]&gt;=$3:$3,Table1[TGL_H]&lt;=$4:$4),Table1[CTN],"")</f>
        <v/>
      </c>
      <c r="AL18" s="2" t="str">
        <f ca="1">IF(Table1[[#This Row],[CTN_MG_2]]="","",Table1[[#This Row],[SISA X]])</f>
        <v/>
      </c>
      <c r="AM18" s="2" t="str">
        <f ca="1">IF(Table1[[#This Row],[QTY_ECER_MG_2]]="","",Table1[[#This Row],[STN SISA X]])</f>
        <v/>
      </c>
      <c r="AN18" s="2" t="str">
        <f ca="1">IF(Table1[[#This Row],[CTN_MG_2]]="","",COUNT(AK$6:AK18))</f>
        <v/>
      </c>
      <c r="AO18" s="2" t="str">
        <f ca="1">IF(AND(AX$5:AX$373&gt;=$3:$3,AX$5:AX$373&lt;=$4:$4),Table1[[#This Row],[CTN]],"")</f>
        <v/>
      </c>
      <c r="AP18" s="2" t="str">
        <f ca="1">IF(Table1[[#This Row],[CTN_MG_3]]="","",Table1[[#This Row],[SISA X]])</f>
        <v/>
      </c>
      <c r="AQ18" s="2" t="str">
        <f ca="1">IF(Table1[[#This Row],[QTY_ECER_MG_3]]="","",Table1[[#This Row],[STN SISA X]])</f>
        <v/>
      </c>
      <c r="AR18" s="4" t="str">
        <f ca="1">IF(Table1[[#This Row],[CTN_MG_3]]="","",COUNT(AO$6:AO18))</f>
        <v/>
      </c>
      <c r="AS18" s="4" t="str">
        <f ca="1">IF(AND(Table1[[#This Row],[TGL_H]]&gt;=$3:$3,Table1[[#This Row],[TGL_H]]&lt;=$4:$4),Table1[[#This Row],[CTN]],"")</f>
        <v/>
      </c>
      <c r="AT18" s="4" t="str">
        <f ca="1">IF(Table1[[#This Row],[CTN_MG_4]]="","",Table1[[#This Row],[SISA X]])</f>
        <v/>
      </c>
      <c r="AU18" s="4" t="str">
        <f ca="1">IF(Table1[[#This Row],[QTY_ECER_MG_4]]="","",Table1[[#This Row],[STN SISA X]])</f>
        <v/>
      </c>
      <c r="AV18" s="4" t="str">
        <f ca="1">IF(Table1[[#This Row],[CTN_MG_4]]="","",COUNT(AS$6:AS18))</f>
        <v/>
      </c>
      <c r="AW18" s="4">
        <f ca="1">IF(Table1[[#This Row],[ID_4]]="",IF(Table1[[#This Row],[ID_3]]="",IF(Table1[[#This Row],[ID_2]]="",IF(Table1[[#This Row],[ID_1]]="","",1),2),3),4)</f>
        <v>1</v>
      </c>
      <c r="AX18" s="3">
        <f ca="1">INDEX([1]!NOTA[TGL_H],Table1[[#This Row],[//NOTA]])</f>
        <v>45111</v>
      </c>
    </row>
    <row r="19" spans="1:50" x14ac:dyDescent="0.25">
      <c r="A19" s="1">
        <v>20</v>
      </c>
      <c r="D19" t="str">
        <f ca="1">INDEX([1]!NOTA[NB NOTA_C_QTY],Table1[[#This Row],[//NOTA]])</f>
        <v>stabilotf1145livecolourpastel60lsnuntana</v>
      </c>
      <c r="E19" t="str">
        <f ca="1">INDEX([1]!NOTA[NB NOTA_C_QTY],Table1[[#This Row],[//NOTA]])&amp;Table1[[#This Row],[MINGGU]]</f>
        <v>stabilotf1145livecolourpastel60lsnuntana1</v>
      </c>
      <c r="F19">
        <f t="shared" si="0"/>
        <v>20</v>
      </c>
      <c r="G19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9">
        <f ca="1">MATCH(Table1[[#This Row],[NB NOTA_C_QTY]],[2]!db[NB NOTA_C_QTY+F],0)</f>
        <v>2513</v>
      </c>
      <c r="I19" s="4" t="str">
        <f ca="1">INDEX(INDIRECT($4:$4),Table1[//DB])</f>
        <v>Stabillo TF-1145 Live Colour Pastel</v>
      </c>
      <c r="J19" s="4" t="str">
        <f ca="1">INDEX(INDIRECT($4:$4),Table1[//DB])</f>
        <v>UNTANA</v>
      </c>
      <c r="K19" s="5" t="str">
        <f ca="1">INDEX(INDIRECT($4:$4),Table1[//DB])</f>
        <v>DUTA BUANA</v>
      </c>
      <c r="L19" s="4" t="str">
        <f ca="1">INDEX(INDIRECT($4:$4),Table1[//DB])</f>
        <v>60 LSN</v>
      </c>
      <c r="M19" s="4" t="str">
        <f ca="1">INDEX(INDIRECT($4:$4),Table1[//DB])</f>
        <v>stabilo</v>
      </c>
      <c r="N19" s="4" t="str">
        <f ca="1">INDEX(INDIRECT($4:$4),Table1[//DB])</f>
        <v>60</v>
      </c>
      <c r="O19" s="4" t="str">
        <f ca="1">INDEX(INDIRECT($4:$4),Table1[//DB])</f>
        <v>LSN</v>
      </c>
      <c r="P19" s="4">
        <f ca="1">INDEX(INDIRECT($4:$4),Table1[//DB])</f>
        <v>12</v>
      </c>
      <c r="Q19" s="4" t="str">
        <f ca="1">INDEX(INDIRECT($4:$4),Table1[//DB])</f>
        <v>PCS</v>
      </c>
      <c r="R19" s="4" t="str">
        <f ca="1">INDEX(INDIRECT($4:$4),Table1[//DB])</f>
        <v/>
      </c>
      <c r="S19" s="4" t="str">
        <f ca="1">INDEX(INDIRECT($4:$4),Table1[//DB])</f>
        <v/>
      </c>
      <c r="T19" s="4">
        <f ca="1">INDEX(INDIRECT($4:$4),Table1[//DB])</f>
        <v>720</v>
      </c>
      <c r="U19" s="4" t="str">
        <f ca="1">INDEX(INDIRECT($4:$4),Table1[//DB])</f>
        <v>PCS</v>
      </c>
      <c r="V19" s="4"/>
      <c r="W19" s="2">
        <f>INDEX([1]!NOTA[C],Table1[[#This Row],[//NOTA]])</f>
        <v>3</v>
      </c>
      <c r="X19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19" s="2">
        <f ca="1">INDEX(INDIRECT($2:$2),Table1[//NOTA])</f>
        <v>0</v>
      </c>
      <c r="Z19" s="2">
        <f>IF(Table1[[#This Row],[CTN]]&lt;1,"",INDEX([1]!NOTA[QTY],Table1[[#This Row],[//NOTA]]))</f>
        <v>180</v>
      </c>
      <c r="AA19" s="2" t="str">
        <f>IF(Table1[[#This Row],[CTN]]&lt;1,"",INDEX([1]!NOTA[STN],Table1[[#This Row],[//NOTA]]))</f>
        <v>LSN</v>
      </c>
      <c r="AB19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2160</v>
      </c>
      <c r="AC19" s="4" t="str">
        <f>IF(Table1[[#This Row],[CTN]]&lt;1,INDEX([1]!NOTA[QTY],Table1[[#This Row],[//NOTA]]),"")</f>
        <v/>
      </c>
      <c r="AD19" s="4" t="str">
        <f>IF(Table1[[#This Row],[SISA]]="","",INDEX([1]!NOTA[STN],Table1[[#This Row],[//NOTA]]))</f>
        <v/>
      </c>
      <c r="AE1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9" s="2" t="str">
        <f>IF(Table1[[#This Row],[SISA X]]="","",Table1[[#This Row],[STN X]])</f>
        <v/>
      </c>
      <c r="AG19" s="2">
        <f ca="1">IF(AND(AX$5:AX$373&gt;=$3:$3,AX$5:AX$373&lt;=$4:$4),Table1[[#This Row],[CTN]],"")</f>
        <v>3</v>
      </c>
      <c r="AH19" s="2" t="str">
        <f ca="1">IF(Table1[[#This Row],[CTN_MG_1]]="","",Table1[[#This Row],[SISA X]])</f>
        <v/>
      </c>
      <c r="AI19" s="2" t="str">
        <f ca="1">IF(Table1[[#This Row],[QTY_ECER_MG_1]]="","",Table1[[#This Row],[STN SISA X]])</f>
        <v/>
      </c>
      <c r="AJ19" s="2">
        <f ca="1">IF(Table1[[#This Row],[CTN_MG_1]]="","",COUNT(AG$6:AG19))</f>
        <v>5</v>
      </c>
      <c r="AK19" s="2" t="str">
        <f ca="1">IF(AND(Table1[TGL_H]&gt;=$3:$3,Table1[TGL_H]&lt;=$4:$4),Table1[CTN],"")</f>
        <v/>
      </c>
      <c r="AL19" s="2" t="str">
        <f ca="1">IF(Table1[[#This Row],[CTN_MG_2]]="","",Table1[[#This Row],[SISA X]])</f>
        <v/>
      </c>
      <c r="AM19" s="2" t="str">
        <f ca="1">IF(Table1[[#This Row],[QTY_ECER_MG_2]]="","",Table1[[#This Row],[STN SISA X]])</f>
        <v/>
      </c>
      <c r="AN19" s="2" t="str">
        <f ca="1">IF(Table1[[#This Row],[CTN_MG_2]]="","",COUNT(AK$6:AK19))</f>
        <v/>
      </c>
      <c r="AO19" s="2" t="str">
        <f ca="1">IF(AND(AX$5:AX$373&gt;=$3:$3,AX$5:AX$373&lt;=$4:$4),Table1[[#This Row],[CTN]],"")</f>
        <v/>
      </c>
      <c r="AP19" s="2" t="str">
        <f ca="1">IF(Table1[[#This Row],[CTN_MG_3]]="","",Table1[[#This Row],[SISA X]])</f>
        <v/>
      </c>
      <c r="AQ19" s="2" t="str">
        <f ca="1">IF(Table1[[#This Row],[QTY_ECER_MG_3]]="","",Table1[[#This Row],[STN SISA X]])</f>
        <v/>
      </c>
      <c r="AR19" s="4" t="str">
        <f ca="1">IF(Table1[[#This Row],[CTN_MG_3]]="","",COUNT(AO$6:AO19))</f>
        <v/>
      </c>
      <c r="AS19" s="4" t="str">
        <f ca="1">IF(AND(Table1[[#This Row],[TGL_H]]&gt;=$3:$3,Table1[[#This Row],[TGL_H]]&lt;=$4:$4),Table1[[#This Row],[CTN]],"")</f>
        <v/>
      </c>
      <c r="AT19" s="4" t="str">
        <f ca="1">IF(Table1[[#This Row],[CTN_MG_4]]="","",Table1[[#This Row],[SISA X]])</f>
        <v/>
      </c>
      <c r="AU19" s="4" t="str">
        <f ca="1">IF(Table1[[#This Row],[QTY_ECER_MG_4]]="","",Table1[[#This Row],[STN SISA X]])</f>
        <v/>
      </c>
      <c r="AV19" s="4" t="str">
        <f ca="1">IF(Table1[[#This Row],[CTN_MG_4]]="","",COUNT(AS$6:AS19))</f>
        <v/>
      </c>
      <c r="AW19" s="4">
        <f ca="1">IF(Table1[[#This Row],[ID_4]]="",IF(Table1[[#This Row],[ID_3]]="",IF(Table1[[#This Row],[ID_2]]="",IF(Table1[[#This Row],[ID_1]]="","",1),2),3),4)</f>
        <v>1</v>
      </c>
      <c r="AX19" s="3">
        <f ca="1">INDEX([1]!NOTA[TGL_H],Table1[[#This Row],[//NOTA]])</f>
        <v>45111</v>
      </c>
    </row>
    <row r="20" spans="1:50" x14ac:dyDescent="0.25">
      <c r="A20" s="1">
        <v>22</v>
      </c>
      <c r="D20" t="str">
        <f ca="1">INDEX([1]!NOTA[NB NOTA_C_QTY],Table1[[#This Row],[//NOTA]])</f>
        <v>ballpengeltf1191bodywr03mmhightech96lsnuntana</v>
      </c>
      <c r="E20" t="str">
        <f ca="1">INDEX([1]!NOTA[NB NOTA_C_QTY],Table1[[#This Row],[//NOTA]])&amp;Table1[[#This Row],[MINGGU]]</f>
        <v>ballpengeltf1191bodywr03mmhightech96lsnuntana1</v>
      </c>
      <c r="F20">
        <f t="shared" si="0"/>
        <v>22</v>
      </c>
      <c r="G20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0">
        <f ca="1">MATCH(Table1[[#This Row],[NB NOTA_C_QTY]],[2]!db[NB NOTA_C_QTY+F],0)</f>
        <v>1288</v>
      </c>
      <c r="I20" s="4" t="str">
        <f ca="1">INDEX(INDIRECT($4:$4),Table1[//DB])</f>
        <v>Bp gel TF-1191 hitek 0.3mm Hitam</v>
      </c>
      <c r="J20" s="4" t="str">
        <f ca="1">INDEX(INDIRECT($4:$4),Table1[//DB])</f>
        <v>UNTANA</v>
      </c>
      <c r="K20" s="5" t="str">
        <f ca="1">INDEX(INDIRECT($4:$4),Table1[//DB])</f>
        <v>DUTA BUANA</v>
      </c>
      <c r="L20" s="4" t="str">
        <f ca="1">INDEX(INDIRECT($4:$4),Table1[//DB])</f>
        <v>96 LSN</v>
      </c>
      <c r="M20" s="4" t="str">
        <f ca="1">INDEX(INDIRECT($4:$4),Table1[//DB])</f>
        <v>pen</v>
      </c>
      <c r="N20" s="4" t="str">
        <f ca="1">INDEX(INDIRECT($4:$4),Table1[//DB])</f>
        <v>96</v>
      </c>
      <c r="O20" s="4" t="str">
        <f ca="1">INDEX(INDIRECT($4:$4),Table1[//DB])</f>
        <v>LSN</v>
      </c>
      <c r="P20" s="4">
        <f ca="1">INDEX(INDIRECT($4:$4),Table1[//DB])</f>
        <v>12</v>
      </c>
      <c r="Q20" s="4" t="str">
        <f ca="1">INDEX(INDIRECT($4:$4),Table1[//DB])</f>
        <v>PCS</v>
      </c>
      <c r="R20" s="4" t="str">
        <f ca="1">INDEX(INDIRECT($4:$4),Table1[//DB])</f>
        <v/>
      </c>
      <c r="S20" s="4" t="str">
        <f ca="1">INDEX(INDIRECT($4:$4),Table1[//DB])</f>
        <v/>
      </c>
      <c r="T20" s="4">
        <f ca="1">INDEX(INDIRECT($4:$4),Table1[//DB])</f>
        <v>1152</v>
      </c>
      <c r="U20" s="4" t="str">
        <f ca="1">INDEX(INDIRECT($4:$4),Table1[//DB])</f>
        <v>PCS</v>
      </c>
      <c r="V20" s="4"/>
      <c r="W20" s="2">
        <f>INDEX([1]!NOTA[C],Table1[[#This Row],[//NOTA]])</f>
        <v>3</v>
      </c>
      <c r="X20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20" s="2">
        <f ca="1">INDEX(INDIRECT($2:$2),Table1[//NOTA])</f>
        <v>0</v>
      </c>
      <c r="Z20" s="2">
        <f>IF(Table1[[#This Row],[CTN]]&lt;1,"",INDEX([1]!NOTA[QTY],Table1[[#This Row],[//NOTA]]))</f>
        <v>288</v>
      </c>
      <c r="AA20" s="2" t="str">
        <f>IF(Table1[[#This Row],[CTN]]&lt;1,"",INDEX([1]!NOTA[STN],Table1[[#This Row],[//NOTA]]))</f>
        <v>LSN</v>
      </c>
      <c r="AB20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3456</v>
      </c>
      <c r="AC20" s="4" t="str">
        <f>IF(Table1[[#This Row],[CTN]]&lt;1,INDEX([1]!NOTA[QTY],Table1[[#This Row],[//NOTA]]),"")</f>
        <v/>
      </c>
      <c r="AD20" s="4" t="str">
        <f>IF(Table1[[#This Row],[SISA]]="","",INDEX([1]!NOTA[STN],Table1[[#This Row],[//NOTA]]))</f>
        <v/>
      </c>
      <c r="AE2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0" s="2" t="str">
        <f>IF(Table1[[#This Row],[SISA X]]="","",Table1[[#This Row],[STN X]])</f>
        <v/>
      </c>
      <c r="AG20" s="2">
        <f ca="1">IF(AND(AX$5:AX$373&gt;=$3:$3,AX$5:AX$373&lt;=$4:$4),Table1[[#This Row],[CTN]],"")</f>
        <v>3</v>
      </c>
      <c r="AH20" s="2" t="str">
        <f ca="1">IF(Table1[[#This Row],[CTN_MG_1]]="","",Table1[[#This Row],[SISA X]])</f>
        <v/>
      </c>
      <c r="AI20" s="2" t="str">
        <f ca="1">IF(Table1[[#This Row],[QTY_ECER_MG_1]]="","",Table1[[#This Row],[STN SISA X]])</f>
        <v/>
      </c>
      <c r="AJ20" s="2">
        <f ca="1">IF(Table1[[#This Row],[CTN_MG_1]]="","",COUNT(AG$6:AG20))</f>
        <v>6</v>
      </c>
      <c r="AK20" s="2" t="str">
        <f ca="1">IF(AND(Table1[TGL_H]&gt;=$3:$3,Table1[TGL_H]&lt;=$4:$4),Table1[CTN],"")</f>
        <v/>
      </c>
      <c r="AL20" s="2" t="str">
        <f ca="1">IF(Table1[[#This Row],[CTN_MG_2]]="","",Table1[[#This Row],[SISA X]])</f>
        <v/>
      </c>
      <c r="AM20" s="2" t="str">
        <f ca="1">IF(Table1[[#This Row],[QTY_ECER_MG_2]]="","",Table1[[#This Row],[STN SISA X]])</f>
        <v/>
      </c>
      <c r="AN20" s="2" t="str">
        <f ca="1">IF(Table1[[#This Row],[CTN_MG_2]]="","",COUNT(AK$6:AK20))</f>
        <v/>
      </c>
      <c r="AO20" s="2" t="str">
        <f ca="1">IF(AND(AX$5:AX$373&gt;=$3:$3,AX$5:AX$373&lt;=$4:$4),Table1[[#This Row],[CTN]],"")</f>
        <v/>
      </c>
      <c r="AP20" s="2" t="str">
        <f ca="1">IF(Table1[[#This Row],[CTN_MG_3]]="","",Table1[[#This Row],[SISA X]])</f>
        <v/>
      </c>
      <c r="AQ20" s="2" t="str">
        <f ca="1">IF(Table1[[#This Row],[QTY_ECER_MG_3]]="","",Table1[[#This Row],[STN SISA X]])</f>
        <v/>
      </c>
      <c r="AR20" s="4" t="str">
        <f ca="1">IF(Table1[[#This Row],[CTN_MG_3]]="","",COUNT(AO$6:AO20))</f>
        <v/>
      </c>
      <c r="AS20" s="4" t="str">
        <f ca="1">IF(AND(Table1[[#This Row],[TGL_H]]&gt;=$3:$3,Table1[[#This Row],[TGL_H]]&lt;=$4:$4),Table1[[#This Row],[CTN]],"")</f>
        <v/>
      </c>
      <c r="AT20" s="4" t="str">
        <f ca="1">IF(Table1[[#This Row],[CTN_MG_4]]="","",Table1[[#This Row],[SISA X]])</f>
        <v/>
      </c>
      <c r="AU20" s="4" t="str">
        <f ca="1">IF(Table1[[#This Row],[QTY_ECER_MG_4]]="","",Table1[[#This Row],[STN SISA X]])</f>
        <v/>
      </c>
      <c r="AV20" s="4" t="str">
        <f ca="1">IF(Table1[[#This Row],[CTN_MG_4]]="","",COUNT(AS$6:AS20))</f>
        <v/>
      </c>
      <c r="AW20" s="4">
        <f ca="1">IF(Table1[[#This Row],[ID_4]]="",IF(Table1[[#This Row],[ID_3]]="",IF(Table1[[#This Row],[ID_2]]="",IF(Table1[[#This Row],[ID_1]]="","",1),2),3),4)</f>
        <v>1</v>
      </c>
      <c r="AX20" s="3">
        <f ca="1">INDEX([1]!NOTA[TGL_H],Table1[[#This Row],[//NOTA]])</f>
        <v>45111</v>
      </c>
    </row>
    <row r="21" spans="1:50" x14ac:dyDescent="0.25">
      <c r="A21" s="1">
        <v>24</v>
      </c>
      <c r="D21" t="str">
        <f ca="1">INDEX([1]!NOTA[NB NOTA_C_QTY],Table1[[#This Row],[//NOTA]])</f>
        <v>ballpengeltf1191bodywr03mmhightech96lsnuntana</v>
      </c>
      <c r="E21" t="str">
        <f ca="1">INDEX([1]!NOTA[NB NOTA_C_QTY],Table1[[#This Row],[//NOTA]])&amp;Table1[[#This Row],[MINGGU]]</f>
        <v>ballpengeltf1191bodywr03mmhightech96lsnuntana1</v>
      </c>
      <c r="F21">
        <f t="shared" si="0"/>
        <v>24</v>
      </c>
      <c r="G21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1">
        <f ca="1">MATCH(Table1[[#This Row],[NB NOTA_C_QTY]],[2]!db[NB NOTA_C_QTY+F],0)</f>
        <v>1288</v>
      </c>
      <c r="I21" s="4" t="str">
        <f ca="1">INDEX(INDIRECT($4:$4),Table1[//DB])</f>
        <v>Bp gel TF-1191 hitek 0.3mm Hitam</v>
      </c>
      <c r="J21" s="4" t="str">
        <f ca="1">INDEX(INDIRECT($4:$4),Table1[//DB])</f>
        <v>UNTANA</v>
      </c>
      <c r="K21" s="5" t="str">
        <f ca="1">INDEX(INDIRECT($4:$4),Table1[//DB])</f>
        <v>DUTA BUANA</v>
      </c>
      <c r="L21" s="4" t="str">
        <f ca="1">INDEX(INDIRECT($4:$4),Table1[//DB])</f>
        <v>96 LSN</v>
      </c>
      <c r="M21" s="4" t="str">
        <f ca="1">INDEX(INDIRECT($4:$4),Table1[//DB])</f>
        <v>pen</v>
      </c>
      <c r="N21" s="4" t="str">
        <f ca="1">INDEX(INDIRECT($4:$4),Table1[//DB])</f>
        <v>96</v>
      </c>
      <c r="O21" s="4" t="str">
        <f ca="1">INDEX(INDIRECT($4:$4),Table1[//DB])</f>
        <v>LSN</v>
      </c>
      <c r="P21" s="4">
        <f ca="1">INDEX(INDIRECT($4:$4),Table1[//DB])</f>
        <v>12</v>
      </c>
      <c r="Q21" s="4" t="str">
        <f ca="1">INDEX(INDIRECT($4:$4),Table1[//DB])</f>
        <v>PCS</v>
      </c>
      <c r="R21" s="4" t="str">
        <f ca="1">INDEX(INDIRECT($4:$4),Table1[//DB])</f>
        <v/>
      </c>
      <c r="S21" s="4" t="str">
        <f ca="1">INDEX(INDIRECT($4:$4),Table1[//DB])</f>
        <v/>
      </c>
      <c r="T21" s="4">
        <f ca="1">INDEX(INDIRECT($4:$4),Table1[//DB])</f>
        <v>1152</v>
      </c>
      <c r="U21" s="4" t="str">
        <f ca="1">INDEX(INDIRECT($4:$4),Table1[//DB])</f>
        <v>PCS</v>
      </c>
      <c r="V21" s="4"/>
      <c r="W21" s="2">
        <f>INDEX([1]!NOTA[C],Table1[[#This Row],[//NOTA]])</f>
        <v>3</v>
      </c>
      <c r="X21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21" s="2">
        <f ca="1">INDEX(INDIRECT($2:$2),Table1[//NOTA])</f>
        <v>0</v>
      </c>
      <c r="Z21" s="2">
        <f>IF(Table1[[#This Row],[CTN]]&lt;1,"",INDEX([1]!NOTA[QTY],Table1[[#This Row],[//NOTA]]))</f>
        <v>288</v>
      </c>
      <c r="AA21" s="2" t="str">
        <f>IF(Table1[[#This Row],[CTN]]&lt;1,"",INDEX([1]!NOTA[STN],Table1[[#This Row],[//NOTA]]))</f>
        <v>LSN</v>
      </c>
      <c r="AB21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3456</v>
      </c>
      <c r="AC21" s="4" t="str">
        <f>IF(Table1[[#This Row],[CTN]]&lt;1,INDEX([1]!NOTA[QTY],Table1[[#This Row],[//NOTA]]),"")</f>
        <v/>
      </c>
      <c r="AD21" s="4" t="str">
        <f>IF(Table1[[#This Row],[SISA]]="","",INDEX([1]!NOTA[STN],Table1[[#This Row],[//NOTA]]))</f>
        <v/>
      </c>
      <c r="AE2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1" s="2" t="str">
        <f>IF(Table1[[#This Row],[SISA X]]="","",Table1[[#This Row],[STN X]])</f>
        <v/>
      </c>
      <c r="AG21" s="2">
        <f ca="1">IF(AND(AX$5:AX$373&gt;=$3:$3,AX$5:AX$373&lt;=$4:$4),Table1[[#This Row],[CTN]],"")</f>
        <v>3</v>
      </c>
      <c r="AH21" s="2" t="str">
        <f ca="1">IF(Table1[[#This Row],[CTN_MG_1]]="","",Table1[[#This Row],[SISA X]])</f>
        <v/>
      </c>
      <c r="AI21" s="2" t="str">
        <f ca="1">IF(Table1[[#This Row],[QTY_ECER_MG_1]]="","",Table1[[#This Row],[STN SISA X]])</f>
        <v/>
      </c>
      <c r="AJ21" s="2">
        <f ca="1">IF(Table1[[#This Row],[CTN_MG_1]]="","",COUNT(AG$6:AG21))</f>
        <v>7</v>
      </c>
      <c r="AK21" s="2" t="str">
        <f ca="1">IF(AND(Table1[TGL_H]&gt;=$3:$3,Table1[TGL_H]&lt;=$4:$4),Table1[CTN],"")</f>
        <v/>
      </c>
      <c r="AL21" s="2" t="str">
        <f ca="1">IF(Table1[[#This Row],[CTN_MG_2]]="","",Table1[[#This Row],[SISA X]])</f>
        <v/>
      </c>
      <c r="AM21" s="2" t="str">
        <f ca="1">IF(Table1[[#This Row],[QTY_ECER_MG_2]]="","",Table1[[#This Row],[STN SISA X]])</f>
        <v/>
      </c>
      <c r="AN21" s="2" t="str">
        <f ca="1">IF(Table1[[#This Row],[CTN_MG_2]]="","",COUNT(AK$6:AK21))</f>
        <v/>
      </c>
      <c r="AO21" s="2" t="str">
        <f ca="1">IF(AND(AX$5:AX$373&gt;=$3:$3,AX$5:AX$373&lt;=$4:$4),Table1[[#This Row],[CTN]],"")</f>
        <v/>
      </c>
      <c r="AP21" s="2" t="str">
        <f ca="1">IF(Table1[[#This Row],[CTN_MG_3]]="","",Table1[[#This Row],[SISA X]])</f>
        <v/>
      </c>
      <c r="AQ21" s="2" t="str">
        <f ca="1">IF(Table1[[#This Row],[QTY_ECER_MG_3]]="","",Table1[[#This Row],[STN SISA X]])</f>
        <v/>
      </c>
      <c r="AR21" s="4" t="str">
        <f ca="1">IF(Table1[[#This Row],[CTN_MG_3]]="","",COUNT(AO$6:AO21))</f>
        <v/>
      </c>
      <c r="AS21" s="4" t="str">
        <f ca="1">IF(AND(Table1[[#This Row],[TGL_H]]&gt;=$3:$3,Table1[[#This Row],[TGL_H]]&lt;=$4:$4),Table1[[#This Row],[CTN]],"")</f>
        <v/>
      </c>
      <c r="AT21" s="4" t="str">
        <f ca="1">IF(Table1[[#This Row],[CTN_MG_4]]="","",Table1[[#This Row],[SISA X]])</f>
        <v/>
      </c>
      <c r="AU21" s="4" t="str">
        <f ca="1">IF(Table1[[#This Row],[QTY_ECER_MG_4]]="","",Table1[[#This Row],[STN SISA X]])</f>
        <v/>
      </c>
      <c r="AV21" s="4" t="str">
        <f ca="1">IF(Table1[[#This Row],[CTN_MG_4]]="","",COUNT(AS$6:AS21))</f>
        <v/>
      </c>
      <c r="AW21" s="4">
        <f ca="1">IF(Table1[[#This Row],[ID_4]]="",IF(Table1[[#This Row],[ID_3]]="",IF(Table1[[#This Row],[ID_2]]="",IF(Table1[[#This Row],[ID_1]]="","",1),2),3),4)</f>
        <v>1</v>
      </c>
      <c r="AX21" s="3">
        <f ca="1">INDEX([1]!NOTA[TGL_H],Table1[[#This Row],[//NOTA]])</f>
        <v>45111</v>
      </c>
    </row>
    <row r="22" spans="1:50" x14ac:dyDescent="0.25">
      <c r="A22" s="1">
        <v>25</v>
      </c>
      <c r="D22" t="str">
        <f ca="1">INDEX([1]!NOTA[NB NOTA_C_QTY],Table1[[#This Row],[//NOTA]])</f>
        <v>ballpengeltf1190br03mmhightech96lsnuntana</v>
      </c>
      <c r="E22" t="str">
        <f ca="1">INDEX([1]!NOTA[NB NOTA_C_QTY],Table1[[#This Row],[//NOTA]])&amp;Table1[[#This Row],[MINGGU]]</f>
        <v>ballpengeltf1190br03mmhightech96lsnuntana1</v>
      </c>
      <c r="F22">
        <f t="shared" si="0"/>
        <v>25</v>
      </c>
      <c r="G22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2">
        <f ca="1">MATCH(Table1[[#This Row],[NB NOTA_C_QTY]],[2]!db[NB NOTA_C_QTY+F],0)</f>
        <v>1286</v>
      </c>
      <c r="I22" s="4" t="str">
        <f ca="1">INDEX(INDIRECT($4:$4),Table1[//DB])</f>
        <v>Bp gel TF-1190 hitek 0.3mm biru</v>
      </c>
      <c r="J22" s="4" t="str">
        <f ca="1">INDEX(INDIRECT($4:$4),Table1[//DB])</f>
        <v>UNTANA</v>
      </c>
      <c r="K22" s="5" t="str">
        <f ca="1">INDEX(INDIRECT($4:$4),Table1[//DB])</f>
        <v>DUTA BUANA</v>
      </c>
      <c r="L22" s="4" t="str">
        <f ca="1">INDEX(INDIRECT($4:$4),Table1[//DB])</f>
        <v>96 LSN</v>
      </c>
      <c r="M22" s="4" t="str">
        <f ca="1">INDEX(INDIRECT($4:$4),Table1[//DB])</f>
        <v>pen</v>
      </c>
      <c r="N22" s="4" t="str">
        <f ca="1">INDEX(INDIRECT($4:$4),Table1[//DB])</f>
        <v>96</v>
      </c>
      <c r="O22" s="4" t="str">
        <f ca="1">INDEX(INDIRECT($4:$4),Table1[//DB])</f>
        <v>LSN</v>
      </c>
      <c r="P22" s="4">
        <f ca="1">INDEX(INDIRECT($4:$4),Table1[//DB])</f>
        <v>12</v>
      </c>
      <c r="Q22" s="4" t="str">
        <f ca="1">INDEX(INDIRECT($4:$4),Table1[//DB])</f>
        <v>PCS</v>
      </c>
      <c r="R22" s="4" t="str">
        <f ca="1">INDEX(INDIRECT($4:$4),Table1[//DB])</f>
        <v/>
      </c>
      <c r="S22" s="4" t="str">
        <f ca="1">INDEX(INDIRECT($4:$4),Table1[//DB])</f>
        <v/>
      </c>
      <c r="T22" s="4">
        <f ca="1">INDEX(INDIRECT($4:$4),Table1[//DB])</f>
        <v>1152</v>
      </c>
      <c r="U22" s="4" t="str">
        <f ca="1">INDEX(INDIRECT($4:$4),Table1[//DB])</f>
        <v>PCS</v>
      </c>
      <c r="V22" s="4"/>
      <c r="W22" s="2">
        <f>INDEX([1]!NOTA[C],Table1[[#This Row],[//NOTA]])</f>
        <v>3</v>
      </c>
      <c r="X22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22" s="2">
        <f ca="1">INDEX(INDIRECT($2:$2),Table1[//NOTA])</f>
        <v>0</v>
      </c>
      <c r="Z22" s="2">
        <f>IF(Table1[[#This Row],[CTN]]&lt;1,"",INDEX([1]!NOTA[QTY],Table1[[#This Row],[//NOTA]]))</f>
        <v>288</v>
      </c>
      <c r="AA22" s="2" t="str">
        <f>IF(Table1[[#This Row],[CTN]]&lt;1,"",INDEX([1]!NOTA[STN],Table1[[#This Row],[//NOTA]]))</f>
        <v>LSN</v>
      </c>
      <c r="AB22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3456</v>
      </c>
      <c r="AC22" s="4" t="str">
        <f>IF(Table1[[#This Row],[CTN]]&lt;1,INDEX([1]!NOTA[QTY],Table1[[#This Row],[//NOTA]]),"")</f>
        <v/>
      </c>
      <c r="AD22" s="4" t="str">
        <f>IF(Table1[[#This Row],[SISA]]="","",INDEX([1]!NOTA[STN],Table1[[#This Row],[//NOTA]]))</f>
        <v/>
      </c>
      <c r="AE2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2" s="2" t="str">
        <f>IF(Table1[[#This Row],[SISA X]]="","",Table1[[#This Row],[STN X]])</f>
        <v/>
      </c>
      <c r="AG22" s="2">
        <f ca="1">IF(AND(AX$5:AX$373&gt;=$3:$3,AX$5:AX$373&lt;=$4:$4),Table1[[#This Row],[CTN]],"")</f>
        <v>3</v>
      </c>
      <c r="AH22" s="2" t="str">
        <f ca="1">IF(Table1[[#This Row],[CTN_MG_1]]="","",Table1[[#This Row],[SISA X]])</f>
        <v/>
      </c>
      <c r="AI22" s="2" t="str">
        <f ca="1">IF(Table1[[#This Row],[QTY_ECER_MG_1]]="","",Table1[[#This Row],[STN SISA X]])</f>
        <v/>
      </c>
      <c r="AJ22" s="2">
        <f ca="1">IF(Table1[[#This Row],[CTN_MG_1]]="","",COUNT(AG$6:AG22))</f>
        <v>8</v>
      </c>
      <c r="AK22" s="2" t="str">
        <f ca="1">IF(AND(Table1[TGL_H]&gt;=$3:$3,Table1[TGL_H]&lt;=$4:$4),Table1[CTN],"")</f>
        <v/>
      </c>
      <c r="AL22" s="2" t="str">
        <f ca="1">IF(Table1[[#This Row],[CTN_MG_2]]="","",Table1[[#This Row],[SISA X]])</f>
        <v/>
      </c>
      <c r="AM22" s="2" t="str">
        <f ca="1">IF(Table1[[#This Row],[QTY_ECER_MG_2]]="","",Table1[[#This Row],[STN SISA X]])</f>
        <v/>
      </c>
      <c r="AN22" s="2" t="str">
        <f ca="1">IF(Table1[[#This Row],[CTN_MG_2]]="","",COUNT(AK$6:AK22))</f>
        <v/>
      </c>
      <c r="AO22" s="2" t="str">
        <f ca="1">IF(AND(AX$5:AX$373&gt;=$3:$3,AX$5:AX$373&lt;=$4:$4),Table1[[#This Row],[CTN]],"")</f>
        <v/>
      </c>
      <c r="AP22" s="2" t="str">
        <f ca="1">IF(Table1[[#This Row],[CTN_MG_3]]="","",Table1[[#This Row],[SISA X]])</f>
        <v/>
      </c>
      <c r="AQ22" s="2" t="str">
        <f ca="1">IF(Table1[[#This Row],[QTY_ECER_MG_3]]="","",Table1[[#This Row],[STN SISA X]])</f>
        <v/>
      </c>
      <c r="AR22" s="4" t="str">
        <f ca="1">IF(Table1[[#This Row],[CTN_MG_3]]="","",COUNT(AO$6:AO22))</f>
        <v/>
      </c>
      <c r="AS22" s="4" t="str">
        <f ca="1">IF(AND(Table1[[#This Row],[TGL_H]]&gt;=$3:$3,Table1[[#This Row],[TGL_H]]&lt;=$4:$4),Table1[[#This Row],[CTN]],"")</f>
        <v/>
      </c>
      <c r="AT22" s="4" t="str">
        <f ca="1">IF(Table1[[#This Row],[CTN_MG_4]]="","",Table1[[#This Row],[SISA X]])</f>
        <v/>
      </c>
      <c r="AU22" s="4" t="str">
        <f ca="1">IF(Table1[[#This Row],[QTY_ECER_MG_4]]="","",Table1[[#This Row],[STN SISA X]])</f>
        <v/>
      </c>
      <c r="AV22" s="4" t="str">
        <f ca="1">IF(Table1[[#This Row],[CTN_MG_4]]="","",COUNT(AS$6:AS22))</f>
        <v/>
      </c>
      <c r="AW22" s="4">
        <f ca="1">IF(Table1[[#This Row],[ID_4]]="",IF(Table1[[#This Row],[ID_3]]="",IF(Table1[[#This Row],[ID_2]]="",IF(Table1[[#This Row],[ID_1]]="","",1),2),3),4)</f>
        <v>1</v>
      </c>
      <c r="AX22" s="3">
        <f ca="1">INDEX([1]!NOTA[TGL_H],Table1[[#This Row],[//NOTA]])</f>
        <v>45111</v>
      </c>
    </row>
    <row r="23" spans="1:50" x14ac:dyDescent="0.25">
      <c r="A23" s="1">
        <v>27</v>
      </c>
      <c r="D23" t="str">
        <f ca="1">INDEX([1]!NOTA[NB NOTA_C_QTY],Table1[[#This Row],[//NOTA]])</f>
        <v>pcklpy99108x215x453sd120pcsuntana</v>
      </c>
      <c r="E23" t="str">
        <f ca="1">INDEX([1]!NOTA[NB NOTA_C_QTY],Table1[[#This Row],[//NOTA]])&amp;Table1[[#This Row],[MINGGU]]</f>
        <v>pcklpy99108x215x453sd120pcsuntana1</v>
      </c>
      <c r="F23">
        <f t="shared" si="0"/>
        <v>27</v>
      </c>
      <c r="G23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3">
        <f ca="1">MATCH(Table1[[#This Row],[NB NOTA_C_QTY]],[2]!db[NB NOTA_C_QTY+F],0)</f>
        <v>2238</v>
      </c>
      <c r="I23" s="4" t="str">
        <f ca="1">INDEX(INDIRECT($4:$4),Table1[//DB])</f>
        <v>Pc klg LPY 99-10/ 8x21.5x4.5/ 3S/ D</v>
      </c>
      <c r="J23" s="4" t="str">
        <f ca="1">INDEX(INDIRECT($4:$4),Table1[//DB])</f>
        <v>UNTANA</v>
      </c>
      <c r="K23" s="5" t="str">
        <f ca="1">INDEX(INDIRECT($4:$4),Table1[//DB])</f>
        <v>SBS</v>
      </c>
      <c r="L23" s="4" t="str">
        <f ca="1">INDEX(INDIRECT($4:$4),Table1[//DB])</f>
        <v>120 PCS</v>
      </c>
      <c r="M23" s="4" t="str">
        <f ca="1">INDEX(INDIRECT($4:$4),Table1[//DB])</f>
        <v>pcase</v>
      </c>
      <c r="N23" s="4" t="str">
        <f ca="1">INDEX(INDIRECT($4:$4),Table1[//DB])</f>
        <v>120</v>
      </c>
      <c r="O23" s="4" t="str">
        <f ca="1">INDEX(INDIRECT($4:$4),Table1[//DB])</f>
        <v>PCS</v>
      </c>
      <c r="P23" s="4" t="str">
        <f ca="1">INDEX(INDIRECT($4:$4),Table1[//DB])</f>
        <v/>
      </c>
      <c r="Q23" s="4" t="str">
        <f ca="1">INDEX(INDIRECT($4:$4),Table1[//DB])</f>
        <v/>
      </c>
      <c r="R23" s="4" t="str">
        <f ca="1">INDEX(INDIRECT($4:$4),Table1[//DB])</f>
        <v/>
      </c>
      <c r="S23" s="4" t="str">
        <f ca="1">INDEX(INDIRECT($4:$4),Table1[//DB])</f>
        <v/>
      </c>
      <c r="T23" s="4">
        <f ca="1">INDEX(INDIRECT($4:$4),Table1[//DB])</f>
        <v>120</v>
      </c>
      <c r="U23" s="4" t="str">
        <f ca="1">INDEX(INDIRECT($4:$4),Table1[//DB])</f>
        <v>PCS</v>
      </c>
      <c r="V23" s="4"/>
      <c r="W23" s="2">
        <f>INDEX([1]!NOTA[C],Table1[[#This Row],[//NOTA]])</f>
        <v>5</v>
      </c>
      <c r="X23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23" s="2">
        <f ca="1">INDEX(INDIRECT($2:$2),Table1[//NOTA])</f>
        <v>0</v>
      </c>
      <c r="Z23" s="2">
        <f>IF(Table1[[#This Row],[CTN]]&lt;1,"",INDEX([1]!NOTA[QTY],Table1[[#This Row],[//NOTA]]))</f>
        <v>600</v>
      </c>
      <c r="AA23" s="2" t="str">
        <f>IF(Table1[[#This Row],[CTN]]&lt;1,"",INDEX([1]!NOTA[STN],Table1[[#This Row],[//NOTA]]))</f>
        <v>PCS</v>
      </c>
      <c r="AB2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600</v>
      </c>
      <c r="AC23" s="4" t="str">
        <f>IF(Table1[[#This Row],[CTN]]&lt;1,INDEX([1]!NOTA[QTY],Table1[[#This Row],[//NOTA]]),"")</f>
        <v/>
      </c>
      <c r="AD23" s="4" t="str">
        <f>IF(Table1[[#This Row],[SISA]]="","",INDEX([1]!NOTA[STN],Table1[[#This Row],[//NOTA]]))</f>
        <v/>
      </c>
      <c r="AE2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3" s="2" t="str">
        <f>IF(Table1[[#This Row],[SISA X]]="","",Table1[[#This Row],[STN X]])</f>
        <v/>
      </c>
      <c r="AG23" s="2">
        <f ca="1">IF(AND(AX$5:AX$373&gt;=$3:$3,AX$5:AX$373&lt;=$4:$4),Table1[[#This Row],[CTN]],"")</f>
        <v>5</v>
      </c>
      <c r="AH23" s="2" t="str">
        <f ca="1">IF(Table1[[#This Row],[CTN_MG_1]]="","",Table1[[#This Row],[SISA X]])</f>
        <v/>
      </c>
      <c r="AI23" s="2" t="str">
        <f ca="1">IF(Table1[[#This Row],[QTY_ECER_MG_1]]="","",Table1[[#This Row],[STN SISA X]])</f>
        <v/>
      </c>
      <c r="AJ23" s="2">
        <f ca="1">IF(Table1[[#This Row],[CTN_MG_1]]="","",COUNT(AG$6:AG23))</f>
        <v>9</v>
      </c>
      <c r="AK23" s="2" t="str">
        <f ca="1">IF(AND(Table1[TGL_H]&gt;=$3:$3,Table1[TGL_H]&lt;=$4:$4),Table1[CTN],"")</f>
        <v/>
      </c>
      <c r="AL23" s="2" t="str">
        <f ca="1">IF(Table1[[#This Row],[CTN_MG_2]]="","",Table1[[#This Row],[SISA X]])</f>
        <v/>
      </c>
      <c r="AM23" s="2" t="str">
        <f ca="1">IF(Table1[[#This Row],[QTY_ECER_MG_2]]="","",Table1[[#This Row],[STN SISA X]])</f>
        <v/>
      </c>
      <c r="AN23" s="2" t="str">
        <f ca="1">IF(Table1[[#This Row],[CTN_MG_2]]="","",COUNT(AK$6:AK23))</f>
        <v/>
      </c>
      <c r="AO23" s="2" t="str">
        <f ca="1">IF(AND(AX$5:AX$373&gt;=$3:$3,AX$5:AX$373&lt;=$4:$4),Table1[[#This Row],[CTN]],"")</f>
        <v/>
      </c>
      <c r="AP23" s="2" t="str">
        <f ca="1">IF(Table1[[#This Row],[CTN_MG_3]]="","",Table1[[#This Row],[SISA X]])</f>
        <v/>
      </c>
      <c r="AQ23" s="2" t="str">
        <f ca="1">IF(Table1[[#This Row],[QTY_ECER_MG_3]]="","",Table1[[#This Row],[STN SISA X]])</f>
        <v/>
      </c>
      <c r="AR23" s="4" t="str">
        <f ca="1">IF(Table1[[#This Row],[CTN_MG_3]]="","",COUNT(AO$6:AO23))</f>
        <v/>
      </c>
      <c r="AS23" s="4" t="str">
        <f ca="1">IF(AND(Table1[[#This Row],[TGL_H]]&gt;=$3:$3,Table1[[#This Row],[TGL_H]]&lt;=$4:$4),Table1[[#This Row],[CTN]],"")</f>
        <v/>
      </c>
      <c r="AT23" s="4" t="str">
        <f ca="1">IF(Table1[[#This Row],[CTN_MG_4]]="","",Table1[[#This Row],[SISA X]])</f>
        <v/>
      </c>
      <c r="AU23" s="4" t="str">
        <f ca="1">IF(Table1[[#This Row],[QTY_ECER_MG_4]]="","",Table1[[#This Row],[STN SISA X]])</f>
        <v/>
      </c>
      <c r="AV23" s="4" t="str">
        <f ca="1">IF(Table1[[#This Row],[CTN_MG_4]]="","",COUNT(AS$6:AS23))</f>
        <v/>
      </c>
      <c r="AW23" s="4">
        <f ca="1">IF(Table1[[#This Row],[ID_4]]="",IF(Table1[[#This Row],[ID_3]]="",IF(Table1[[#This Row],[ID_2]]="",IF(Table1[[#This Row],[ID_1]]="","",1),2),3),4)</f>
        <v>1</v>
      </c>
      <c r="AX23" s="3">
        <f ca="1">INDEX([1]!NOTA[TGL_H],Table1[[#This Row],[//NOTA]])</f>
        <v>45111</v>
      </c>
    </row>
    <row r="24" spans="1:50" x14ac:dyDescent="0.25">
      <c r="A24" s="1">
        <v>29</v>
      </c>
      <c r="D24" t="str">
        <f ca="1">INDEX([1]!NOTA[NB NOTA_C_QTY],Table1[[#This Row],[//NOTA]])</f>
        <v>corrtapemt737a48lsnuntana</v>
      </c>
      <c r="E24" t="str">
        <f ca="1">INDEX([1]!NOTA[NB NOTA_C_QTY],Table1[[#This Row],[//NOTA]])&amp;Table1[[#This Row],[MINGGU]]</f>
        <v>corrtapemt737a48lsnuntana1</v>
      </c>
      <c r="F24">
        <f t="shared" si="0"/>
        <v>29</v>
      </c>
      <c r="G2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4">
        <f ca="1">MATCH(Table1[[#This Row],[NB NOTA_C_QTY]],[2]!db[NB NOTA_C_QTY+F],0)</f>
        <v>2616</v>
      </c>
      <c r="I24" s="4" t="str">
        <f ca="1">INDEX(INDIRECT($4:$4),Table1[//DB])</f>
        <v>Tipe-ex MT 737 A</v>
      </c>
      <c r="J24" s="4" t="str">
        <f ca="1">INDEX(INDIRECT($4:$4),Table1[//DB])</f>
        <v>UNTANA</v>
      </c>
      <c r="K24" s="5" t="str">
        <f ca="1">INDEX(INDIRECT($4:$4),Table1[//DB])</f>
        <v>SBS</v>
      </c>
      <c r="L24" s="4" t="str">
        <f ca="1">INDEX(INDIRECT($4:$4),Table1[//DB])</f>
        <v>48 LSN</v>
      </c>
      <c r="M24" s="4" t="str">
        <f ca="1">INDEX(INDIRECT($4:$4),Table1[//DB])</f>
        <v>tipex</v>
      </c>
      <c r="N24" s="4" t="str">
        <f ca="1">INDEX(INDIRECT($4:$4),Table1[//DB])</f>
        <v>48</v>
      </c>
      <c r="O24" s="4" t="str">
        <f ca="1">INDEX(INDIRECT($4:$4),Table1[//DB])</f>
        <v>LSN</v>
      </c>
      <c r="P24" s="4">
        <f ca="1">INDEX(INDIRECT($4:$4),Table1[//DB])</f>
        <v>12</v>
      </c>
      <c r="Q24" s="4" t="str">
        <f ca="1">INDEX(INDIRECT($4:$4),Table1[//DB])</f>
        <v>PCS</v>
      </c>
      <c r="R24" s="4" t="str">
        <f ca="1">INDEX(INDIRECT($4:$4),Table1[//DB])</f>
        <v/>
      </c>
      <c r="S24" s="4" t="str">
        <f ca="1">INDEX(INDIRECT($4:$4),Table1[//DB])</f>
        <v/>
      </c>
      <c r="T24" s="4">
        <f ca="1">INDEX(INDIRECT($4:$4),Table1[//DB])</f>
        <v>576</v>
      </c>
      <c r="U24" s="4" t="str">
        <f ca="1">INDEX(INDIRECT($4:$4),Table1[//DB])</f>
        <v>PCS</v>
      </c>
      <c r="V24" s="4"/>
      <c r="W24" s="2">
        <f>INDEX([1]!NOTA[C],Table1[[#This Row],[//NOTA]])</f>
        <v>7</v>
      </c>
      <c r="X24" s="2">
        <f ca="1">IF(Table1[[#This Row],[Column5]]/Table1[[#This Row],[QTY X]]=Table1[[#This Row],[CTN]],Table1[[#This Row],[Column5]]/Table1[[#This Row],[QTY X]],Table1[[#This Row],[Column5]]/Table1[[#This Row],[QTY X]]&amp;" xxx ")</f>
        <v>7</v>
      </c>
      <c r="Y24" s="2">
        <f ca="1">INDEX(INDIRECT($2:$2),Table1[//NOTA])</f>
        <v>0</v>
      </c>
      <c r="Z24" s="2">
        <f>IF(Table1[[#This Row],[CTN]]&lt;1,"",INDEX([1]!NOTA[QTY],Table1[[#This Row],[//NOTA]]))</f>
        <v>0</v>
      </c>
      <c r="AA24" s="2">
        <f>IF(Table1[[#This Row],[CTN]]&lt;1,"",INDEX([1]!NOTA[STN],Table1[[#This Row],[//NOTA]]))</f>
        <v>0</v>
      </c>
      <c r="AB2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4032</v>
      </c>
      <c r="AC24" s="4" t="str">
        <f>IF(Table1[[#This Row],[CTN]]&lt;1,INDEX([1]!NOTA[QTY],Table1[[#This Row],[//NOTA]]),"")</f>
        <v/>
      </c>
      <c r="AD24" s="4" t="str">
        <f>IF(Table1[[#This Row],[SISA]]="","",INDEX([1]!NOTA[STN],Table1[[#This Row],[//NOTA]]))</f>
        <v/>
      </c>
      <c r="AE2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4" s="2" t="str">
        <f>IF(Table1[[#This Row],[SISA X]]="","",Table1[[#This Row],[STN X]])</f>
        <v/>
      </c>
      <c r="AG24" s="2">
        <f ca="1">IF(AND(AX$5:AX$373&gt;=$3:$3,AX$5:AX$373&lt;=$4:$4),Table1[[#This Row],[CTN]],"")</f>
        <v>7</v>
      </c>
      <c r="AH24" s="2" t="str">
        <f ca="1">IF(Table1[[#This Row],[CTN_MG_1]]="","",Table1[[#This Row],[SISA X]])</f>
        <v/>
      </c>
      <c r="AI24" s="2" t="str">
        <f ca="1">IF(Table1[[#This Row],[QTY_ECER_MG_1]]="","",Table1[[#This Row],[STN SISA X]])</f>
        <v/>
      </c>
      <c r="AJ24" s="2">
        <f ca="1">IF(Table1[[#This Row],[CTN_MG_1]]="","",COUNT(AG$6:AG24))</f>
        <v>10</v>
      </c>
      <c r="AK24" s="2" t="str">
        <f ca="1">IF(AND(Table1[TGL_H]&gt;=$3:$3,Table1[TGL_H]&lt;=$4:$4),Table1[CTN],"")</f>
        <v/>
      </c>
      <c r="AL24" s="2" t="str">
        <f ca="1">IF(Table1[[#This Row],[CTN_MG_2]]="","",Table1[[#This Row],[SISA X]])</f>
        <v/>
      </c>
      <c r="AM24" s="2" t="str">
        <f ca="1">IF(Table1[[#This Row],[QTY_ECER_MG_2]]="","",Table1[[#This Row],[STN SISA X]])</f>
        <v/>
      </c>
      <c r="AN24" s="2" t="str">
        <f ca="1">IF(Table1[[#This Row],[CTN_MG_2]]="","",COUNT(AK$6:AK24))</f>
        <v/>
      </c>
      <c r="AO24" s="2" t="str">
        <f ca="1">IF(AND(AX$5:AX$373&gt;=$3:$3,AX$5:AX$373&lt;=$4:$4),Table1[[#This Row],[CTN]],"")</f>
        <v/>
      </c>
      <c r="AP24" s="2" t="str">
        <f ca="1">IF(Table1[[#This Row],[CTN_MG_3]]="","",Table1[[#This Row],[SISA X]])</f>
        <v/>
      </c>
      <c r="AQ24" s="2" t="str">
        <f ca="1">IF(Table1[[#This Row],[QTY_ECER_MG_3]]="","",Table1[[#This Row],[STN SISA X]])</f>
        <v/>
      </c>
      <c r="AR24" s="4" t="str">
        <f ca="1">IF(Table1[[#This Row],[CTN_MG_3]]="","",COUNT(AO$6:AO24))</f>
        <v/>
      </c>
      <c r="AS24" s="4" t="str">
        <f ca="1">IF(AND(Table1[[#This Row],[TGL_H]]&gt;=$3:$3,Table1[[#This Row],[TGL_H]]&lt;=$4:$4),Table1[[#This Row],[CTN]],"")</f>
        <v/>
      </c>
      <c r="AT24" s="4" t="str">
        <f ca="1">IF(Table1[[#This Row],[CTN_MG_4]]="","",Table1[[#This Row],[SISA X]])</f>
        <v/>
      </c>
      <c r="AU24" s="4" t="str">
        <f ca="1">IF(Table1[[#This Row],[QTY_ECER_MG_4]]="","",Table1[[#This Row],[STN SISA X]])</f>
        <v/>
      </c>
      <c r="AV24" s="4" t="str">
        <f ca="1">IF(Table1[[#This Row],[CTN_MG_4]]="","",COUNT(AS$6:AS24))</f>
        <v/>
      </c>
      <c r="AW24" s="4">
        <f ca="1">IF(Table1[[#This Row],[ID_4]]="",IF(Table1[[#This Row],[ID_3]]="",IF(Table1[[#This Row],[ID_2]]="",IF(Table1[[#This Row],[ID_1]]="","",1),2),3),4)</f>
        <v>1</v>
      </c>
      <c r="AX24" s="3">
        <f ca="1">INDEX([1]!NOTA[TGL_H],Table1[[#This Row],[//NOTA]])</f>
        <v>45111</v>
      </c>
    </row>
    <row r="25" spans="1:50" x14ac:dyDescent="0.25">
      <c r="A25" s="1">
        <v>31</v>
      </c>
      <c r="D25" t="str">
        <f ca="1">INDEX([1]!NOTA[NB NOTA_C_QTY],Table1[[#This Row],[//NOTA]])</f>
        <v>bt123a50lsnuntana</v>
      </c>
      <c r="E25" t="str">
        <f ca="1">INDEX([1]!NOTA[NB NOTA_C_QTY],Table1[[#This Row],[//NOTA]])&amp;Table1[[#This Row],[MINGGU]]</f>
        <v>bt123a50lsnuntana1</v>
      </c>
      <c r="F25">
        <f t="shared" si="0"/>
        <v>31</v>
      </c>
      <c r="G25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5">
        <f ca="1">MATCH(Table1[[#This Row],[NB NOTA_C_QTY]],[2]!db[NB NOTA_C_QTY+F],0)</f>
        <v>1650</v>
      </c>
      <c r="I25" s="4" t="str">
        <f ca="1">INDEX(INDIRECT($4:$4),Table1[//DB])</f>
        <v>Garisan BT-123 A</v>
      </c>
      <c r="J25" s="4" t="str">
        <f ca="1">INDEX(INDIRECT($4:$4),Table1[//DB])</f>
        <v>UNTANA</v>
      </c>
      <c r="K25" s="5" t="str">
        <f ca="1">INDEX(INDIRECT($4:$4),Table1[//DB])</f>
        <v>PPW</v>
      </c>
      <c r="L25" s="4" t="str">
        <f ca="1">INDEX(INDIRECT($4:$4),Table1[//DB])</f>
        <v>50 LSN</v>
      </c>
      <c r="M25" s="4" t="str">
        <f ca="1">INDEX(INDIRECT($4:$4),Table1[//DB])</f>
        <v>garisan</v>
      </c>
      <c r="N25" s="4" t="str">
        <f ca="1">INDEX(INDIRECT($4:$4),Table1[//DB])</f>
        <v>50</v>
      </c>
      <c r="O25" s="4" t="str">
        <f ca="1">INDEX(INDIRECT($4:$4),Table1[//DB])</f>
        <v>LSN</v>
      </c>
      <c r="P25" s="4">
        <f ca="1">INDEX(INDIRECT($4:$4),Table1[//DB])</f>
        <v>12</v>
      </c>
      <c r="Q25" s="4" t="str">
        <f ca="1">INDEX(INDIRECT($4:$4),Table1[//DB])</f>
        <v>PCS</v>
      </c>
      <c r="R25" s="4" t="str">
        <f ca="1">INDEX(INDIRECT($4:$4),Table1[//DB])</f>
        <v/>
      </c>
      <c r="S25" s="4" t="str">
        <f ca="1">INDEX(INDIRECT($4:$4),Table1[//DB])</f>
        <v/>
      </c>
      <c r="T25" s="4">
        <f ca="1">INDEX(INDIRECT($4:$4),Table1[//DB])</f>
        <v>600</v>
      </c>
      <c r="U25" s="4" t="str">
        <f ca="1">INDEX(INDIRECT($4:$4),Table1[//DB])</f>
        <v>PCS</v>
      </c>
      <c r="V25" s="4"/>
      <c r="W25" s="2">
        <f>INDEX([1]!NOTA[C],Table1[[#This Row],[//NOTA]])</f>
        <v>1</v>
      </c>
      <c r="X25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5" s="2">
        <f ca="1">INDEX(INDIRECT($2:$2),Table1[//NOTA])</f>
        <v>0</v>
      </c>
      <c r="Z25" s="2">
        <f>IF(Table1[[#This Row],[CTN]]&lt;1,"",INDEX([1]!NOTA[QTY],Table1[[#This Row],[//NOTA]]))</f>
        <v>50</v>
      </c>
      <c r="AA25" s="2" t="str">
        <f>IF(Table1[[#This Row],[CTN]]&lt;1,"",INDEX([1]!NOTA[STN],Table1[[#This Row],[//NOTA]]))</f>
        <v>LSN</v>
      </c>
      <c r="AB25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600</v>
      </c>
      <c r="AC25" s="4" t="str">
        <f>IF(Table1[[#This Row],[CTN]]&lt;1,INDEX([1]!NOTA[QTY],Table1[[#This Row],[//NOTA]]),"")</f>
        <v/>
      </c>
      <c r="AD25" s="4" t="str">
        <f>IF(Table1[[#This Row],[SISA]]="","",INDEX([1]!NOTA[STN],Table1[[#This Row],[//NOTA]]))</f>
        <v/>
      </c>
      <c r="AE2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5" s="2" t="str">
        <f>IF(Table1[[#This Row],[SISA X]]="","",Table1[[#This Row],[STN X]])</f>
        <v/>
      </c>
      <c r="AG25" s="2">
        <f ca="1">IF(AND(AX$5:AX$373&gt;=$3:$3,AX$5:AX$373&lt;=$4:$4),Table1[[#This Row],[CTN]],"")</f>
        <v>1</v>
      </c>
      <c r="AH25" s="2" t="str">
        <f ca="1">IF(Table1[[#This Row],[CTN_MG_1]]="","",Table1[[#This Row],[SISA X]])</f>
        <v/>
      </c>
      <c r="AI25" s="2" t="str">
        <f ca="1">IF(Table1[[#This Row],[QTY_ECER_MG_1]]="","",Table1[[#This Row],[STN SISA X]])</f>
        <v/>
      </c>
      <c r="AJ25" s="2">
        <f ca="1">IF(Table1[[#This Row],[CTN_MG_1]]="","",COUNT(AG$6:AG25))</f>
        <v>11</v>
      </c>
      <c r="AK25" s="2" t="str">
        <f ca="1">IF(AND(Table1[TGL_H]&gt;=$3:$3,Table1[TGL_H]&lt;=$4:$4),Table1[CTN],"")</f>
        <v/>
      </c>
      <c r="AL25" s="2" t="str">
        <f ca="1">IF(Table1[[#This Row],[CTN_MG_2]]="","",Table1[[#This Row],[SISA X]])</f>
        <v/>
      </c>
      <c r="AM25" s="2" t="str">
        <f ca="1">IF(Table1[[#This Row],[QTY_ECER_MG_2]]="","",Table1[[#This Row],[STN SISA X]])</f>
        <v/>
      </c>
      <c r="AN25" s="2" t="str">
        <f ca="1">IF(Table1[[#This Row],[CTN_MG_2]]="","",COUNT(AK$6:AK25))</f>
        <v/>
      </c>
      <c r="AO25" s="2" t="str">
        <f ca="1">IF(AND(AX$5:AX$373&gt;=$3:$3,AX$5:AX$373&lt;=$4:$4),Table1[[#This Row],[CTN]],"")</f>
        <v/>
      </c>
      <c r="AP25" s="2" t="str">
        <f ca="1">IF(Table1[[#This Row],[CTN_MG_3]]="","",Table1[[#This Row],[SISA X]])</f>
        <v/>
      </c>
      <c r="AQ25" s="2" t="str">
        <f ca="1">IF(Table1[[#This Row],[QTY_ECER_MG_3]]="","",Table1[[#This Row],[STN SISA X]])</f>
        <v/>
      </c>
      <c r="AR25" s="4" t="str">
        <f ca="1">IF(Table1[[#This Row],[CTN_MG_3]]="","",COUNT(AO$6:AO25))</f>
        <v/>
      </c>
      <c r="AS25" s="4" t="str">
        <f ca="1">IF(AND(Table1[[#This Row],[TGL_H]]&gt;=$3:$3,Table1[[#This Row],[TGL_H]]&lt;=$4:$4),Table1[[#This Row],[CTN]],"")</f>
        <v/>
      </c>
      <c r="AT25" s="4" t="str">
        <f ca="1">IF(Table1[[#This Row],[CTN_MG_4]]="","",Table1[[#This Row],[SISA X]])</f>
        <v/>
      </c>
      <c r="AU25" s="4" t="str">
        <f ca="1">IF(Table1[[#This Row],[QTY_ECER_MG_4]]="","",Table1[[#This Row],[STN SISA X]])</f>
        <v/>
      </c>
      <c r="AV25" s="4" t="str">
        <f ca="1">IF(Table1[[#This Row],[CTN_MG_4]]="","",COUNT(AS$6:AS25))</f>
        <v/>
      </c>
      <c r="AW25" s="4">
        <f ca="1">IF(Table1[[#This Row],[ID_4]]="",IF(Table1[[#This Row],[ID_3]]="",IF(Table1[[#This Row],[ID_2]]="",IF(Table1[[#This Row],[ID_1]]="","",1),2),3),4)</f>
        <v>1</v>
      </c>
      <c r="AX25" s="3">
        <f ca="1">INDEX([1]!NOTA[TGL_H],Table1[[#This Row],[//NOTA]])</f>
        <v>45111</v>
      </c>
    </row>
    <row r="26" spans="1:50" x14ac:dyDescent="0.25">
      <c r="A26" s="1">
        <v>32</v>
      </c>
      <c r="D26" t="str">
        <f ca="1">INDEX([1]!NOTA[NB NOTA_C_QTY],Table1[[#This Row],[//NOTA]])</f>
        <v>pgrsbt17206besar20lsnuntana</v>
      </c>
      <c r="E26" t="str">
        <f ca="1">INDEX([1]!NOTA[NB NOTA_C_QTY],Table1[[#This Row],[//NOTA]])&amp;Table1[[#This Row],[MINGGU]]</f>
        <v>pgrsbt17206besar20lsnuntana1</v>
      </c>
      <c r="F26">
        <f t="shared" si="0"/>
        <v>32</v>
      </c>
      <c r="G26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6">
        <f ca="1">MATCH(Table1[[#This Row],[NB NOTA_C_QTY]],[2]!db[NB NOTA_C_QTY+F],0)</f>
        <v>1643</v>
      </c>
      <c r="I26" s="4" t="str">
        <f ca="1">INDEX(INDIRECT($4:$4),Table1[//DB])</f>
        <v>Garisan BT 172-06 Besar</v>
      </c>
      <c r="J26" s="4" t="str">
        <f ca="1">INDEX(INDIRECT($4:$4),Table1[//DB])</f>
        <v>UNTANA</v>
      </c>
      <c r="K26" s="5" t="str">
        <f ca="1">INDEX(INDIRECT($4:$4),Table1[//DB])</f>
        <v>PPW</v>
      </c>
      <c r="L26" s="4" t="str">
        <f ca="1">INDEX(INDIRECT($4:$4),Table1[//DB])</f>
        <v>20 LSN</v>
      </c>
      <c r="M26" s="4" t="str">
        <f ca="1">INDEX(INDIRECT($4:$4),Table1[//DB])</f>
        <v>garisan</v>
      </c>
      <c r="N26" s="4" t="str">
        <f ca="1">INDEX(INDIRECT($4:$4),Table1[//DB])</f>
        <v>20</v>
      </c>
      <c r="O26" s="4" t="str">
        <f ca="1">INDEX(INDIRECT($4:$4),Table1[//DB])</f>
        <v>LSN</v>
      </c>
      <c r="P26" s="4">
        <f ca="1">INDEX(INDIRECT($4:$4),Table1[//DB])</f>
        <v>12</v>
      </c>
      <c r="Q26" s="4" t="str">
        <f ca="1">INDEX(INDIRECT($4:$4),Table1[//DB])</f>
        <v>PCS</v>
      </c>
      <c r="R26" s="4" t="str">
        <f ca="1">INDEX(INDIRECT($4:$4),Table1[//DB])</f>
        <v/>
      </c>
      <c r="S26" s="4" t="str">
        <f ca="1">INDEX(INDIRECT($4:$4),Table1[//DB])</f>
        <v/>
      </c>
      <c r="T26" s="4">
        <f ca="1">INDEX(INDIRECT($4:$4),Table1[//DB])</f>
        <v>240</v>
      </c>
      <c r="U26" s="4" t="str">
        <f ca="1">INDEX(INDIRECT($4:$4),Table1[//DB])</f>
        <v>PCS</v>
      </c>
      <c r="V26" s="4"/>
      <c r="W26" s="2">
        <f>INDEX([1]!NOTA[C],Table1[[#This Row],[//NOTA]])</f>
        <v>1</v>
      </c>
      <c r="X26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6" s="2">
        <f ca="1">INDEX(INDIRECT($2:$2),Table1[//NOTA])</f>
        <v>0</v>
      </c>
      <c r="Z26" s="2">
        <f>IF(Table1[[#This Row],[CTN]]&lt;1,"",INDEX([1]!NOTA[QTY],Table1[[#This Row],[//NOTA]]))</f>
        <v>20</v>
      </c>
      <c r="AA26" s="2" t="str">
        <f>IF(Table1[[#This Row],[CTN]]&lt;1,"",INDEX([1]!NOTA[STN],Table1[[#This Row],[//NOTA]]))</f>
        <v>LSN</v>
      </c>
      <c r="AB26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240</v>
      </c>
      <c r="AC26" s="4" t="str">
        <f>IF(Table1[[#This Row],[CTN]]&lt;1,INDEX([1]!NOTA[QTY],Table1[[#This Row],[//NOTA]]),"")</f>
        <v/>
      </c>
      <c r="AD26" s="4" t="str">
        <f>IF(Table1[[#This Row],[SISA]]="","",INDEX([1]!NOTA[STN],Table1[[#This Row],[//NOTA]]))</f>
        <v/>
      </c>
      <c r="AE2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6" s="2" t="str">
        <f>IF(Table1[[#This Row],[SISA X]]="","",Table1[[#This Row],[STN X]])</f>
        <v/>
      </c>
      <c r="AG26" s="2">
        <f ca="1">IF(AND(AX$5:AX$373&gt;=$3:$3,AX$5:AX$373&lt;=$4:$4),Table1[[#This Row],[CTN]],"")</f>
        <v>1</v>
      </c>
      <c r="AH26" s="2" t="str">
        <f ca="1">IF(Table1[[#This Row],[CTN_MG_1]]="","",Table1[[#This Row],[SISA X]])</f>
        <v/>
      </c>
      <c r="AI26" s="2" t="str">
        <f ca="1">IF(Table1[[#This Row],[QTY_ECER_MG_1]]="","",Table1[[#This Row],[STN SISA X]])</f>
        <v/>
      </c>
      <c r="AJ26" s="2">
        <f ca="1">IF(Table1[[#This Row],[CTN_MG_1]]="","",COUNT(AG$6:AG26))</f>
        <v>12</v>
      </c>
      <c r="AK26" s="2" t="str">
        <f ca="1">IF(AND(Table1[TGL_H]&gt;=$3:$3,Table1[TGL_H]&lt;=$4:$4),Table1[CTN],"")</f>
        <v/>
      </c>
      <c r="AL26" s="2" t="str">
        <f ca="1">IF(Table1[[#This Row],[CTN_MG_2]]="","",Table1[[#This Row],[SISA X]])</f>
        <v/>
      </c>
      <c r="AM26" s="2" t="str">
        <f ca="1">IF(Table1[[#This Row],[QTY_ECER_MG_2]]="","",Table1[[#This Row],[STN SISA X]])</f>
        <v/>
      </c>
      <c r="AN26" s="2" t="str">
        <f ca="1">IF(Table1[[#This Row],[CTN_MG_2]]="","",COUNT(AK$6:AK26))</f>
        <v/>
      </c>
      <c r="AO26" s="2" t="str">
        <f ca="1">IF(AND(AX$5:AX$373&gt;=$3:$3,AX$5:AX$373&lt;=$4:$4),Table1[[#This Row],[CTN]],"")</f>
        <v/>
      </c>
      <c r="AP26" s="2" t="str">
        <f ca="1">IF(Table1[[#This Row],[CTN_MG_3]]="","",Table1[[#This Row],[SISA X]])</f>
        <v/>
      </c>
      <c r="AQ26" s="2" t="str">
        <f ca="1">IF(Table1[[#This Row],[QTY_ECER_MG_3]]="","",Table1[[#This Row],[STN SISA X]])</f>
        <v/>
      </c>
      <c r="AR26" s="4" t="str">
        <f ca="1">IF(Table1[[#This Row],[CTN_MG_3]]="","",COUNT(AO$6:AO26))</f>
        <v/>
      </c>
      <c r="AS26" s="4" t="str">
        <f ca="1">IF(AND(Table1[[#This Row],[TGL_H]]&gt;=$3:$3,Table1[[#This Row],[TGL_H]]&lt;=$4:$4),Table1[[#This Row],[CTN]],"")</f>
        <v/>
      </c>
      <c r="AT26" s="4" t="str">
        <f ca="1">IF(Table1[[#This Row],[CTN_MG_4]]="","",Table1[[#This Row],[SISA X]])</f>
        <v/>
      </c>
      <c r="AU26" s="4" t="str">
        <f ca="1">IF(Table1[[#This Row],[QTY_ECER_MG_4]]="","",Table1[[#This Row],[STN SISA X]])</f>
        <v/>
      </c>
      <c r="AV26" s="4" t="str">
        <f ca="1">IF(Table1[[#This Row],[CTN_MG_4]]="","",COUNT(AS$6:AS26))</f>
        <v/>
      </c>
      <c r="AW26" s="4">
        <f ca="1">IF(Table1[[#This Row],[ID_4]]="",IF(Table1[[#This Row],[ID_3]]="",IF(Table1[[#This Row],[ID_2]]="",IF(Table1[[#This Row],[ID_1]]="","",1),2),3),4)</f>
        <v>1</v>
      </c>
      <c r="AX26" s="3">
        <f ca="1">INDEX([1]!NOTA[TGL_H],Table1[[#This Row],[//NOTA]])</f>
        <v>45111</v>
      </c>
    </row>
    <row r="27" spans="1:50" x14ac:dyDescent="0.25">
      <c r="A27" s="1">
        <v>34</v>
      </c>
      <c r="D27" t="str">
        <f ca="1">INDEX([1]!NOTA[NB NOTA_C_QTY],Table1[[#This Row],[//NOTA]])</f>
        <v>bt30cm100lsnuntana</v>
      </c>
      <c r="E27" t="str">
        <f ca="1">INDEX([1]!NOTA[NB NOTA_C_QTY],Table1[[#This Row],[//NOTA]])&amp;Table1[[#This Row],[MINGGU]]</f>
        <v>bt30cm100lsnuntana1</v>
      </c>
      <c r="F27">
        <f t="shared" si="0"/>
        <v>34</v>
      </c>
      <c r="G27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7">
        <f ca="1">MATCH(Table1[[#This Row],[NB NOTA_C_QTY]],[2]!db[NB NOTA_C_QTY+F],0)</f>
        <v>1645</v>
      </c>
      <c r="I27" s="4" t="str">
        <f ca="1">INDEX(INDIRECT($4:$4),Table1[//DB])</f>
        <v>Garisan BT 30cm</v>
      </c>
      <c r="J27" s="4" t="str">
        <f ca="1">INDEX(INDIRECT($4:$4),Table1[//DB])</f>
        <v>UNTANA</v>
      </c>
      <c r="K27" s="5" t="str">
        <f ca="1">INDEX(INDIRECT($4:$4),Table1[//DB])</f>
        <v>PPW</v>
      </c>
      <c r="L27" s="4" t="str">
        <f ca="1">INDEX(INDIRECT($4:$4),Table1[//DB])</f>
        <v>100 LSN</v>
      </c>
      <c r="M27" s="4" t="str">
        <f ca="1">INDEX(INDIRECT($4:$4),Table1[//DB])</f>
        <v>garisan</v>
      </c>
      <c r="N27" s="4" t="str">
        <f ca="1">INDEX(INDIRECT($4:$4),Table1[//DB])</f>
        <v>100</v>
      </c>
      <c r="O27" s="4" t="str">
        <f ca="1">INDEX(INDIRECT($4:$4),Table1[//DB])</f>
        <v>LSN</v>
      </c>
      <c r="P27" s="4">
        <f ca="1">INDEX(INDIRECT($4:$4),Table1[//DB])</f>
        <v>12</v>
      </c>
      <c r="Q27" s="4" t="str">
        <f ca="1">INDEX(INDIRECT($4:$4),Table1[//DB])</f>
        <v>PCS</v>
      </c>
      <c r="R27" s="4" t="str">
        <f ca="1">INDEX(INDIRECT($4:$4),Table1[//DB])</f>
        <v/>
      </c>
      <c r="S27" s="4" t="str">
        <f ca="1">INDEX(INDIRECT($4:$4),Table1[//DB])</f>
        <v/>
      </c>
      <c r="T27" s="4">
        <f ca="1">INDEX(INDIRECT($4:$4),Table1[//DB])</f>
        <v>1200</v>
      </c>
      <c r="U27" s="4" t="str">
        <f ca="1">INDEX(INDIRECT($4:$4),Table1[//DB])</f>
        <v>PCS</v>
      </c>
      <c r="V27" s="4"/>
      <c r="W27" s="2">
        <f>INDEX([1]!NOTA[C],Table1[[#This Row],[//NOTA]])</f>
        <v>5</v>
      </c>
      <c r="X27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27" s="2">
        <f ca="1">INDEX(INDIRECT($2:$2),Table1[//NOTA])</f>
        <v>0</v>
      </c>
      <c r="Z27" s="2">
        <f>IF(Table1[[#This Row],[CTN]]&lt;1,"",INDEX([1]!NOTA[QTY],Table1[[#This Row],[//NOTA]]))</f>
        <v>500</v>
      </c>
      <c r="AA27" s="2" t="str">
        <f>IF(Table1[[#This Row],[CTN]]&lt;1,"",INDEX([1]!NOTA[STN],Table1[[#This Row],[//NOTA]]))</f>
        <v>LSN</v>
      </c>
      <c r="AB27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6000</v>
      </c>
      <c r="AC27" s="4" t="str">
        <f>IF(Table1[[#This Row],[CTN]]&lt;1,INDEX([1]!NOTA[QTY],Table1[[#This Row],[//NOTA]]),"")</f>
        <v/>
      </c>
      <c r="AD27" s="4" t="str">
        <f>IF(Table1[[#This Row],[SISA]]="","",INDEX([1]!NOTA[STN],Table1[[#This Row],[//NOTA]]))</f>
        <v/>
      </c>
      <c r="AE2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7" s="2" t="str">
        <f>IF(Table1[[#This Row],[SISA X]]="","",Table1[[#This Row],[STN X]])</f>
        <v/>
      </c>
      <c r="AG27" s="2">
        <f ca="1">IF(AND(AX$5:AX$373&gt;=$3:$3,AX$5:AX$373&lt;=$4:$4),Table1[[#This Row],[CTN]],"")</f>
        <v>5</v>
      </c>
      <c r="AH27" s="2" t="str">
        <f ca="1">IF(Table1[[#This Row],[CTN_MG_1]]="","",Table1[[#This Row],[SISA X]])</f>
        <v/>
      </c>
      <c r="AI27" s="2" t="str">
        <f ca="1">IF(Table1[[#This Row],[QTY_ECER_MG_1]]="","",Table1[[#This Row],[STN SISA X]])</f>
        <v/>
      </c>
      <c r="AJ27" s="2">
        <f ca="1">IF(Table1[[#This Row],[CTN_MG_1]]="","",COUNT(AG$6:AG27))</f>
        <v>13</v>
      </c>
      <c r="AK27" s="2" t="str">
        <f ca="1">IF(AND(Table1[TGL_H]&gt;=$3:$3,Table1[TGL_H]&lt;=$4:$4),Table1[CTN],"")</f>
        <v/>
      </c>
      <c r="AL27" s="2" t="str">
        <f ca="1">IF(Table1[[#This Row],[CTN_MG_2]]="","",Table1[[#This Row],[SISA X]])</f>
        <v/>
      </c>
      <c r="AM27" s="2" t="str">
        <f ca="1">IF(Table1[[#This Row],[QTY_ECER_MG_2]]="","",Table1[[#This Row],[STN SISA X]])</f>
        <v/>
      </c>
      <c r="AN27" s="2" t="str">
        <f ca="1">IF(Table1[[#This Row],[CTN_MG_2]]="","",COUNT(AK$6:AK27))</f>
        <v/>
      </c>
      <c r="AO27" s="2" t="str">
        <f ca="1">IF(AND(AX$5:AX$373&gt;=$3:$3,AX$5:AX$373&lt;=$4:$4),Table1[[#This Row],[CTN]],"")</f>
        <v/>
      </c>
      <c r="AP27" s="2" t="str">
        <f ca="1">IF(Table1[[#This Row],[CTN_MG_3]]="","",Table1[[#This Row],[SISA X]])</f>
        <v/>
      </c>
      <c r="AQ27" s="2" t="str">
        <f ca="1">IF(Table1[[#This Row],[QTY_ECER_MG_3]]="","",Table1[[#This Row],[STN SISA X]])</f>
        <v/>
      </c>
      <c r="AR27" s="4" t="str">
        <f ca="1">IF(Table1[[#This Row],[CTN_MG_3]]="","",COUNT(AO$6:AO27))</f>
        <v/>
      </c>
      <c r="AS27" s="4" t="str">
        <f ca="1">IF(AND(Table1[[#This Row],[TGL_H]]&gt;=$3:$3,Table1[[#This Row],[TGL_H]]&lt;=$4:$4),Table1[[#This Row],[CTN]],"")</f>
        <v/>
      </c>
      <c r="AT27" s="4" t="str">
        <f ca="1">IF(Table1[[#This Row],[CTN_MG_4]]="","",Table1[[#This Row],[SISA X]])</f>
        <v/>
      </c>
      <c r="AU27" s="4" t="str">
        <f ca="1">IF(Table1[[#This Row],[QTY_ECER_MG_4]]="","",Table1[[#This Row],[STN SISA X]])</f>
        <v/>
      </c>
      <c r="AV27" s="4" t="str">
        <f ca="1">IF(Table1[[#This Row],[CTN_MG_4]]="","",COUNT(AS$6:AS27))</f>
        <v/>
      </c>
      <c r="AW27" s="4">
        <f ca="1">IF(Table1[[#This Row],[ID_4]]="",IF(Table1[[#This Row],[ID_3]]="",IF(Table1[[#This Row],[ID_2]]="",IF(Table1[[#This Row],[ID_1]]="","",1),2),3),4)</f>
        <v>1</v>
      </c>
      <c r="AX27" s="3">
        <f ca="1">INDEX([1]!NOTA[TGL_H],Table1[[#This Row],[//NOTA]])</f>
        <v>45111</v>
      </c>
    </row>
    <row r="28" spans="1:50" x14ac:dyDescent="0.25">
      <c r="A28" s="1">
        <v>36</v>
      </c>
      <c r="D28" t="str">
        <f ca="1">INDEX([1]!NOTA[NB NOTA_C_QTY],Table1[[#This Row],[//NOTA]])</f>
        <v>balonsmilekuning20x5lks3200sk72lpguntana</v>
      </c>
      <c r="E28" t="str">
        <f ca="1">INDEX([1]!NOTA[NB NOTA_C_QTY],Table1[[#This Row],[//NOTA]])&amp;Table1[[#This Row],[MINGGU]]</f>
        <v>balonsmilekuning20x5lks3200sk72lpguntana1</v>
      </c>
      <c r="F28">
        <f t="shared" si="0"/>
        <v>36</v>
      </c>
      <c r="G28">
        <f ca="1">IF(Table1[[#This Row],[FAKTUR]]="UNTANA",MATCH(Table1[[#This Row],[NB NOTA_C_QTY]],[3]!GLOBAL[POINTER],0),IF(Table1[[#This Row],[FAKTUR]]="ARTO MORO",MATCH(Table1[[#This Row],[NB NOTA_C_QTY]],[3]!Table2[Column2],0),""))</f>
        <v>236</v>
      </c>
      <c r="H28">
        <f ca="1">MATCH(Table1[[#This Row],[NB NOTA_C_QTY]],[2]!db[NB NOTA_C_QTY+F],0)</f>
        <v>1189</v>
      </c>
      <c r="I28" s="4" t="str">
        <f ca="1">INDEX(INDIRECT($4:$4),Table1[//DB])</f>
        <v>Balon Smile Kuning 20X5 LKS 3200SK</v>
      </c>
      <c r="J28" s="4" t="str">
        <f ca="1">INDEX(INDIRECT($4:$4),Table1[//DB])</f>
        <v>UNTANA</v>
      </c>
      <c r="K28" s="5" t="str">
        <f ca="1">INDEX(INDIRECT($4:$4),Table1[//DB])</f>
        <v>PSM</v>
      </c>
      <c r="L28" s="4" t="str">
        <f ca="1">INDEX(INDIRECT($4:$4),Table1[//DB])</f>
        <v>72 LPG</v>
      </c>
      <c r="M28" s="4" t="str">
        <f ca="1">INDEX(INDIRECT($4:$4),Table1[//DB])</f>
        <v>dll</v>
      </c>
      <c r="N28" s="4" t="str">
        <f ca="1">INDEX(INDIRECT($4:$4),Table1[//DB])</f>
        <v>72</v>
      </c>
      <c r="O28" s="4" t="str">
        <f ca="1">INDEX(INDIRECT($4:$4),Table1[//DB])</f>
        <v>LPG</v>
      </c>
      <c r="P28" s="4" t="str">
        <f ca="1">INDEX(INDIRECT($4:$4),Table1[//DB])</f>
        <v/>
      </c>
      <c r="Q28" s="4" t="str">
        <f ca="1">INDEX(INDIRECT($4:$4),Table1[//DB])</f>
        <v/>
      </c>
      <c r="R28" s="4" t="str">
        <f ca="1">INDEX(INDIRECT($4:$4),Table1[//DB])</f>
        <v/>
      </c>
      <c r="S28" s="4" t="str">
        <f ca="1">INDEX(INDIRECT($4:$4),Table1[//DB])</f>
        <v/>
      </c>
      <c r="T28" s="4">
        <f ca="1">INDEX(INDIRECT($4:$4),Table1[//DB])</f>
        <v>72</v>
      </c>
      <c r="U28" s="4" t="str">
        <f ca="1">INDEX(INDIRECT($4:$4),Table1[//DB])</f>
        <v>LPG</v>
      </c>
      <c r="V28" s="4"/>
      <c r="W28" s="2">
        <f>INDEX([1]!NOTA[C],Table1[[#This Row],[//NOTA]])</f>
        <v>2</v>
      </c>
      <c r="X28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8" s="2">
        <f ca="1">INDEX(INDIRECT($2:$2),Table1[//NOTA])</f>
        <v>0</v>
      </c>
      <c r="Z28" s="2">
        <f>IF(Table1[[#This Row],[CTN]]&lt;1,"",INDEX([1]!NOTA[QTY],Table1[[#This Row],[//NOTA]]))</f>
        <v>144</v>
      </c>
      <c r="AA28" s="2" t="str">
        <f>IF(Table1[[#This Row],[CTN]]&lt;1,"",INDEX([1]!NOTA[STN],Table1[[#This Row],[//NOTA]]))</f>
        <v>LPG</v>
      </c>
      <c r="AB2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</v>
      </c>
      <c r="AC28" s="4" t="str">
        <f>IF(Table1[[#This Row],[CTN]]&lt;1,INDEX([1]!NOTA[QTY],Table1[[#This Row],[//NOTA]]),"")</f>
        <v/>
      </c>
      <c r="AD28" s="4" t="str">
        <f>IF(Table1[[#This Row],[SISA]]="","",INDEX([1]!NOTA[STN],Table1[[#This Row],[//NOTA]]))</f>
        <v/>
      </c>
      <c r="AE2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8" s="2" t="str">
        <f>IF(Table1[[#This Row],[SISA X]]="","",Table1[[#This Row],[STN X]])</f>
        <v/>
      </c>
      <c r="AG28" s="2">
        <f ca="1">IF(AND(AX$5:AX$373&gt;=$3:$3,AX$5:AX$373&lt;=$4:$4),Table1[[#This Row],[CTN]],"")</f>
        <v>2</v>
      </c>
      <c r="AH28" s="2" t="str">
        <f ca="1">IF(Table1[[#This Row],[CTN_MG_1]]="","",Table1[[#This Row],[SISA X]])</f>
        <v/>
      </c>
      <c r="AI28" s="2" t="str">
        <f ca="1">IF(Table1[[#This Row],[QTY_ECER_MG_1]]="","",Table1[[#This Row],[STN SISA X]])</f>
        <v/>
      </c>
      <c r="AJ28" s="2">
        <f ca="1">IF(Table1[[#This Row],[CTN_MG_1]]="","",COUNT(AG$6:AG28))</f>
        <v>14</v>
      </c>
      <c r="AK28" s="2" t="str">
        <f ca="1">IF(AND(Table1[TGL_H]&gt;=$3:$3,Table1[TGL_H]&lt;=$4:$4),Table1[CTN],"")</f>
        <v/>
      </c>
      <c r="AL28" s="2" t="str">
        <f ca="1">IF(Table1[[#This Row],[CTN_MG_2]]="","",Table1[[#This Row],[SISA X]])</f>
        <v/>
      </c>
      <c r="AM28" s="2" t="str">
        <f ca="1">IF(Table1[[#This Row],[QTY_ECER_MG_2]]="","",Table1[[#This Row],[STN SISA X]])</f>
        <v/>
      </c>
      <c r="AN28" s="2" t="str">
        <f ca="1">IF(Table1[[#This Row],[CTN_MG_2]]="","",COUNT(AK$6:AK28))</f>
        <v/>
      </c>
      <c r="AO28" s="2" t="str">
        <f ca="1">IF(AND(AX$5:AX$373&gt;=$3:$3,AX$5:AX$373&lt;=$4:$4),Table1[[#This Row],[CTN]],"")</f>
        <v/>
      </c>
      <c r="AP28" s="2" t="str">
        <f ca="1">IF(Table1[[#This Row],[CTN_MG_3]]="","",Table1[[#This Row],[SISA X]])</f>
        <v/>
      </c>
      <c r="AQ28" s="2" t="str">
        <f ca="1">IF(Table1[[#This Row],[QTY_ECER_MG_3]]="","",Table1[[#This Row],[STN SISA X]])</f>
        <v/>
      </c>
      <c r="AR28" s="4" t="str">
        <f ca="1">IF(Table1[[#This Row],[CTN_MG_3]]="","",COUNT(AO$6:AO28))</f>
        <v/>
      </c>
      <c r="AS28" s="4" t="str">
        <f ca="1">IF(AND(Table1[[#This Row],[TGL_H]]&gt;=$3:$3,Table1[[#This Row],[TGL_H]]&lt;=$4:$4),Table1[[#This Row],[CTN]],"")</f>
        <v/>
      </c>
      <c r="AT28" s="4" t="str">
        <f ca="1">IF(Table1[[#This Row],[CTN_MG_4]]="","",Table1[[#This Row],[SISA X]])</f>
        <v/>
      </c>
      <c r="AU28" s="4" t="str">
        <f ca="1">IF(Table1[[#This Row],[QTY_ECER_MG_4]]="","",Table1[[#This Row],[STN SISA X]])</f>
        <v/>
      </c>
      <c r="AV28" s="4" t="str">
        <f ca="1">IF(Table1[[#This Row],[CTN_MG_4]]="","",COUNT(AS$6:AS28))</f>
        <v/>
      </c>
      <c r="AW28" s="4">
        <f ca="1">IF(Table1[[#This Row],[ID_4]]="",IF(Table1[[#This Row],[ID_3]]="",IF(Table1[[#This Row],[ID_2]]="",IF(Table1[[#This Row],[ID_1]]="","",1),2),3),4)</f>
        <v>1</v>
      </c>
      <c r="AX28" s="3">
        <f ca="1">INDEX([1]!NOTA[TGL_H],Table1[[#This Row],[//NOTA]])</f>
        <v>45111</v>
      </c>
    </row>
    <row r="29" spans="1:50" x14ac:dyDescent="0.25">
      <c r="A29" s="1">
        <v>37</v>
      </c>
      <c r="D29" t="str">
        <f ca="1">INDEX([1]!NOTA[NB NOTA_C_QTY],Table1[[#This Row],[//NOTA]])</f>
        <v>balonfshswarna20x5lkf3200hbw40lpguntana</v>
      </c>
      <c r="E29" t="str">
        <f ca="1">INDEX([1]!NOTA[NB NOTA_C_QTY],Table1[[#This Row],[//NOTA]])&amp;Table1[[#This Row],[MINGGU]]</f>
        <v>balonfshswarna20x5lkf3200hbw40lpguntana1</v>
      </c>
      <c r="F29">
        <f t="shared" si="0"/>
        <v>37</v>
      </c>
      <c r="G29">
        <f ca="1">IF(Table1[[#This Row],[FAKTUR]]="UNTANA",MATCH(Table1[[#This Row],[NB NOTA_C_QTY]],[3]!GLOBAL[POINTER],0),IF(Table1[[#This Row],[FAKTUR]]="ARTO MORO",MATCH(Table1[[#This Row],[NB NOTA_C_QTY]],[3]!Table2[Column2],0),""))</f>
        <v>225</v>
      </c>
      <c r="H29">
        <f ca="1">MATCH(Table1[[#This Row],[NB NOTA_C_QTY]],[2]!db[NB NOTA_C_QTY+F],0)</f>
        <v>1173</v>
      </c>
      <c r="I29" s="4" t="str">
        <f ca="1">INDEX(INDIRECT($4:$4),Table1[//DB])</f>
        <v>Balon FS HS Warna 20X5 LKF 3200HBW</v>
      </c>
      <c r="J29" s="4" t="str">
        <f ca="1">INDEX(INDIRECT($4:$4),Table1[//DB])</f>
        <v>UNTANA</v>
      </c>
      <c r="K29" s="5" t="str">
        <f ca="1">INDEX(INDIRECT($4:$4),Table1[//DB])</f>
        <v>PSM</v>
      </c>
      <c r="L29" s="4" t="str">
        <f ca="1">INDEX(INDIRECT($4:$4),Table1[//DB])</f>
        <v>40 LPG</v>
      </c>
      <c r="M29" s="4" t="str">
        <f ca="1">INDEX(INDIRECT($4:$4),Table1[//DB])</f>
        <v>dll</v>
      </c>
      <c r="N29" s="4" t="str">
        <f ca="1">INDEX(INDIRECT($4:$4),Table1[//DB])</f>
        <v>40</v>
      </c>
      <c r="O29" s="4" t="str">
        <f ca="1">INDEX(INDIRECT($4:$4),Table1[//DB])</f>
        <v>LPG</v>
      </c>
      <c r="P29" s="4" t="str">
        <f ca="1">INDEX(INDIRECT($4:$4),Table1[//DB])</f>
        <v/>
      </c>
      <c r="Q29" s="4" t="str">
        <f ca="1">INDEX(INDIRECT($4:$4),Table1[//DB])</f>
        <v/>
      </c>
      <c r="R29" s="4" t="str">
        <f ca="1">INDEX(INDIRECT($4:$4),Table1[//DB])</f>
        <v/>
      </c>
      <c r="S29" s="4" t="str">
        <f ca="1">INDEX(INDIRECT($4:$4),Table1[//DB])</f>
        <v/>
      </c>
      <c r="T29" s="4">
        <f ca="1">INDEX(INDIRECT($4:$4),Table1[//DB])</f>
        <v>40</v>
      </c>
      <c r="U29" s="4" t="str">
        <f ca="1">INDEX(INDIRECT($4:$4),Table1[//DB])</f>
        <v>LPG</v>
      </c>
      <c r="V29" s="4"/>
      <c r="W29" s="2">
        <f>INDEX([1]!NOTA[C],Table1[[#This Row],[//NOTA]])</f>
        <v>2</v>
      </c>
      <c r="X29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9" s="2">
        <f ca="1">INDEX(INDIRECT($2:$2),Table1[//NOTA])</f>
        <v>0</v>
      </c>
      <c r="Z29" s="2">
        <f>IF(Table1[[#This Row],[CTN]]&lt;1,"",INDEX([1]!NOTA[QTY],Table1[[#This Row],[//NOTA]]))</f>
        <v>80</v>
      </c>
      <c r="AA29" s="2" t="str">
        <f>IF(Table1[[#This Row],[CTN]]&lt;1,"",INDEX([1]!NOTA[STN],Table1[[#This Row],[//NOTA]]))</f>
        <v>LPG</v>
      </c>
      <c r="AB2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80</v>
      </c>
      <c r="AC29" s="4" t="str">
        <f>IF(Table1[[#This Row],[CTN]]&lt;1,INDEX([1]!NOTA[QTY],Table1[[#This Row],[//NOTA]]),"")</f>
        <v/>
      </c>
      <c r="AD29" s="4" t="str">
        <f>IF(Table1[[#This Row],[SISA]]="","",INDEX([1]!NOTA[STN],Table1[[#This Row],[//NOTA]]))</f>
        <v/>
      </c>
      <c r="AE2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9" s="2" t="str">
        <f>IF(Table1[[#This Row],[SISA X]]="","",Table1[[#This Row],[STN X]])</f>
        <v/>
      </c>
      <c r="AG29" s="2">
        <f ca="1">IF(AND(AX$5:AX$373&gt;=$3:$3,AX$5:AX$373&lt;=$4:$4),Table1[[#This Row],[CTN]],"")</f>
        <v>2</v>
      </c>
      <c r="AH29" s="2" t="str">
        <f ca="1">IF(Table1[[#This Row],[CTN_MG_1]]="","",Table1[[#This Row],[SISA X]])</f>
        <v/>
      </c>
      <c r="AI29" s="2" t="str">
        <f ca="1">IF(Table1[[#This Row],[QTY_ECER_MG_1]]="","",Table1[[#This Row],[STN SISA X]])</f>
        <v/>
      </c>
      <c r="AJ29" s="2">
        <f ca="1">IF(Table1[[#This Row],[CTN_MG_1]]="","",COUNT(AG$6:AG29))</f>
        <v>15</v>
      </c>
      <c r="AK29" s="2" t="str">
        <f ca="1">IF(AND(Table1[TGL_H]&gt;=$3:$3,Table1[TGL_H]&lt;=$4:$4),Table1[CTN],"")</f>
        <v/>
      </c>
      <c r="AL29" s="2" t="str">
        <f ca="1">IF(Table1[[#This Row],[CTN_MG_2]]="","",Table1[[#This Row],[SISA X]])</f>
        <v/>
      </c>
      <c r="AM29" s="2" t="str">
        <f ca="1">IF(Table1[[#This Row],[QTY_ECER_MG_2]]="","",Table1[[#This Row],[STN SISA X]])</f>
        <v/>
      </c>
      <c r="AN29" s="2" t="str">
        <f ca="1">IF(Table1[[#This Row],[CTN_MG_2]]="","",COUNT(AK$6:AK29))</f>
        <v/>
      </c>
      <c r="AO29" s="2" t="str">
        <f ca="1">IF(AND(AX$5:AX$373&gt;=$3:$3,AX$5:AX$373&lt;=$4:$4),Table1[[#This Row],[CTN]],"")</f>
        <v/>
      </c>
      <c r="AP29" s="2" t="str">
        <f ca="1">IF(Table1[[#This Row],[CTN_MG_3]]="","",Table1[[#This Row],[SISA X]])</f>
        <v/>
      </c>
      <c r="AQ29" s="2" t="str">
        <f ca="1">IF(Table1[[#This Row],[QTY_ECER_MG_3]]="","",Table1[[#This Row],[STN SISA X]])</f>
        <v/>
      </c>
      <c r="AR29" s="4" t="str">
        <f ca="1">IF(Table1[[#This Row],[CTN_MG_3]]="","",COUNT(AO$6:AO29))</f>
        <v/>
      </c>
      <c r="AS29" s="4" t="str">
        <f ca="1">IF(AND(Table1[[#This Row],[TGL_H]]&gt;=$3:$3,Table1[[#This Row],[TGL_H]]&lt;=$4:$4),Table1[[#This Row],[CTN]],"")</f>
        <v/>
      </c>
      <c r="AT29" s="4" t="str">
        <f ca="1">IF(Table1[[#This Row],[CTN_MG_4]]="","",Table1[[#This Row],[SISA X]])</f>
        <v/>
      </c>
      <c r="AU29" s="4" t="str">
        <f ca="1">IF(Table1[[#This Row],[QTY_ECER_MG_4]]="","",Table1[[#This Row],[STN SISA X]])</f>
        <v/>
      </c>
      <c r="AV29" s="4" t="str">
        <f ca="1">IF(Table1[[#This Row],[CTN_MG_4]]="","",COUNT(AS$6:AS29))</f>
        <v/>
      </c>
      <c r="AW29" s="4">
        <f ca="1">IF(Table1[[#This Row],[ID_4]]="",IF(Table1[[#This Row],[ID_3]]="",IF(Table1[[#This Row],[ID_2]]="",IF(Table1[[#This Row],[ID_1]]="","",1),2),3),4)</f>
        <v>1</v>
      </c>
      <c r="AX29" s="3">
        <f ca="1">INDEX([1]!NOTA[TGL_H],Table1[[#This Row],[//NOTA]])</f>
        <v>45111</v>
      </c>
    </row>
    <row r="30" spans="1:50" x14ac:dyDescent="0.25">
      <c r="A30" s="1">
        <v>38</v>
      </c>
      <c r="D30" t="str">
        <f ca="1">INDEX([1]!NOTA[NB NOTA_C_QTY],Table1[[#This Row],[//NOTA]])</f>
        <v>balonmacaron122820x5lkm280050lpguntana</v>
      </c>
      <c r="E30" t="str">
        <f ca="1">INDEX([1]!NOTA[NB NOTA_C_QTY],Table1[[#This Row],[//NOTA]])&amp;Table1[[#This Row],[MINGGU]]</f>
        <v>balonmacaron122820x5lkm280050lpguntana1</v>
      </c>
      <c r="F30">
        <f t="shared" si="0"/>
        <v>38</v>
      </c>
      <c r="G30">
        <f ca="1">IF(Table1[[#This Row],[FAKTUR]]="UNTANA",MATCH(Table1[[#This Row],[NB NOTA_C_QTY]],[3]!GLOBAL[POINTER],0),IF(Table1[[#This Row],[FAKTUR]]="ARTO MORO",MATCH(Table1[[#This Row],[NB NOTA_C_QTY]],[3]!Table2[Column2],0),""))</f>
        <v>2331</v>
      </c>
      <c r="H30">
        <f ca="1">MATCH(Table1[[#This Row],[NB NOTA_C_QTY]],[2]!db[NB NOTA_C_QTY+F],0)</f>
        <v>1184</v>
      </c>
      <c r="I30" s="4" t="str">
        <f ca="1">INDEX(INDIRECT($4:$4),Table1[//DB])</f>
        <v>Balon macaron 1228 20x5 LKM 2800</v>
      </c>
      <c r="J30" s="4" t="str">
        <f ca="1">INDEX(INDIRECT($4:$4),Table1[//DB])</f>
        <v>UNTANA</v>
      </c>
      <c r="K30" s="5" t="str">
        <f ca="1">INDEX(INDIRECT($4:$4),Table1[//DB])</f>
        <v>PSM</v>
      </c>
      <c r="L30" s="4" t="str">
        <f ca="1">INDEX(INDIRECT($4:$4),Table1[//DB])</f>
        <v>50 LPG</v>
      </c>
      <c r="M30" s="4" t="str">
        <f ca="1">INDEX(INDIRECT($4:$4),Table1[//DB])</f>
        <v>balon</v>
      </c>
      <c r="N30" s="4" t="str">
        <f ca="1">INDEX(INDIRECT($4:$4),Table1[//DB])</f>
        <v>50</v>
      </c>
      <c r="O30" s="4" t="str">
        <f ca="1">INDEX(INDIRECT($4:$4),Table1[//DB])</f>
        <v>LPG</v>
      </c>
      <c r="P30" s="4" t="str">
        <f ca="1">INDEX(INDIRECT($4:$4),Table1[//DB])</f>
        <v/>
      </c>
      <c r="Q30" s="4" t="str">
        <f ca="1">INDEX(INDIRECT($4:$4),Table1[//DB])</f>
        <v/>
      </c>
      <c r="R30" s="4" t="str">
        <f ca="1">INDEX(INDIRECT($4:$4),Table1[//DB])</f>
        <v/>
      </c>
      <c r="S30" s="4" t="str">
        <f ca="1">INDEX(INDIRECT($4:$4),Table1[//DB])</f>
        <v/>
      </c>
      <c r="T30" s="4">
        <f ca="1">INDEX(INDIRECT($4:$4),Table1[//DB])</f>
        <v>50</v>
      </c>
      <c r="U30" s="4" t="str">
        <f ca="1">INDEX(INDIRECT($4:$4),Table1[//DB])</f>
        <v>LPG</v>
      </c>
      <c r="V30" s="4"/>
      <c r="W30" s="2">
        <f>INDEX([1]!NOTA[C],Table1[[#This Row],[//NOTA]])</f>
        <v>1</v>
      </c>
      <c r="X30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0" s="2">
        <f ca="1">INDEX(INDIRECT($2:$2),Table1[//NOTA])</f>
        <v>0</v>
      </c>
      <c r="Z30" s="2">
        <f>IF(Table1[[#This Row],[CTN]]&lt;1,"",INDEX([1]!NOTA[QTY],Table1[[#This Row],[//NOTA]]))</f>
        <v>50</v>
      </c>
      <c r="AA30" s="2" t="str">
        <f>IF(Table1[[#This Row],[CTN]]&lt;1,"",INDEX([1]!NOTA[STN],Table1[[#This Row],[//NOTA]]))</f>
        <v>LPG</v>
      </c>
      <c r="AB3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50</v>
      </c>
      <c r="AC30" s="4" t="str">
        <f>IF(Table1[[#This Row],[CTN]]&lt;1,INDEX([1]!NOTA[QTY],Table1[[#This Row],[//NOTA]]),"")</f>
        <v/>
      </c>
      <c r="AD30" s="4" t="str">
        <f>IF(Table1[[#This Row],[SISA]]="","",INDEX([1]!NOTA[STN],Table1[[#This Row],[//NOTA]]))</f>
        <v/>
      </c>
      <c r="AE3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0" s="2" t="str">
        <f>IF(Table1[[#This Row],[SISA X]]="","",Table1[[#This Row],[STN X]])</f>
        <v/>
      </c>
      <c r="AG30" s="2">
        <f ca="1">IF(AND(AX$5:AX$373&gt;=$3:$3,AX$5:AX$373&lt;=$4:$4),Table1[[#This Row],[CTN]],"")</f>
        <v>1</v>
      </c>
      <c r="AH30" s="2" t="str">
        <f ca="1">IF(Table1[[#This Row],[CTN_MG_1]]="","",Table1[[#This Row],[SISA X]])</f>
        <v/>
      </c>
      <c r="AI30" s="2" t="str">
        <f ca="1">IF(Table1[[#This Row],[QTY_ECER_MG_1]]="","",Table1[[#This Row],[STN SISA X]])</f>
        <v/>
      </c>
      <c r="AJ30" s="2">
        <f ca="1">IF(Table1[[#This Row],[CTN_MG_1]]="","",COUNT(AG$6:AG30))</f>
        <v>16</v>
      </c>
      <c r="AK30" s="2" t="str">
        <f ca="1">IF(AND(Table1[TGL_H]&gt;=$3:$3,Table1[TGL_H]&lt;=$4:$4),Table1[CTN],"")</f>
        <v/>
      </c>
      <c r="AL30" s="2" t="str">
        <f ca="1">IF(Table1[[#This Row],[CTN_MG_2]]="","",Table1[[#This Row],[SISA X]])</f>
        <v/>
      </c>
      <c r="AM30" s="2" t="str">
        <f ca="1">IF(Table1[[#This Row],[QTY_ECER_MG_2]]="","",Table1[[#This Row],[STN SISA X]])</f>
        <v/>
      </c>
      <c r="AN30" s="2" t="str">
        <f ca="1">IF(Table1[[#This Row],[CTN_MG_2]]="","",COUNT(AK$6:AK30))</f>
        <v/>
      </c>
      <c r="AO30" s="2" t="str">
        <f ca="1">IF(AND(AX$5:AX$373&gt;=$3:$3,AX$5:AX$373&lt;=$4:$4),Table1[[#This Row],[CTN]],"")</f>
        <v/>
      </c>
      <c r="AP30" s="2" t="str">
        <f ca="1">IF(Table1[[#This Row],[CTN_MG_3]]="","",Table1[[#This Row],[SISA X]])</f>
        <v/>
      </c>
      <c r="AQ30" s="2" t="str">
        <f ca="1">IF(Table1[[#This Row],[QTY_ECER_MG_3]]="","",Table1[[#This Row],[STN SISA X]])</f>
        <v/>
      </c>
      <c r="AR30" s="4" t="str">
        <f ca="1">IF(Table1[[#This Row],[CTN_MG_3]]="","",COUNT(AO$6:AO30))</f>
        <v/>
      </c>
      <c r="AS30" s="4" t="str">
        <f ca="1">IF(AND(Table1[[#This Row],[TGL_H]]&gt;=$3:$3,Table1[[#This Row],[TGL_H]]&lt;=$4:$4),Table1[[#This Row],[CTN]],"")</f>
        <v/>
      </c>
      <c r="AT30" s="4" t="str">
        <f ca="1">IF(Table1[[#This Row],[CTN_MG_4]]="","",Table1[[#This Row],[SISA X]])</f>
        <v/>
      </c>
      <c r="AU30" s="4" t="str">
        <f ca="1">IF(Table1[[#This Row],[QTY_ECER_MG_4]]="","",Table1[[#This Row],[STN SISA X]])</f>
        <v/>
      </c>
      <c r="AV30" s="4" t="str">
        <f ca="1">IF(Table1[[#This Row],[CTN_MG_4]]="","",COUNT(AS$6:AS30))</f>
        <v/>
      </c>
      <c r="AW30" s="4">
        <f ca="1">IF(Table1[[#This Row],[ID_4]]="",IF(Table1[[#This Row],[ID_3]]="",IF(Table1[[#This Row],[ID_2]]="",IF(Table1[[#This Row],[ID_1]]="","",1),2),3),4)</f>
        <v>1</v>
      </c>
      <c r="AX30" s="3">
        <f ca="1">INDEX([1]!NOTA[TGL_H],Table1[[#This Row],[//NOTA]])</f>
        <v>45111</v>
      </c>
    </row>
    <row r="31" spans="1:50" x14ac:dyDescent="0.25">
      <c r="A31" s="1">
        <v>39</v>
      </c>
      <c r="D31" t="str">
        <f ca="1">INDEX([1]!NOTA[NB NOTA_C_QTY],Table1[[#This Row],[//NOTA]])</f>
        <v>balonmacaron102220x5lkm220060lpguntana</v>
      </c>
      <c r="E31" t="str">
        <f ca="1">INDEX([1]!NOTA[NB NOTA_C_QTY],Table1[[#This Row],[//NOTA]])&amp;Table1[[#This Row],[MINGGU]]</f>
        <v>balonmacaron102220x5lkm220060lpguntana1</v>
      </c>
      <c r="F31">
        <f t="shared" si="0"/>
        <v>39</v>
      </c>
      <c r="G31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1">
        <f ca="1">MATCH(Table1[[#This Row],[NB NOTA_C_QTY]],[2]!db[NB NOTA_C_QTY+F],0)</f>
        <v>1183</v>
      </c>
      <c r="I31" s="4" t="str">
        <f ca="1">INDEX(INDIRECT($4:$4),Table1[//DB])</f>
        <v>Balon Macaron 1022 LKM 2200</v>
      </c>
      <c r="J31" s="4" t="str">
        <f ca="1">INDEX(INDIRECT($4:$4),Table1[//DB])</f>
        <v>UNTANA</v>
      </c>
      <c r="K31" s="5" t="str">
        <f ca="1">INDEX(INDIRECT($4:$4),Table1[//DB])</f>
        <v>PSM</v>
      </c>
      <c r="L31" s="4" t="str">
        <f ca="1">INDEX(INDIRECT($4:$4),Table1[//DB])</f>
        <v>60 LPG</v>
      </c>
      <c r="M31" s="4" t="str">
        <f ca="1">INDEX(INDIRECT($4:$4),Table1[//DB])</f>
        <v>balon</v>
      </c>
      <c r="N31" s="4" t="str">
        <f ca="1">INDEX(INDIRECT($4:$4),Table1[//DB])</f>
        <v>60</v>
      </c>
      <c r="O31" s="4" t="str">
        <f ca="1">INDEX(INDIRECT($4:$4),Table1[//DB])</f>
        <v>LPG</v>
      </c>
      <c r="P31" s="4" t="str">
        <f ca="1">INDEX(INDIRECT($4:$4),Table1[//DB])</f>
        <v/>
      </c>
      <c r="Q31" s="4" t="str">
        <f ca="1">INDEX(INDIRECT($4:$4),Table1[//DB])</f>
        <v/>
      </c>
      <c r="R31" s="4" t="str">
        <f ca="1">INDEX(INDIRECT($4:$4),Table1[//DB])</f>
        <v/>
      </c>
      <c r="S31" s="4" t="str">
        <f ca="1">INDEX(INDIRECT($4:$4),Table1[//DB])</f>
        <v/>
      </c>
      <c r="T31" s="4">
        <f ca="1">INDEX(INDIRECT($4:$4),Table1[//DB])</f>
        <v>60</v>
      </c>
      <c r="U31" s="4" t="str">
        <f ca="1">INDEX(INDIRECT($4:$4),Table1[//DB])</f>
        <v>LPG</v>
      </c>
      <c r="V31" s="4"/>
      <c r="W31" s="2">
        <f>INDEX([1]!NOTA[C],Table1[[#This Row],[//NOTA]])</f>
        <v>1</v>
      </c>
      <c r="X31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1" s="2">
        <f ca="1">INDEX(INDIRECT($2:$2),Table1[//NOTA])</f>
        <v>0</v>
      </c>
      <c r="Z31" s="2">
        <f>IF(Table1[[#This Row],[CTN]]&lt;1,"",INDEX([1]!NOTA[QTY],Table1[[#This Row],[//NOTA]]))</f>
        <v>60</v>
      </c>
      <c r="AA31" s="2" t="str">
        <f>IF(Table1[[#This Row],[CTN]]&lt;1,"",INDEX([1]!NOTA[STN],Table1[[#This Row],[//NOTA]]))</f>
        <v>LPG</v>
      </c>
      <c r="AB3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60</v>
      </c>
      <c r="AC31" s="4" t="str">
        <f>IF(Table1[[#This Row],[CTN]]&lt;1,INDEX([1]!NOTA[QTY],Table1[[#This Row],[//NOTA]]),"")</f>
        <v/>
      </c>
      <c r="AD31" s="4" t="str">
        <f>IF(Table1[[#This Row],[SISA]]="","",INDEX([1]!NOTA[STN],Table1[[#This Row],[//NOTA]]))</f>
        <v/>
      </c>
      <c r="AE3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1" s="2" t="str">
        <f>IF(Table1[[#This Row],[SISA X]]="","",Table1[[#This Row],[STN X]])</f>
        <v/>
      </c>
      <c r="AG31" s="2">
        <f ca="1">IF(AND(AX$5:AX$373&gt;=$3:$3,AX$5:AX$373&lt;=$4:$4),Table1[[#This Row],[CTN]],"")</f>
        <v>1</v>
      </c>
      <c r="AH31" s="2" t="str">
        <f ca="1">IF(Table1[[#This Row],[CTN_MG_1]]="","",Table1[[#This Row],[SISA X]])</f>
        <v/>
      </c>
      <c r="AI31" s="2" t="str">
        <f ca="1">IF(Table1[[#This Row],[QTY_ECER_MG_1]]="","",Table1[[#This Row],[STN SISA X]])</f>
        <v/>
      </c>
      <c r="AJ31" s="2">
        <f ca="1">IF(Table1[[#This Row],[CTN_MG_1]]="","",COUNT(AG$6:AG31))</f>
        <v>17</v>
      </c>
      <c r="AK31" s="2" t="str">
        <f ca="1">IF(AND(Table1[TGL_H]&gt;=$3:$3,Table1[TGL_H]&lt;=$4:$4),Table1[CTN],"")</f>
        <v/>
      </c>
      <c r="AL31" s="2" t="str">
        <f ca="1">IF(Table1[[#This Row],[CTN_MG_2]]="","",Table1[[#This Row],[SISA X]])</f>
        <v/>
      </c>
      <c r="AM31" s="2" t="str">
        <f ca="1">IF(Table1[[#This Row],[QTY_ECER_MG_2]]="","",Table1[[#This Row],[STN SISA X]])</f>
        <v/>
      </c>
      <c r="AN31" s="2" t="str">
        <f ca="1">IF(Table1[[#This Row],[CTN_MG_2]]="","",COUNT(AK$6:AK31))</f>
        <v/>
      </c>
      <c r="AO31" s="2" t="str">
        <f ca="1">IF(AND(AX$5:AX$373&gt;=$3:$3,AX$5:AX$373&lt;=$4:$4),Table1[[#This Row],[CTN]],"")</f>
        <v/>
      </c>
      <c r="AP31" s="2" t="str">
        <f ca="1">IF(Table1[[#This Row],[CTN_MG_3]]="","",Table1[[#This Row],[SISA X]])</f>
        <v/>
      </c>
      <c r="AQ31" s="2" t="str">
        <f ca="1">IF(Table1[[#This Row],[QTY_ECER_MG_3]]="","",Table1[[#This Row],[STN SISA X]])</f>
        <v/>
      </c>
      <c r="AR31" s="4" t="str">
        <f ca="1">IF(Table1[[#This Row],[CTN_MG_3]]="","",COUNT(AO$6:AO31))</f>
        <v/>
      </c>
      <c r="AS31" s="4" t="str">
        <f ca="1">IF(AND(Table1[[#This Row],[TGL_H]]&gt;=$3:$3,Table1[[#This Row],[TGL_H]]&lt;=$4:$4),Table1[[#This Row],[CTN]],"")</f>
        <v/>
      </c>
      <c r="AT31" s="4" t="str">
        <f ca="1">IF(Table1[[#This Row],[CTN_MG_4]]="","",Table1[[#This Row],[SISA X]])</f>
        <v/>
      </c>
      <c r="AU31" s="4" t="str">
        <f ca="1">IF(Table1[[#This Row],[QTY_ECER_MG_4]]="","",Table1[[#This Row],[STN SISA X]])</f>
        <v/>
      </c>
      <c r="AV31" s="4" t="str">
        <f ca="1">IF(Table1[[#This Row],[CTN_MG_4]]="","",COUNT(AS$6:AS31))</f>
        <v/>
      </c>
      <c r="AW31" s="4">
        <f ca="1">IF(Table1[[#This Row],[ID_4]]="",IF(Table1[[#This Row],[ID_3]]="",IF(Table1[[#This Row],[ID_2]]="",IF(Table1[[#This Row],[ID_1]]="","",1),2),3),4)</f>
        <v>1</v>
      </c>
      <c r="AX31" s="3">
        <f ca="1">INDEX([1]!NOTA[TGL_H],Table1[[#This Row],[//NOTA]])</f>
        <v>45111</v>
      </c>
    </row>
    <row r="32" spans="1:50" x14ac:dyDescent="0.25">
      <c r="A32" s="1">
        <v>40</v>
      </c>
      <c r="D32" t="str">
        <f ca="1">INDEX([1]!NOTA[NB NOTA_C_QTY],Table1[[#This Row],[//NOTA]])</f>
        <v>balonkilap102220x5lkp220060lpguntana</v>
      </c>
      <c r="E32" t="str">
        <f ca="1">INDEX([1]!NOTA[NB NOTA_C_QTY],Table1[[#This Row],[//NOTA]])&amp;Table1[[#This Row],[MINGGU]]</f>
        <v>balonkilap102220x5lkp220060lpguntana1</v>
      </c>
      <c r="F32">
        <f t="shared" si="0"/>
        <v>40</v>
      </c>
      <c r="G32">
        <f ca="1">IF(Table1[[#This Row],[FAKTUR]]="UNTANA",MATCH(Table1[[#This Row],[NB NOTA_C_QTY]],[3]!GLOBAL[POINTER],0),IF(Table1[[#This Row],[FAKTUR]]="ARTO MORO",MATCH(Table1[[#This Row],[NB NOTA_C_QTY]],[3]!Table2[Column2],0),""))</f>
        <v>2329</v>
      </c>
      <c r="H32">
        <f ca="1">MATCH(Table1[[#This Row],[NB NOTA_C_QTY]],[2]!db[NB NOTA_C_QTY+F],0)</f>
        <v>1180</v>
      </c>
      <c r="I32" s="4" t="str">
        <f ca="1">INDEX(INDIRECT($4:$4),Table1[//DB])</f>
        <v>Balon Kilap 1022 20X5 LKP 2200</v>
      </c>
      <c r="J32" s="4" t="str">
        <f ca="1">INDEX(INDIRECT($4:$4),Table1[//DB])</f>
        <v>UNTANA</v>
      </c>
      <c r="K32" s="5" t="str">
        <f ca="1">INDEX(INDIRECT($4:$4),Table1[//DB])</f>
        <v>PSM</v>
      </c>
      <c r="L32" s="4" t="str">
        <f ca="1">INDEX(INDIRECT($4:$4),Table1[//DB])</f>
        <v>60 LPG</v>
      </c>
      <c r="M32" s="4" t="str">
        <f ca="1">INDEX(INDIRECT($4:$4),Table1[//DB])</f>
        <v>dll</v>
      </c>
      <c r="N32" s="4" t="str">
        <f ca="1">INDEX(INDIRECT($4:$4),Table1[//DB])</f>
        <v>60</v>
      </c>
      <c r="O32" s="4" t="str">
        <f ca="1">INDEX(INDIRECT($4:$4),Table1[//DB])</f>
        <v>LPG</v>
      </c>
      <c r="P32" s="4" t="str">
        <f ca="1">INDEX(INDIRECT($4:$4),Table1[//DB])</f>
        <v/>
      </c>
      <c r="Q32" s="4" t="str">
        <f ca="1">INDEX(INDIRECT($4:$4),Table1[//DB])</f>
        <v/>
      </c>
      <c r="R32" s="4" t="str">
        <f ca="1">INDEX(INDIRECT($4:$4),Table1[//DB])</f>
        <v/>
      </c>
      <c r="S32" s="4" t="str">
        <f ca="1">INDEX(INDIRECT($4:$4),Table1[//DB])</f>
        <v/>
      </c>
      <c r="T32" s="4">
        <f ca="1">INDEX(INDIRECT($4:$4),Table1[//DB])</f>
        <v>60</v>
      </c>
      <c r="U32" s="4" t="str">
        <f ca="1">INDEX(INDIRECT($4:$4),Table1[//DB])</f>
        <v>LPG</v>
      </c>
      <c r="V32" s="4"/>
      <c r="W32" s="2">
        <f>INDEX([1]!NOTA[C],Table1[[#This Row],[//NOTA]])</f>
        <v>1</v>
      </c>
      <c r="X32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2" s="2">
        <f ca="1">INDEX(INDIRECT($2:$2),Table1[//NOTA])</f>
        <v>0</v>
      </c>
      <c r="Z32" s="2">
        <f>IF(Table1[[#This Row],[CTN]]&lt;1,"",INDEX([1]!NOTA[QTY],Table1[[#This Row],[//NOTA]]))</f>
        <v>60</v>
      </c>
      <c r="AA32" s="2" t="str">
        <f>IF(Table1[[#This Row],[CTN]]&lt;1,"",INDEX([1]!NOTA[STN],Table1[[#This Row],[//NOTA]]))</f>
        <v>LPG</v>
      </c>
      <c r="AB3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60</v>
      </c>
      <c r="AC32" s="4" t="str">
        <f>IF(Table1[[#This Row],[CTN]]&lt;1,INDEX([1]!NOTA[QTY],Table1[[#This Row],[//NOTA]]),"")</f>
        <v/>
      </c>
      <c r="AD32" s="4" t="str">
        <f>IF(Table1[[#This Row],[SISA]]="","",INDEX([1]!NOTA[STN],Table1[[#This Row],[//NOTA]]))</f>
        <v/>
      </c>
      <c r="AE3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2" s="2" t="str">
        <f>IF(Table1[[#This Row],[SISA X]]="","",Table1[[#This Row],[STN X]])</f>
        <v/>
      </c>
      <c r="AG32" s="2">
        <f ca="1">IF(AND(AX$5:AX$373&gt;=$3:$3,AX$5:AX$373&lt;=$4:$4),Table1[[#This Row],[CTN]],"")</f>
        <v>1</v>
      </c>
      <c r="AH32" s="2" t="str">
        <f ca="1">IF(Table1[[#This Row],[CTN_MG_1]]="","",Table1[[#This Row],[SISA X]])</f>
        <v/>
      </c>
      <c r="AI32" s="2" t="str">
        <f ca="1">IF(Table1[[#This Row],[QTY_ECER_MG_1]]="","",Table1[[#This Row],[STN SISA X]])</f>
        <v/>
      </c>
      <c r="AJ32" s="2">
        <f ca="1">IF(Table1[[#This Row],[CTN_MG_1]]="","",COUNT(AG$6:AG32))</f>
        <v>18</v>
      </c>
      <c r="AK32" s="2" t="str">
        <f ca="1">IF(AND(Table1[TGL_H]&gt;=$3:$3,Table1[TGL_H]&lt;=$4:$4),Table1[CTN],"")</f>
        <v/>
      </c>
      <c r="AL32" s="2" t="str">
        <f ca="1">IF(Table1[[#This Row],[CTN_MG_2]]="","",Table1[[#This Row],[SISA X]])</f>
        <v/>
      </c>
      <c r="AM32" s="2" t="str">
        <f ca="1">IF(Table1[[#This Row],[QTY_ECER_MG_2]]="","",Table1[[#This Row],[STN SISA X]])</f>
        <v/>
      </c>
      <c r="AN32" s="2" t="str">
        <f ca="1">IF(Table1[[#This Row],[CTN_MG_2]]="","",COUNT(AK$6:AK32))</f>
        <v/>
      </c>
      <c r="AO32" s="2" t="str">
        <f ca="1">IF(AND(AX$5:AX$373&gt;=$3:$3,AX$5:AX$373&lt;=$4:$4),Table1[[#This Row],[CTN]],"")</f>
        <v/>
      </c>
      <c r="AP32" s="2" t="str">
        <f ca="1">IF(Table1[[#This Row],[CTN_MG_3]]="","",Table1[[#This Row],[SISA X]])</f>
        <v/>
      </c>
      <c r="AQ32" s="2" t="str">
        <f ca="1">IF(Table1[[#This Row],[QTY_ECER_MG_3]]="","",Table1[[#This Row],[STN SISA X]])</f>
        <v/>
      </c>
      <c r="AR32" s="4" t="str">
        <f ca="1">IF(Table1[[#This Row],[CTN_MG_3]]="","",COUNT(AO$6:AO32))</f>
        <v/>
      </c>
      <c r="AS32" s="4" t="str">
        <f ca="1">IF(AND(Table1[[#This Row],[TGL_H]]&gt;=$3:$3,Table1[[#This Row],[TGL_H]]&lt;=$4:$4),Table1[[#This Row],[CTN]],"")</f>
        <v/>
      </c>
      <c r="AT32" s="4" t="str">
        <f ca="1">IF(Table1[[#This Row],[CTN_MG_4]]="","",Table1[[#This Row],[SISA X]])</f>
        <v/>
      </c>
      <c r="AU32" s="4" t="str">
        <f ca="1">IF(Table1[[#This Row],[QTY_ECER_MG_4]]="","",Table1[[#This Row],[STN SISA X]])</f>
        <v/>
      </c>
      <c r="AV32" s="4" t="str">
        <f ca="1">IF(Table1[[#This Row],[CTN_MG_4]]="","",COUNT(AS$6:AS32))</f>
        <v/>
      </c>
      <c r="AW32" s="4">
        <f ca="1">IF(Table1[[#This Row],[ID_4]]="",IF(Table1[[#This Row],[ID_3]]="",IF(Table1[[#This Row],[ID_2]]="",IF(Table1[[#This Row],[ID_1]]="","",1),2),3),4)</f>
        <v>1</v>
      </c>
      <c r="AX32" s="3">
        <f ca="1">INDEX([1]!NOTA[TGL_H],Table1[[#This Row],[//NOTA]])</f>
        <v>45111</v>
      </c>
    </row>
    <row r="33" spans="1:50" x14ac:dyDescent="0.25">
      <c r="A33" s="1">
        <v>41</v>
      </c>
      <c r="D33" t="str">
        <f ca="1">INDEX([1]!NOTA[NB NOTA_C_QTY],Table1[[#This Row],[//NOTA]])</f>
        <v>balonkilap123220x5lkp320050lpguntana</v>
      </c>
      <c r="E33" t="str">
        <f ca="1">INDEX([1]!NOTA[NB NOTA_C_QTY],Table1[[#This Row],[//NOTA]])&amp;Table1[[#This Row],[MINGGU]]</f>
        <v>balonkilap123220x5lkp320050lpguntana1</v>
      </c>
      <c r="F33">
        <f t="shared" si="0"/>
        <v>41</v>
      </c>
      <c r="G33">
        <f ca="1">IF(Table1[[#This Row],[FAKTUR]]="UNTANA",MATCH(Table1[[#This Row],[NB NOTA_C_QTY]],[3]!GLOBAL[POINTER],0),IF(Table1[[#This Row],[FAKTUR]]="ARTO MORO",MATCH(Table1[[#This Row],[NB NOTA_C_QTY]],[3]!Table2[Column2],0),""))</f>
        <v>228</v>
      </c>
      <c r="H33">
        <f ca="1">MATCH(Table1[[#This Row],[NB NOTA_C_QTY]],[2]!db[NB NOTA_C_QTY+F],0)</f>
        <v>1181</v>
      </c>
      <c r="I33" s="4" t="str">
        <f ca="1">INDEX(INDIRECT($4:$4),Table1[//DB])</f>
        <v>Balon Kilap 1232 20X5 LKP 3200</v>
      </c>
      <c r="J33" s="4" t="str">
        <f ca="1">INDEX(INDIRECT($4:$4),Table1[//DB])</f>
        <v>UNTANA</v>
      </c>
      <c r="K33" s="5" t="str">
        <f ca="1">INDEX(INDIRECT($4:$4),Table1[//DB])</f>
        <v>PSM</v>
      </c>
      <c r="L33" s="4" t="str">
        <f ca="1">INDEX(INDIRECT($4:$4),Table1[//DB])</f>
        <v>50 LPG</v>
      </c>
      <c r="M33" s="4" t="str">
        <f ca="1">INDEX(INDIRECT($4:$4),Table1[//DB])</f>
        <v>dll</v>
      </c>
      <c r="N33" s="4" t="str">
        <f ca="1">INDEX(INDIRECT($4:$4),Table1[//DB])</f>
        <v>50</v>
      </c>
      <c r="O33" s="4" t="str">
        <f ca="1">INDEX(INDIRECT($4:$4),Table1[//DB])</f>
        <v>LPG</v>
      </c>
      <c r="P33" s="4" t="str">
        <f ca="1">INDEX(INDIRECT($4:$4),Table1[//DB])</f>
        <v/>
      </c>
      <c r="Q33" s="4" t="str">
        <f ca="1">INDEX(INDIRECT($4:$4),Table1[//DB])</f>
        <v/>
      </c>
      <c r="R33" s="4" t="str">
        <f ca="1">INDEX(INDIRECT($4:$4),Table1[//DB])</f>
        <v/>
      </c>
      <c r="S33" s="4" t="str">
        <f ca="1">INDEX(INDIRECT($4:$4),Table1[//DB])</f>
        <v/>
      </c>
      <c r="T33" s="4">
        <f ca="1">INDEX(INDIRECT($4:$4),Table1[//DB])</f>
        <v>50</v>
      </c>
      <c r="U33" s="4" t="str">
        <f ca="1">INDEX(INDIRECT($4:$4),Table1[//DB])</f>
        <v>LPG</v>
      </c>
      <c r="V33" s="4"/>
      <c r="W33" s="2">
        <f>INDEX([1]!NOTA[C],Table1[[#This Row],[//NOTA]])</f>
        <v>2</v>
      </c>
      <c r="X33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33" s="2">
        <f ca="1">INDEX(INDIRECT($2:$2),Table1[//NOTA])</f>
        <v>0</v>
      </c>
      <c r="Z33" s="2">
        <f>IF(Table1[[#This Row],[CTN]]&lt;1,"",INDEX([1]!NOTA[QTY],Table1[[#This Row],[//NOTA]]))</f>
        <v>100</v>
      </c>
      <c r="AA33" s="2" t="str">
        <f>IF(Table1[[#This Row],[CTN]]&lt;1,"",INDEX([1]!NOTA[STN],Table1[[#This Row],[//NOTA]]))</f>
        <v>LPG</v>
      </c>
      <c r="AB3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100</v>
      </c>
      <c r="AC33" s="4" t="str">
        <f>IF(Table1[[#This Row],[CTN]]&lt;1,INDEX([1]!NOTA[QTY],Table1[[#This Row],[//NOTA]]),"")</f>
        <v/>
      </c>
      <c r="AD33" s="4" t="str">
        <f>IF(Table1[[#This Row],[SISA]]="","",INDEX([1]!NOTA[STN],Table1[[#This Row],[//NOTA]]))</f>
        <v/>
      </c>
      <c r="AE3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3" s="2" t="str">
        <f>IF(Table1[[#This Row],[SISA X]]="","",Table1[[#This Row],[STN X]])</f>
        <v/>
      </c>
      <c r="AG33" s="2">
        <f ca="1">IF(AND(AX$5:AX$373&gt;=$3:$3,AX$5:AX$373&lt;=$4:$4),Table1[[#This Row],[CTN]],"")</f>
        <v>2</v>
      </c>
      <c r="AH33" s="2" t="str">
        <f ca="1">IF(Table1[[#This Row],[CTN_MG_1]]="","",Table1[[#This Row],[SISA X]])</f>
        <v/>
      </c>
      <c r="AI33" s="2" t="str">
        <f ca="1">IF(Table1[[#This Row],[QTY_ECER_MG_1]]="","",Table1[[#This Row],[STN SISA X]])</f>
        <v/>
      </c>
      <c r="AJ33" s="2">
        <f ca="1">IF(Table1[[#This Row],[CTN_MG_1]]="","",COUNT(AG$6:AG33))</f>
        <v>19</v>
      </c>
      <c r="AK33" s="2" t="str">
        <f ca="1">IF(AND(Table1[TGL_H]&gt;=$3:$3,Table1[TGL_H]&lt;=$4:$4),Table1[CTN],"")</f>
        <v/>
      </c>
      <c r="AL33" s="2" t="str">
        <f ca="1">IF(Table1[[#This Row],[CTN_MG_2]]="","",Table1[[#This Row],[SISA X]])</f>
        <v/>
      </c>
      <c r="AM33" s="2" t="str">
        <f ca="1">IF(Table1[[#This Row],[QTY_ECER_MG_2]]="","",Table1[[#This Row],[STN SISA X]])</f>
        <v/>
      </c>
      <c r="AN33" s="2" t="str">
        <f ca="1">IF(Table1[[#This Row],[CTN_MG_2]]="","",COUNT(AK$6:AK33))</f>
        <v/>
      </c>
      <c r="AO33" s="2" t="str">
        <f ca="1">IF(AND(AX$5:AX$373&gt;=$3:$3,AX$5:AX$373&lt;=$4:$4),Table1[[#This Row],[CTN]],"")</f>
        <v/>
      </c>
      <c r="AP33" s="2" t="str">
        <f ca="1">IF(Table1[[#This Row],[CTN_MG_3]]="","",Table1[[#This Row],[SISA X]])</f>
        <v/>
      </c>
      <c r="AQ33" s="2" t="str">
        <f ca="1">IF(Table1[[#This Row],[QTY_ECER_MG_3]]="","",Table1[[#This Row],[STN SISA X]])</f>
        <v/>
      </c>
      <c r="AR33" s="4" t="str">
        <f ca="1">IF(Table1[[#This Row],[CTN_MG_3]]="","",COUNT(AO$6:AO33))</f>
        <v/>
      </c>
      <c r="AS33" s="4" t="str">
        <f ca="1">IF(AND(Table1[[#This Row],[TGL_H]]&gt;=$3:$3,Table1[[#This Row],[TGL_H]]&lt;=$4:$4),Table1[[#This Row],[CTN]],"")</f>
        <v/>
      </c>
      <c r="AT33" s="4" t="str">
        <f ca="1">IF(Table1[[#This Row],[CTN_MG_4]]="","",Table1[[#This Row],[SISA X]])</f>
        <v/>
      </c>
      <c r="AU33" s="4" t="str">
        <f ca="1">IF(Table1[[#This Row],[QTY_ECER_MG_4]]="","",Table1[[#This Row],[STN SISA X]])</f>
        <v/>
      </c>
      <c r="AV33" s="4" t="str">
        <f ca="1">IF(Table1[[#This Row],[CTN_MG_4]]="","",COUNT(AS$6:AS33))</f>
        <v/>
      </c>
      <c r="AW33" s="4">
        <f ca="1">IF(Table1[[#This Row],[ID_4]]="",IF(Table1[[#This Row],[ID_3]]="",IF(Table1[[#This Row],[ID_2]]="",IF(Table1[[#This Row],[ID_1]]="","",1),2),3),4)</f>
        <v>1</v>
      </c>
      <c r="AX33" s="3">
        <f ca="1">INDEX([1]!NOTA[TGL_H],Table1[[#This Row],[//NOTA]])</f>
        <v>45111</v>
      </c>
    </row>
    <row r="34" spans="1:50" x14ac:dyDescent="0.25">
      <c r="A34" s="1">
        <v>42</v>
      </c>
      <c r="D34" t="str">
        <f ca="1">INDEX([1]!NOTA[NB NOTA_C_QTY],Table1[[#This Row],[//NOTA]])</f>
        <v>balonlove102220x5lkl220075lpguntana</v>
      </c>
      <c r="E34" t="str">
        <f ca="1">INDEX([1]!NOTA[NB NOTA_C_QTY],Table1[[#This Row],[//NOTA]])&amp;Table1[[#This Row],[MINGGU]]</f>
        <v>balonlove102220x5lkl220075lpguntana1</v>
      </c>
      <c r="F34">
        <f t="shared" si="0"/>
        <v>42</v>
      </c>
      <c r="G34">
        <f ca="1">IF(Table1[[#This Row],[FAKTUR]]="UNTANA",MATCH(Table1[[#This Row],[NB NOTA_C_QTY]],[3]!GLOBAL[POINTER],0),IF(Table1[[#This Row],[FAKTUR]]="ARTO MORO",MATCH(Table1[[#This Row],[NB NOTA_C_QTY]],[3]!Table2[Column2],0),""))</f>
        <v>232</v>
      </c>
      <c r="H34">
        <f ca="1">MATCH(Table1[[#This Row],[NB NOTA_C_QTY]],[2]!db[NB NOTA_C_QTY+F],0)</f>
        <v>1182</v>
      </c>
      <c r="I34" s="4" t="str">
        <f ca="1">INDEX(INDIRECT($4:$4),Table1[//DB])</f>
        <v>Balon Love 1022 20x5 LKL 2200</v>
      </c>
      <c r="J34" s="4" t="str">
        <f ca="1">INDEX(INDIRECT($4:$4),Table1[//DB])</f>
        <v>UNTANA</v>
      </c>
      <c r="K34" s="5" t="str">
        <f ca="1">INDEX(INDIRECT($4:$4),Table1[//DB])</f>
        <v>PSM</v>
      </c>
      <c r="L34" s="4" t="str">
        <f ca="1">INDEX(INDIRECT($4:$4),Table1[//DB])</f>
        <v>75 LPG</v>
      </c>
      <c r="M34" s="4" t="str">
        <f ca="1">INDEX(INDIRECT($4:$4),Table1[//DB])</f>
        <v>balon</v>
      </c>
      <c r="N34" s="4" t="str">
        <f ca="1">INDEX(INDIRECT($4:$4),Table1[//DB])</f>
        <v>75</v>
      </c>
      <c r="O34" s="4" t="str">
        <f ca="1">INDEX(INDIRECT($4:$4),Table1[//DB])</f>
        <v>LPG</v>
      </c>
      <c r="P34" s="4" t="str">
        <f ca="1">INDEX(INDIRECT($4:$4),Table1[//DB])</f>
        <v/>
      </c>
      <c r="Q34" s="4" t="str">
        <f ca="1">INDEX(INDIRECT($4:$4),Table1[//DB])</f>
        <v/>
      </c>
      <c r="R34" s="4" t="str">
        <f ca="1">INDEX(INDIRECT($4:$4),Table1[//DB])</f>
        <v/>
      </c>
      <c r="S34" s="4" t="str">
        <f ca="1">INDEX(INDIRECT($4:$4),Table1[//DB])</f>
        <v/>
      </c>
      <c r="T34" s="4">
        <f ca="1">INDEX(INDIRECT($4:$4),Table1[//DB])</f>
        <v>75</v>
      </c>
      <c r="U34" s="4" t="str">
        <f ca="1">INDEX(INDIRECT($4:$4),Table1[//DB])</f>
        <v>LPG</v>
      </c>
      <c r="V34" s="4"/>
      <c r="W34" s="2">
        <f>INDEX([1]!NOTA[C],Table1[[#This Row],[//NOTA]])</f>
        <v>2</v>
      </c>
      <c r="X34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34" s="2">
        <f ca="1">INDEX(INDIRECT($2:$2),Table1[//NOTA])</f>
        <v>0</v>
      </c>
      <c r="Z34" s="2">
        <f>IF(Table1[[#This Row],[CTN]]&lt;1,"",INDEX([1]!NOTA[QTY],Table1[[#This Row],[//NOTA]]))</f>
        <v>150</v>
      </c>
      <c r="AA34" s="2" t="str">
        <f>IF(Table1[[#This Row],[CTN]]&lt;1,"",INDEX([1]!NOTA[STN],Table1[[#This Row],[//NOTA]]))</f>
        <v>LPG</v>
      </c>
      <c r="AB3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150</v>
      </c>
      <c r="AC34" s="4" t="str">
        <f>IF(Table1[[#This Row],[CTN]]&lt;1,INDEX([1]!NOTA[QTY],Table1[[#This Row],[//NOTA]]),"")</f>
        <v/>
      </c>
      <c r="AD34" s="4" t="str">
        <f>IF(Table1[[#This Row],[SISA]]="","",INDEX([1]!NOTA[STN],Table1[[#This Row],[//NOTA]]))</f>
        <v/>
      </c>
      <c r="AE3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4" s="2" t="str">
        <f>IF(Table1[[#This Row],[SISA X]]="","",Table1[[#This Row],[STN X]])</f>
        <v/>
      </c>
      <c r="AG34" s="2">
        <f ca="1">IF(AND(AX$5:AX$373&gt;=$3:$3,AX$5:AX$373&lt;=$4:$4),Table1[[#This Row],[CTN]],"")</f>
        <v>2</v>
      </c>
      <c r="AH34" s="2" t="str">
        <f ca="1">IF(Table1[[#This Row],[CTN_MG_1]]="","",Table1[[#This Row],[SISA X]])</f>
        <v/>
      </c>
      <c r="AI34" s="2" t="str">
        <f ca="1">IF(Table1[[#This Row],[QTY_ECER_MG_1]]="","",Table1[[#This Row],[STN SISA X]])</f>
        <v/>
      </c>
      <c r="AJ34" s="2">
        <f ca="1">IF(Table1[[#This Row],[CTN_MG_1]]="","",COUNT(AG$6:AG34))</f>
        <v>20</v>
      </c>
      <c r="AK34" s="2" t="str">
        <f ca="1">IF(AND(Table1[TGL_H]&gt;=$3:$3,Table1[TGL_H]&lt;=$4:$4),Table1[CTN],"")</f>
        <v/>
      </c>
      <c r="AL34" s="2" t="str">
        <f ca="1">IF(Table1[[#This Row],[CTN_MG_2]]="","",Table1[[#This Row],[SISA X]])</f>
        <v/>
      </c>
      <c r="AM34" s="2" t="str">
        <f ca="1">IF(Table1[[#This Row],[QTY_ECER_MG_2]]="","",Table1[[#This Row],[STN SISA X]])</f>
        <v/>
      </c>
      <c r="AN34" s="2" t="str">
        <f ca="1">IF(Table1[[#This Row],[CTN_MG_2]]="","",COUNT(AK$6:AK34))</f>
        <v/>
      </c>
      <c r="AO34" s="2" t="str">
        <f ca="1">IF(AND(AX$5:AX$373&gt;=$3:$3,AX$5:AX$373&lt;=$4:$4),Table1[[#This Row],[CTN]],"")</f>
        <v/>
      </c>
      <c r="AP34" s="2" t="str">
        <f ca="1">IF(Table1[[#This Row],[CTN_MG_3]]="","",Table1[[#This Row],[SISA X]])</f>
        <v/>
      </c>
      <c r="AQ34" s="2" t="str">
        <f ca="1">IF(Table1[[#This Row],[QTY_ECER_MG_3]]="","",Table1[[#This Row],[STN SISA X]])</f>
        <v/>
      </c>
      <c r="AR34" s="4" t="str">
        <f ca="1">IF(Table1[[#This Row],[CTN_MG_3]]="","",COUNT(AO$6:AO34))</f>
        <v/>
      </c>
      <c r="AS34" s="4" t="str">
        <f ca="1">IF(AND(Table1[[#This Row],[TGL_H]]&gt;=$3:$3,Table1[[#This Row],[TGL_H]]&lt;=$4:$4),Table1[[#This Row],[CTN]],"")</f>
        <v/>
      </c>
      <c r="AT34" s="4" t="str">
        <f ca="1">IF(Table1[[#This Row],[CTN_MG_4]]="","",Table1[[#This Row],[SISA X]])</f>
        <v/>
      </c>
      <c r="AU34" s="4" t="str">
        <f ca="1">IF(Table1[[#This Row],[QTY_ECER_MG_4]]="","",Table1[[#This Row],[STN SISA X]])</f>
        <v/>
      </c>
      <c r="AV34" s="4" t="str">
        <f ca="1">IF(Table1[[#This Row],[CTN_MG_4]]="","",COUNT(AS$6:AS34))</f>
        <v/>
      </c>
      <c r="AW34" s="4">
        <f ca="1">IF(Table1[[#This Row],[ID_4]]="",IF(Table1[[#This Row],[ID_3]]="",IF(Table1[[#This Row],[ID_2]]="",IF(Table1[[#This Row],[ID_1]]="","",1),2),3),4)</f>
        <v>1</v>
      </c>
      <c r="AX34" s="3">
        <f ca="1">INDEX([1]!NOTA[TGL_H],Table1[[#This Row],[//NOTA]])</f>
        <v>45111</v>
      </c>
    </row>
    <row r="35" spans="1:50" x14ac:dyDescent="0.25">
      <c r="A35" s="1">
        <v>44</v>
      </c>
      <c r="D35" t="str">
        <f ca="1">INDEX([1]!NOTA[NB NOTA_C_QTY],Table1[[#This Row],[//NOTA]])</f>
        <v>correctiontapect522ptljk60lsnartomoro</v>
      </c>
      <c r="E35" t="str">
        <f ca="1">INDEX([1]!NOTA[NB NOTA_C_QTY],Table1[[#This Row],[//NOTA]])&amp;Table1[[#This Row],[MINGGU]]</f>
        <v>correctiontapect522ptljk60lsnartomoro1</v>
      </c>
      <c r="F35">
        <f t="shared" si="0"/>
        <v>44</v>
      </c>
      <c r="G35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5">
        <f ca="1">MATCH(Table1[[#This Row],[NB NOTA_C_QTY]],[2]!db[NB NOTA_C_QTY+F],0)</f>
        <v>947</v>
      </c>
      <c r="I35" s="4" t="str">
        <f ca="1">INDEX(INDIRECT($4:$4),Table1[//DB])</f>
        <v>Tipe-ex JK CT-522 PTL</v>
      </c>
      <c r="J35" s="4" t="str">
        <f ca="1">INDEX(INDIRECT($4:$4),Table1[//DB])</f>
        <v>ARTO MORO</v>
      </c>
      <c r="K35" s="5" t="str">
        <f ca="1">INDEX(INDIRECT($4:$4),Table1[//DB])</f>
        <v>ATALI</v>
      </c>
      <c r="L35" s="4" t="str">
        <f ca="1">INDEX(INDIRECT($4:$4),Table1[//DB])</f>
        <v>60 LSN</v>
      </c>
      <c r="M35" s="4" t="str">
        <f ca="1">INDEX(INDIRECT($4:$4),Table1[//DB])</f>
        <v>tipex</v>
      </c>
      <c r="N35" s="4" t="str">
        <f ca="1">INDEX(INDIRECT($4:$4),Table1[//DB])</f>
        <v>60</v>
      </c>
      <c r="O35" s="4" t="str">
        <f ca="1">INDEX(INDIRECT($4:$4),Table1[//DB])</f>
        <v>LSN</v>
      </c>
      <c r="P35" s="4">
        <f ca="1">INDEX(INDIRECT($4:$4),Table1[//DB])</f>
        <v>12</v>
      </c>
      <c r="Q35" s="4" t="str">
        <f ca="1">INDEX(INDIRECT($4:$4),Table1[//DB])</f>
        <v>PCS</v>
      </c>
      <c r="R35" s="4" t="str">
        <f ca="1">INDEX(INDIRECT($4:$4),Table1[//DB])</f>
        <v/>
      </c>
      <c r="S35" s="4" t="str">
        <f ca="1">INDEX(INDIRECT($4:$4),Table1[//DB])</f>
        <v/>
      </c>
      <c r="T35" s="4">
        <f ca="1">INDEX(INDIRECT($4:$4),Table1[//DB])</f>
        <v>720</v>
      </c>
      <c r="U35" s="4" t="str">
        <f ca="1">INDEX(INDIRECT($4:$4),Table1[//DB])</f>
        <v>PCS</v>
      </c>
      <c r="V35" s="4"/>
      <c r="W35" s="2">
        <f>INDEX([1]!NOTA[C],Table1[[#This Row],[//NOTA]])</f>
        <v>2</v>
      </c>
      <c r="X35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35" s="2">
        <f ca="1">INDEX(INDIRECT($2:$2),Table1[//NOTA])</f>
        <v>0</v>
      </c>
      <c r="Z35" s="2">
        <f>IF(Table1[[#This Row],[CTN]]&lt;1,"",INDEX([1]!NOTA[QTY],Table1[[#This Row],[//NOTA]]))</f>
        <v>1440</v>
      </c>
      <c r="AA35" s="2" t="str">
        <f>IF(Table1[[#This Row],[CTN]]&lt;1,"",INDEX([1]!NOTA[STN],Table1[[#This Row],[//NOTA]]))</f>
        <v>PCS</v>
      </c>
      <c r="AB3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1440</v>
      </c>
      <c r="AC35" s="4" t="str">
        <f>IF(Table1[[#This Row],[CTN]]&lt;1,INDEX([1]!NOTA[QTY],Table1[[#This Row],[//NOTA]]),"")</f>
        <v/>
      </c>
      <c r="AD35" s="4" t="str">
        <f>IF(Table1[[#This Row],[SISA]]="","",INDEX([1]!NOTA[STN],Table1[[#This Row],[//NOTA]]))</f>
        <v/>
      </c>
      <c r="AE3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5" s="2" t="str">
        <f>IF(Table1[[#This Row],[SISA X]]="","",Table1[[#This Row],[STN X]])</f>
        <v/>
      </c>
      <c r="AG35" s="2">
        <f ca="1">IF(AND(AX$5:AX$373&gt;=$3:$3,AX$5:AX$373&lt;=$4:$4),Table1[[#This Row],[CTN]],"")</f>
        <v>2</v>
      </c>
      <c r="AH35" s="2" t="str">
        <f ca="1">IF(Table1[[#This Row],[CTN_MG_1]]="","",Table1[[#This Row],[SISA X]])</f>
        <v/>
      </c>
      <c r="AI35" s="2" t="str">
        <f ca="1">IF(Table1[[#This Row],[QTY_ECER_MG_1]]="","",Table1[[#This Row],[STN SISA X]])</f>
        <v/>
      </c>
      <c r="AJ35" s="2">
        <f ca="1">IF(Table1[[#This Row],[CTN_MG_1]]="","",COUNT(AG$6:AG35))</f>
        <v>21</v>
      </c>
      <c r="AK35" s="2" t="str">
        <f ca="1">IF(AND(Table1[TGL_H]&gt;=$3:$3,Table1[TGL_H]&lt;=$4:$4),Table1[CTN],"")</f>
        <v/>
      </c>
      <c r="AL35" s="2" t="str">
        <f ca="1">IF(Table1[[#This Row],[CTN_MG_2]]="","",Table1[[#This Row],[SISA X]])</f>
        <v/>
      </c>
      <c r="AM35" s="2" t="str">
        <f ca="1">IF(Table1[[#This Row],[QTY_ECER_MG_2]]="","",Table1[[#This Row],[STN SISA X]])</f>
        <v/>
      </c>
      <c r="AN35" s="2" t="str">
        <f ca="1">IF(Table1[[#This Row],[CTN_MG_2]]="","",COUNT(AK$6:AK35))</f>
        <v/>
      </c>
      <c r="AO35" s="2" t="str">
        <f ca="1">IF(AND(AX$5:AX$373&gt;=$3:$3,AX$5:AX$373&lt;=$4:$4),Table1[[#This Row],[CTN]],"")</f>
        <v/>
      </c>
      <c r="AP35" s="2" t="str">
        <f ca="1">IF(Table1[[#This Row],[CTN_MG_3]]="","",Table1[[#This Row],[SISA X]])</f>
        <v/>
      </c>
      <c r="AQ35" s="2" t="str">
        <f ca="1">IF(Table1[[#This Row],[QTY_ECER_MG_3]]="","",Table1[[#This Row],[STN SISA X]])</f>
        <v/>
      </c>
      <c r="AR35" s="4" t="str">
        <f ca="1">IF(Table1[[#This Row],[CTN_MG_3]]="","",COUNT(AO$6:AO35))</f>
        <v/>
      </c>
      <c r="AS35" s="4" t="str">
        <f ca="1">IF(AND(Table1[[#This Row],[TGL_H]]&gt;=$3:$3,Table1[[#This Row],[TGL_H]]&lt;=$4:$4),Table1[[#This Row],[CTN]],"")</f>
        <v/>
      </c>
      <c r="AT35" s="4" t="str">
        <f ca="1">IF(Table1[[#This Row],[CTN_MG_4]]="","",Table1[[#This Row],[SISA X]])</f>
        <v/>
      </c>
      <c r="AU35" s="4" t="str">
        <f ca="1">IF(Table1[[#This Row],[QTY_ECER_MG_4]]="","",Table1[[#This Row],[STN SISA X]])</f>
        <v/>
      </c>
      <c r="AV35" s="4" t="str">
        <f ca="1">IF(Table1[[#This Row],[CTN_MG_4]]="","",COUNT(AS$6:AS35))</f>
        <v/>
      </c>
      <c r="AW35" s="4">
        <f ca="1">IF(Table1[[#This Row],[ID_4]]="",IF(Table1[[#This Row],[ID_3]]="",IF(Table1[[#This Row],[ID_2]]="",IF(Table1[[#This Row],[ID_1]]="","",1),2),3),4)</f>
        <v>1</v>
      </c>
      <c r="AX35" s="3">
        <f ca="1">INDEX([1]!NOTA[TGL_H],Table1[[#This Row],[//NOTA]])</f>
        <v>45112</v>
      </c>
    </row>
    <row r="36" spans="1:50" x14ac:dyDescent="0.25">
      <c r="A36" s="1">
        <v>45</v>
      </c>
      <c r="D36" t="str">
        <f ca="1">INDEX([1]!NOTA[NB NOTA_C_QTY],Table1[[#This Row],[//NOTA]])</f>
        <v>cutterbladel150mmhjk40lsnartomoro</v>
      </c>
      <c r="E36" t="str">
        <f ca="1">INDEX([1]!NOTA[NB NOTA_C_QTY],Table1[[#This Row],[//NOTA]])&amp;Table1[[#This Row],[MINGGU]]</f>
        <v>cutterbladel150mmhjk40lsnartomoro1</v>
      </c>
      <c r="F36">
        <f t="shared" si="0"/>
        <v>45</v>
      </c>
      <c r="G36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6">
        <f ca="1">MATCH(Table1[[#This Row],[NB NOTA_C_QTY]],[2]!db[NB NOTA_C_QTY+F],0)</f>
        <v>453</v>
      </c>
      <c r="I36" s="4" t="str">
        <f ca="1">INDEX(INDIRECT($4:$4),Table1[//DB])</f>
        <v>Isi cutter JK L-150M MH</v>
      </c>
      <c r="J36" s="4" t="str">
        <f ca="1">INDEX(INDIRECT($4:$4),Table1[//DB])</f>
        <v>ARTO MORO</v>
      </c>
      <c r="K36" s="5" t="str">
        <f ca="1">INDEX(INDIRECT($4:$4),Table1[//DB])</f>
        <v>ATALI</v>
      </c>
      <c r="L36" s="4" t="str">
        <f ca="1">INDEX(INDIRECT($4:$4),Table1[//DB])</f>
        <v>40 LSN</v>
      </c>
      <c r="M36" s="4" t="str">
        <f ca="1">INDEX(INDIRECT($4:$4),Table1[//DB])</f>
        <v>isi</v>
      </c>
      <c r="N36" s="4" t="str">
        <f ca="1">INDEX(INDIRECT($4:$4),Table1[//DB])</f>
        <v>40</v>
      </c>
      <c r="O36" s="4" t="str">
        <f ca="1">INDEX(INDIRECT($4:$4),Table1[//DB])</f>
        <v>LSN</v>
      </c>
      <c r="P36" s="4">
        <f ca="1">INDEX(INDIRECT($4:$4),Table1[//DB])</f>
        <v>12</v>
      </c>
      <c r="Q36" s="4" t="str">
        <f ca="1">INDEX(INDIRECT($4:$4),Table1[//DB])</f>
        <v>PCS</v>
      </c>
      <c r="R36" s="4" t="str">
        <f ca="1">INDEX(INDIRECT($4:$4),Table1[//DB])</f>
        <v/>
      </c>
      <c r="S36" s="4" t="str">
        <f ca="1">INDEX(INDIRECT($4:$4),Table1[//DB])</f>
        <v/>
      </c>
      <c r="T36" s="4">
        <f ca="1">INDEX(INDIRECT($4:$4),Table1[//DB])</f>
        <v>480</v>
      </c>
      <c r="U36" s="4" t="str">
        <f ca="1">INDEX(INDIRECT($4:$4),Table1[//DB])</f>
        <v>PCS</v>
      </c>
      <c r="V36" s="4"/>
      <c r="W36" s="2">
        <f>INDEX([1]!NOTA[C],Table1[[#This Row],[//NOTA]])</f>
        <v>1</v>
      </c>
      <c r="X36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6" s="2">
        <f ca="1">INDEX(INDIRECT($2:$2),Table1[//NOTA])</f>
        <v>0</v>
      </c>
      <c r="Z36" s="2">
        <f>IF(Table1[[#This Row],[CTN]]&lt;1,"",INDEX([1]!NOTA[QTY],Table1[[#This Row],[//NOTA]]))</f>
        <v>40</v>
      </c>
      <c r="AA36" s="2" t="str">
        <f>IF(Table1[[#This Row],[CTN]]&lt;1,"",INDEX([1]!NOTA[STN],Table1[[#This Row],[//NOTA]]))</f>
        <v>LSN</v>
      </c>
      <c r="AB36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480</v>
      </c>
      <c r="AC36" s="4" t="str">
        <f>IF(Table1[[#This Row],[CTN]]&lt;1,INDEX([1]!NOTA[QTY],Table1[[#This Row],[//NOTA]]),"")</f>
        <v/>
      </c>
      <c r="AD36" s="4" t="str">
        <f>IF(Table1[[#This Row],[SISA]]="","",INDEX([1]!NOTA[STN],Table1[[#This Row],[//NOTA]]))</f>
        <v/>
      </c>
      <c r="AE3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6" s="2" t="str">
        <f>IF(Table1[[#This Row],[SISA X]]="","",Table1[[#This Row],[STN X]])</f>
        <v/>
      </c>
      <c r="AG36" s="2">
        <f ca="1">IF(AND(AX$5:AX$373&gt;=$3:$3,AX$5:AX$373&lt;=$4:$4),Table1[[#This Row],[CTN]],"")</f>
        <v>1</v>
      </c>
      <c r="AH36" s="2" t="str">
        <f ca="1">IF(Table1[[#This Row],[CTN_MG_1]]="","",Table1[[#This Row],[SISA X]])</f>
        <v/>
      </c>
      <c r="AI36" s="2" t="str">
        <f ca="1">IF(Table1[[#This Row],[QTY_ECER_MG_1]]="","",Table1[[#This Row],[STN SISA X]])</f>
        <v/>
      </c>
      <c r="AJ36" s="2">
        <f ca="1">IF(Table1[[#This Row],[CTN_MG_1]]="","",COUNT(AG$6:AG36))</f>
        <v>22</v>
      </c>
      <c r="AK36" s="2" t="str">
        <f ca="1">IF(AND(Table1[TGL_H]&gt;=$3:$3,Table1[TGL_H]&lt;=$4:$4),Table1[CTN],"")</f>
        <v/>
      </c>
      <c r="AL36" s="2" t="str">
        <f ca="1">IF(Table1[[#This Row],[CTN_MG_2]]="","",Table1[[#This Row],[SISA X]])</f>
        <v/>
      </c>
      <c r="AM36" s="2" t="str">
        <f ca="1">IF(Table1[[#This Row],[QTY_ECER_MG_2]]="","",Table1[[#This Row],[STN SISA X]])</f>
        <v/>
      </c>
      <c r="AN36" s="2" t="str">
        <f ca="1">IF(Table1[[#This Row],[CTN_MG_2]]="","",COUNT(AK$6:AK36))</f>
        <v/>
      </c>
      <c r="AO36" s="2" t="str">
        <f ca="1">IF(AND(AX$5:AX$373&gt;=$3:$3,AX$5:AX$373&lt;=$4:$4),Table1[[#This Row],[CTN]],"")</f>
        <v/>
      </c>
      <c r="AP36" s="2" t="str">
        <f ca="1">IF(Table1[[#This Row],[CTN_MG_3]]="","",Table1[[#This Row],[SISA X]])</f>
        <v/>
      </c>
      <c r="AQ36" s="2" t="str">
        <f ca="1">IF(Table1[[#This Row],[QTY_ECER_MG_3]]="","",Table1[[#This Row],[STN SISA X]])</f>
        <v/>
      </c>
      <c r="AR36" s="4" t="str">
        <f ca="1">IF(Table1[[#This Row],[CTN_MG_3]]="","",COUNT(AO$6:AO36))</f>
        <v/>
      </c>
      <c r="AS36" s="4" t="str">
        <f ca="1">IF(AND(Table1[[#This Row],[TGL_H]]&gt;=$3:$3,Table1[[#This Row],[TGL_H]]&lt;=$4:$4),Table1[[#This Row],[CTN]],"")</f>
        <v/>
      </c>
      <c r="AT36" s="4" t="str">
        <f ca="1">IF(Table1[[#This Row],[CTN_MG_4]]="","",Table1[[#This Row],[SISA X]])</f>
        <v/>
      </c>
      <c r="AU36" s="4" t="str">
        <f ca="1">IF(Table1[[#This Row],[QTY_ECER_MG_4]]="","",Table1[[#This Row],[STN SISA X]])</f>
        <v/>
      </c>
      <c r="AV36" s="4" t="str">
        <f ca="1">IF(Table1[[#This Row],[CTN_MG_4]]="","",COUNT(AS$6:AS36))</f>
        <v/>
      </c>
      <c r="AW36" s="4">
        <f ca="1">IF(Table1[[#This Row],[ID_4]]="",IF(Table1[[#This Row],[ID_3]]="",IF(Table1[[#This Row],[ID_2]]="",IF(Table1[[#This Row],[ID_1]]="","",1),2),3),4)</f>
        <v>1</v>
      </c>
      <c r="AX36" s="3">
        <f ca="1">INDEX([1]!NOTA[TGL_H],Table1[[#This Row],[//NOTA]])</f>
        <v>45112</v>
      </c>
    </row>
    <row r="37" spans="1:50" x14ac:dyDescent="0.25">
      <c r="A37" s="1">
        <v>46</v>
      </c>
      <c r="D37" t="str">
        <f ca="1">INDEX([1]!NOTA[NB NOTA_C_QTY],Table1[[#This Row],[//NOTA]])</f>
        <v>labellermx5500m8digitsjk20pcsartomoro</v>
      </c>
      <c r="E37" t="str">
        <f ca="1">INDEX([1]!NOTA[NB NOTA_C_QTY],Table1[[#This Row],[//NOTA]])&amp;Table1[[#This Row],[MINGGU]]</f>
        <v>labellermx5500m8digitsjk20pcsartomoro1</v>
      </c>
      <c r="F37">
        <f t="shared" si="0"/>
        <v>46</v>
      </c>
      <c r="G37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7">
        <f ca="1">MATCH(Table1[[#This Row],[NB NOTA_C_QTY]],[2]!db[NB NOTA_C_QTY+F],0)</f>
        <v>583</v>
      </c>
      <c r="I37" s="4" t="str">
        <f ca="1">INDEX(INDIRECT($4:$4),Table1[//DB])</f>
        <v>Mesin label harga JK MX-5500 M</v>
      </c>
      <c r="J37" s="4" t="str">
        <f ca="1">INDEX(INDIRECT($4:$4),Table1[//DB])</f>
        <v>ARTO MORO</v>
      </c>
      <c r="K37" s="5" t="str">
        <f ca="1">INDEX(INDIRECT($4:$4),Table1[//DB])</f>
        <v>ATALI</v>
      </c>
      <c r="L37" s="4" t="str">
        <f ca="1">INDEX(INDIRECT($4:$4),Table1[//DB])</f>
        <v>20 PCS</v>
      </c>
      <c r="M37" s="4" t="str">
        <f ca="1">INDEX(INDIRECT($4:$4),Table1[//DB])</f>
        <v>label</v>
      </c>
      <c r="N37" s="4" t="str">
        <f ca="1">INDEX(INDIRECT($4:$4),Table1[//DB])</f>
        <v>20</v>
      </c>
      <c r="O37" s="4" t="str">
        <f ca="1">INDEX(INDIRECT($4:$4),Table1[//DB])</f>
        <v>PCS</v>
      </c>
      <c r="P37" s="4" t="str">
        <f ca="1">INDEX(INDIRECT($4:$4),Table1[//DB])</f>
        <v/>
      </c>
      <c r="Q37" s="4" t="str">
        <f ca="1">INDEX(INDIRECT($4:$4),Table1[//DB])</f>
        <v/>
      </c>
      <c r="R37" s="4" t="str">
        <f ca="1">INDEX(INDIRECT($4:$4),Table1[//DB])</f>
        <v/>
      </c>
      <c r="S37" s="4" t="str">
        <f ca="1">INDEX(INDIRECT($4:$4),Table1[//DB])</f>
        <v/>
      </c>
      <c r="T37" s="4">
        <f ca="1">INDEX(INDIRECT($4:$4),Table1[//DB])</f>
        <v>20</v>
      </c>
      <c r="U37" s="4" t="str">
        <f ca="1">INDEX(INDIRECT($4:$4),Table1[//DB])</f>
        <v>PCS</v>
      </c>
      <c r="V37" s="4"/>
      <c r="W37" s="2">
        <f>INDEX([1]!NOTA[C],Table1[[#This Row],[//NOTA]])</f>
        <v>1</v>
      </c>
      <c r="X37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7" s="2">
        <f ca="1">INDEX(INDIRECT($2:$2),Table1[//NOTA])</f>
        <v>0</v>
      </c>
      <c r="Z37" s="2">
        <f>IF(Table1[[#This Row],[CTN]]&lt;1,"",INDEX([1]!NOTA[QTY],Table1[[#This Row],[//NOTA]]))</f>
        <v>20</v>
      </c>
      <c r="AA37" s="2" t="str">
        <f>IF(Table1[[#This Row],[CTN]]&lt;1,"",INDEX([1]!NOTA[STN],Table1[[#This Row],[//NOTA]]))</f>
        <v>PCS</v>
      </c>
      <c r="AB3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20</v>
      </c>
      <c r="AC37" s="4" t="str">
        <f>IF(Table1[[#This Row],[CTN]]&lt;1,INDEX([1]!NOTA[QTY],Table1[[#This Row],[//NOTA]]),"")</f>
        <v/>
      </c>
      <c r="AD37" s="4" t="str">
        <f>IF(Table1[[#This Row],[SISA]]="","",INDEX([1]!NOTA[STN],Table1[[#This Row],[//NOTA]]))</f>
        <v/>
      </c>
      <c r="AE3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7" s="2" t="str">
        <f>IF(Table1[[#This Row],[SISA X]]="","",Table1[[#This Row],[STN X]])</f>
        <v/>
      </c>
      <c r="AG37" s="2">
        <f ca="1">IF(AND(AX$5:AX$373&gt;=$3:$3,AX$5:AX$373&lt;=$4:$4),Table1[[#This Row],[CTN]],"")</f>
        <v>1</v>
      </c>
      <c r="AH37" s="2" t="str">
        <f ca="1">IF(Table1[[#This Row],[CTN_MG_1]]="","",Table1[[#This Row],[SISA X]])</f>
        <v/>
      </c>
      <c r="AI37" s="2" t="str">
        <f ca="1">IF(Table1[[#This Row],[QTY_ECER_MG_1]]="","",Table1[[#This Row],[STN SISA X]])</f>
        <v/>
      </c>
      <c r="AJ37" s="2">
        <f ca="1">IF(Table1[[#This Row],[CTN_MG_1]]="","",COUNT(AG$6:AG37))</f>
        <v>23</v>
      </c>
      <c r="AK37" s="2" t="str">
        <f ca="1">IF(AND(Table1[TGL_H]&gt;=$3:$3,Table1[TGL_H]&lt;=$4:$4),Table1[CTN],"")</f>
        <v/>
      </c>
      <c r="AL37" s="2" t="str">
        <f ca="1">IF(Table1[[#This Row],[CTN_MG_2]]="","",Table1[[#This Row],[SISA X]])</f>
        <v/>
      </c>
      <c r="AM37" s="2" t="str">
        <f ca="1">IF(Table1[[#This Row],[QTY_ECER_MG_2]]="","",Table1[[#This Row],[STN SISA X]])</f>
        <v/>
      </c>
      <c r="AN37" s="2" t="str">
        <f ca="1">IF(Table1[[#This Row],[CTN_MG_2]]="","",COUNT(AK$6:AK37))</f>
        <v/>
      </c>
      <c r="AO37" s="2" t="str">
        <f ca="1">IF(AND(AX$5:AX$373&gt;=$3:$3,AX$5:AX$373&lt;=$4:$4),Table1[[#This Row],[CTN]],"")</f>
        <v/>
      </c>
      <c r="AP37" s="2" t="str">
        <f ca="1">IF(Table1[[#This Row],[CTN_MG_3]]="","",Table1[[#This Row],[SISA X]])</f>
        <v/>
      </c>
      <c r="AQ37" s="2" t="str">
        <f ca="1">IF(Table1[[#This Row],[QTY_ECER_MG_3]]="","",Table1[[#This Row],[STN SISA X]])</f>
        <v/>
      </c>
      <c r="AR37" s="4" t="str">
        <f ca="1">IF(Table1[[#This Row],[CTN_MG_3]]="","",COUNT(AO$6:AO37))</f>
        <v/>
      </c>
      <c r="AS37" s="4" t="str">
        <f ca="1">IF(AND(Table1[[#This Row],[TGL_H]]&gt;=$3:$3,Table1[[#This Row],[TGL_H]]&lt;=$4:$4),Table1[[#This Row],[CTN]],"")</f>
        <v/>
      </c>
      <c r="AT37" s="4" t="str">
        <f ca="1">IF(Table1[[#This Row],[CTN_MG_4]]="","",Table1[[#This Row],[SISA X]])</f>
        <v/>
      </c>
      <c r="AU37" s="4" t="str">
        <f ca="1">IF(Table1[[#This Row],[QTY_ECER_MG_4]]="","",Table1[[#This Row],[STN SISA X]])</f>
        <v/>
      </c>
      <c r="AV37" s="4" t="str">
        <f ca="1">IF(Table1[[#This Row],[CTN_MG_4]]="","",COUNT(AS$6:AS37))</f>
        <v/>
      </c>
      <c r="AW37" s="4">
        <f ca="1">IF(Table1[[#This Row],[ID_4]]="",IF(Table1[[#This Row],[ID_3]]="",IF(Table1[[#This Row],[ID_2]]="",IF(Table1[[#This Row],[ID_1]]="","",1),2),3),4)</f>
        <v>1</v>
      </c>
      <c r="AX37" s="3">
        <f ca="1">INDEX([1]!NOTA[TGL_H],Table1[[#This Row],[//NOTA]])</f>
        <v>45112</v>
      </c>
    </row>
    <row r="38" spans="1:50" x14ac:dyDescent="0.25">
      <c r="A38" s="1">
        <v>47</v>
      </c>
      <c r="D38" t="str">
        <f ca="1">INDEX([1]!NOTA[NB NOTA_C_QTY],Table1[[#This Row],[//NOTA]])</f>
        <v>mathsetms55jk24lsnartomoro</v>
      </c>
      <c r="E38" t="str">
        <f ca="1">INDEX([1]!NOTA[NB NOTA_C_QTY],Table1[[#This Row],[//NOTA]])&amp;Table1[[#This Row],[MINGGU]]</f>
        <v>mathsetms55jk24lsnartomoro1</v>
      </c>
      <c r="F38">
        <f t="shared" si="0"/>
        <v>47</v>
      </c>
      <c r="G38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8">
        <f ca="1">MATCH(Table1[[#This Row],[NB NOTA_C_QTY]],[2]!db[NB NOTA_C_QTY+F],0)</f>
        <v>481</v>
      </c>
      <c r="I38" s="4" t="str">
        <f ca="1">INDEX(INDIRECT($4:$4),Table1[//DB])</f>
        <v>Jangka set JK MS-55</v>
      </c>
      <c r="J38" s="4" t="str">
        <f ca="1">INDEX(INDIRECT($4:$4),Table1[//DB])</f>
        <v>ARTO MORO</v>
      </c>
      <c r="K38" s="5" t="str">
        <f ca="1">INDEX(INDIRECT($4:$4),Table1[//DB])</f>
        <v>ATALI</v>
      </c>
      <c r="L38" s="4" t="str">
        <f ca="1">INDEX(INDIRECT($4:$4),Table1[//DB])</f>
        <v>24 LSN</v>
      </c>
      <c r="M38" s="4" t="str">
        <f ca="1">INDEX(INDIRECT($4:$4),Table1[//DB])</f>
        <v>jangka</v>
      </c>
      <c r="N38" s="4" t="str">
        <f ca="1">INDEX(INDIRECT($4:$4),Table1[//DB])</f>
        <v>24</v>
      </c>
      <c r="O38" s="4" t="str">
        <f ca="1">INDEX(INDIRECT($4:$4),Table1[//DB])</f>
        <v>LSN</v>
      </c>
      <c r="P38" s="4">
        <f ca="1">INDEX(INDIRECT($4:$4),Table1[//DB])</f>
        <v>12</v>
      </c>
      <c r="Q38" s="4" t="str">
        <f ca="1">INDEX(INDIRECT($4:$4),Table1[//DB])</f>
        <v>PCS</v>
      </c>
      <c r="R38" s="4" t="str">
        <f ca="1">INDEX(INDIRECT($4:$4),Table1[//DB])</f>
        <v/>
      </c>
      <c r="S38" s="4" t="str">
        <f ca="1">INDEX(INDIRECT($4:$4),Table1[//DB])</f>
        <v/>
      </c>
      <c r="T38" s="4">
        <f ca="1">INDEX(INDIRECT($4:$4),Table1[//DB])</f>
        <v>288</v>
      </c>
      <c r="U38" s="4" t="str">
        <f ca="1">INDEX(INDIRECT($4:$4),Table1[//DB])</f>
        <v>PCS</v>
      </c>
      <c r="V38" s="4"/>
      <c r="W38" s="2">
        <f>INDEX([1]!NOTA[C],Table1[[#This Row],[//NOTA]])</f>
        <v>1</v>
      </c>
      <c r="X38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8" s="2">
        <f ca="1">INDEX(INDIRECT($2:$2),Table1[//NOTA])</f>
        <v>0</v>
      </c>
      <c r="Z38" s="2">
        <f>IF(Table1[[#This Row],[CTN]]&lt;1,"",INDEX([1]!NOTA[QTY],Table1[[#This Row],[//NOTA]]))</f>
        <v>24</v>
      </c>
      <c r="AA38" s="2" t="str">
        <f>IF(Table1[[#This Row],[CTN]]&lt;1,"",INDEX([1]!NOTA[STN],Table1[[#This Row],[//NOTA]]))</f>
        <v>LSN</v>
      </c>
      <c r="AB38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C38" s="4" t="str">
        <f>IF(Table1[[#This Row],[CTN]]&lt;1,INDEX([1]!NOTA[QTY],Table1[[#This Row],[//NOTA]]),"")</f>
        <v/>
      </c>
      <c r="AD38" s="4" t="str">
        <f>IF(Table1[[#This Row],[SISA]]="","",INDEX([1]!NOTA[STN],Table1[[#This Row],[//NOTA]]))</f>
        <v/>
      </c>
      <c r="AE3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8" s="2" t="str">
        <f>IF(Table1[[#This Row],[SISA X]]="","",Table1[[#This Row],[STN X]])</f>
        <v/>
      </c>
      <c r="AG38" s="2">
        <f ca="1">IF(AND(AX$5:AX$373&gt;=$3:$3,AX$5:AX$373&lt;=$4:$4),Table1[[#This Row],[CTN]],"")</f>
        <v>1</v>
      </c>
      <c r="AH38" s="2" t="str">
        <f ca="1">IF(Table1[[#This Row],[CTN_MG_1]]="","",Table1[[#This Row],[SISA X]])</f>
        <v/>
      </c>
      <c r="AI38" s="2" t="str">
        <f ca="1">IF(Table1[[#This Row],[QTY_ECER_MG_1]]="","",Table1[[#This Row],[STN SISA X]])</f>
        <v/>
      </c>
      <c r="AJ38" s="2">
        <f ca="1">IF(Table1[[#This Row],[CTN_MG_1]]="","",COUNT(AG$6:AG38))</f>
        <v>24</v>
      </c>
      <c r="AK38" s="2" t="str">
        <f ca="1">IF(AND(Table1[TGL_H]&gt;=$3:$3,Table1[TGL_H]&lt;=$4:$4),Table1[CTN],"")</f>
        <v/>
      </c>
      <c r="AL38" s="2" t="str">
        <f ca="1">IF(Table1[[#This Row],[CTN_MG_2]]="","",Table1[[#This Row],[SISA X]])</f>
        <v/>
      </c>
      <c r="AM38" s="2" t="str">
        <f ca="1">IF(Table1[[#This Row],[QTY_ECER_MG_2]]="","",Table1[[#This Row],[STN SISA X]])</f>
        <v/>
      </c>
      <c r="AN38" s="2" t="str">
        <f ca="1">IF(Table1[[#This Row],[CTN_MG_2]]="","",COUNT(AK$6:AK38))</f>
        <v/>
      </c>
      <c r="AO38" s="2" t="str">
        <f ca="1">IF(AND(AX$5:AX$373&gt;=$3:$3,AX$5:AX$373&lt;=$4:$4),Table1[[#This Row],[CTN]],"")</f>
        <v/>
      </c>
      <c r="AP38" s="2" t="str">
        <f ca="1">IF(Table1[[#This Row],[CTN_MG_3]]="","",Table1[[#This Row],[SISA X]])</f>
        <v/>
      </c>
      <c r="AQ38" s="2" t="str">
        <f ca="1">IF(Table1[[#This Row],[QTY_ECER_MG_3]]="","",Table1[[#This Row],[STN SISA X]])</f>
        <v/>
      </c>
      <c r="AR38" s="4" t="str">
        <f ca="1">IF(Table1[[#This Row],[CTN_MG_3]]="","",COUNT(AO$6:AO38))</f>
        <v/>
      </c>
      <c r="AS38" s="4" t="str">
        <f ca="1">IF(AND(Table1[[#This Row],[TGL_H]]&gt;=$3:$3,Table1[[#This Row],[TGL_H]]&lt;=$4:$4),Table1[[#This Row],[CTN]],"")</f>
        <v/>
      </c>
      <c r="AT38" s="4" t="str">
        <f ca="1">IF(Table1[[#This Row],[CTN_MG_4]]="","",Table1[[#This Row],[SISA X]])</f>
        <v/>
      </c>
      <c r="AU38" s="4" t="str">
        <f ca="1">IF(Table1[[#This Row],[QTY_ECER_MG_4]]="","",Table1[[#This Row],[STN SISA X]])</f>
        <v/>
      </c>
      <c r="AV38" s="4" t="str">
        <f ca="1">IF(Table1[[#This Row],[CTN_MG_4]]="","",COUNT(AS$6:AS38))</f>
        <v/>
      </c>
      <c r="AW38" s="4">
        <f ca="1">IF(Table1[[#This Row],[ID_4]]="",IF(Table1[[#This Row],[ID_3]]="",IF(Table1[[#This Row],[ID_2]]="",IF(Table1[[#This Row],[ID_1]]="","",1),2),3),4)</f>
        <v>1</v>
      </c>
      <c r="AX38" s="3">
        <f ca="1">INDEX([1]!NOTA[TGL_H],Table1[[#This Row],[//NOTA]])</f>
        <v>45112</v>
      </c>
    </row>
    <row r="39" spans="1:50" x14ac:dyDescent="0.25">
      <c r="A39" s="1">
        <v>48</v>
      </c>
      <c r="D39" t="str">
        <f ca="1">INDEX([1]!NOTA[NB NOTA_C_QTY],Table1[[#This Row],[//NOTA]])</f>
        <v>mathsetms75jk24lsnartomoro</v>
      </c>
      <c r="E39" t="str">
        <f ca="1">INDEX([1]!NOTA[NB NOTA_C_QTY],Table1[[#This Row],[//NOTA]])&amp;Table1[[#This Row],[MINGGU]]</f>
        <v>mathsetms75jk24lsnartomoro1</v>
      </c>
      <c r="F39">
        <f t="shared" si="0"/>
        <v>48</v>
      </c>
      <c r="G39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9">
        <f ca="1">MATCH(Table1[[#This Row],[NB NOTA_C_QTY]],[2]!db[NB NOTA_C_QTY+F],0)</f>
        <v>482</v>
      </c>
      <c r="I39" s="4" t="str">
        <f ca="1">INDEX(INDIRECT($4:$4),Table1[//DB])</f>
        <v>Jangka set JK MS-75</v>
      </c>
      <c r="J39" s="4" t="str">
        <f ca="1">INDEX(INDIRECT($4:$4),Table1[//DB])</f>
        <v>ARTO MORO</v>
      </c>
      <c r="K39" s="5" t="str">
        <f ca="1">INDEX(INDIRECT($4:$4),Table1[//DB])</f>
        <v>ATALI</v>
      </c>
      <c r="L39" s="4" t="str">
        <f ca="1">INDEX(INDIRECT($4:$4),Table1[//DB])</f>
        <v>24 LSN</v>
      </c>
      <c r="M39" s="4" t="str">
        <f ca="1">INDEX(INDIRECT($4:$4),Table1[//DB])</f>
        <v>jangka</v>
      </c>
      <c r="N39" s="4" t="str">
        <f ca="1">INDEX(INDIRECT($4:$4),Table1[//DB])</f>
        <v>24</v>
      </c>
      <c r="O39" s="4" t="str">
        <f ca="1">INDEX(INDIRECT($4:$4),Table1[//DB])</f>
        <v>LSN</v>
      </c>
      <c r="P39" s="4">
        <f ca="1">INDEX(INDIRECT($4:$4),Table1[//DB])</f>
        <v>12</v>
      </c>
      <c r="Q39" s="4" t="str">
        <f ca="1">INDEX(INDIRECT($4:$4),Table1[//DB])</f>
        <v>PCS</v>
      </c>
      <c r="R39" s="4" t="str">
        <f ca="1">INDEX(INDIRECT($4:$4),Table1[//DB])</f>
        <v/>
      </c>
      <c r="S39" s="4" t="str">
        <f ca="1">INDEX(INDIRECT($4:$4),Table1[//DB])</f>
        <v/>
      </c>
      <c r="T39" s="4">
        <f ca="1">INDEX(INDIRECT($4:$4),Table1[//DB])</f>
        <v>288</v>
      </c>
      <c r="U39" s="4" t="str">
        <f ca="1">INDEX(INDIRECT($4:$4),Table1[//DB])</f>
        <v>PCS</v>
      </c>
      <c r="V39" s="4"/>
      <c r="W39" s="2">
        <f>INDEX([1]!NOTA[C],Table1[[#This Row],[//NOTA]])</f>
        <v>1</v>
      </c>
      <c r="X39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9" s="2">
        <f ca="1">INDEX(INDIRECT($2:$2),Table1[//NOTA])</f>
        <v>0</v>
      </c>
      <c r="Z39" s="2">
        <f>IF(Table1[[#This Row],[CTN]]&lt;1,"",INDEX([1]!NOTA[QTY],Table1[[#This Row],[//NOTA]]))</f>
        <v>24</v>
      </c>
      <c r="AA39" s="2" t="str">
        <f>IF(Table1[[#This Row],[CTN]]&lt;1,"",INDEX([1]!NOTA[STN],Table1[[#This Row],[//NOTA]]))</f>
        <v>LSN</v>
      </c>
      <c r="AB39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C39" s="4" t="str">
        <f>IF(Table1[[#This Row],[CTN]]&lt;1,INDEX([1]!NOTA[QTY],Table1[[#This Row],[//NOTA]]),"")</f>
        <v/>
      </c>
      <c r="AD39" s="4" t="str">
        <f>IF(Table1[[#This Row],[SISA]]="","",INDEX([1]!NOTA[STN],Table1[[#This Row],[//NOTA]]))</f>
        <v/>
      </c>
      <c r="AE3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9" s="2" t="str">
        <f>IF(Table1[[#This Row],[SISA X]]="","",Table1[[#This Row],[STN X]])</f>
        <v/>
      </c>
      <c r="AG39" s="2">
        <f ca="1">IF(AND(AX$5:AX$373&gt;=$3:$3,AX$5:AX$373&lt;=$4:$4),Table1[[#This Row],[CTN]],"")</f>
        <v>1</v>
      </c>
      <c r="AH39" s="2" t="str">
        <f ca="1">IF(Table1[[#This Row],[CTN_MG_1]]="","",Table1[[#This Row],[SISA X]])</f>
        <v/>
      </c>
      <c r="AI39" s="2" t="str">
        <f ca="1">IF(Table1[[#This Row],[QTY_ECER_MG_1]]="","",Table1[[#This Row],[STN SISA X]])</f>
        <v/>
      </c>
      <c r="AJ39" s="2">
        <f ca="1">IF(Table1[[#This Row],[CTN_MG_1]]="","",COUNT(AG$6:AG39))</f>
        <v>25</v>
      </c>
      <c r="AK39" s="2" t="str">
        <f ca="1">IF(AND(Table1[TGL_H]&gt;=$3:$3,Table1[TGL_H]&lt;=$4:$4),Table1[CTN],"")</f>
        <v/>
      </c>
      <c r="AL39" s="2" t="str">
        <f ca="1">IF(Table1[[#This Row],[CTN_MG_2]]="","",Table1[[#This Row],[SISA X]])</f>
        <v/>
      </c>
      <c r="AM39" s="2" t="str">
        <f ca="1">IF(Table1[[#This Row],[QTY_ECER_MG_2]]="","",Table1[[#This Row],[STN SISA X]])</f>
        <v/>
      </c>
      <c r="AN39" s="2" t="str">
        <f ca="1">IF(Table1[[#This Row],[CTN_MG_2]]="","",COUNT(AK$6:AK39))</f>
        <v/>
      </c>
      <c r="AO39" s="2" t="str">
        <f ca="1">IF(AND(AX$5:AX$373&gt;=$3:$3,AX$5:AX$373&lt;=$4:$4),Table1[[#This Row],[CTN]],"")</f>
        <v/>
      </c>
      <c r="AP39" s="2" t="str">
        <f ca="1">IF(Table1[[#This Row],[CTN_MG_3]]="","",Table1[[#This Row],[SISA X]])</f>
        <v/>
      </c>
      <c r="AQ39" s="2" t="str">
        <f ca="1">IF(Table1[[#This Row],[QTY_ECER_MG_3]]="","",Table1[[#This Row],[STN SISA X]])</f>
        <v/>
      </c>
      <c r="AR39" s="4" t="str">
        <f ca="1">IF(Table1[[#This Row],[CTN_MG_3]]="","",COUNT(AO$6:AO39))</f>
        <v/>
      </c>
      <c r="AS39" s="4" t="str">
        <f ca="1">IF(AND(Table1[[#This Row],[TGL_H]]&gt;=$3:$3,Table1[[#This Row],[TGL_H]]&lt;=$4:$4),Table1[[#This Row],[CTN]],"")</f>
        <v/>
      </c>
      <c r="AT39" s="4" t="str">
        <f ca="1">IF(Table1[[#This Row],[CTN_MG_4]]="","",Table1[[#This Row],[SISA X]])</f>
        <v/>
      </c>
      <c r="AU39" s="4" t="str">
        <f ca="1">IF(Table1[[#This Row],[QTY_ECER_MG_4]]="","",Table1[[#This Row],[STN SISA X]])</f>
        <v/>
      </c>
      <c r="AV39" s="4" t="str">
        <f ca="1">IF(Table1[[#This Row],[CTN_MG_4]]="","",COUNT(AS$6:AS39))</f>
        <v/>
      </c>
      <c r="AW39" s="4">
        <f ca="1">IF(Table1[[#This Row],[ID_4]]="",IF(Table1[[#This Row],[ID_3]]="",IF(Table1[[#This Row],[ID_2]]="",IF(Table1[[#This Row],[ID_1]]="","",1),2),3),4)</f>
        <v>1</v>
      </c>
      <c r="AX39" s="3">
        <f ca="1">INDEX([1]!NOTA[TGL_H],Table1[[#This Row],[//NOTA]])</f>
        <v>45112</v>
      </c>
    </row>
    <row r="40" spans="1:50" x14ac:dyDescent="0.25">
      <c r="A40" s="1">
        <v>49</v>
      </c>
      <c r="D40" t="str">
        <f ca="1">INDEX([1]!NOTA[NB NOTA_C_QTY],Table1[[#This Row],[//NOTA]])</f>
        <v>correctionfluidjk101ajk48lsnartomoro</v>
      </c>
      <c r="E40" t="str">
        <f ca="1">INDEX([1]!NOTA[NB NOTA_C_QTY],Table1[[#This Row],[//NOTA]])&amp;Table1[[#This Row],[MINGGU]]</f>
        <v>correctionfluidjk101ajk48lsnartomoro1</v>
      </c>
      <c r="F40">
        <f t="shared" si="0"/>
        <v>49</v>
      </c>
      <c r="G40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0">
        <f ca="1">MATCH(Table1[[#This Row],[NB NOTA_C_QTY]],[2]!db[NB NOTA_C_QTY+F],0)</f>
        <v>962</v>
      </c>
      <c r="I40" s="4" t="str">
        <f ca="1">INDEX(INDIRECT($4:$4),Table1[//DB])</f>
        <v>Tipe-ex JK-101 A</v>
      </c>
      <c r="J40" s="4" t="str">
        <f ca="1">INDEX(INDIRECT($4:$4),Table1[//DB])</f>
        <v>ARTO MORO</v>
      </c>
      <c r="K40" s="5" t="str">
        <f ca="1">INDEX(INDIRECT($4:$4),Table1[//DB])</f>
        <v>ATALI</v>
      </c>
      <c r="L40" s="4" t="str">
        <f ca="1">INDEX(INDIRECT($4:$4),Table1[//DB])</f>
        <v>48 LSN</v>
      </c>
      <c r="M40" s="4" t="str">
        <f ca="1">INDEX(INDIRECT($4:$4),Table1[//DB])</f>
        <v>tipex</v>
      </c>
      <c r="N40" s="4" t="str">
        <f ca="1">INDEX(INDIRECT($4:$4),Table1[//DB])</f>
        <v>48</v>
      </c>
      <c r="O40" s="4" t="str">
        <f ca="1">INDEX(INDIRECT($4:$4),Table1[//DB])</f>
        <v>LSN</v>
      </c>
      <c r="P40" s="4">
        <f ca="1">INDEX(INDIRECT($4:$4),Table1[//DB])</f>
        <v>12</v>
      </c>
      <c r="Q40" s="4" t="str">
        <f ca="1">INDEX(INDIRECT($4:$4),Table1[//DB])</f>
        <v>PCS</v>
      </c>
      <c r="R40" s="4" t="str">
        <f ca="1">INDEX(INDIRECT($4:$4),Table1[//DB])</f>
        <v/>
      </c>
      <c r="S40" s="4" t="str">
        <f ca="1">INDEX(INDIRECT($4:$4),Table1[//DB])</f>
        <v/>
      </c>
      <c r="T40" s="4">
        <f ca="1">INDEX(INDIRECT($4:$4),Table1[//DB])</f>
        <v>576</v>
      </c>
      <c r="U40" s="4" t="str">
        <f ca="1">INDEX(INDIRECT($4:$4),Table1[//DB])</f>
        <v>PCS</v>
      </c>
      <c r="V40" s="4"/>
      <c r="W40" s="2">
        <f>INDEX([1]!NOTA[C],Table1[[#This Row],[//NOTA]])</f>
        <v>2</v>
      </c>
      <c r="X40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40" s="2">
        <f ca="1">INDEX(INDIRECT($2:$2),Table1[//NOTA])</f>
        <v>0</v>
      </c>
      <c r="Z40" s="2">
        <f>IF(Table1[[#This Row],[CTN]]&lt;1,"",INDEX([1]!NOTA[QTY],Table1[[#This Row],[//NOTA]]))</f>
        <v>96</v>
      </c>
      <c r="AA40" s="2" t="str">
        <f>IF(Table1[[#This Row],[CTN]]&lt;1,"",INDEX([1]!NOTA[STN],Table1[[#This Row],[//NOTA]]))</f>
        <v>LSN</v>
      </c>
      <c r="AB40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1152</v>
      </c>
      <c r="AC40" s="4" t="str">
        <f>IF(Table1[[#This Row],[CTN]]&lt;1,INDEX([1]!NOTA[QTY],Table1[[#This Row],[//NOTA]]),"")</f>
        <v/>
      </c>
      <c r="AD40" s="4" t="str">
        <f>IF(Table1[[#This Row],[SISA]]="","",INDEX([1]!NOTA[STN],Table1[[#This Row],[//NOTA]]))</f>
        <v/>
      </c>
      <c r="AE4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0" s="2" t="str">
        <f>IF(Table1[[#This Row],[SISA X]]="","",Table1[[#This Row],[STN X]])</f>
        <v/>
      </c>
      <c r="AG40" s="2">
        <f ca="1">IF(AND(AX$5:AX$373&gt;=$3:$3,AX$5:AX$373&lt;=$4:$4),Table1[[#This Row],[CTN]],"")</f>
        <v>2</v>
      </c>
      <c r="AH40" s="2" t="str">
        <f ca="1">IF(Table1[[#This Row],[CTN_MG_1]]="","",Table1[[#This Row],[SISA X]])</f>
        <v/>
      </c>
      <c r="AI40" s="2" t="str">
        <f ca="1">IF(Table1[[#This Row],[QTY_ECER_MG_1]]="","",Table1[[#This Row],[STN SISA X]])</f>
        <v/>
      </c>
      <c r="AJ40" s="2">
        <f ca="1">IF(Table1[[#This Row],[CTN_MG_1]]="","",COUNT(AG$6:AG40))</f>
        <v>26</v>
      </c>
      <c r="AK40" s="2" t="str">
        <f ca="1">IF(AND(Table1[TGL_H]&gt;=$3:$3,Table1[TGL_H]&lt;=$4:$4),Table1[CTN],"")</f>
        <v/>
      </c>
      <c r="AL40" s="2" t="str">
        <f ca="1">IF(Table1[[#This Row],[CTN_MG_2]]="","",Table1[[#This Row],[SISA X]])</f>
        <v/>
      </c>
      <c r="AM40" s="2" t="str">
        <f ca="1">IF(Table1[[#This Row],[QTY_ECER_MG_2]]="","",Table1[[#This Row],[STN SISA X]])</f>
        <v/>
      </c>
      <c r="AN40" s="2" t="str">
        <f ca="1">IF(Table1[[#This Row],[CTN_MG_2]]="","",COUNT(AK$6:AK40))</f>
        <v/>
      </c>
      <c r="AO40" s="2" t="str">
        <f ca="1">IF(AND(AX$5:AX$373&gt;=$3:$3,AX$5:AX$373&lt;=$4:$4),Table1[[#This Row],[CTN]],"")</f>
        <v/>
      </c>
      <c r="AP40" s="2" t="str">
        <f ca="1">IF(Table1[[#This Row],[CTN_MG_3]]="","",Table1[[#This Row],[SISA X]])</f>
        <v/>
      </c>
      <c r="AQ40" s="2" t="str">
        <f ca="1">IF(Table1[[#This Row],[QTY_ECER_MG_3]]="","",Table1[[#This Row],[STN SISA X]])</f>
        <v/>
      </c>
      <c r="AR40" s="4" t="str">
        <f ca="1">IF(Table1[[#This Row],[CTN_MG_3]]="","",COUNT(AO$6:AO40))</f>
        <v/>
      </c>
      <c r="AS40" s="4" t="str">
        <f ca="1">IF(AND(Table1[[#This Row],[TGL_H]]&gt;=$3:$3,Table1[[#This Row],[TGL_H]]&lt;=$4:$4),Table1[[#This Row],[CTN]],"")</f>
        <v/>
      </c>
      <c r="AT40" s="4" t="str">
        <f ca="1">IF(Table1[[#This Row],[CTN_MG_4]]="","",Table1[[#This Row],[SISA X]])</f>
        <v/>
      </c>
      <c r="AU40" s="4" t="str">
        <f ca="1">IF(Table1[[#This Row],[QTY_ECER_MG_4]]="","",Table1[[#This Row],[STN SISA X]])</f>
        <v/>
      </c>
      <c r="AV40" s="4" t="str">
        <f ca="1">IF(Table1[[#This Row],[CTN_MG_4]]="","",COUNT(AS$6:AS40))</f>
        <v/>
      </c>
      <c r="AW40" s="4">
        <f ca="1">IF(Table1[[#This Row],[ID_4]]="",IF(Table1[[#This Row],[ID_3]]="",IF(Table1[[#This Row],[ID_2]]="",IF(Table1[[#This Row],[ID_1]]="","",1),2),3),4)</f>
        <v>1</v>
      </c>
      <c r="AX40" s="3">
        <f ca="1">INDEX([1]!NOTA[TGL_H],Table1[[#This Row],[//NOTA]])</f>
        <v>45112</v>
      </c>
    </row>
    <row r="41" spans="1:50" x14ac:dyDescent="0.25">
      <c r="A41" s="1">
        <v>50</v>
      </c>
      <c r="D41" t="str">
        <f ca="1">INDEX([1]!NOTA[NB NOTA_C_QTY],Table1[[#This Row],[//NOTA]])</f>
        <v>ballpenbp34912vokustransblackjkbonus12grsartomoro</v>
      </c>
      <c r="E41" t="str">
        <f ca="1">INDEX([1]!NOTA[NB NOTA_C_QTY],Table1[[#This Row],[//NOTA]])&amp;Table1[[#This Row],[MINGGU]]</f>
        <v>ballpenbp34912vokustransblackjkbonus12grsartomoro1</v>
      </c>
      <c r="F41">
        <f t="shared" si="0"/>
        <v>50</v>
      </c>
      <c r="G41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1">
        <f ca="1">MATCH(Table1[[#This Row],[NB NOTA_C_QTY]],[2]!db[NB NOTA_C_QTY+F],0)</f>
        <v>212</v>
      </c>
      <c r="I41" s="4" t="str">
        <f ca="1">INDEX(INDIRECT($4:$4),Table1[//DB])</f>
        <v>Bp JK BP-349-12 Vokus Trans Hitam</v>
      </c>
      <c r="J41" s="4" t="str">
        <f ca="1">INDEX(INDIRECT($4:$4),Table1[//DB])</f>
        <v>ARTO MORO</v>
      </c>
      <c r="K41" s="5" t="str">
        <f ca="1">INDEX(INDIRECT($4:$4),Table1[//DB])</f>
        <v>ATALI</v>
      </c>
      <c r="L41" s="4" t="str">
        <f ca="1">INDEX(INDIRECT($4:$4),Table1[//DB])</f>
        <v>12 GRS</v>
      </c>
      <c r="M41" s="4" t="str">
        <f ca="1">INDEX(INDIRECT($4:$4),Table1[//DB])</f>
        <v>pen</v>
      </c>
      <c r="N41" s="4" t="str">
        <f ca="1">INDEX(INDIRECT($4:$4),Table1[//DB])</f>
        <v>12</v>
      </c>
      <c r="O41" s="4" t="str">
        <f ca="1">INDEX(INDIRECT($4:$4),Table1[//DB])</f>
        <v>GRS</v>
      </c>
      <c r="P41" s="4">
        <f ca="1">INDEX(INDIRECT($4:$4),Table1[//DB])</f>
        <v>12</v>
      </c>
      <c r="Q41" s="4" t="str">
        <f ca="1">INDEX(INDIRECT($4:$4),Table1[//DB])</f>
        <v>LSN</v>
      </c>
      <c r="R41" s="4">
        <f ca="1">INDEX(INDIRECT($4:$4),Table1[//DB])</f>
        <v>12</v>
      </c>
      <c r="S41" s="4" t="str">
        <f ca="1">INDEX(INDIRECT($4:$4),Table1[//DB])</f>
        <v>PCS</v>
      </c>
      <c r="T41" s="4">
        <f ca="1">INDEX(INDIRECT($4:$4),Table1[//DB])</f>
        <v>1728</v>
      </c>
      <c r="U41" s="4" t="str">
        <f ca="1">INDEX(INDIRECT($4:$4),Table1[//DB])</f>
        <v>PCS</v>
      </c>
      <c r="V41" s="4"/>
      <c r="W41" s="2">
        <f>INDEX([1]!NOTA[C],Table1[[#This Row],[//NOTA]])</f>
        <v>0</v>
      </c>
      <c r="X41" s="2">
        <f ca="1">IF(Table1[[#This Row],[Column5]]/Table1[[#This Row],[QTY X]]=Table1[[#This Row],[CTN]],Table1[[#This Row],[Column5]]/Table1[[#This Row],[QTY X]],Table1[[#This Row],[Column5]]/Table1[[#This Row],[QTY X]]&amp;" xxx ")</f>
        <v>0</v>
      </c>
      <c r="Y41" s="2">
        <f ca="1">INDEX(INDIRECT($2:$2),Table1[//NOTA])</f>
        <v>0</v>
      </c>
      <c r="Z41" s="2" t="str">
        <f>IF(Table1[[#This Row],[CTN]]&lt;1,"",INDEX([1]!NOTA[QTY],Table1[[#This Row],[//NOTA]]))</f>
        <v/>
      </c>
      <c r="AA41" s="2" t="str">
        <f>IF(Table1[[#This Row],[CTN]]&lt;1,"",INDEX([1]!NOTA[STN],Table1[[#This Row],[//NOTA]]))</f>
        <v/>
      </c>
      <c r="AB4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0</v>
      </c>
      <c r="AC41" s="4">
        <f>IF(Table1[[#This Row],[CTN]]&lt;1,INDEX([1]!NOTA[QTY],Table1[[#This Row],[//NOTA]]),"")</f>
        <v>12</v>
      </c>
      <c r="AD41" s="4" t="str">
        <f>IF(Table1[[#This Row],[SISA]]="","",INDEX([1]!NOTA[STN],Table1[[#This Row],[//NOTA]]))</f>
        <v>LSN</v>
      </c>
      <c r="AE41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144</v>
      </c>
      <c r="AF41" s="2" t="str">
        <f ca="1">IF(Table1[[#This Row],[SISA X]]="","",Table1[[#This Row],[STN X]])</f>
        <v>PCS</v>
      </c>
      <c r="AG41" s="2">
        <f ca="1">IF(AND(AX$5:AX$373&gt;=$3:$3,AX$5:AX$373&lt;=$4:$4),Table1[[#This Row],[CTN]],"")</f>
        <v>0</v>
      </c>
      <c r="AH41" s="2">
        <f ca="1">IF(Table1[[#This Row],[CTN_MG_1]]="","",Table1[[#This Row],[SISA X]])</f>
        <v>144</v>
      </c>
      <c r="AI41" s="2" t="str">
        <f ca="1">IF(Table1[[#This Row],[QTY_ECER_MG_1]]="","",Table1[[#This Row],[STN SISA X]])</f>
        <v>PCS</v>
      </c>
      <c r="AJ41" s="2">
        <f ca="1">IF(Table1[[#This Row],[CTN_MG_1]]="","",COUNT(AG$6:AG41))</f>
        <v>27</v>
      </c>
      <c r="AK41" s="2" t="str">
        <f ca="1">IF(AND(Table1[TGL_H]&gt;=$3:$3,Table1[TGL_H]&lt;=$4:$4),Table1[CTN],"")</f>
        <v/>
      </c>
      <c r="AL41" s="2" t="str">
        <f ca="1">IF(Table1[[#This Row],[CTN_MG_2]]="","",Table1[[#This Row],[SISA X]])</f>
        <v/>
      </c>
      <c r="AM41" s="2" t="str">
        <f ca="1">IF(Table1[[#This Row],[QTY_ECER_MG_2]]="","",Table1[[#This Row],[STN SISA X]])</f>
        <v/>
      </c>
      <c r="AN41" s="2" t="str">
        <f ca="1">IF(Table1[[#This Row],[CTN_MG_2]]="","",COUNT(AK$6:AK41))</f>
        <v/>
      </c>
      <c r="AO41" s="2" t="str">
        <f ca="1">IF(AND(AX$5:AX$373&gt;=$3:$3,AX$5:AX$373&lt;=$4:$4),Table1[[#This Row],[CTN]],"")</f>
        <v/>
      </c>
      <c r="AP41" s="2" t="str">
        <f ca="1">IF(Table1[[#This Row],[CTN_MG_3]]="","",Table1[[#This Row],[SISA X]])</f>
        <v/>
      </c>
      <c r="AQ41" s="2" t="str">
        <f ca="1">IF(Table1[[#This Row],[QTY_ECER_MG_3]]="","",Table1[[#This Row],[STN SISA X]])</f>
        <v/>
      </c>
      <c r="AR41" s="4" t="str">
        <f ca="1">IF(Table1[[#This Row],[CTN_MG_3]]="","",COUNT(AO$6:AO41))</f>
        <v/>
      </c>
      <c r="AS41" s="4" t="str">
        <f ca="1">IF(AND(Table1[[#This Row],[TGL_H]]&gt;=$3:$3,Table1[[#This Row],[TGL_H]]&lt;=$4:$4),Table1[[#This Row],[CTN]],"")</f>
        <v/>
      </c>
      <c r="AT41" s="4" t="str">
        <f ca="1">IF(Table1[[#This Row],[CTN_MG_4]]="","",Table1[[#This Row],[SISA X]])</f>
        <v/>
      </c>
      <c r="AU41" s="4" t="str">
        <f ca="1">IF(Table1[[#This Row],[QTY_ECER_MG_4]]="","",Table1[[#This Row],[STN SISA X]])</f>
        <v/>
      </c>
      <c r="AV41" s="4" t="str">
        <f ca="1">IF(Table1[[#This Row],[CTN_MG_4]]="","",COUNT(AS$6:AS41))</f>
        <v/>
      </c>
      <c r="AW41" s="4">
        <f ca="1">IF(Table1[[#This Row],[ID_4]]="",IF(Table1[[#This Row],[ID_3]]="",IF(Table1[[#This Row],[ID_2]]="",IF(Table1[[#This Row],[ID_1]]="","",1),2),3),4)</f>
        <v>1</v>
      </c>
      <c r="AX41" s="3">
        <f ca="1">INDEX([1]!NOTA[TGL_H],Table1[[#This Row],[//NOTA]])</f>
        <v>45112</v>
      </c>
    </row>
    <row r="42" spans="1:50" x14ac:dyDescent="0.25">
      <c r="A42" s="1">
        <v>52</v>
      </c>
      <c r="D42" t="str">
        <f ca="1">INDEX([1]!NOTA[NB NOTA_C_QTY],Table1[[#This Row],[//NOTA]])</f>
        <v>pencilcasepc0719pstl35greenjk288pcsartomoro</v>
      </c>
      <c r="E42" t="str">
        <f ca="1">INDEX([1]!NOTA[NB NOTA_C_QTY],Table1[[#This Row],[//NOTA]])&amp;Table1[[#This Row],[MINGGU]]</f>
        <v>pencilcasepc0719pstl35greenjk288pcsartomoro1</v>
      </c>
      <c r="F42">
        <f t="shared" si="0"/>
        <v>52</v>
      </c>
      <c r="G42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2">
        <f ca="1">MATCH(Table1[[#This Row],[NB NOTA_C_QTY]],[2]!db[NB NOTA_C_QTY+F],0)</f>
        <v>647</v>
      </c>
      <c r="I42" s="4" t="str">
        <f ca="1">INDEX(INDIRECT($4:$4),Table1[//DB])</f>
        <v>Pc JK PC-0719PSTL-35 Hijau</v>
      </c>
      <c r="J42" s="4" t="str">
        <f ca="1">INDEX(INDIRECT($4:$4),Table1[//DB])</f>
        <v>ARTO MORO</v>
      </c>
      <c r="K42" s="5" t="str">
        <f ca="1">INDEX(INDIRECT($4:$4),Table1[//DB])</f>
        <v>ATALI</v>
      </c>
      <c r="L42" s="4" t="str">
        <f ca="1">INDEX(INDIRECT($4:$4),Table1[//DB])</f>
        <v>288 PCS</v>
      </c>
      <c r="M42" s="4" t="str">
        <f ca="1">INDEX(INDIRECT($4:$4),Table1[//DB])</f>
        <v>pcase</v>
      </c>
      <c r="N42" s="4" t="str">
        <f ca="1">INDEX(INDIRECT($4:$4),Table1[//DB])</f>
        <v>288</v>
      </c>
      <c r="O42" s="4" t="str">
        <f ca="1">INDEX(INDIRECT($4:$4),Table1[//DB])</f>
        <v>PCS</v>
      </c>
      <c r="P42" s="4" t="str">
        <f ca="1">INDEX(INDIRECT($4:$4),Table1[//DB])</f>
        <v/>
      </c>
      <c r="Q42" s="4" t="str">
        <f ca="1">INDEX(INDIRECT($4:$4),Table1[//DB])</f>
        <v/>
      </c>
      <c r="R42" s="4" t="str">
        <f ca="1">INDEX(INDIRECT($4:$4),Table1[//DB])</f>
        <v/>
      </c>
      <c r="S42" s="4" t="str">
        <f ca="1">INDEX(INDIRECT($4:$4),Table1[//DB])</f>
        <v/>
      </c>
      <c r="T42" s="4">
        <f ca="1">INDEX(INDIRECT($4:$4),Table1[//DB])</f>
        <v>288</v>
      </c>
      <c r="U42" s="4" t="str">
        <f ca="1">INDEX(INDIRECT($4:$4),Table1[//DB])</f>
        <v>PCS</v>
      </c>
      <c r="V42" s="4"/>
      <c r="W42" s="2">
        <f>INDEX([1]!NOTA[C],Table1[[#This Row],[//NOTA]])</f>
        <v>1</v>
      </c>
      <c r="X42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2" s="2">
        <f ca="1">INDEX(INDIRECT($2:$2),Table1[//NOTA])</f>
        <v>0</v>
      </c>
      <c r="Z42" s="2">
        <f>IF(Table1[[#This Row],[CTN]]&lt;1,"",INDEX([1]!NOTA[QTY],Table1[[#This Row],[//NOTA]]))</f>
        <v>288</v>
      </c>
      <c r="AA42" s="2" t="str">
        <f>IF(Table1[[#This Row],[CTN]]&lt;1,"",INDEX([1]!NOTA[STN],Table1[[#This Row],[//NOTA]]))</f>
        <v>PCS</v>
      </c>
      <c r="AB4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C42" s="4" t="str">
        <f>IF(Table1[[#This Row],[CTN]]&lt;1,INDEX([1]!NOTA[QTY],Table1[[#This Row],[//NOTA]]),"")</f>
        <v/>
      </c>
      <c r="AD42" s="4" t="str">
        <f>IF(Table1[[#This Row],[SISA]]="","",INDEX([1]!NOTA[STN],Table1[[#This Row],[//NOTA]]))</f>
        <v/>
      </c>
      <c r="AE4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2" s="2" t="str">
        <f>IF(Table1[[#This Row],[SISA X]]="","",Table1[[#This Row],[STN X]])</f>
        <v/>
      </c>
      <c r="AG42" s="2">
        <f ca="1">IF(AND(AX$5:AX$373&gt;=$3:$3,AX$5:AX$373&lt;=$4:$4),Table1[[#This Row],[CTN]],"")</f>
        <v>1</v>
      </c>
      <c r="AH42" s="2" t="str">
        <f ca="1">IF(Table1[[#This Row],[CTN_MG_1]]="","",Table1[[#This Row],[SISA X]])</f>
        <v/>
      </c>
      <c r="AI42" s="2" t="str">
        <f ca="1">IF(Table1[[#This Row],[QTY_ECER_MG_1]]="","",Table1[[#This Row],[STN SISA X]])</f>
        <v/>
      </c>
      <c r="AJ42" s="2">
        <f ca="1">IF(Table1[[#This Row],[CTN_MG_1]]="","",COUNT(AG$6:AG42))</f>
        <v>28</v>
      </c>
      <c r="AK42" s="2" t="str">
        <f ca="1">IF(AND(Table1[TGL_H]&gt;=$3:$3,Table1[TGL_H]&lt;=$4:$4),Table1[CTN],"")</f>
        <v/>
      </c>
      <c r="AL42" s="2" t="str">
        <f ca="1">IF(Table1[[#This Row],[CTN_MG_2]]="","",Table1[[#This Row],[SISA X]])</f>
        <v/>
      </c>
      <c r="AM42" s="2" t="str">
        <f ca="1">IF(Table1[[#This Row],[QTY_ECER_MG_2]]="","",Table1[[#This Row],[STN SISA X]])</f>
        <v/>
      </c>
      <c r="AN42" s="2" t="str">
        <f ca="1">IF(Table1[[#This Row],[CTN_MG_2]]="","",COUNT(AK$6:AK42))</f>
        <v/>
      </c>
      <c r="AO42" s="2" t="str">
        <f ca="1">IF(AND(AX$5:AX$373&gt;=$3:$3,AX$5:AX$373&lt;=$4:$4),Table1[[#This Row],[CTN]],"")</f>
        <v/>
      </c>
      <c r="AP42" s="2" t="str">
        <f ca="1">IF(Table1[[#This Row],[CTN_MG_3]]="","",Table1[[#This Row],[SISA X]])</f>
        <v/>
      </c>
      <c r="AQ42" s="2" t="str">
        <f ca="1">IF(Table1[[#This Row],[QTY_ECER_MG_3]]="","",Table1[[#This Row],[STN SISA X]])</f>
        <v/>
      </c>
      <c r="AR42" s="4" t="str">
        <f ca="1">IF(Table1[[#This Row],[CTN_MG_3]]="","",COUNT(AO$6:AO42))</f>
        <v/>
      </c>
      <c r="AS42" s="4" t="str">
        <f ca="1">IF(AND(Table1[[#This Row],[TGL_H]]&gt;=$3:$3,Table1[[#This Row],[TGL_H]]&lt;=$4:$4),Table1[[#This Row],[CTN]],"")</f>
        <v/>
      </c>
      <c r="AT42" s="4" t="str">
        <f ca="1">IF(Table1[[#This Row],[CTN_MG_4]]="","",Table1[[#This Row],[SISA X]])</f>
        <v/>
      </c>
      <c r="AU42" s="4" t="str">
        <f ca="1">IF(Table1[[#This Row],[QTY_ECER_MG_4]]="","",Table1[[#This Row],[STN SISA X]])</f>
        <v/>
      </c>
      <c r="AV42" s="4" t="str">
        <f ca="1">IF(Table1[[#This Row],[CTN_MG_4]]="","",COUNT(AS$6:AS42))</f>
        <v/>
      </c>
      <c r="AW42" s="4">
        <f ca="1">IF(Table1[[#This Row],[ID_4]]="",IF(Table1[[#This Row],[ID_3]]="",IF(Table1[[#This Row],[ID_2]]="",IF(Table1[[#This Row],[ID_1]]="","",1),2),3),4)</f>
        <v>1</v>
      </c>
      <c r="AX42" s="3">
        <f ca="1">INDEX([1]!NOTA[TGL_H],Table1[[#This Row],[//NOTA]])</f>
        <v>45112</v>
      </c>
    </row>
    <row r="43" spans="1:50" x14ac:dyDescent="0.25">
      <c r="A43" s="1">
        <v>53</v>
      </c>
      <c r="D43" t="str">
        <f ca="1">INDEX([1]!NOTA[NB NOTA_C_QTY],Table1[[#This Row],[//NOTA]])</f>
        <v>pencilcasepc0719pstl35purplejk288pcsartomoro</v>
      </c>
      <c r="E43" t="str">
        <f ca="1">INDEX([1]!NOTA[NB NOTA_C_QTY],Table1[[#This Row],[//NOTA]])&amp;Table1[[#This Row],[MINGGU]]</f>
        <v>pencilcasepc0719pstl35purplejk288pcsartomoro1</v>
      </c>
      <c r="F43">
        <f t="shared" si="0"/>
        <v>53</v>
      </c>
      <c r="G43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3">
        <f ca="1">MATCH(Table1[[#This Row],[NB NOTA_C_QTY]],[2]!db[NB NOTA_C_QTY+F],0)</f>
        <v>649</v>
      </c>
      <c r="I43" s="4" t="str">
        <f ca="1">INDEX(INDIRECT($4:$4),Table1[//DB])</f>
        <v>Pc JK PC-0719PSTL-35 Ungu</v>
      </c>
      <c r="J43" s="4" t="str">
        <f ca="1">INDEX(INDIRECT($4:$4),Table1[//DB])</f>
        <v>ARTO MORO</v>
      </c>
      <c r="K43" s="5" t="str">
        <f ca="1">INDEX(INDIRECT($4:$4),Table1[//DB])</f>
        <v>ATALI</v>
      </c>
      <c r="L43" s="4" t="str">
        <f ca="1">INDEX(INDIRECT($4:$4),Table1[//DB])</f>
        <v>288 PCS</v>
      </c>
      <c r="M43" s="4" t="str">
        <f ca="1">INDEX(INDIRECT($4:$4),Table1[//DB])</f>
        <v>pcase</v>
      </c>
      <c r="N43" s="4" t="str">
        <f ca="1">INDEX(INDIRECT($4:$4),Table1[//DB])</f>
        <v>288</v>
      </c>
      <c r="O43" s="4" t="str">
        <f ca="1">INDEX(INDIRECT($4:$4),Table1[//DB])</f>
        <v>PCS</v>
      </c>
      <c r="P43" s="4" t="str">
        <f ca="1">INDEX(INDIRECT($4:$4),Table1[//DB])</f>
        <v/>
      </c>
      <c r="Q43" s="4" t="str">
        <f ca="1">INDEX(INDIRECT($4:$4),Table1[//DB])</f>
        <v/>
      </c>
      <c r="R43" s="4" t="str">
        <f ca="1">INDEX(INDIRECT($4:$4),Table1[//DB])</f>
        <v/>
      </c>
      <c r="S43" s="4" t="str">
        <f ca="1">INDEX(INDIRECT($4:$4),Table1[//DB])</f>
        <v/>
      </c>
      <c r="T43" s="4">
        <f ca="1">INDEX(INDIRECT($4:$4),Table1[//DB])</f>
        <v>288</v>
      </c>
      <c r="U43" s="4" t="str">
        <f ca="1">INDEX(INDIRECT($4:$4),Table1[//DB])</f>
        <v>PCS</v>
      </c>
      <c r="V43" s="4"/>
      <c r="W43" s="2">
        <f>INDEX([1]!NOTA[C],Table1[[#This Row],[//NOTA]])</f>
        <v>1</v>
      </c>
      <c r="X43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3" s="2">
        <f ca="1">INDEX(INDIRECT($2:$2),Table1[//NOTA])</f>
        <v>0</v>
      </c>
      <c r="Z43" s="2">
        <f>IF(Table1[[#This Row],[CTN]]&lt;1,"",INDEX([1]!NOTA[QTY],Table1[[#This Row],[//NOTA]]))</f>
        <v>288</v>
      </c>
      <c r="AA43" s="2" t="str">
        <f>IF(Table1[[#This Row],[CTN]]&lt;1,"",INDEX([1]!NOTA[STN],Table1[[#This Row],[//NOTA]]))</f>
        <v>PCS</v>
      </c>
      <c r="AB4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C43" s="4" t="str">
        <f>IF(Table1[[#This Row],[CTN]]&lt;1,INDEX([1]!NOTA[QTY],Table1[[#This Row],[//NOTA]]),"")</f>
        <v/>
      </c>
      <c r="AD43" s="4" t="str">
        <f>IF(Table1[[#This Row],[SISA]]="","",INDEX([1]!NOTA[STN],Table1[[#This Row],[//NOTA]]))</f>
        <v/>
      </c>
      <c r="AE4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3" s="2" t="str">
        <f>IF(Table1[[#This Row],[SISA X]]="","",Table1[[#This Row],[STN X]])</f>
        <v/>
      </c>
      <c r="AG43" s="2">
        <f ca="1">IF(AND(AX$5:AX$373&gt;=$3:$3,AX$5:AX$373&lt;=$4:$4),Table1[[#This Row],[CTN]],"")</f>
        <v>1</v>
      </c>
      <c r="AH43" s="2" t="str">
        <f ca="1">IF(Table1[[#This Row],[CTN_MG_1]]="","",Table1[[#This Row],[SISA X]])</f>
        <v/>
      </c>
      <c r="AI43" s="2" t="str">
        <f ca="1">IF(Table1[[#This Row],[QTY_ECER_MG_1]]="","",Table1[[#This Row],[STN SISA X]])</f>
        <v/>
      </c>
      <c r="AJ43" s="2">
        <f ca="1">IF(Table1[[#This Row],[CTN_MG_1]]="","",COUNT(AG$6:AG43))</f>
        <v>29</v>
      </c>
      <c r="AK43" s="2" t="str">
        <f ca="1">IF(AND(Table1[TGL_H]&gt;=$3:$3,Table1[TGL_H]&lt;=$4:$4),Table1[CTN],"")</f>
        <v/>
      </c>
      <c r="AL43" s="2" t="str">
        <f ca="1">IF(Table1[[#This Row],[CTN_MG_2]]="","",Table1[[#This Row],[SISA X]])</f>
        <v/>
      </c>
      <c r="AM43" s="2" t="str">
        <f ca="1">IF(Table1[[#This Row],[QTY_ECER_MG_2]]="","",Table1[[#This Row],[STN SISA X]])</f>
        <v/>
      </c>
      <c r="AN43" s="2" t="str">
        <f ca="1">IF(Table1[[#This Row],[CTN_MG_2]]="","",COUNT(AK$6:AK43))</f>
        <v/>
      </c>
      <c r="AO43" s="2" t="str">
        <f ca="1">IF(AND(AX$5:AX$373&gt;=$3:$3,AX$5:AX$373&lt;=$4:$4),Table1[[#This Row],[CTN]],"")</f>
        <v/>
      </c>
      <c r="AP43" s="2" t="str">
        <f ca="1">IF(Table1[[#This Row],[CTN_MG_3]]="","",Table1[[#This Row],[SISA X]])</f>
        <v/>
      </c>
      <c r="AQ43" s="2" t="str">
        <f ca="1">IF(Table1[[#This Row],[QTY_ECER_MG_3]]="","",Table1[[#This Row],[STN SISA X]])</f>
        <v/>
      </c>
      <c r="AR43" s="4" t="str">
        <f ca="1">IF(Table1[[#This Row],[CTN_MG_3]]="","",COUNT(AO$6:AO43))</f>
        <v/>
      </c>
      <c r="AS43" s="4" t="str">
        <f ca="1">IF(AND(Table1[[#This Row],[TGL_H]]&gt;=$3:$3,Table1[[#This Row],[TGL_H]]&lt;=$4:$4),Table1[[#This Row],[CTN]],"")</f>
        <v/>
      </c>
      <c r="AT43" s="4" t="str">
        <f ca="1">IF(Table1[[#This Row],[CTN_MG_4]]="","",Table1[[#This Row],[SISA X]])</f>
        <v/>
      </c>
      <c r="AU43" s="4" t="str">
        <f ca="1">IF(Table1[[#This Row],[QTY_ECER_MG_4]]="","",Table1[[#This Row],[STN SISA X]])</f>
        <v/>
      </c>
      <c r="AV43" s="4" t="str">
        <f ca="1">IF(Table1[[#This Row],[CTN_MG_4]]="","",COUNT(AS$6:AS43))</f>
        <v/>
      </c>
      <c r="AW43" s="4">
        <f ca="1">IF(Table1[[#This Row],[ID_4]]="",IF(Table1[[#This Row],[ID_3]]="",IF(Table1[[#This Row],[ID_2]]="",IF(Table1[[#This Row],[ID_1]]="","",1),2),3),4)</f>
        <v>1</v>
      </c>
      <c r="AX43" s="3">
        <f ca="1">INDEX([1]!NOTA[TGL_H],Table1[[#This Row],[//NOTA]])</f>
        <v>45112</v>
      </c>
    </row>
    <row r="44" spans="1:50" x14ac:dyDescent="0.25">
      <c r="A44" s="1">
        <v>54</v>
      </c>
      <c r="D44" t="str">
        <f ca="1">INDEX([1]!NOTA[NB NOTA_C_QTY],Table1[[#This Row],[//NOTA]])</f>
        <v>pencilcasepc0719pstl35pinkjk288pcsartomoro</v>
      </c>
      <c r="E44" t="str">
        <f ca="1">INDEX([1]!NOTA[NB NOTA_C_QTY],Table1[[#This Row],[//NOTA]])&amp;Table1[[#This Row],[MINGGU]]</f>
        <v>pencilcasepc0719pstl35pinkjk288pcsartomoro1</v>
      </c>
      <c r="F44">
        <f t="shared" si="0"/>
        <v>54</v>
      </c>
      <c r="G4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4">
        <f ca="1">MATCH(Table1[[#This Row],[NB NOTA_C_QTY]],[2]!db[NB NOTA_C_QTY+F],0)</f>
        <v>648</v>
      </c>
      <c r="I44" s="4" t="str">
        <f ca="1">INDEX(INDIRECT($4:$4),Table1[//DB])</f>
        <v>Pc JK PC-0719PSTL-35 Pink</v>
      </c>
      <c r="J44" s="4" t="str">
        <f ca="1">INDEX(INDIRECT($4:$4),Table1[//DB])</f>
        <v>ARTO MORO</v>
      </c>
      <c r="K44" s="5" t="str">
        <f ca="1">INDEX(INDIRECT($4:$4),Table1[//DB])</f>
        <v>ATALI</v>
      </c>
      <c r="L44" s="4" t="str">
        <f ca="1">INDEX(INDIRECT($4:$4),Table1[//DB])</f>
        <v>288 PCS</v>
      </c>
      <c r="M44" s="4" t="str">
        <f ca="1">INDEX(INDIRECT($4:$4),Table1[//DB])</f>
        <v>pcase</v>
      </c>
      <c r="N44" s="4" t="str">
        <f ca="1">INDEX(INDIRECT($4:$4),Table1[//DB])</f>
        <v>288</v>
      </c>
      <c r="O44" s="4" t="str">
        <f ca="1">INDEX(INDIRECT($4:$4),Table1[//DB])</f>
        <v>PCS</v>
      </c>
      <c r="P44" s="4" t="str">
        <f ca="1">INDEX(INDIRECT($4:$4),Table1[//DB])</f>
        <v/>
      </c>
      <c r="Q44" s="4" t="str">
        <f ca="1">INDEX(INDIRECT($4:$4),Table1[//DB])</f>
        <v/>
      </c>
      <c r="R44" s="4" t="str">
        <f ca="1">INDEX(INDIRECT($4:$4),Table1[//DB])</f>
        <v/>
      </c>
      <c r="S44" s="4" t="str">
        <f ca="1">INDEX(INDIRECT($4:$4),Table1[//DB])</f>
        <v/>
      </c>
      <c r="T44" s="4">
        <f ca="1">INDEX(INDIRECT($4:$4),Table1[//DB])</f>
        <v>288</v>
      </c>
      <c r="U44" s="4" t="str">
        <f ca="1">INDEX(INDIRECT($4:$4),Table1[//DB])</f>
        <v>PCS</v>
      </c>
      <c r="V44" s="4"/>
      <c r="W44" s="2">
        <f>INDEX([1]!NOTA[C],Table1[[#This Row],[//NOTA]])</f>
        <v>1</v>
      </c>
      <c r="X44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4" s="2">
        <f ca="1">INDEX(INDIRECT($2:$2),Table1[//NOTA])</f>
        <v>0</v>
      </c>
      <c r="Z44" s="2">
        <f>IF(Table1[[#This Row],[CTN]]&lt;1,"",INDEX([1]!NOTA[QTY],Table1[[#This Row],[//NOTA]]))</f>
        <v>288</v>
      </c>
      <c r="AA44" s="2" t="str">
        <f>IF(Table1[[#This Row],[CTN]]&lt;1,"",INDEX([1]!NOTA[STN],Table1[[#This Row],[//NOTA]]))</f>
        <v>PCS</v>
      </c>
      <c r="AB4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C44" s="4" t="str">
        <f>IF(Table1[[#This Row],[CTN]]&lt;1,INDEX([1]!NOTA[QTY],Table1[[#This Row],[//NOTA]]),"")</f>
        <v/>
      </c>
      <c r="AD44" s="4" t="str">
        <f>IF(Table1[[#This Row],[SISA]]="","",INDEX([1]!NOTA[STN],Table1[[#This Row],[//NOTA]]))</f>
        <v/>
      </c>
      <c r="AE4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4" s="2" t="str">
        <f>IF(Table1[[#This Row],[SISA X]]="","",Table1[[#This Row],[STN X]])</f>
        <v/>
      </c>
      <c r="AG44" s="2">
        <f ca="1">IF(AND(AX$5:AX$373&gt;=$3:$3,AX$5:AX$373&lt;=$4:$4),Table1[[#This Row],[CTN]],"")</f>
        <v>1</v>
      </c>
      <c r="AH44" s="2" t="str">
        <f ca="1">IF(Table1[[#This Row],[CTN_MG_1]]="","",Table1[[#This Row],[SISA X]])</f>
        <v/>
      </c>
      <c r="AI44" s="2" t="str">
        <f ca="1">IF(Table1[[#This Row],[QTY_ECER_MG_1]]="","",Table1[[#This Row],[STN SISA X]])</f>
        <v/>
      </c>
      <c r="AJ44" s="2">
        <f ca="1">IF(Table1[[#This Row],[CTN_MG_1]]="","",COUNT(AG$6:AG44))</f>
        <v>30</v>
      </c>
      <c r="AK44" s="2" t="str">
        <f ca="1">IF(AND(Table1[TGL_H]&gt;=$3:$3,Table1[TGL_H]&lt;=$4:$4),Table1[CTN],"")</f>
        <v/>
      </c>
      <c r="AL44" s="2" t="str">
        <f ca="1">IF(Table1[[#This Row],[CTN_MG_2]]="","",Table1[[#This Row],[SISA X]])</f>
        <v/>
      </c>
      <c r="AM44" s="2" t="str">
        <f ca="1">IF(Table1[[#This Row],[QTY_ECER_MG_2]]="","",Table1[[#This Row],[STN SISA X]])</f>
        <v/>
      </c>
      <c r="AN44" s="2" t="str">
        <f ca="1">IF(Table1[[#This Row],[CTN_MG_2]]="","",COUNT(AK$6:AK44))</f>
        <v/>
      </c>
      <c r="AO44" s="2" t="str">
        <f ca="1">IF(AND(AX$5:AX$373&gt;=$3:$3,AX$5:AX$373&lt;=$4:$4),Table1[[#This Row],[CTN]],"")</f>
        <v/>
      </c>
      <c r="AP44" s="2" t="str">
        <f ca="1">IF(Table1[[#This Row],[CTN_MG_3]]="","",Table1[[#This Row],[SISA X]])</f>
        <v/>
      </c>
      <c r="AQ44" s="2" t="str">
        <f ca="1">IF(Table1[[#This Row],[QTY_ECER_MG_3]]="","",Table1[[#This Row],[STN SISA X]])</f>
        <v/>
      </c>
      <c r="AR44" s="4" t="str">
        <f ca="1">IF(Table1[[#This Row],[CTN_MG_3]]="","",COUNT(AO$6:AO44))</f>
        <v/>
      </c>
      <c r="AS44" s="4" t="str">
        <f ca="1">IF(AND(Table1[[#This Row],[TGL_H]]&gt;=$3:$3,Table1[[#This Row],[TGL_H]]&lt;=$4:$4),Table1[[#This Row],[CTN]],"")</f>
        <v/>
      </c>
      <c r="AT44" s="4" t="str">
        <f ca="1">IF(Table1[[#This Row],[CTN_MG_4]]="","",Table1[[#This Row],[SISA X]])</f>
        <v/>
      </c>
      <c r="AU44" s="4" t="str">
        <f ca="1">IF(Table1[[#This Row],[QTY_ECER_MG_4]]="","",Table1[[#This Row],[STN SISA X]])</f>
        <v/>
      </c>
      <c r="AV44" s="4" t="str">
        <f ca="1">IF(Table1[[#This Row],[CTN_MG_4]]="","",COUNT(AS$6:AS44))</f>
        <v/>
      </c>
      <c r="AW44" s="4">
        <f ca="1">IF(Table1[[#This Row],[ID_4]]="",IF(Table1[[#This Row],[ID_3]]="",IF(Table1[[#This Row],[ID_2]]="",IF(Table1[[#This Row],[ID_1]]="","",1),2),3),4)</f>
        <v>1</v>
      </c>
      <c r="AX44" s="3">
        <f ca="1">INDEX([1]!NOTA[TGL_H],Table1[[#This Row],[//NOTA]])</f>
        <v>45112</v>
      </c>
    </row>
    <row r="45" spans="1:50" x14ac:dyDescent="0.25">
      <c r="A45" s="1">
        <v>55</v>
      </c>
      <c r="D45" t="str">
        <f ca="1">INDEX([1]!NOTA[NB NOTA_C_QTY],Table1[[#This Row],[//NOTA]])</f>
        <v>pencilcasepc0719pstl35bluejk288pcsartomoro</v>
      </c>
      <c r="E45" t="str">
        <f ca="1">INDEX([1]!NOTA[NB NOTA_C_QTY],Table1[[#This Row],[//NOTA]])&amp;Table1[[#This Row],[MINGGU]]</f>
        <v>pencilcasepc0719pstl35bluejk288pcsartomoro1</v>
      </c>
      <c r="F45">
        <f t="shared" si="0"/>
        <v>55</v>
      </c>
      <c r="G45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5">
        <f ca="1">MATCH(Table1[[#This Row],[NB NOTA_C_QTY]],[2]!db[NB NOTA_C_QTY+F],0)</f>
        <v>646</v>
      </c>
      <c r="I45" s="4" t="str">
        <f ca="1">INDEX(INDIRECT($4:$4),Table1[//DB])</f>
        <v>Pc JK PC-0719PSTL-35 Biru</v>
      </c>
      <c r="J45" s="4" t="str">
        <f ca="1">INDEX(INDIRECT($4:$4),Table1[//DB])</f>
        <v>ARTO MORO</v>
      </c>
      <c r="K45" s="5" t="str">
        <f ca="1">INDEX(INDIRECT($4:$4),Table1[//DB])</f>
        <v>ATALI</v>
      </c>
      <c r="L45" s="4" t="str">
        <f ca="1">INDEX(INDIRECT($4:$4),Table1[//DB])</f>
        <v>288 PCS</v>
      </c>
      <c r="M45" s="4" t="str">
        <f ca="1">INDEX(INDIRECT($4:$4),Table1[//DB])</f>
        <v>pcase</v>
      </c>
      <c r="N45" s="4" t="str">
        <f ca="1">INDEX(INDIRECT($4:$4),Table1[//DB])</f>
        <v>288</v>
      </c>
      <c r="O45" s="4" t="str">
        <f ca="1">INDEX(INDIRECT($4:$4),Table1[//DB])</f>
        <v>PCS</v>
      </c>
      <c r="P45" s="4" t="str">
        <f ca="1">INDEX(INDIRECT($4:$4),Table1[//DB])</f>
        <v/>
      </c>
      <c r="Q45" s="4" t="str">
        <f ca="1">INDEX(INDIRECT($4:$4),Table1[//DB])</f>
        <v/>
      </c>
      <c r="R45" s="4" t="str">
        <f ca="1">INDEX(INDIRECT($4:$4),Table1[//DB])</f>
        <v/>
      </c>
      <c r="S45" s="4" t="str">
        <f ca="1">INDEX(INDIRECT($4:$4),Table1[//DB])</f>
        <v/>
      </c>
      <c r="T45" s="4">
        <f ca="1">INDEX(INDIRECT($4:$4),Table1[//DB])</f>
        <v>288</v>
      </c>
      <c r="U45" s="4" t="str">
        <f ca="1">INDEX(INDIRECT($4:$4),Table1[//DB])</f>
        <v>PCS</v>
      </c>
      <c r="V45" s="4"/>
      <c r="W45" s="2">
        <f>INDEX([1]!NOTA[C],Table1[[#This Row],[//NOTA]])</f>
        <v>1</v>
      </c>
      <c r="X45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5" s="2">
        <f ca="1">INDEX(INDIRECT($2:$2),Table1[//NOTA])</f>
        <v>0</v>
      </c>
      <c r="Z45" s="2">
        <f>IF(Table1[[#This Row],[CTN]]&lt;1,"",INDEX([1]!NOTA[QTY],Table1[[#This Row],[//NOTA]]))</f>
        <v>288</v>
      </c>
      <c r="AA45" s="2" t="str">
        <f>IF(Table1[[#This Row],[CTN]]&lt;1,"",INDEX([1]!NOTA[STN],Table1[[#This Row],[//NOTA]]))</f>
        <v>PCS</v>
      </c>
      <c r="AB4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C45" s="4" t="str">
        <f>IF(Table1[[#This Row],[CTN]]&lt;1,INDEX([1]!NOTA[QTY],Table1[[#This Row],[//NOTA]]),"")</f>
        <v/>
      </c>
      <c r="AD45" s="4" t="str">
        <f>IF(Table1[[#This Row],[SISA]]="","",INDEX([1]!NOTA[STN],Table1[[#This Row],[//NOTA]]))</f>
        <v/>
      </c>
      <c r="AE4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5" s="2" t="str">
        <f>IF(Table1[[#This Row],[SISA X]]="","",Table1[[#This Row],[STN X]])</f>
        <v/>
      </c>
      <c r="AG45" s="2">
        <f ca="1">IF(AND(AX$5:AX$373&gt;=$3:$3,AX$5:AX$373&lt;=$4:$4),Table1[[#This Row],[CTN]],"")</f>
        <v>1</v>
      </c>
      <c r="AH45" s="2" t="str">
        <f ca="1">IF(Table1[[#This Row],[CTN_MG_1]]="","",Table1[[#This Row],[SISA X]])</f>
        <v/>
      </c>
      <c r="AI45" s="2" t="str">
        <f ca="1">IF(Table1[[#This Row],[QTY_ECER_MG_1]]="","",Table1[[#This Row],[STN SISA X]])</f>
        <v/>
      </c>
      <c r="AJ45" s="2">
        <f ca="1">IF(Table1[[#This Row],[CTN_MG_1]]="","",COUNT(AG$6:AG45))</f>
        <v>31</v>
      </c>
      <c r="AK45" s="2" t="str">
        <f ca="1">IF(AND(Table1[TGL_H]&gt;=$3:$3,Table1[TGL_H]&lt;=$4:$4),Table1[CTN],"")</f>
        <v/>
      </c>
      <c r="AL45" s="2" t="str">
        <f ca="1">IF(Table1[[#This Row],[CTN_MG_2]]="","",Table1[[#This Row],[SISA X]])</f>
        <v/>
      </c>
      <c r="AM45" s="2" t="str">
        <f ca="1">IF(Table1[[#This Row],[QTY_ECER_MG_2]]="","",Table1[[#This Row],[STN SISA X]])</f>
        <v/>
      </c>
      <c r="AN45" s="2" t="str">
        <f ca="1">IF(Table1[[#This Row],[CTN_MG_2]]="","",COUNT(AK$6:AK45))</f>
        <v/>
      </c>
      <c r="AO45" s="2" t="str">
        <f ca="1">IF(AND(AX$5:AX$373&gt;=$3:$3,AX$5:AX$373&lt;=$4:$4),Table1[[#This Row],[CTN]],"")</f>
        <v/>
      </c>
      <c r="AP45" s="2" t="str">
        <f ca="1">IF(Table1[[#This Row],[CTN_MG_3]]="","",Table1[[#This Row],[SISA X]])</f>
        <v/>
      </c>
      <c r="AQ45" s="2" t="str">
        <f ca="1">IF(Table1[[#This Row],[QTY_ECER_MG_3]]="","",Table1[[#This Row],[STN SISA X]])</f>
        <v/>
      </c>
      <c r="AR45" s="4" t="str">
        <f ca="1">IF(Table1[[#This Row],[CTN_MG_3]]="","",COUNT(AO$6:AO45))</f>
        <v/>
      </c>
      <c r="AS45" s="4" t="str">
        <f ca="1">IF(AND(Table1[[#This Row],[TGL_H]]&gt;=$3:$3,Table1[[#This Row],[TGL_H]]&lt;=$4:$4),Table1[[#This Row],[CTN]],"")</f>
        <v/>
      </c>
      <c r="AT45" s="4" t="str">
        <f ca="1">IF(Table1[[#This Row],[CTN_MG_4]]="","",Table1[[#This Row],[SISA X]])</f>
        <v/>
      </c>
      <c r="AU45" s="4" t="str">
        <f ca="1">IF(Table1[[#This Row],[QTY_ECER_MG_4]]="","",Table1[[#This Row],[STN SISA X]])</f>
        <v/>
      </c>
      <c r="AV45" s="4" t="str">
        <f ca="1">IF(Table1[[#This Row],[CTN_MG_4]]="","",COUNT(AS$6:AS45))</f>
        <v/>
      </c>
      <c r="AW45" s="4">
        <f ca="1">IF(Table1[[#This Row],[ID_4]]="",IF(Table1[[#This Row],[ID_3]]="",IF(Table1[[#This Row],[ID_2]]="",IF(Table1[[#This Row],[ID_1]]="","",1),2),3),4)</f>
        <v>1</v>
      </c>
      <c r="AX45" s="3">
        <f ca="1">INDEX([1]!NOTA[TGL_H],Table1[[#This Row],[//NOTA]])</f>
        <v>45112</v>
      </c>
    </row>
    <row r="46" spans="1:50" x14ac:dyDescent="0.25">
      <c r="A46" s="1">
        <v>57</v>
      </c>
      <c r="D46" t="str">
        <f ca="1">INDEX([1]!NOTA[NB NOTA_C_QTY],Table1[[#This Row],[//NOTA]])</f>
        <v>kenkopencilcasepc0719ur24lsnartomoro</v>
      </c>
      <c r="E46" t="str">
        <f ca="1">INDEX([1]!NOTA[NB NOTA_C_QTY],Table1[[#This Row],[//NOTA]])&amp;Table1[[#This Row],[MINGGU]]</f>
        <v>kenkopencilcasepc0719ur24lsnartomoro1</v>
      </c>
      <c r="F46">
        <f t="shared" si="0"/>
        <v>57</v>
      </c>
      <c r="G46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6">
        <f ca="1">MATCH(Table1[[#This Row],[NB NOTA_C_QTY]],[2]!db[NB NOTA_C_QTY+F],0)</f>
        <v>656</v>
      </c>
      <c r="I46" s="4" t="str">
        <f ca="1">INDEX(INDIRECT($4:$4),Table1[//DB])</f>
        <v>Pc Kenko PC-0719-UR</v>
      </c>
      <c r="J46" s="4" t="str">
        <f ca="1">INDEX(INDIRECT($4:$4),Table1[//DB])</f>
        <v>ARTO MORO</v>
      </c>
      <c r="K46" s="5" t="str">
        <f ca="1">INDEX(INDIRECT($4:$4),Table1[//DB])</f>
        <v>KENKO</v>
      </c>
      <c r="L46" s="4" t="str">
        <f ca="1">INDEX(INDIRECT($4:$4),Table1[//DB])</f>
        <v>24 LSN</v>
      </c>
      <c r="M46" s="4" t="str">
        <f ca="1">INDEX(INDIRECT($4:$4),Table1[//DB])</f>
        <v>pcase</v>
      </c>
      <c r="N46" s="4" t="str">
        <f ca="1">INDEX(INDIRECT($4:$4),Table1[//DB])</f>
        <v>24</v>
      </c>
      <c r="O46" s="4" t="str">
        <f ca="1">INDEX(INDIRECT($4:$4),Table1[//DB])</f>
        <v>LSN</v>
      </c>
      <c r="P46" s="4">
        <f ca="1">INDEX(INDIRECT($4:$4),Table1[//DB])</f>
        <v>12</v>
      </c>
      <c r="Q46" s="4" t="str">
        <f ca="1">INDEX(INDIRECT($4:$4),Table1[//DB])</f>
        <v>PCS</v>
      </c>
      <c r="R46" s="4" t="str">
        <f ca="1">INDEX(INDIRECT($4:$4),Table1[//DB])</f>
        <v/>
      </c>
      <c r="S46" s="4" t="str">
        <f ca="1">INDEX(INDIRECT($4:$4),Table1[//DB])</f>
        <v/>
      </c>
      <c r="T46" s="4">
        <f ca="1">INDEX(INDIRECT($4:$4),Table1[//DB])</f>
        <v>288</v>
      </c>
      <c r="U46" s="4" t="str">
        <f ca="1">INDEX(INDIRECT($4:$4),Table1[//DB])</f>
        <v>PCS</v>
      </c>
      <c r="V46" s="4"/>
      <c r="W46" s="2">
        <f>INDEX([1]!NOTA[C],Table1[[#This Row],[//NOTA]])</f>
        <v>2</v>
      </c>
      <c r="X46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46" s="2">
        <f ca="1">INDEX(INDIRECT($2:$2),Table1[//NOTA])</f>
        <v>0</v>
      </c>
      <c r="Z46" s="2">
        <f>IF(Table1[[#This Row],[CTN]]&lt;1,"",INDEX([1]!NOTA[QTY],Table1[[#This Row],[//NOTA]]))</f>
        <v>0</v>
      </c>
      <c r="AA46" s="2">
        <f>IF(Table1[[#This Row],[CTN]]&lt;1,"",INDEX([1]!NOTA[STN],Table1[[#This Row],[//NOTA]]))</f>
        <v>0</v>
      </c>
      <c r="AB4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576</v>
      </c>
      <c r="AC46" s="4" t="str">
        <f>IF(Table1[[#This Row],[CTN]]&lt;1,INDEX([1]!NOTA[QTY],Table1[[#This Row],[//NOTA]]),"")</f>
        <v/>
      </c>
      <c r="AD46" s="4" t="str">
        <f>IF(Table1[[#This Row],[SISA]]="","",INDEX([1]!NOTA[STN],Table1[[#This Row],[//NOTA]]))</f>
        <v/>
      </c>
      <c r="AE4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6" s="2" t="str">
        <f>IF(Table1[[#This Row],[SISA X]]="","",Table1[[#This Row],[STN X]])</f>
        <v/>
      </c>
      <c r="AG46" s="2">
        <f ca="1">IF(AND(AX$5:AX$373&gt;=$3:$3,AX$5:AX$373&lt;=$4:$4),Table1[[#This Row],[CTN]],"")</f>
        <v>2</v>
      </c>
      <c r="AH46" s="2" t="str">
        <f ca="1">IF(Table1[[#This Row],[CTN_MG_1]]="","",Table1[[#This Row],[SISA X]])</f>
        <v/>
      </c>
      <c r="AI46" s="2" t="str">
        <f ca="1">IF(Table1[[#This Row],[QTY_ECER_MG_1]]="","",Table1[[#This Row],[STN SISA X]])</f>
        <v/>
      </c>
      <c r="AJ46" s="2">
        <f ca="1">IF(Table1[[#This Row],[CTN_MG_1]]="","",COUNT(AG$6:AG46))</f>
        <v>32</v>
      </c>
      <c r="AK46" s="2" t="str">
        <f ca="1">IF(AND(Table1[TGL_H]&gt;=$3:$3,Table1[TGL_H]&lt;=$4:$4),Table1[CTN],"")</f>
        <v/>
      </c>
      <c r="AL46" s="2" t="str">
        <f ca="1">IF(Table1[[#This Row],[CTN_MG_2]]="","",Table1[[#This Row],[SISA X]])</f>
        <v/>
      </c>
      <c r="AM46" s="2" t="str">
        <f ca="1">IF(Table1[[#This Row],[QTY_ECER_MG_2]]="","",Table1[[#This Row],[STN SISA X]])</f>
        <v/>
      </c>
      <c r="AN46" s="2" t="str">
        <f ca="1">IF(Table1[[#This Row],[CTN_MG_2]]="","",COUNT(AK$6:AK46))</f>
        <v/>
      </c>
      <c r="AO46" s="2" t="str">
        <f ca="1">IF(AND(AX$5:AX$373&gt;=$3:$3,AX$5:AX$373&lt;=$4:$4),Table1[[#This Row],[CTN]],"")</f>
        <v/>
      </c>
      <c r="AP46" s="2" t="str">
        <f ca="1">IF(Table1[[#This Row],[CTN_MG_3]]="","",Table1[[#This Row],[SISA X]])</f>
        <v/>
      </c>
      <c r="AQ46" s="2" t="str">
        <f ca="1">IF(Table1[[#This Row],[QTY_ECER_MG_3]]="","",Table1[[#This Row],[STN SISA X]])</f>
        <v/>
      </c>
      <c r="AR46" s="4" t="str">
        <f ca="1">IF(Table1[[#This Row],[CTN_MG_3]]="","",COUNT(AO$6:AO46))</f>
        <v/>
      </c>
      <c r="AS46" s="4" t="str">
        <f ca="1">IF(AND(Table1[[#This Row],[TGL_H]]&gt;=$3:$3,Table1[[#This Row],[TGL_H]]&lt;=$4:$4),Table1[[#This Row],[CTN]],"")</f>
        <v/>
      </c>
      <c r="AT46" s="4" t="str">
        <f ca="1">IF(Table1[[#This Row],[CTN_MG_4]]="","",Table1[[#This Row],[SISA X]])</f>
        <v/>
      </c>
      <c r="AU46" s="4" t="str">
        <f ca="1">IF(Table1[[#This Row],[QTY_ECER_MG_4]]="","",Table1[[#This Row],[STN SISA X]])</f>
        <v/>
      </c>
      <c r="AV46" s="4" t="str">
        <f ca="1">IF(Table1[[#This Row],[CTN_MG_4]]="","",COUNT(AS$6:AS46))</f>
        <v/>
      </c>
      <c r="AW46" s="4">
        <f ca="1">IF(Table1[[#This Row],[ID_4]]="",IF(Table1[[#This Row],[ID_3]]="",IF(Table1[[#This Row],[ID_2]]="",IF(Table1[[#This Row],[ID_1]]="","",1),2),3),4)</f>
        <v>1</v>
      </c>
      <c r="AX46" s="3">
        <f ca="1">INDEX([1]!NOTA[TGL_H],Table1[[#This Row],[//NOTA]])</f>
        <v>45112</v>
      </c>
    </row>
    <row r="47" spans="1:50" x14ac:dyDescent="0.25">
      <c r="A47" s="1">
        <v>58</v>
      </c>
      <c r="D47" t="str">
        <f ca="1">INDEX([1]!NOTA[NB NOTA_C_QTY],Table1[[#This Row],[//NOTA]])</f>
        <v>kenkocuttera3009mmblade30lsnartomoro</v>
      </c>
      <c r="E47" t="str">
        <f ca="1">INDEX([1]!NOTA[NB NOTA_C_QTY],Table1[[#This Row],[//NOTA]])&amp;Table1[[#This Row],[MINGGU]]</f>
        <v>kenkocuttera3009mmblade30lsnartomoro1</v>
      </c>
      <c r="F47">
        <f t="shared" si="0"/>
        <v>58</v>
      </c>
      <c r="G47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7">
        <f ca="1">MATCH(Table1[[#This Row],[NB NOTA_C_QTY]],[2]!db[NB NOTA_C_QTY+F],0)</f>
        <v>314</v>
      </c>
      <c r="I47" s="4" t="str">
        <f ca="1">INDEX(INDIRECT($4:$4),Table1[//DB])</f>
        <v>Cutter Kenko A-300</v>
      </c>
      <c r="J47" s="4" t="str">
        <f ca="1">INDEX(INDIRECT($4:$4),Table1[//DB])</f>
        <v>ARTO MORO</v>
      </c>
      <c r="K47" s="5" t="str">
        <f ca="1">INDEX(INDIRECT($4:$4),Table1[//DB])</f>
        <v>KENKO</v>
      </c>
      <c r="L47" s="4" t="str">
        <f ca="1">INDEX(INDIRECT($4:$4),Table1[//DB])</f>
        <v>30 LSN</v>
      </c>
      <c r="M47" s="4" t="str">
        <f ca="1">INDEX(INDIRECT($4:$4),Table1[//DB])</f>
        <v>cutter</v>
      </c>
      <c r="N47" s="4" t="str">
        <f ca="1">INDEX(INDIRECT($4:$4),Table1[//DB])</f>
        <v>30</v>
      </c>
      <c r="O47" s="4" t="str">
        <f ca="1">INDEX(INDIRECT($4:$4),Table1[//DB])</f>
        <v>LSN</v>
      </c>
      <c r="P47" s="4">
        <f ca="1">INDEX(INDIRECT($4:$4),Table1[//DB])</f>
        <v>12</v>
      </c>
      <c r="Q47" s="4" t="str">
        <f ca="1">INDEX(INDIRECT($4:$4),Table1[//DB])</f>
        <v>PCS</v>
      </c>
      <c r="R47" s="4" t="str">
        <f ca="1">INDEX(INDIRECT($4:$4),Table1[//DB])</f>
        <v/>
      </c>
      <c r="S47" s="4" t="str">
        <f ca="1">INDEX(INDIRECT($4:$4),Table1[//DB])</f>
        <v/>
      </c>
      <c r="T47" s="4">
        <f ca="1">INDEX(INDIRECT($4:$4),Table1[//DB])</f>
        <v>360</v>
      </c>
      <c r="U47" s="4" t="str">
        <f ca="1">INDEX(INDIRECT($4:$4),Table1[//DB])</f>
        <v>PCS</v>
      </c>
      <c r="V47" s="4"/>
      <c r="W47" s="2">
        <f>INDEX([1]!NOTA[C],Table1[[#This Row],[//NOTA]])</f>
        <v>1</v>
      </c>
      <c r="X47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7" s="2">
        <f ca="1">INDEX(INDIRECT($2:$2),Table1[//NOTA])</f>
        <v>0</v>
      </c>
      <c r="Z47" s="2">
        <f>IF(Table1[[#This Row],[CTN]]&lt;1,"",INDEX([1]!NOTA[QTY],Table1[[#This Row],[//NOTA]]))</f>
        <v>0</v>
      </c>
      <c r="AA47" s="2">
        <f>IF(Table1[[#This Row],[CTN]]&lt;1,"",INDEX([1]!NOTA[STN],Table1[[#This Row],[//NOTA]]))</f>
        <v>0</v>
      </c>
      <c r="AB4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360</v>
      </c>
      <c r="AC47" s="4" t="str">
        <f>IF(Table1[[#This Row],[CTN]]&lt;1,INDEX([1]!NOTA[QTY],Table1[[#This Row],[//NOTA]]),"")</f>
        <v/>
      </c>
      <c r="AD47" s="4" t="str">
        <f>IF(Table1[[#This Row],[SISA]]="","",INDEX([1]!NOTA[STN],Table1[[#This Row],[//NOTA]]))</f>
        <v/>
      </c>
      <c r="AE4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7" s="2" t="str">
        <f>IF(Table1[[#This Row],[SISA X]]="","",Table1[[#This Row],[STN X]])</f>
        <v/>
      </c>
      <c r="AG47" s="2">
        <f ca="1">IF(AND(AX$5:AX$373&gt;=$3:$3,AX$5:AX$373&lt;=$4:$4),Table1[[#This Row],[CTN]],"")</f>
        <v>1</v>
      </c>
      <c r="AH47" s="2" t="str">
        <f ca="1">IF(Table1[[#This Row],[CTN_MG_1]]="","",Table1[[#This Row],[SISA X]])</f>
        <v/>
      </c>
      <c r="AI47" s="2" t="str">
        <f ca="1">IF(Table1[[#This Row],[QTY_ECER_MG_1]]="","",Table1[[#This Row],[STN SISA X]])</f>
        <v/>
      </c>
      <c r="AJ47" s="2">
        <f ca="1">IF(Table1[[#This Row],[CTN_MG_1]]="","",COUNT(AG$6:AG47))</f>
        <v>33</v>
      </c>
      <c r="AK47" s="2" t="str">
        <f ca="1">IF(AND(Table1[TGL_H]&gt;=$3:$3,Table1[TGL_H]&lt;=$4:$4),Table1[CTN],"")</f>
        <v/>
      </c>
      <c r="AL47" s="2" t="str">
        <f ca="1">IF(Table1[[#This Row],[CTN_MG_2]]="","",Table1[[#This Row],[SISA X]])</f>
        <v/>
      </c>
      <c r="AM47" s="2" t="str">
        <f ca="1">IF(Table1[[#This Row],[QTY_ECER_MG_2]]="","",Table1[[#This Row],[STN SISA X]])</f>
        <v/>
      </c>
      <c r="AN47" s="2" t="str">
        <f ca="1">IF(Table1[[#This Row],[CTN_MG_2]]="","",COUNT(AK$6:AK47))</f>
        <v/>
      </c>
      <c r="AO47" s="2" t="str">
        <f ca="1">IF(AND(AX$5:AX$373&gt;=$3:$3,AX$5:AX$373&lt;=$4:$4),Table1[[#This Row],[CTN]],"")</f>
        <v/>
      </c>
      <c r="AP47" s="2" t="str">
        <f ca="1">IF(Table1[[#This Row],[CTN_MG_3]]="","",Table1[[#This Row],[SISA X]])</f>
        <v/>
      </c>
      <c r="AQ47" s="2" t="str">
        <f ca="1">IF(Table1[[#This Row],[QTY_ECER_MG_3]]="","",Table1[[#This Row],[STN SISA X]])</f>
        <v/>
      </c>
      <c r="AR47" s="4" t="str">
        <f ca="1">IF(Table1[[#This Row],[CTN_MG_3]]="","",COUNT(AO$6:AO47))</f>
        <v/>
      </c>
      <c r="AS47" s="4" t="str">
        <f ca="1">IF(AND(Table1[[#This Row],[TGL_H]]&gt;=$3:$3,Table1[[#This Row],[TGL_H]]&lt;=$4:$4),Table1[[#This Row],[CTN]],"")</f>
        <v/>
      </c>
      <c r="AT47" s="4" t="str">
        <f ca="1">IF(Table1[[#This Row],[CTN_MG_4]]="","",Table1[[#This Row],[SISA X]])</f>
        <v/>
      </c>
      <c r="AU47" s="4" t="str">
        <f ca="1">IF(Table1[[#This Row],[QTY_ECER_MG_4]]="","",Table1[[#This Row],[STN SISA X]])</f>
        <v/>
      </c>
      <c r="AV47" s="4" t="str">
        <f ca="1">IF(Table1[[#This Row],[CTN_MG_4]]="","",COUNT(AS$6:AS47))</f>
        <v/>
      </c>
      <c r="AW47" s="4">
        <f ca="1">IF(Table1[[#This Row],[ID_4]]="",IF(Table1[[#This Row],[ID_3]]="",IF(Table1[[#This Row],[ID_2]]="",IF(Table1[[#This Row],[ID_1]]="","",1),2),3),4)</f>
        <v>1</v>
      </c>
      <c r="AX47" s="3">
        <f ca="1">INDEX([1]!NOTA[TGL_H],Table1[[#This Row],[//NOTA]])</f>
        <v>45112</v>
      </c>
    </row>
    <row r="48" spans="1:50" x14ac:dyDescent="0.25">
      <c r="A48" s="1">
        <v>59</v>
      </c>
      <c r="D48" t="str">
        <f ca="1">INDEX([1]!NOTA[NB NOTA_C_QTY],Table1[[#This Row],[//NOTA]])</f>
        <v>kenkocutterl50018mmblade20lsnartomoro</v>
      </c>
      <c r="E48" t="str">
        <f ca="1">INDEX([1]!NOTA[NB NOTA_C_QTY],Table1[[#This Row],[//NOTA]])&amp;Table1[[#This Row],[MINGGU]]</f>
        <v>kenkocutterl50018mmblade20lsnartomoro1</v>
      </c>
      <c r="F48">
        <f t="shared" si="0"/>
        <v>59</v>
      </c>
      <c r="G48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8">
        <f ca="1">MATCH(Table1[[#This Row],[NB NOTA_C_QTY]],[2]!db[NB NOTA_C_QTY+F],0)</f>
        <v>317</v>
      </c>
      <c r="I48" s="4" t="str">
        <f ca="1">INDEX(INDIRECT($4:$4),Table1[//DB])</f>
        <v>Cutter Kenko L-500</v>
      </c>
      <c r="J48" s="4" t="str">
        <f ca="1">INDEX(INDIRECT($4:$4),Table1[//DB])</f>
        <v>ARTO MORO</v>
      </c>
      <c r="K48" s="5" t="str">
        <f ca="1">INDEX(INDIRECT($4:$4),Table1[//DB])</f>
        <v>KENKO</v>
      </c>
      <c r="L48" s="4" t="str">
        <f ca="1">INDEX(INDIRECT($4:$4),Table1[//DB])</f>
        <v>20 LSN</v>
      </c>
      <c r="M48" s="4" t="str">
        <f ca="1">INDEX(INDIRECT($4:$4),Table1[//DB])</f>
        <v>cutter</v>
      </c>
      <c r="N48" s="4" t="str">
        <f ca="1">INDEX(INDIRECT($4:$4),Table1[//DB])</f>
        <v>20</v>
      </c>
      <c r="O48" s="4" t="str">
        <f ca="1">INDEX(INDIRECT($4:$4),Table1[//DB])</f>
        <v>LSN</v>
      </c>
      <c r="P48" s="4">
        <f ca="1">INDEX(INDIRECT($4:$4),Table1[//DB])</f>
        <v>12</v>
      </c>
      <c r="Q48" s="4" t="str">
        <f ca="1">INDEX(INDIRECT($4:$4),Table1[//DB])</f>
        <v>PCS</v>
      </c>
      <c r="R48" s="4" t="str">
        <f ca="1">INDEX(INDIRECT($4:$4),Table1[//DB])</f>
        <v/>
      </c>
      <c r="S48" s="4" t="str">
        <f ca="1">INDEX(INDIRECT($4:$4),Table1[//DB])</f>
        <v/>
      </c>
      <c r="T48" s="4">
        <f ca="1">INDEX(INDIRECT($4:$4),Table1[//DB])</f>
        <v>240</v>
      </c>
      <c r="U48" s="4" t="str">
        <f ca="1">INDEX(INDIRECT($4:$4),Table1[//DB])</f>
        <v>PCS</v>
      </c>
      <c r="V48" s="4"/>
      <c r="W48" s="2">
        <f>INDEX([1]!NOTA[C],Table1[[#This Row],[//NOTA]])</f>
        <v>2</v>
      </c>
      <c r="X48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48" s="2">
        <f ca="1">INDEX(INDIRECT($2:$2),Table1[//NOTA])</f>
        <v>0</v>
      </c>
      <c r="Z48" s="2">
        <f>IF(Table1[[#This Row],[CTN]]&lt;1,"",INDEX([1]!NOTA[QTY],Table1[[#This Row],[//NOTA]]))</f>
        <v>0</v>
      </c>
      <c r="AA48" s="2">
        <f>IF(Table1[[#This Row],[CTN]]&lt;1,"",INDEX([1]!NOTA[STN],Table1[[#This Row],[//NOTA]]))</f>
        <v>0</v>
      </c>
      <c r="AB4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480</v>
      </c>
      <c r="AC48" s="4" t="str">
        <f>IF(Table1[[#This Row],[CTN]]&lt;1,INDEX([1]!NOTA[QTY],Table1[[#This Row],[//NOTA]]),"")</f>
        <v/>
      </c>
      <c r="AD48" s="4" t="str">
        <f>IF(Table1[[#This Row],[SISA]]="","",INDEX([1]!NOTA[STN],Table1[[#This Row],[//NOTA]]))</f>
        <v/>
      </c>
      <c r="AE4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8" s="2" t="str">
        <f>IF(Table1[[#This Row],[SISA X]]="","",Table1[[#This Row],[STN X]])</f>
        <v/>
      </c>
      <c r="AG48" s="2">
        <f ca="1">IF(AND(AX$5:AX$373&gt;=$3:$3,AX$5:AX$373&lt;=$4:$4),Table1[[#This Row],[CTN]],"")</f>
        <v>2</v>
      </c>
      <c r="AH48" s="2" t="str">
        <f ca="1">IF(Table1[[#This Row],[CTN_MG_1]]="","",Table1[[#This Row],[SISA X]])</f>
        <v/>
      </c>
      <c r="AI48" s="2" t="str">
        <f ca="1">IF(Table1[[#This Row],[QTY_ECER_MG_1]]="","",Table1[[#This Row],[STN SISA X]])</f>
        <v/>
      </c>
      <c r="AJ48" s="2">
        <f ca="1">IF(Table1[[#This Row],[CTN_MG_1]]="","",COUNT(AG$6:AG48))</f>
        <v>34</v>
      </c>
      <c r="AK48" s="2" t="str">
        <f ca="1">IF(AND(Table1[TGL_H]&gt;=$3:$3,Table1[TGL_H]&lt;=$4:$4),Table1[CTN],"")</f>
        <v/>
      </c>
      <c r="AL48" s="2" t="str">
        <f ca="1">IF(Table1[[#This Row],[CTN_MG_2]]="","",Table1[[#This Row],[SISA X]])</f>
        <v/>
      </c>
      <c r="AM48" s="2" t="str">
        <f ca="1">IF(Table1[[#This Row],[QTY_ECER_MG_2]]="","",Table1[[#This Row],[STN SISA X]])</f>
        <v/>
      </c>
      <c r="AN48" s="2" t="str">
        <f ca="1">IF(Table1[[#This Row],[CTN_MG_2]]="","",COUNT(AK$6:AK48))</f>
        <v/>
      </c>
      <c r="AO48" s="2" t="str">
        <f ca="1">IF(AND(AX$5:AX$373&gt;=$3:$3,AX$5:AX$373&lt;=$4:$4),Table1[[#This Row],[CTN]],"")</f>
        <v/>
      </c>
      <c r="AP48" s="2" t="str">
        <f ca="1">IF(Table1[[#This Row],[CTN_MG_3]]="","",Table1[[#This Row],[SISA X]])</f>
        <v/>
      </c>
      <c r="AQ48" s="2" t="str">
        <f ca="1">IF(Table1[[#This Row],[QTY_ECER_MG_3]]="","",Table1[[#This Row],[STN SISA X]])</f>
        <v/>
      </c>
      <c r="AR48" s="4" t="str">
        <f ca="1">IF(Table1[[#This Row],[CTN_MG_3]]="","",COUNT(AO$6:AO48))</f>
        <v/>
      </c>
      <c r="AS48" s="4" t="str">
        <f ca="1">IF(AND(Table1[[#This Row],[TGL_H]]&gt;=$3:$3,Table1[[#This Row],[TGL_H]]&lt;=$4:$4),Table1[[#This Row],[CTN]],"")</f>
        <v/>
      </c>
      <c r="AT48" s="4" t="str">
        <f ca="1">IF(Table1[[#This Row],[CTN_MG_4]]="","",Table1[[#This Row],[SISA X]])</f>
        <v/>
      </c>
      <c r="AU48" s="4" t="str">
        <f ca="1">IF(Table1[[#This Row],[QTY_ECER_MG_4]]="","",Table1[[#This Row],[STN SISA X]])</f>
        <v/>
      </c>
      <c r="AV48" s="4" t="str">
        <f ca="1">IF(Table1[[#This Row],[CTN_MG_4]]="","",COUNT(AS$6:AS48))</f>
        <v/>
      </c>
      <c r="AW48" s="4">
        <f ca="1">IF(Table1[[#This Row],[ID_4]]="",IF(Table1[[#This Row],[ID_3]]="",IF(Table1[[#This Row],[ID_2]]="",IF(Table1[[#This Row],[ID_1]]="","",1),2),3),4)</f>
        <v>1</v>
      </c>
      <c r="AX48" s="3">
        <f ca="1">INDEX([1]!NOTA[TGL_H],Table1[[#This Row],[//NOTA]])</f>
        <v>45112</v>
      </c>
    </row>
    <row r="49" spans="1:50" x14ac:dyDescent="0.25">
      <c r="A49" s="1">
        <v>60</v>
      </c>
      <c r="D49" t="str">
        <f ca="1">INDEX([1]!NOTA[NB NOTA_C_QTY],Table1[[#This Row],[//NOTA]])</f>
        <v>kenkoliquidgluelg5050ml20lsnartomoro</v>
      </c>
      <c r="E49" t="str">
        <f ca="1">INDEX([1]!NOTA[NB NOTA_C_QTY],Table1[[#This Row],[//NOTA]])&amp;Table1[[#This Row],[MINGGU]]</f>
        <v>kenkoliquidgluelg5050ml20lsnartomoro1</v>
      </c>
      <c r="F49">
        <f t="shared" si="0"/>
        <v>60</v>
      </c>
      <c r="G49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9">
        <f ca="1">MATCH(Table1[[#This Row],[NB NOTA_C_QTY]],[2]!db[NB NOTA_C_QTY+F],0)</f>
        <v>542</v>
      </c>
      <c r="I49" s="4" t="str">
        <f ca="1">INDEX(INDIRECT($4:$4),Table1[//DB])</f>
        <v>Lem cair Kenko LG-50</v>
      </c>
      <c r="J49" s="4" t="str">
        <f ca="1">INDEX(INDIRECT($4:$4),Table1[//DB])</f>
        <v>ARTO MORO</v>
      </c>
      <c r="K49" s="5" t="str">
        <f ca="1">INDEX(INDIRECT($4:$4),Table1[//DB])</f>
        <v>KENKO</v>
      </c>
      <c r="L49" s="4" t="str">
        <f ca="1">INDEX(INDIRECT($4:$4),Table1[//DB])</f>
        <v>20 LSN</v>
      </c>
      <c r="M49" s="4" t="str">
        <f ca="1">INDEX(INDIRECT($4:$4),Table1[//DB])</f>
        <v>lem</v>
      </c>
      <c r="N49" s="4" t="str">
        <f ca="1">INDEX(INDIRECT($4:$4),Table1[//DB])</f>
        <v>20</v>
      </c>
      <c r="O49" s="4" t="str">
        <f ca="1">INDEX(INDIRECT($4:$4),Table1[//DB])</f>
        <v>LSN</v>
      </c>
      <c r="P49" s="4">
        <f ca="1">INDEX(INDIRECT($4:$4),Table1[//DB])</f>
        <v>12</v>
      </c>
      <c r="Q49" s="4" t="str">
        <f ca="1">INDEX(INDIRECT($4:$4),Table1[//DB])</f>
        <v>PCS</v>
      </c>
      <c r="R49" s="4" t="str">
        <f ca="1">INDEX(INDIRECT($4:$4),Table1[//DB])</f>
        <v/>
      </c>
      <c r="S49" s="4" t="str">
        <f ca="1">INDEX(INDIRECT($4:$4),Table1[//DB])</f>
        <v/>
      </c>
      <c r="T49" s="4">
        <f ca="1">INDEX(INDIRECT($4:$4),Table1[//DB])</f>
        <v>240</v>
      </c>
      <c r="U49" s="4" t="str">
        <f ca="1">INDEX(INDIRECT($4:$4),Table1[//DB])</f>
        <v>PCS</v>
      </c>
      <c r="V49" s="4"/>
      <c r="W49" s="2">
        <f>INDEX([1]!NOTA[C],Table1[[#This Row],[//NOTA]])</f>
        <v>2</v>
      </c>
      <c r="X49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49" s="2">
        <f ca="1">INDEX(INDIRECT($2:$2),Table1[//NOTA])</f>
        <v>0</v>
      </c>
      <c r="Z49" s="2">
        <f>IF(Table1[[#This Row],[CTN]]&lt;1,"",INDEX([1]!NOTA[QTY],Table1[[#This Row],[//NOTA]]))</f>
        <v>0</v>
      </c>
      <c r="AA49" s="2">
        <f>IF(Table1[[#This Row],[CTN]]&lt;1,"",INDEX([1]!NOTA[STN],Table1[[#This Row],[//NOTA]]))</f>
        <v>0</v>
      </c>
      <c r="AB4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480</v>
      </c>
      <c r="AC49" s="4" t="str">
        <f>IF(Table1[[#This Row],[CTN]]&lt;1,INDEX([1]!NOTA[QTY],Table1[[#This Row],[//NOTA]]),"")</f>
        <v/>
      </c>
      <c r="AD49" s="4" t="str">
        <f>IF(Table1[[#This Row],[SISA]]="","",INDEX([1]!NOTA[STN],Table1[[#This Row],[//NOTA]]))</f>
        <v/>
      </c>
      <c r="AE4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9" s="2" t="str">
        <f>IF(Table1[[#This Row],[SISA X]]="","",Table1[[#This Row],[STN X]])</f>
        <v/>
      </c>
      <c r="AG49" s="2">
        <f ca="1">IF(AND(AX$5:AX$373&gt;=$3:$3,AX$5:AX$373&lt;=$4:$4),Table1[[#This Row],[CTN]],"")</f>
        <v>2</v>
      </c>
      <c r="AH49" s="2" t="str">
        <f ca="1">IF(Table1[[#This Row],[CTN_MG_1]]="","",Table1[[#This Row],[SISA X]])</f>
        <v/>
      </c>
      <c r="AI49" s="2" t="str">
        <f ca="1">IF(Table1[[#This Row],[QTY_ECER_MG_1]]="","",Table1[[#This Row],[STN SISA X]])</f>
        <v/>
      </c>
      <c r="AJ49" s="2">
        <f ca="1">IF(Table1[[#This Row],[CTN_MG_1]]="","",COUNT(AG$6:AG49))</f>
        <v>35</v>
      </c>
      <c r="AK49" s="2" t="str">
        <f ca="1">IF(AND(Table1[TGL_H]&gt;=$3:$3,Table1[TGL_H]&lt;=$4:$4),Table1[CTN],"")</f>
        <v/>
      </c>
      <c r="AL49" s="2" t="str">
        <f ca="1">IF(Table1[[#This Row],[CTN_MG_2]]="","",Table1[[#This Row],[SISA X]])</f>
        <v/>
      </c>
      <c r="AM49" s="2" t="str">
        <f ca="1">IF(Table1[[#This Row],[QTY_ECER_MG_2]]="","",Table1[[#This Row],[STN SISA X]])</f>
        <v/>
      </c>
      <c r="AN49" s="2" t="str">
        <f ca="1">IF(Table1[[#This Row],[CTN_MG_2]]="","",COUNT(AK$6:AK49))</f>
        <v/>
      </c>
      <c r="AO49" s="2" t="str">
        <f ca="1">IF(AND(AX$5:AX$373&gt;=$3:$3,AX$5:AX$373&lt;=$4:$4),Table1[[#This Row],[CTN]],"")</f>
        <v/>
      </c>
      <c r="AP49" s="2" t="str">
        <f ca="1">IF(Table1[[#This Row],[CTN_MG_3]]="","",Table1[[#This Row],[SISA X]])</f>
        <v/>
      </c>
      <c r="AQ49" s="2" t="str">
        <f ca="1">IF(Table1[[#This Row],[QTY_ECER_MG_3]]="","",Table1[[#This Row],[STN SISA X]])</f>
        <v/>
      </c>
      <c r="AR49" s="4" t="str">
        <f ca="1">IF(Table1[[#This Row],[CTN_MG_3]]="","",COUNT(AO$6:AO49))</f>
        <v/>
      </c>
      <c r="AS49" s="4" t="str">
        <f ca="1">IF(AND(Table1[[#This Row],[TGL_H]]&gt;=$3:$3,Table1[[#This Row],[TGL_H]]&lt;=$4:$4),Table1[[#This Row],[CTN]],"")</f>
        <v/>
      </c>
      <c r="AT49" s="4" t="str">
        <f ca="1">IF(Table1[[#This Row],[CTN_MG_4]]="","",Table1[[#This Row],[SISA X]])</f>
        <v/>
      </c>
      <c r="AU49" s="4" t="str">
        <f ca="1">IF(Table1[[#This Row],[QTY_ECER_MG_4]]="","",Table1[[#This Row],[STN SISA X]])</f>
        <v/>
      </c>
      <c r="AV49" s="4" t="str">
        <f ca="1">IF(Table1[[#This Row],[CTN_MG_4]]="","",COUNT(AS$6:AS49))</f>
        <v/>
      </c>
      <c r="AW49" s="4">
        <f ca="1">IF(Table1[[#This Row],[ID_4]]="",IF(Table1[[#This Row],[ID_3]]="",IF(Table1[[#This Row],[ID_2]]="",IF(Table1[[#This Row],[ID_1]]="","",1),2),3),4)</f>
        <v>1</v>
      </c>
      <c r="AX49" s="3">
        <f ca="1">INDEX([1]!NOTA[TGL_H],Table1[[#This Row],[//NOTA]])</f>
        <v>45112</v>
      </c>
    </row>
    <row r="50" spans="1:50" x14ac:dyDescent="0.25">
      <c r="A50" s="1">
        <v>61</v>
      </c>
      <c r="D50" t="str">
        <f ca="1">INDEX([1]!NOTA[NB NOTA_C_QTY],Table1[[#This Row],[//NOTA]])</f>
        <v>kenkogluestick8grsmall36box30pcsartomoro</v>
      </c>
      <c r="E50" t="str">
        <f ca="1">INDEX([1]!NOTA[NB NOTA_C_QTY],Table1[[#This Row],[//NOTA]])&amp;Table1[[#This Row],[MINGGU]]</f>
        <v>kenkogluestick8grsmall36box30pcsartomoro1</v>
      </c>
      <c r="F50">
        <f t="shared" si="0"/>
        <v>61</v>
      </c>
      <c r="G50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0">
        <f ca="1">MATCH(Table1[[#This Row],[NB NOTA_C_QTY]],[2]!db[NB NOTA_C_QTY+F],0)</f>
        <v>561</v>
      </c>
      <c r="I50" s="4" t="str">
        <f ca="1">INDEX(INDIRECT($4:$4),Table1[//DB])</f>
        <v>Lem stick Kenko 8gr kecil</v>
      </c>
      <c r="J50" s="4" t="str">
        <f ca="1">INDEX(INDIRECT($4:$4),Table1[//DB])</f>
        <v>ARTO MORO</v>
      </c>
      <c r="K50" s="5" t="str">
        <f ca="1">INDEX(INDIRECT($4:$4),Table1[//DB])</f>
        <v>KENKO</v>
      </c>
      <c r="L50" s="4" t="str">
        <f ca="1">INDEX(INDIRECT($4:$4),Table1[//DB])</f>
        <v>36 BOX (30 PCS)</v>
      </c>
      <c r="M50" s="4" t="str">
        <f ca="1">INDEX(INDIRECT($4:$4),Table1[//DB])</f>
        <v>lem</v>
      </c>
      <c r="N50" s="4" t="str">
        <f ca="1">INDEX(INDIRECT($4:$4),Table1[//DB])</f>
        <v>36</v>
      </c>
      <c r="O50" s="4" t="str">
        <f ca="1">INDEX(INDIRECT($4:$4),Table1[//DB])</f>
        <v>BOX</v>
      </c>
      <c r="P50" s="4" t="str">
        <f ca="1">INDEX(INDIRECT($4:$4),Table1[//DB])</f>
        <v>30</v>
      </c>
      <c r="Q50" s="4" t="str">
        <f ca="1">INDEX(INDIRECT($4:$4),Table1[//DB])</f>
        <v>PCS</v>
      </c>
      <c r="R50" s="4" t="str">
        <f ca="1">INDEX(INDIRECT($4:$4),Table1[//DB])</f>
        <v/>
      </c>
      <c r="S50" s="4" t="str">
        <f ca="1">INDEX(INDIRECT($4:$4),Table1[//DB])</f>
        <v/>
      </c>
      <c r="T50" s="4">
        <f ca="1">INDEX(INDIRECT($4:$4),Table1[//DB])</f>
        <v>1080</v>
      </c>
      <c r="U50" s="4" t="str">
        <f ca="1">INDEX(INDIRECT($4:$4),Table1[//DB])</f>
        <v>PCS</v>
      </c>
      <c r="V50" s="4"/>
      <c r="W50" s="2">
        <f>INDEX([1]!NOTA[C],Table1[[#This Row],[//NOTA]])</f>
        <v>3</v>
      </c>
      <c r="X50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50" s="2">
        <f ca="1">INDEX(INDIRECT($2:$2),Table1[//NOTA])</f>
        <v>0</v>
      </c>
      <c r="Z50" s="2">
        <f>IF(Table1[[#This Row],[CTN]]&lt;1,"",INDEX([1]!NOTA[QTY],Table1[[#This Row],[//NOTA]]))</f>
        <v>0</v>
      </c>
      <c r="AA50" s="2">
        <f>IF(Table1[[#This Row],[CTN]]&lt;1,"",INDEX([1]!NOTA[STN],Table1[[#This Row],[//NOTA]]))</f>
        <v>0</v>
      </c>
      <c r="AB5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3240</v>
      </c>
      <c r="AC50" s="4" t="str">
        <f>IF(Table1[[#This Row],[CTN]]&lt;1,INDEX([1]!NOTA[QTY],Table1[[#This Row],[//NOTA]]),"")</f>
        <v/>
      </c>
      <c r="AD50" s="4" t="str">
        <f>IF(Table1[[#This Row],[SISA]]="","",INDEX([1]!NOTA[STN],Table1[[#This Row],[//NOTA]]))</f>
        <v/>
      </c>
      <c r="AE5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0" s="2" t="str">
        <f>IF(Table1[[#This Row],[SISA X]]="","",Table1[[#This Row],[STN X]])</f>
        <v/>
      </c>
      <c r="AG50" s="2">
        <f ca="1">IF(AND(AX$5:AX$373&gt;=$3:$3,AX$5:AX$373&lt;=$4:$4),Table1[[#This Row],[CTN]],"")</f>
        <v>3</v>
      </c>
      <c r="AH50" s="2" t="str">
        <f ca="1">IF(Table1[[#This Row],[CTN_MG_1]]="","",Table1[[#This Row],[SISA X]])</f>
        <v/>
      </c>
      <c r="AI50" s="2" t="str">
        <f ca="1">IF(Table1[[#This Row],[QTY_ECER_MG_1]]="","",Table1[[#This Row],[STN SISA X]])</f>
        <v/>
      </c>
      <c r="AJ50" s="2">
        <f ca="1">IF(Table1[[#This Row],[CTN_MG_1]]="","",COUNT(AG$6:AG50))</f>
        <v>36</v>
      </c>
      <c r="AK50" s="2" t="str">
        <f ca="1">IF(AND(Table1[TGL_H]&gt;=$3:$3,Table1[TGL_H]&lt;=$4:$4),Table1[CTN],"")</f>
        <v/>
      </c>
      <c r="AL50" s="2" t="str">
        <f ca="1">IF(Table1[[#This Row],[CTN_MG_2]]="","",Table1[[#This Row],[SISA X]])</f>
        <v/>
      </c>
      <c r="AM50" s="2" t="str">
        <f ca="1">IF(Table1[[#This Row],[QTY_ECER_MG_2]]="","",Table1[[#This Row],[STN SISA X]])</f>
        <v/>
      </c>
      <c r="AN50" s="2" t="str">
        <f ca="1">IF(Table1[[#This Row],[CTN_MG_2]]="","",COUNT(AK$6:AK50))</f>
        <v/>
      </c>
      <c r="AO50" s="2" t="str">
        <f ca="1">IF(AND(AX$5:AX$373&gt;=$3:$3,AX$5:AX$373&lt;=$4:$4),Table1[[#This Row],[CTN]],"")</f>
        <v/>
      </c>
      <c r="AP50" s="2" t="str">
        <f ca="1">IF(Table1[[#This Row],[CTN_MG_3]]="","",Table1[[#This Row],[SISA X]])</f>
        <v/>
      </c>
      <c r="AQ50" s="2" t="str">
        <f ca="1">IF(Table1[[#This Row],[QTY_ECER_MG_3]]="","",Table1[[#This Row],[STN SISA X]])</f>
        <v/>
      </c>
      <c r="AR50" s="4" t="str">
        <f ca="1">IF(Table1[[#This Row],[CTN_MG_3]]="","",COUNT(AO$6:AO50))</f>
        <v/>
      </c>
      <c r="AS50" s="4" t="str">
        <f ca="1">IF(AND(Table1[[#This Row],[TGL_H]]&gt;=$3:$3,Table1[[#This Row],[TGL_H]]&lt;=$4:$4),Table1[[#This Row],[CTN]],"")</f>
        <v/>
      </c>
      <c r="AT50" s="4" t="str">
        <f ca="1">IF(Table1[[#This Row],[CTN_MG_4]]="","",Table1[[#This Row],[SISA X]])</f>
        <v/>
      </c>
      <c r="AU50" s="4" t="str">
        <f ca="1">IF(Table1[[#This Row],[QTY_ECER_MG_4]]="","",Table1[[#This Row],[STN SISA X]])</f>
        <v/>
      </c>
      <c r="AV50" s="4" t="str">
        <f ca="1">IF(Table1[[#This Row],[CTN_MG_4]]="","",COUNT(AS$6:AS50))</f>
        <v/>
      </c>
      <c r="AW50" s="4">
        <f ca="1">IF(Table1[[#This Row],[ID_4]]="",IF(Table1[[#This Row],[ID_3]]="",IF(Table1[[#This Row],[ID_2]]="",IF(Table1[[#This Row],[ID_1]]="","",1),2),3),4)</f>
        <v>1</v>
      </c>
      <c r="AX50" s="3">
        <f ca="1">INDEX([1]!NOTA[TGL_H],Table1[[#This Row],[//NOTA]])</f>
        <v>45112</v>
      </c>
    </row>
    <row r="51" spans="1:50" x14ac:dyDescent="0.25">
      <c r="A51" s="1">
        <v>62</v>
      </c>
      <c r="D51" t="str">
        <f ca="1">INDEX([1]!NOTA[NB NOTA_C_QTY],Table1[[#This Row],[//NOTA]])</f>
        <v>kenkogelpenke200black12grsartomoro</v>
      </c>
      <c r="E51" t="str">
        <f ca="1">INDEX([1]!NOTA[NB NOTA_C_QTY],Table1[[#This Row],[//NOTA]])&amp;Table1[[#This Row],[MINGGU]]</f>
        <v>kenkogelpenke200black12grsartomoro1</v>
      </c>
      <c r="F51">
        <f t="shared" si="0"/>
        <v>62</v>
      </c>
      <c r="G51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1">
        <f ca="1">MATCH(Table1[[#This Row],[NB NOTA_C_QTY]],[2]!db[NB NOTA_C_QTY+F],0)</f>
        <v>398</v>
      </c>
      <c r="I51" s="4" t="str">
        <f ca="1">INDEX(INDIRECT($4:$4),Table1[//DB])</f>
        <v>Bp Kenko KE-200 hitam</v>
      </c>
      <c r="J51" s="4" t="str">
        <f ca="1">INDEX(INDIRECT($4:$4),Table1[//DB])</f>
        <v>ARTO MORO</v>
      </c>
      <c r="K51" s="5" t="str">
        <f ca="1">INDEX(INDIRECT($4:$4),Table1[//DB])</f>
        <v>KENKO</v>
      </c>
      <c r="L51" s="4" t="str">
        <f ca="1">INDEX(INDIRECT($4:$4),Table1[//DB])</f>
        <v>12 GRS</v>
      </c>
      <c r="M51" s="4" t="str">
        <f ca="1">INDEX(INDIRECT($4:$4),Table1[//DB])</f>
        <v>pen</v>
      </c>
      <c r="N51" s="4" t="str">
        <f ca="1">INDEX(INDIRECT($4:$4),Table1[//DB])</f>
        <v>12</v>
      </c>
      <c r="O51" s="4" t="str">
        <f ca="1">INDEX(INDIRECT($4:$4),Table1[//DB])</f>
        <v>GRS</v>
      </c>
      <c r="P51" s="4">
        <f ca="1">INDEX(INDIRECT($4:$4),Table1[//DB])</f>
        <v>12</v>
      </c>
      <c r="Q51" s="4" t="str">
        <f ca="1">INDEX(INDIRECT($4:$4),Table1[//DB])</f>
        <v>LSN</v>
      </c>
      <c r="R51" s="4">
        <f ca="1">INDEX(INDIRECT($4:$4),Table1[//DB])</f>
        <v>12</v>
      </c>
      <c r="S51" s="4" t="str">
        <f ca="1">INDEX(INDIRECT($4:$4),Table1[//DB])</f>
        <v>PCS</v>
      </c>
      <c r="T51" s="4">
        <f ca="1">INDEX(INDIRECT($4:$4),Table1[//DB])</f>
        <v>1728</v>
      </c>
      <c r="U51" s="4" t="str">
        <f ca="1">INDEX(INDIRECT($4:$4),Table1[//DB])</f>
        <v>PCS</v>
      </c>
      <c r="V51" s="4"/>
      <c r="W51" s="2">
        <f>INDEX([1]!NOTA[C],Table1[[#This Row],[//NOTA]])</f>
        <v>2</v>
      </c>
      <c r="X51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51" s="2">
        <f ca="1">INDEX(INDIRECT($2:$2),Table1[//NOTA])</f>
        <v>0</v>
      </c>
      <c r="Z51" s="2">
        <f>IF(Table1[[#This Row],[CTN]]&lt;1,"",INDEX([1]!NOTA[QTY],Table1[[#This Row],[//NOTA]]))</f>
        <v>0</v>
      </c>
      <c r="AA51" s="2">
        <f>IF(Table1[[#This Row],[CTN]]&lt;1,"",INDEX([1]!NOTA[STN],Table1[[#This Row],[//NOTA]]))</f>
        <v>0</v>
      </c>
      <c r="AB5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3456</v>
      </c>
      <c r="AC51" s="4" t="str">
        <f>IF(Table1[[#This Row],[CTN]]&lt;1,INDEX([1]!NOTA[QTY],Table1[[#This Row],[//NOTA]]),"")</f>
        <v/>
      </c>
      <c r="AD51" s="4" t="str">
        <f>IF(Table1[[#This Row],[SISA]]="","",INDEX([1]!NOTA[STN],Table1[[#This Row],[//NOTA]]))</f>
        <v/>
      </c>
      <c r="AE5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1" s="2" t="str">
        <f>IF(Table1[[#This Row],[SISA X]]="","",Table1[[#This Row],[STN X]])</f>
        <v/>
      </c>
      <c r="AG51" s="2">
        <f ca="1">IF(AND(AX$5:AX$373&gt;=$3:$3,AX$5:AX$373&lt;=$4:$4),Table1[[#This Row],[CTN]],"")</f>
        <v>2</v>
      </c>
      <c r="AH51" s="2" t="str">
        <f ca="1">IF(Table1[[#This Row],[CTN_MG_1]]="","",Table1[[#This Row],[SISA X]])</f>
        <v/>
      </c>
      <c r="AI51" s="2" t="str">
        <f ca="1">IF(Table1[[#This Row],[QTY_ECER_MG_1]]="","",Table1[[#This Row],[STN SISA X]])</f>
        <v/>
      </c>
      <c r="AJ51" s="2">
        <f ca="1">IF(Table1[[#This Row],[CTN_MG_1]]="","",COUNT(AG$6:AG51))</f>
        <v>37</v>
      </c>
      <c r="AK51" s="2" t="str">
        <f ca="1">IF(AND(Table1[TGL_H]&gt;=$3:$3,Table1[TGL_H]&lt;=$4:$4),Table1[CTN],"")</f>
        <v/>
      </c>
      <c r="AL51" s="2" t="str">
        <f ca="1">IF(Table1[[#This Row],[CTN_MG_2]]="","",Table1[[#This Row],[SISA X]])</f>
        <v/>
      </c>
      <c r="AM51" s="2" t="str">
        <f ca="1">IF(Table1[[#This Row],[QTY_ECER_MG_2]]="","",Table1[[#This Row],[STN SISA X]])</f>
        <v/>
      </c>
      <c r="AN51" s="2" t="str">
        <f ca="1">IF(Table1[[#This Row],[CTN_MG_2]]="","",COUNT(AK$6:AK51))</f>
        <v/>
      </c>
      <c r="AO51" s="2" t="str">
        <f ca="1">IF(AND(AX$5:AX$373&gt;=$3:$3,AX$5:AX$373&lt;=$4:$4),Table1[[#This Row],[CTN]],"")</f>
        <v/>
      </c>
      <c r="AP51" s="2" t="str">
        <f ca="1">IF(Table1[[#This Row],[CTN_MG_3]]="","",Table1[[#This Row],[SISA X]])</f>
        <v/>
      </c>
      <c r="AQ51" s="2" t="str">
        <f ca="1">IF(Table1[[#This Row],[QTY_ECER_MG_3]]="","",Table1[[#This Row],[STN SISA X]])</f>
        <v/>
      </c>
      <c r="AR51" s="4" t="str">
        <f ca="1">IF(Table1[[#This Row],[CTN_MG_3]]="","",COUNT(AO$6:AO51))</f>
        <v/>
      </c>
      <c r="AS51" s="4" t="str">
        <f ca="1">IF(AND(Table1[[#This Row],[TGL_H]]&gt;=$3:$3,Table1[[#This Row],[TGL_H]]&lt;=$4:$4),Table1[[#This Row],[CTN]],"")</f>
        <v/>
      </c>
      <c r="AT51" s="4" t="str">
        <f ca="1">IF(Table1[[#This Row],[CTN_MG_4]]="","",Table1[[#This Row],[SISA X]])</f>
        <v/>
      </c>
      <c r="AU51" s="4" t="str">
        <f ca="1">IF(Table1[[#This Row],[QTY_ECER_MG_4]]="","",Table1[[#This Row],[STN SISA X]])</f>
        <v/>
      </c>
      <c r="AV51" s="4" t="str">
        <f ca="1">IF(Table1[[#This Row],[CTN_MG_4]]="","",COUNT(AS$6:AS51))</f>
        <v/>
      </c>
      <c r="AW51" s="4">
        <f ca="1">IF(Table1[[#This Row],[ID_4]]="",IF(Table1[[#This Row],[ID_3]]="",IF(Table1[[#This Row],[ID_2]]="",IF(Table1[[#This Row],[ID_1]]="","",1),2),3),4)</f>
        <v>1</v>
      </c>
      <c r="AX51" s="3">
        <f ca="1">INDEX([1]!NOTA[TGL_H],Table1[[#This Row],[//NOTA]])</f>
        <v>45112</v>
      </c>
    </row>
    <row r="52" spans="1:50" x14ac:dyDescent="0.25">
      <c r="A52" s="1">
        <v>64</v>
      </c>
      <c r="D52" t="str">
        <f ca="1">INDEX([1]!NOTA[NB NOTA_C_QTY],Table1[[#This Row],[//NOTA]])</f>
        <v>kenkostainlesssteelruler100cm10lsnartomoro</v>
      </c>
      <c r="E52" t="str">
        <f ca="1">INDEX([1]!NOTA[NB NOTA_C_QTY],Table1[[#This Row],[//NOTA]])&amp;Table1[[#This Row],[MINGGU]]</f>
        <v>kenkostainlesssteelruler100cm10lsnartomoro1</v>
      </c>
      <c r="F52">
        <f t="shared" si="0"/>
        <v>64</v>
      </c>
      <c r="G52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2">
        <f ca="1">MATCH(Table1[[#This Row],[NB NOTA_C_QTY]],[2]!db[NB NOTA_C_QTY+F],0)</f>
        <v>355</v>
      </c>
      <c r="I52" s="4" t="str">
        <f ca="1">INDEX(INDIRECT($4:$4),Table1[//DB])</f>
        <v>Garisan besi 100cm Kenko</v>
      </c>
      <c r="J52" s="4" t="str">
        <f ca="1">INDEX(INDIRECT($4:$4),Table1[//DB])</f>
        <v>ARTO MORO</v>
      </c>
      <c r="K52" s="5" t="str">
        <f ca="1">INDEX(INDIRECT($4:$4),Table1[//DB])</f>
        <v>KENKO</v>
      </c>
      <c r="L52" s="4" t="str">
        <f ca="1">INDEX(INDIRECT($4:$4),Table1[//DB])</f>
        <v>10 LSN</v>
      </c>
      <c r="M52" s="4" t="str">
        <f ca="1">INDEX(INDIRECT($4:$4),Table1[//DB])</f>
        <v>garisan</v>
      </c>
      <c r="N52" s="4" t="str">
        <f ca="1">INDEX(INDIRECT($4:$4),Table1[//DB])</f>
        <v>10</v>
      </c>
      <c r="O52" s="4" t="str">
        <f ca="1">INDEX(INDIRECT($4:$4),Table1[//DB])</f>
        <v>LSN</v>
      </c>
      <c r="P52" s="4">
        <f ca="1">INDEX(INDIRECT($4:$4),Table1[//DB])</f>
        <v>12</v>
      </c>
      <c r="Q52" s="4" t="str">
        <f ca="1">INDEX(INDIRECT($4:$4),Table1[//DB])</f>
        <v>PCS</v>
      </c>
      <c r="R52" s="4" t="str">
        <f ca="1">INDEX(INDIRECT($4:$4),Table1[//DB])</f>
        <v/>
      </c>
      <c r="S52" s="4" t="str">
        <f ca="1">INDEX(INDIRECT($4:$4),Table1[//DB])</f>
        <v/>
      </c>
      <c r="T52" s="4">
        <f ca="1">INDEX(INDIRECT($4:$4),Table1[//DB])</f>
        <v>120</v>
      </c>
      <c r="U52" s="4" t="str">
        <f ca="1">INDEX(INDIRECT($4:$4),Table1[//DB])</f>
        <v>PCS</v>
      </c>
      <c r="V52" s="4"/>
      <c r="W52" s="2">
        <f>INDEX([1]!NOTA[C],Table1[[#This Row],[//NOTA]])</f>
        <v>1</v>
      </c>
      <c r="X52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52" s="2">
        <f ca="1">INDEX(INDIRECT($2:$2),Table1[//NOTA])</f>
        <v>0</v>
      </c>
      <c r="Z52" s="2">
        <f>IF(Table1[[#This Row],[CTN]]&lt;1,"",INDEX([1]!NOTA[QTY],Table1[[#This Row],[//NOTA]]))</f>
        <v>0</v>
      </c>
      <c r="AA52" s="2">
        <f>IF(Table1[[#This Row],[CTN]]&lt;1,"",INDEX([1]!NOTA[STN],Table1[[#This Row],[//NOTA]]))</f>
        <v>0</v>
      </c>
      <c r="AB5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120</v>
      </c>
      <c r="AC52" s="4" t="str">
        <f>IF(Table1[[#This Row],[CTN]]&lt;1,INDEX([1]!NOTA[QTY],Table1[[#This Row],[//NOTA]]),"")</f>
        <v/>
      </c>
      <c r="AD52" s="4" t="str">
        <f>IF(Table1[[#This Row],[SISA]]="","",INDEX([1]!NOTA[STN],Table1[[#This Row],[//NOTA]]))</f>
        <v/>
      </c>
      <c r="AE5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2" s="2" t="str">
        <f>IF(Table1[[#This Row],[SISA X]]="","",Table1[[#This Row],[STN X]])</f>
        <v/>
      </c>
      <c r="AG52" s="2">
        <f ca="1">IF(AND(AX$5:AX$373&gt;=$3:$3,AX$5:AX$373&lt;=$4:$4),Table1[[#This Row],[CTN]],"")</f>
        <v>1</v>
      </c>
      <c r="AH52" s="2" t="str">
        <f ca="1">IF(Table1[[#This Row],[CTN_MG_1]]="","",Table1[[#This Row],[SISA X]])</f>
        <v/>
      </c>
      <c r="AI52" s="2" t="str">
        <f ca="1">IF(Table1[[#This Row],[QTY_ECER_MG_1]]="","",Table1[[#This Row],[STN SISA X]])</f>
        <v/>
      </c>
      <c r="AJ52" s="2">
        <f ca="1">IF(Table1[[#This Row],[CTN_MG_1]]="","",COUNT(AG$6:AG52))</f>
        <v>38</v>
      </c>
      <c r="AK52" s="2" t="str">
        <f ca="1">IF(AND(Table1[TGL_H]&gt;=$3:$3,Table1[TGL_H]&lt;=$4:$4),Table1[CTN],"")</f>
        <v/>
      </c>
      <c r="AL52" s="2" t="str">
        <f ca="1">IF(Table1[[#This Row],[CTN_MG_2]]="","",Table1[[#This Row],[SISA X]])</f>
        <v/>
      </c>
      <c r="AM52" s="2" t="str">
        <f ca="1">IF(Table1[[#This Row],[QTY_ECER_MG_2]]="","",Table1[[#This Row],[STN SISA X]])</f>
        <v/>
      </c>
      <c r="AN52" s="2" t="str">
        <f ca="1">IF(Table1[[#This Row],[CTN_MG_2]]="","",COUNT(AK$6:AK52))</f>
        <v/>
      </c>
      <c r="AO52" s="2" t="str">
        <f ca="1">IF(AND(AX$5:AX$373&gt;=$3:$3,AX$5:AX$373&lt;=$4:$4),Table1[[#This Row],[CTN]],"")</f>
        <v/>
      </c>
      <c r="AP52" s="2" t="str">
        <f ca="1">IF(Table1[[#This Row],[CTN_MG_3]]="","",Table1[[#This Row],[SISA X]])</f>
        <v/>
      </c>
      <c r="AQ52" s="2" t="str">
        <f ca="1">IF(Table1[[#This Row],[QTY_ECER_MG_3]]="","",Table1[[#This Row],[STN SISA X]])</f>
        <v/>
      </c>
      <c r="AR52" s="4" t="str">
        <f ca="1">IF(Table1[[#This Row],[CTN_MG_3]]="","",COUNT(AO$6:AO52))</f>
        <v/>
      </c>
      <c r="AS52" s="4" t="str">
        <f ca="1">IF(AND(Table1[[#This Row],[TGL_H]]&gt;=$3:$3,Table1[[#This Row],[TGL_H]]&lt;=$4:$4),Table1[[#This Row],[CTN]],"")</f>
        <v/>
      </c>
      <c r="AT52" s="4" t="str">
        <f ca="1">IF(Table1[[#This Row],[CTN_MG_4]]="","",Table1[[#This Row],[SISA X]])</f>
        <v/>
      </c>
      <c r="AU52" s="4" t="str">
        <f ca="1">IF(Table1[[#This Row],[QTY_ECER_MG_4]]="","",Table1[[#This Row],[STN SISA X]])</f>
        <v/>
      </c>
      <c r="AV52" s="4" t="str">
        <f ca="1">IF(Table1[[#This Row],[CTN_MG_4]]="","",COUNT(AS$6:AS52))</f>
        <v/>
      </c>
      <c r="AW52" s="4">
        <f ca="1">IF(Table1[[#This Row],[ID_4]]="",IF(Table1[[#This Row],[ID_3]]="",IF(Table1[[#This Row],[ID_2]]="",IF(Table1[[#This Row],[ID_1]]="","",1),2),3),4)</f>
        <v>1</v>
      </c>
      <c r="AX52" s="3">
        <f ca="1">INDEX([1]!NOTA[TGL_H],Table1[[#This Row],[//NOTA]])</f>
        <v>45112</v>
      </c>
    </row>
    <row r="53" spans="1:50" x14ac:dyDescent="0.25">
      <c r="A53" s="1">
        <v>65</v>
      </c>
      <c r="D53" t="str">
        <f ca="1">INDEX([1]!NOTA[NB NOTA_C_QTY],Table1[[#This Row],[//NOTA]])</f>
        <v>kenkostainlesssteelruler40cm10lsnartomoro</v>
      </c>
      <c r="E53" t="str">
        <f ca="1">INDEX([1]!NOTA[NB NOTA_C_QTY],Table1[[#This Row],[//NOTA]])&amp;Table1[[#This Row],[MINGGU]]</f>
        <v>kenkostainlesssteelruler40cm10lsnartomoro1</v>
      </c>
      <c r="F53">
        <f t="shared" si="0"/>
        <v>65</v>
      </c>
      <c r="G53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3">
        <f ca="1">MATCH(Table1[[#This Row],[NB NOTA_C_QTY]],[2]!db[NB NOTA_C_QTY+F],0)</f>
        <v>361</v>
      </c>
      <c r="I53" s="4" t="str">
        <f ca="1">INDEX(INDIRECT($4:$4),Table1[//DB])</f>
        <v>Garisan Besi Kenko 40cm</v>
      </c>
      <c r="J53" s="4" t="str">
        <f ca="1">INDEX(INDIRECT($4:$4),Table1[//DB])</f>
        <v>ARTO MORO</v>
      </c>
      <c r="K53" s="5" t="str">
        <f ca="1">INDEX(INDIRECT($4:$4),Table1[//DB])</f>
        <v>KENKO</v>
      </c>
      <c r="L53" s="4" t="str">
        <f ca="1">INDEX(INDIRECT($4:$4),Table1[//DB])</f>
        <v>10 LSN</v>
      </c>
      <c r="M53" s="4" t="str">
        <f ca="1">INDEX(INDIRECT($4:$4),Table1[//DB])</f>
        <v>garisan</v>
      </c>
      <c r="N53" s="4" t="str">
        <f ca="1">INDEX(INDIRECT($4:$4),Table1[//DB])</f>
        <v>10</v>
      </c>
      <c r="O53" s="4" t="str">
        <f ca="1">INDEX(INDIRECT($4:$4),Table1[//DB])</f>
        <v>LSN</v>
      </c>
      <c r="P53" s="4">
        <f ca="1">INDEX(INDIRECT($4:$4),Table1[//DB])</f>
        <v>12</v>
      </c>
      <c r="Q53" s="4" t="str">
        <f ca="1">INDEX(INDIRECT($4:$4),Table1[//DB])</f>
        <v>PCS</v>
      </c>
      <c r="R53" s="4" t="str">
        <f ca="1">INDEX(INDIRECT($4:$4),Table1[//DB])</f>
        <v/>
      </c>
      <c r="S53" s="4" t="str">
        <f ca="1">INDEX(INDIRECT($4:$4),Table1[//DB])</f>
        <v/>
      </c>
      <c r="T53" s="4">
        <f ca="1">INDEX(INDIRECT($4:$4),Table1[//DB])</f>
        <v>120</v>
      </c>
      <c r="U53" s="4" t="str">
        <f ca="1">INDEX(INDIRECT($4:$4),Table1[//DB])</f>
        <v>PCS</v>
      </c>
      <c r="V53" s="4"/>
      <c r="W53" s="2">
        <f>INDEX([1]!NOTA[C],Table1[[#This Row],[//NOTA]])</f>
        <v>1</v>
      </c>
      <c r="X53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53" s="2">
        <f ca="1">INDEX(INDIRECT($2:$2),Table1[//NOTA])</f>
        <v>0</v>
      </c>
      <c r="Z53" s="2">
        <f>IF(Table1[[#This Row],[CTN]]&lt;1,"",INDEX([1]!NOTA[QTY],Table1[[#This Row],[//NOTA]]))</f>
        <v>0</v>
      </c>
      <c r="AA53" s="2">
        <f>IF(Table1[[#This Row],[CTN]]&lt;1,"",INDEX([1]!NOTA[STN],Table1[[#This Row],[//NOTA]]))</f>
        <v>0</v>
      </c>
      <c r="AB5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120</v>
      </c>
      <c r="AC53" s="4" t="str">
        <f>IF(Table1[[#This Row],[CTN]]&lt;1,INDEX([1]!NOTA[QTY],Table1[[#This Row],[//NOTA]]),"")</f>
        <v/>
      </c>
      <c r="AD53" s="4" t="str">
        <f>IF(Table1[[#This Row],[SISA]]="","",INDEX([1]!NOTA[STN],Table1[[#This Row],[//NOTA]]))</f>
        <v/>
      </c>
      <c r="AE5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3" s="2" t="str">
        <f>IF(Table1[[#This Row],[SISA X]]="","",Table1[[#This Row],[STN X]])</f>
        <v/>
      </c>
      <c r="AG53" s="2">
        <f ca="1">IF(AND(AX$5:AX$373&gt;=$3:$3,AX$5:AX$373&lt;=$4:$4),Table1[[#This Row],[CTN]],"")</f>
        <v>1</v>
      </c>
      <c r="AH53" s="2" t="str">
        <f ca="1">IF(Table1[[#This Row],[CTN_MG_1]]="","",Table1[[#This Row],[SISA X]])</f>
        <v/>
      </c>
      <c r="AI53" s="2" t="str">
        <f ca="1">IF(Table1[[#This Row],[QTY_ECER_MG_1]]="","",Table1[[#This Row],[STN SISA X]])</f>
        <v/>
      </c>
      <c r="AJ53" s="2">
        <f ca="1">IF(Table1[[#This Row],[CTN_MG_1]]="","",COUNT(AG$6:AG53))</f>
        <v>39</v>
      </c>
      <c r="AK53" s="2" t="str">
        <f ca="1">IF(AND(Table1[TGL_H]&gt;=$3:$3,Table1[TGL_H]&lt;=$4:$4),Table1[CTN],"")</f>
        <v/>
      </c>
      <c r="AL53" s="2" t="str">
        <f ca="1">IF(Table1[[#This Row],[CTN_MG_2]]="","",Table1[[#This Row],[SISA X]])</f>
        <v/>
      </c>
      <c r="AM53" s="2" t="str">
        <f ca="1">IF(Table1[[#This Row],[QTY_ECER_MG_2]]="","",Table1[[#This Row],[STN SISA X]])</f>
        <v/>
      </c>
      <c r="AN53" s="2" t="str">
        <f ca="1">IF(Table1[[#This Row],[CTN_MG_2]]="","",COUNT(AK$6:AK53))</f>
        <v/>
      </c>
      <c r="AO53" s="2" t="str">
        <f ca="1">IF(AND(AX$5:AX$373&gt;=$3:$3,AX$5:AX$373&lt;=$4:$4),Table1[[#This Row],[CTN]],"")</f>
        <v/>
      </c>
      <c r="AP53" s="2" t="str">
        <f ca="1">IF(Table1[[#This Row],[CTN_MG_3]]="","",Table1[[#This Row],[SISA X]])</f>
        <v/>
      </c>
      <c r="AQ53" s="2" t="str">
        <f ca="1">IF(Table1[[#This Row],[QTY_ECER_MG_3]]="","",Table1[[#This Row],[STN SISA X]])</f>
        <v/>
      </c>
      <c r="AR53" s="4" t="str">
        <f ca="1">IF(Table1[[#This Row],[CTN_MG_3]]="","",COUNT(AO$6:AO53))</f>
        <v/>
      </c>
      <c r="AS53" s="4" t="str">
        <f ca="1">IF(AND(Table1[[#This Row],[TGL_H]]&gt;=$3:$3,Table1[[#This Row],[TGL_H]]&lt;=$4:$4),Table1[[#This Row],[CTN]],"")</f>
        <v/>
      </c>
      <c r="AT53" s="4" t="str">
        <f ca="1">IF(Table1[[#This Row],[CTN_MG_4]]="","",Table1[[#This Row],[SISA X]])</f>
        <v/>
      </c>
      <c r="AU53" s="4" t="str">
        <f ca="1">IF(Table1[[#This Row],[QTY_ECER_MG_4]]="","",Table1[[#This Row],[STN SISA X]])</f>
        <v/>
      </c>
      <c r="AV53" s="4" t="str">
        <f ca="1">IF(Table1[[#This Row],[CTN_MG_4]]="","",COUNT(AS$6:AS53))</f>
        <v/>
      </c>
      <c r="AW53" s="4">
        <f ca="1">IF(Table1[[#This Row],[ID_4]]="",IF(Table1[[#This Row],[ID_3]]="",IF(Table1[[#This Row],[ID_2]]="",IF(Table1[[#This Row],[ID_1]]="","",1),2),3),4)</f>
        <v>1</v>
      </c>
      <c r="AX53" s="3">
        <f ca="1">INDEX([1]!NOTA[TGL_H],Table1[[#This Row],[//NOTA]])</f>
        <v>45112</v>
      </c>
    </row>
    <row r="54" spans="1:50" x14ac:dyDescent="0.25">
      <c r="A54" s="1">
        <v>66</v>
      </c>
      <c r="D54" t="str">
        <f ca="1">INDEX([1]!NOTA[NB NOTA_C_QTY],Table1[[#This Row],[//NOTA]])</f>
        <v>kenkoscissorsc82825lsnartomoro</v>
      </c>
      <c r="E54" t="str">
        <f ca="1">INDEX([1]!NOTA[NB NOTA_C_QTY],Table1[[#This Row],[//NOTA]])&amp;Table1[[#This Row],[MINGGU]]</f>
        <v>kenkoscissorsc82825lsnartomoro1</v>
      </c>
      <c r="F54">
        <f t="shared" si="0"/>
        <v>66</v>
      </c>
      <c r="G5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4">
        <f ca="1">MATCH(Table1[[#This Row],[NB NOTA_C_QTY]],[2]!db[NB NOTA_C_QTY+F],0)</f>
        <v>442</v>
      </c>
      <c r="I54" s="4" t="str">
        <f ca="1">INDEX(INDIRECT($4:$4),Table1[//DB])</f>
        <v>Gunting Kenko SC-828</v>
      </c>
      <c r="J54" s="4" t="str">
        <f ca="1">INDEX(INDIRECT($4:$4),Table1[//DB])</f>
        <v>ARTO MORO</v>
      </c>
      <c r="K54" s="5" t="str">
        <f ca="1">INDEX(INDIRECT($4:$4),Table1[//DB])</f>
        <v>KENKO</v>
      </c>
      <c r="L54" s="4" t="str">
        <f ca="1">INDEX(INDIRECT($4:$4),Table1[//DB])</f>
        <v>25 LSN</v>
      </c>
      <c r="M54" s="4" t="str">
        <f ca="1">INDEX(INDIRECT($4:$4),Table1[//DB])</f>
        <v>gunting</v>
      </c>
      <c r="N54" s="4" t="str">
        <f ca="1">INDEX(INDIRECT($4:$4),Table1[//DB])</f>
        <v>25</v>
      </c>
      <c r="O54" s="4" t="str">
        <f ca="1">INDEX(INDIRECT($4:$4),Table1[//DB])</f>
        <v>LSN</v>
      </c>
      <c r="P54" s="4">
        <f ca="1">INDEX(INDIRECT($4:$4),Table1[//DB])</f>
        <v>12</v>
      </c>
      <c r="Q54" s="4" t="str">
        <f ca="1">INDEX(INDIRECT($4:$4),Table1[//DB])</f>
        <v>PCS</v>
      </c>
      <c r="R54" s="4" t="str">
        <f ca="1">INDEX(INDIRECT($4:$4),Table1[//DB])</f>
        <v/>
      </c>
      <c r="S54" s="4" t="str">
        <f ca="1">INDEX(INDIRECT($4:$4),Table1[//DB])</f>
        <v/>
      </c>
      <c r="T54" s="4">
        <f ca="1">INDEX(INDIRECT($4:$4),Table1[//DB])</f>
        <v>300</v>
      </c>
      <c r="U54" s="4" t="str">
        <f ca="1">INDEX(INDIRECT($4:$4),Table1[//DB])</f>
        <v>PCS</v>
      </c>
      <c r="V54" s="4"/>
      <c r="W54" s="2">
        <f>INDEX([1]!NOTA[C],Table1[[#This Row],[//NOTA]])</f>
        <v>1</v>
      </c>
      <c r="X54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54" s="2">
        <f ca="1">INDEX(INDIRECT($2:$2),Table1[//NOTA])</f>
        <v>0</v>
      </c>
      <c r="Z54" s="2">
        <f>IF(Table1[[#This Row],[CTN]]&lt;1,"",INDEX([1]!NOTA[QTY],Table1[[#This Row],[//NOTA]]))</f>
        <v>0</v>
      </c>
      <c r="AA54" s="2">
        <f>IF(Table1[[#This Row],[CTN]]&lt;1,"",INDEX([1]!NOTA[STN],Table1[[#This Row],[//NOTA]]))</f>
        <v>0</v>
      </c>
      <c r="AB5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300</v>
      </c>
      <c r="AC54" s="4" t="str">
        <f>IF(Table1[[#This Row],[CTN]]&lt;1,INDEX([1]!NOTA[QTY],Table1[[#This Row],[//NOTA]]),"")</f>
        <v/>
      </c>
      <c r="AD54" s="4" t="str">
        <f>IF(Table1[[#This Row],[SISA]]="","",INDEX([1]!NOTA[STN],Table1[[#This Row],[//NOTA]]))</f>
        <v/>
      </c>
      <c r="AE5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4" s="2" t="str">
        <f>IF(Table1[[#This Row],[SISA X]]="","",Table1[[#This Row],[STN X]])</f>
        <v/>
      </c>
      <c r="AG54" s="2">
        <f ca="1">IF(AND(AX$5:AX$373&gt;=$3:$3,AX$5:AX$373&lt;=$4:$4),Table1[[#This Row],[CTN]],"")</f>
        <v>1</v>
      </c>
      <c r="AH54" s="2" t="str">
        <f ca="1">IF(Table1[[#This Row],[CTN_MG_1]]="","",Table1[[#This Row],[SISA X]])</f>
        <v/>
      </c>
      <c r="AI54" s="2" t="str">
        <f ca="1">IF(Table1[[#This Row],[QTY_ECER_MG_1]]="","",Table1[[#This Row],[STN SISA X]])</f>
        <v/>
      </c>
      <c r="AJ54" s="2">
        <f ca="1">IF(Table1[[#This Row],[CTN_MG_1]]="","",COUNT(AG$6:AG54))</f>
        <v>40</v>
      </c>
      <c r="AK54" s="2" t="str">
        <f ca="1">IF(AND(Table1[TGL_H]&gt;=$3:$3,Table1[TGL_H]&lt;=$4:$4),Table1[CTN],"")</f>
        <v/>
      </c>
      <c r="AL54" s="2" t="str">
        <f ca="1">IF(Table1[[#This Row],[CTN_MG_2]]="","",Table1[[#This Row],[SISA X]])</f>
        <v/>
      </c>
      <c r="AM54" s="2" t="str">
        <f ca="1">IF(Table1[[#This Row],[QTY_ECER_MG_2]]="","",Table1[[#This Row],[STN SISA X]])</f>
        <v/>
      </c>
      <c r="AN54" s="2" t="str">
        <f ca="1">IF(Table1[[#This Row],[CTN_MG_2]]="","",COUNT(AK$6:AK54))</f>
        <v/>
      </c>
      <c r="AO54" s="2" t="str">
        <f ca="1">IF(AND(AX$5:AX$373&gt;=$3:$3,AX$5:AX$373&lt;=$4:$4),Table1[[#This Row],[CTN]],"")</f>
        <v/>
      </c>
      <c r="AP54" s="2" t="str">
        <f ca="1">IF(Table1[[#This Row],[CTN_MG_3]]="","",Table1[[#This Row],[SISA X]])</f>
        <v/>
      </c>
      <c r="AQ54" s="2" t="str">
        <f ca="1">IF(Table1[[#This Row],[QTY_ECER_MG_3]]="","",Table1[[#This Row],[STN SISA X]])</f>
        <v/>
      </c>
      <c r="AR54" s="4" t="str">
        <f ca="1">IF(Table1[[#This Row],[CTN_MG_3]]="","",COUNT(AO$6:AO54))</f>
        <v/>
      </c>
      <c r="AS54" s="4" t="str">
        <f ca="1">IF(AND(Table1[[#This Row],[TGL_H]]&gt;=$3:$3,Table1[[#This Row],[TGL_H]]&lt;=$4:$4),Table1[[#This Row],[CTN]],"")</f>
        <v/>
      </c>
      <c r="AT54" s="4" t="str">
        <f ca="1">IF(Table1[[#This Row],[CTN_MG_4]]="","",Table1[[#This Row],[SISA X]])</f>
        <v/>
      </c>
      <c r="AU54" s="4" t="str">
        <f ca="1">IF(Table1[[#This Row],[QTY_ECER_MG_4]]="","",Table1[[#This Row],[STN SISA X]])</f>
        <v/>
      </c>
      <c r="AV54" s="4" t="str">
        <f ca="1">IF(Table1[[#This Row],[CTN_MG_4]]="","",COUNT(AS$6:AS54))</f>
        <v/>
      </c>
      <c r="AW54" s="4">
        <f ca="1">IF(Table1[[#This Row],[ID_4]]="",IF(Table1[[#This Row],[ID_3]]="",IF(Table1[[#This Row],[ID_2]]="",IF(Table1[[#This Row],[ID_1]]="","",1),2),3),4)</f>
        <v>1</v>
      </c>
      <c r="AX54" s="3">
        <f ca="1">INDEX([1]!NOTA[TGL_H],Table1[[#This Row],[//NOTA]])</f>
        <v>45112</v>
      </c>
    </row>
    <row r="55" spans="1:50" x14ac:dyDescent="0.25">
      <c r="A55" s="1">
        <v>67</v>
      </c>
      <c r="D55" t="str">
        <f ca="1">INDEX([1]!NOTA[NB NOTA_C_QTY],Table1[[#This Row],[//NOTA]])</f>
        <v>kenkocutterbladel15018mm60lsnartomoro</v>
      </c>
      <c r="E55" t="str">
        <f ca="1">INDEX([1]!NOTA[NB NOTA_C_QTY],Table1[[#This Row],[//NOTA]])&amp;Table1[[#This Row],[MINGGU]]</f>
        <v>kenkocutterbladel15018mm60lsnartomoro1</v>
      </c>
      <c r="F55">
        <f t="shared" si="0"/>
        <v>67</v>
      </c>
      <c r="G55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5">
        <f ca="1">MATCH(Table1[[#This Row],[NB NOTA_C_QTY]],[2]!db[NB NOTA_C_QTY+F],0)</f>
        <v>456</v>
      </c>
      <c r="I55" s="4" t="str">
        <f ca="1">INDEX(INDIRECT($4:$4),Table1[//DB])</f>
        <v>Isi cutter Kenko L-150 Besar</v>
      </c>
      <c r="J55" s="4" t="str">
        <f ca="1">INDEX(INDIRECT($4:$4),Table1[//DB])</f>
        <v>ARTO MORO</v>
      </c>
      <c r="K55" s="5" t="str">
        <f ca="1">INDEX(INDIRECT($4:$4),Table1[//DB])</f>
        <v>KENKO</v>
      </c>
      <c r="L55" s="4" t="str">
        <f ca="1">INDEX(INDIRECT($4:$4),Table1[//DB])</f>
        <v>60 LSN</v>
      </c>
      <c r="M55" s="4" t="str">
        <f ca="1">INDEX(INDIRECT($4:$4),Table1[//DB])</f>
        <v>isi</v>
      </c>
      <c r="N55" s="4" t="str">
        <f ca="1">INDEX(INDIRECT($4:$4),Table1[//DB])</f>
        <v>60</v>
      </c>
      <c r="O55" s="4" t="str">
        <f ca="1">INDEX(INDIRECT($4:$4),Table1[//DB])</f>
        <v>LSN</v>
      </c>
      <c r="P55" s="4">
        <f ca="1">INDEX(INDIRECT($4:$4),Table1[//DB])</f>
        <v>12</v>
      </c>
      <c r="Q55" s="4" t="str">
        <f ca="1">INDEX(INDIRECT($4:$4),Table1[//DB])</f>
        <v>PCS</v>
      </c>
      <c r="R55" s="4" t="str">
        <f ca="1">INDEX(INDIRECT($4:$4),Table1[//DB])</f>
        <v/>
      </c>
      <c r="S55" s="4" t="str">
        <f ca="1">INDEX(INDIRECT($4:$4),Table1[//DB])</f>
        <v/>
      </c>
      <c r="T55" s="4">
        <f ca="1">INDEX(INDIRECT($4:$4),Table1[//DB])</f>
        <v>720</v>
      </c>
      <c r="U55" s="4" t="str">
        <f ca="1">INDEX(INDIRECT($4:$4),Table1[//DB])</f>
        <v>PCS</v>
      </c>
      <c r="V55" s="4"/>
      <c r="W55" s="2">
        <f>INDEX([1]!NOTA[C],Table1[[#This Row],[//NOTA]])</f>
        <v>6</v>
      </c>
      <c r="X55" s="2">
        <f ca="1">IF(Table1[[#This Row],[Column5]]/Table1[[#This Row],[QTY X]]=Table1[[#This Row],[CTN]],Table1[[#This Row],[Column5]]/Table1[[#This Row],[QTY X]],Table1[[#This Row],[Column5]]/Table1[[#This Row],[QTY X]]&amp;" xxx ")</f>
        <v>6</v>
      </c>
      <c r="Y55" s="2">
        <f ca="1">INDEX(INDIRECT($2:$2),Table1[//NOTA])</f>
        <v>0</v>
      </c>
      <c r="Z55" s="2">
        <f>IF(Table1[[#This Row],[CTN]]&lt;1,"",INDEX([1]!NOTA[QTY],Table1[[#This Row],[//NOTA]]))</f>
        <v>0</v>
      </c>
      <c r="AA55" s="2">
        <f>IF(Table1[[#This Row],[CTN]]&lt;1,"",INDEX([1]!NOTA[STN],Table1[[#This Row],[//NOTA]]))</f>
        <v>0</v>
      </c>
      <c r="AB5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4320</v>
      </c>
      <c r="AC55" s="4" t="str">
        <f>IF(Table1[[#This Row],[CTN]]&lt;1,INDEX([1]!NOTA[QTY],Table1[[#This Row],[//NOTA]]),"")</f>
        <v/>
      </c>
      <c r="AD55" s="4" t="str">
        <f>IF(Table1[[#This Row],[SISA]]="","",INDEX([1]!NOTA[STN],Table1[[#This Row],[//NOTA]]))</f>
        <v/>
      </c>
      <c r="AE5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5" s="2" t="str">
        <f>IF(Table1[[#This Row],[SISA X]]="","",Table1[[#This Row],[STN X]])</f>
        <v/>
      </c>
      <c r="AG55" s="2">
        <f ca="1">IF(AND(AX$5:AX$373&gt;=$3:$3,AX$5:AX$373&lt;=$4:$4),Table1[[#This Row],[CTN]],"")</f>
        <v>6</v>
      </c>
      <c r="AH55" s="2" t="str">
        <f ca="1">IF(Table1[[#This Row],[CTN_MG_1]]="","",Table1[[#This Row],[SISA X]])</f>
        <v/>
      </c>
      <c r="AI55" s="2" t="str">
        <f ca="1">IF(Table1[[#This Row],[QTY_ECER_MG_1]]="","",Table1[[#This Row],[STN SISA X]])</f>
        <v/>
      </c>
      <c r="AJ55" s="2">
        <f ca="1">IF(Table1[[#This Row],[CTN_MG_1]]="","",COUNT(AG$6:AG55))</f>
        <v>41</v>
      </c>
      <c r="AK55" s="2" t="str">
        <f ca="1">IF(AND(Table1[TGL_H]&gt;=$3:$3,Table1[TGL_H]&lt;=$4:$4),Table1[CTN],"")</f>
        <v/>
      </c>
      <c r="AL55" s="2" t="str">
        <f ca="1">IF(Table1[[#This Row],[CTN_MG_2]]="","",Table1[[#This Row],[SISA X]])</f>
        <v/>
      </c>
      <c r="AM55" s="2" t="str">
        <f ca="1">IF(Table1[[#This Row],[QTY_ECER_MG_2]]="","",Table1[[#This Row],[STN SISA X]])</f>
        <v/>
      </c>
      <c r="AN55" s="2" t="str">
        <f ca="1">IF(Table1[[#This Row],[CTN_MG_2]]="","",COUNT(AK$6:AK55))</f>
        <v/>
      </c>
      <c r="AO55" s="2" t="str">
        <f ca="1">IF(AND(AX$5:AX$373&gt;=$3:$3,AX$5:AX$373&lt;=$4:$4),Table1[[#This Row],[CTN]],"")</f>
        <v/>
      </c>
      <c r="AP55" s="2" t="str">
        <f ca="1">IF(Table1[[#This Row],[CTN_MG_3]]="","",Table1[[#This Row],[SISA X]])</f>
        <v/>
      </c>
      <c r="AQ55" s="2" t="str">
        <f ca="1">IF(Table1[[#This Row],[QTY_ECER_MG_3]]="","",Table1[[#This Row],[STN SISA X]])</f>
        <v/>
      </c>
      <c r="AR55" s="4" t="str">
        <f ca="1">IF(Table1[[#This Row],[CTN_MG_3]]="","",COUNT(AO$6:AO55))</f>
        <v/>
      </c>
      <c r="AS55" s="4" t="str">
        <f ca="1">IF(AND(Table1[[#This Row],[TGL_H]]&gt;=$3:$3,Table1[[#This Row],[TGL_H]]&lt;=$4:$4),Table1[[#This Row],[CTN]],"")</f>
        <v/>
      </c>
      <c r="AT55" s="4" t="str">
        <f ca="1">IF(Table1[[#This Row],[CTN_MG_4]]="","",Table1[[#This Row],[SISA X]])</f>
        <v/>
      </c>
      <c r="AU55" s="4" t="str">
        <f ca="1">IF(Table1[[#This Row],[QTY_ECER_MG_4]]="","",Table1[[#This Row],[STN SISA X]])</f>
        <v/>
      </c>
      <c r="AV55" s="4" t="str">
        <f ca="1">IF(Table1[[#This Row],[CTN_MG_4]]="","",COUNT(AS$6:AS55))</f>
        <v/>
      </c>
      <c r="AW55" s="4">
        <f ca="1">IF(Table1[[#This Row],[ID_4]]="",IF(Table1[[#This Row],[ID_3]]="",IF(Table1[[#This Row],[ID_2]]="",IF(Table1[[#This Row],[ID_1]]="","",1),2),3),4)</f>
        <v>1</v>
      </c>
      <c r="AX55" s="3">
        <f ca="1">INDEX([1]!NOTA[TGL_H],Table1[[#This Row],[//NOTA]])</f>
        <v>45112</v>
      </c>
    </row>
    <row r="56" spans="1:50" x14ac:dyDescent="0.25">
      <c r="A56" s="1">
        <v>68</v>
      </c>
      <c r="D56" t="str">
        <f ca="1">INDEX([1]!NOTA[NB NOTA_C_QTY],Table1[[#This Row],[//NOTA]])</f>
        <v>kenkopocketnotepn40312lsnartomoro</v>
      </c>
      <c r="E56" t="str">
        <f ca="1">INDEX([1]!NOTA[NB NOTA_C_QTY],Table1[[#This Row],[//NOTA]])&amp;Table1[[#This Row],[MINGGU]]</f>
        <v>kenkopocketnotepn40312lsnartomoro1</v>
      </c>
      <c r="F56">
        <f t="shared" si="0"/>
        <v>68</v>
      </c>
      <c r="G56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6">
        <f ca="1">MATCH(Table1[[#This Row],[NB NOTA_C_QTY]],[2]!db[NB NOTA_C_QTY+F],0)</f>
        <v>747</v>
      </c>
      <c r="I56" s="4" t="str">
        <f ca="1">INDEX(INDIRECT($4:$4),Table1[//DB])</f>
        <v>Pocket note Kenko PN-403</v>
      </c>
      <c r="J56" s="4" t="str">
        <f ca="1">INDEX(INDIRECT($4:$4),Table1[//DB])</f>
        <v>ARTO MORO</v>
      </c>
      <c r="K56" s="5" t="str">
        <f ca="1">INDEX(INDIRECT($4:$4),Table1[//DB])</f>
        <v>KENKO</v>
      </c>
      <c r="L56" s="4" t="str">
        <f ca="1">INDEX(INDIRECT($4:$4),Table1[//DB])</f>
        <v>12 LSN</v>
      </c>
      <c r="M56" s="4" t="str">
        <f ca="1">INDEX(INDIRECT($4:$4),Table1[//DB])</f>
        <v>note</v>
      </c>
      <c r="N56" s="4" t="str">
        <f ca="1">INDEX(INDIRECT($4:$4),Table1[//DB])</f>
        <v>12</v>
      </c>
      <c r="O56" s="4" t="str">
        <f ca="1">INDEX(INDIRECT($4:$4),Table1[//DB])</f>
        <v>LSN</v>
      </c>
      <c r="P56" s="4">
        <f ca="1">INDEX(INDIRECT($4:$4),Table1[//DB])</f>
        <v>12</v>
      </c>
      <c r="Q56" s="4" t="str">
        <f ca="1">INDEX(INDIRECT($4:$4),Table1[//DB])</f>
        <v>PCS</v>
      </c>
      <c r="R56" s="4" t="str">
        <f ca="1">INDEX(INDIRECT($4:$4),Table1[//DB])</f>
        <v/>
      </c>
      <c r="S56" s="4" t="str">
        <f ca="1">INDEX(INDIRECT($4:$4),Table1[//DB])</f>
        <v/>
      </c>
      <c r="T56" s="4">
        <f ca="1">INDEX(INDIRECT($4:$4),Table1[//DB])</f>
        <v>144</v>
      </c>
      <c r="U56" s="4" t="str">
        <f ca="1">INDEX(INDIRECT($4:$4),Table1[//DB])</f>
        <v>PCS</v>
      </c>
      <c r="V56" s="4"/>
      <c r="W56" s="2">
        <f>INDEX([1]!NOTA[C],Table1[[#This Row],[//NOTA]])</f>
        <v>1</v>
      </c>
      <c r="X56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56" s="2">
        <f ca="1">INDEX(INDIRECT($2:$2),Table1[//NOTA])</f>
        <v>0</v>
      </c>
      <c r="Z56" s="2">
        <f>IF(Table1[[#This Row],[CTN]]&lt;1,"",INDEX([1]!NOTA[QTY],Table1[[#This Row],[//NOTA]]))</f>
        <v>0</v>
      </c>
      <c r="AA56" s="2">
        <f>IF(Table1[[#This Row],[CTN]]&lt;1,"",INDEX([1]!NOTA[STN],Table1[[#This Row],[//NOTA]]))</f>
        <v>0</v>
      </c>
      <c r="AB5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</v>
      </c>
      <c r="AC56" s="4" t="str">
        <f>IF(Table1[[#This Row],[CTN]]&lt;1,INDEX([1]!NOTA[QTY],Table1[[#This Row],[//NOTA]]),"")</f>
        <v/>
      </c>
      <c r="AD56" s="4" t="str">
        <f>IF(Table1[[#This Row],[SISA]]="","",INDEX([1]!NOTA[STN],Table1[[#This Row],[//NOTA]]))</f>
        <v/>
      </c>
      <c r="AE5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6" s="2" t="str">
        <f>IF(Table1[[#This Row],[SISA X]]="","",Table1[[#This Row],[STN X]])</f>
        <v/>
      </c>
      <c r="AG56" s="2">
        <f ca="1">IF(AND(AX$5:AX$373&gt;=$3:$3,AX$5:AX$373&lt;=$4:$4),Table1[[#This Row],[CTN]],"")</f>
        <v>1</v>
      </c>
      <c r="AH56" s="2" t="str">
        <f ca="1">IF(Table1[[#This Row],[CTN_MG_1]]="","",Table1[[#This Row],[SISA X]])</f>
        <v/>
      </c>
      <c r="AI56" s="2" t="str">
        <f ca="1">IF(Table1[[#This Row],[QTY_ECER_MG_1]]="","",Table1[[#This Row],[STN SISA X]])</f>
        <v/>
      </c>
      <c r="AJ56" s="2">
        <f ca="1">IF(Table1[[#This Row],[CTN_MG_1]]="","",COUNT(AG$6:AG56))</f>
        <v>42</v>
      </c>
      <c r="AK56" s="2" t="str">
        <f ca="1">IF(AND(Table1[TGL_H]&gt;=$3:$3,Table1[TGL_H]&lt;=$4:$4),Table1[CTN],"")</f>
        <v/>
      </c>
      <c r="AL56" s="2" t="str">
        <f ca="1">IF(Table1[[#This Row],[CTN_MG_2]]="","",Table1[[#This Row],[SISA X]])</f>
        <v/>
      </c>
      <c r="AM56" s="2" t="str">
        <f ca="1">IF(Table1[[#This Row],[QTY_ECER_MG_2]]="","",Table1[[#This Row],[STN SISA X]])</f>
        <v/>
      </c>
      <c r="AN56" s="2" t="str">
        <f ca="1">IF(Table1[[#This Row],[CTN_MG_2]]="","",COUNT(AK$6:AK56))</f>
        <v/>
      </c>
      <c r="AO56" s="2" t="str">
        <f ca="1">IF(AND(AX$5:AX$373&gt;=$3:$3,AX$5:AX$373&lt;=$4:$4),Table1[[#This Row],[CTN]],"")</f>
        <v/>
      </c>
      <c r="AP56" s="2" t="str">
        <f ca="1">IF(Table1[[#This Row],[CTN_MG_3]]="","",Table1[[#This Row],[SISA X]])</f>
        <v/>
      </c>
      <c r="AQ56" s="2" t="str">
        <f ca="1">IF(Table1[[#This Row],[QTY_ECER_MG_3]]="","",Table1[[#This Row],[STN SISA X]])</f>
        <v/>
      </c>
      <c r="AR56" s="4" t="str">
        <f ca="1">IF(Table1[[#This Row],[CTN_MG_3]]="","",COUNT(AO$6:AO56))</f>
        <v/>
      </c>
      <c r="AS56" s="4" t="str">
        <f ca="1">IF(AND(Table1[[#This Row],[TGL_H]]&gt;=$3:$3,Table1[[#This Row],[TGL_H]]&lt;=$4:$4),Table1[[#This Row],[CTN]],"")</f>
        <v/>
      </c>
      <c r="AT56" s="4" t="str">
        <f ca="1">IF(Table1[[#This Row],[CTN_MG_4]]="","",Table1[[#This Row],[SISA X]])</f>
        <v/>
      </c>
      <c r="AU56" s="4" t="str">
        <f ca="1">IF(Table1[[#This Row],[QTY_ECER_MG_4]]="","",Table1[[#This Row],[STN SISA X]])</f>
        <v/>
      </c>
      <c r="AV56" s="4" t="str">
        <f ca="1">IF(Table1[[#This Row],[CTN_MG_4]]="","",COUNT(AS$6:AS56))</f>
        <v/>
      </c>
      <c r="AW56" s="4">
        <f ca="1">IF(Table1[[#This Row],[ID_4]]="",IF(Table1[[#This Row],[ID_3]]="",IF(Table1[[#This Row],[ID_2]]="",IF(Table1[[#This Row],[ID_1]]="","",1),2),3),4)</f>
        <v>1</v>
      </c>
      <c r="AX56" s="3">
        <f ca="1">INDEX([1]!NOTA[TGL_H],Table1[[#This Row],[//NOTA]])</f>
        <v>45112</v>
      </c>
    </row>
    <row r="57" spans="1:50" x14ac:dyDescent="0.25">
      <c r="A57" s="1">
        <v>69</v>
      </c>
      <c r="D57" t="str">
        <f ca="1">INDEX([1]!NOTA[NB NOTA_C_QTY],Table1[[#This Row],[//NOTA]])</f>
        <v>kenkocorrectionfluidke0136lsnartomoro</v>
      </c>
      <c r="E57" t="str">
        <f ca="1">INDEX([1]!NOTA[NB NOTA_C_QTY],Table1[[#This Row],[//NOTA]])&amp;Table1[[#This Row],[MINGGU]]</f>
        <v>kenkocorrectionfluidke0136lsnartomoro1</v>
      </c>
      <c r="F57">
        <f t="shared" si="0"/>
        <v>69</v>
      </c>
      <c r="G57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7">
        <f ca="1">MATCH(Table1[[#This Row],[NB NOTA_C_QTY]],[2]!db[NB NOTA_C_QTY+F],0)</f>
        <v>996</v>
      </c>
      <c r="I57" s="4" t="str">
        <f ca="1">INDEX(INDIRECT($4:$4),Table1[//DB])</f>
        <v>Tipe-ex Kenko KE-01</v>
      </c>
      <c r="J57" s="4" t="str">
        <f ca="1">INDEX(INDIRECT($4:$4),Table1[//DB])</f>
        <v>ARTO MORO</v>
      </c>
      <c r="K57" s="5" t="str">
        <f ca="1">INDEX(INDIRECT($4:$4),Table1[//DB])</f>
        <v>KENKO</v>
      </c>
      <c r="L57" s="4" t="str">
        <f ca="1">INDEX(INDIRECT($4:$4),Table1[//DB])</f>
        <v>36 LSN</v>
      </c>
      <c r="M57" s="4" t="str">
        <f ca="1">INDEX(INDIRECT($4:$4),Table1[//DB])</f>
        <v>tipex</v>
      </c>
      <c r="N57" s="4" t="str">
        <f ca="1">INDEX(INDIRECT($4:$4),Table1[//DB])</f>
        <v>36</v>
      </c>
      <c r="O57" s="4" t="str">
        <f ca="1">INDEX(INDIRECT($4:$4),Table1[//DB])</f>
        <v>LSN</v>
      </c>
      <c r="P57" s="4">
        <f ca="1">INDEX(INDIRECT($4:$4),Table1[//DB])</f>
        <v>12</v>
      </c>
      <c r="Q57" s="4" t="str">
        <f ca="1">INDEX(INDIRECT($4:$4),Table1[//DB])</f>
        <v>PCS</v>
      </c>
      <c r="R57" s="4" t="str">
        <f ca="1">INDEX(INDIRECT($4:$4),Table1[//DB])</f>
        <v/>
      </c>
      <c r="S57" s="4" t="str">
        <f ca="1">INDEX(INDIRECT($4:$4),Table1[//DB])</f>
        <v/>
      </c>
      <c r="T57" s="4">
        <f ca="1">INDEX(INDIRECT($4:$4),Table1[//DB])</f>
        <v>432</v>
      </c>
      <c r="U57" s="4" t="str">
        <f ca="1">INDEX(INDIRECT($4:$4),Table1[//DB])</f>
        <v>PCS</v>
      </c>
      <c r="V57" s="4"/>
      <c r="W57" s="2">
        <f>INDEX([1]!NOTA[C],Table1[[#This Row],[//NOTA]])</f>
        <v>15</v>
      </c>
      <c r="X57" s="2">
        <f ca="1">IF(Table1[[#This Row],[Column5]]/Table1[[#This Row],[QTY X]]=Table1[[#This Row],[CTN]],Table1[[#This Row],[Column5]]/Table1[[#This Row],[QTY X]],Table1[[#This Row],[Column5]]/Table1[[#This Row],[QTY X]]&amp;" xxx ")</f>
        <v>15</v>
      </c>
      <c r="Y57" s="2">
        <f ca="1">INDEX(INDIRECT($2:$2),Table1[//NOTA])</f>
        <v>0</v>
      </c>
      <c r="Z57" s="2">
        <f>IF(Table1[[#This Row],[CTN]]&lt;1,"",INDEX([1]!NOTA[QTY],Table1[[#This Row],[//NOTA]]))</f>
        <v>0</v>
      </c>
      <c r="AA57" s="2">
        <f>IF(Table1[[#This Row],[CTN]]&lt;1,"",INDEX([1]!NOTA[STN],Table1[[#This Row],[//NOTA]]))</f>
        <v>0</v>
      </c>
      <c r="AB5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6480</v>
      </c>
      <c r="AC57" s="4" t="str">
        <f>IF(Table1[[#This Row],[CTN]]&lt;1,INDEX([1]!NOTA[QTY],Table1[[#This Row],[//NOTA]]),"")</f>
        <v/>
      </c>
      <c r="AD57" s="4" t="str">
        <f>IF(Table1[[#This Row],[SISA]]="","",INDEX([1]!NOTA[STN],Table1[[#This Row],[//NOTA]]))</f>
        <v/>
      </c>
      <c r="AE5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7" s="2" t="str">
        <f>IF(Table1[[#This Row],[SISA X]]="","",Table1[[#This Row],[STN X]])</f>
        <v/>
      </c>
      <c r="AG57" s="2">
        <f ca="1">IF(AND(AX$5:AX$373&gt;=$3:$3,AX$5:AX$373&lt;=$4:$4),Table1[[#This Row],[CTN]],"")</f>
        <v>15</v>
      </c>
      <c r="AH57" s="2" t="str">
        <f ca="1">IF(Table1[[#This Row],[CTN_MG_1]]="","",Table1[[#This Row],[SISA X]])</f>
        <v/>
      </c>
      <c r="AI57" s="2" t="str">
        <f ca="1">IF(Table1[[#This Row],[QTY_ECER_MG_1]]="","",Table1[[#This Row],[STN SISA X]])</f>
        <v/>
      </c>
      <c r="AJ57" s="2">
        <f ca="1">IF(Table1[[#This Row],[CTN_MG_1]]="","",COUNT(AG$6:AG57))</f>
        <v>43</v>
      </c>
      <c r="AK57" s="2" t="str">
        <f ca="1">IF(AND(Table1[TGL_H]&gt;=$3:$3,Table1[TGL_H]&lt;=$4:$4),Table1[CTN],"")</f>
        <v/>
      </c>
      <c r="AL57" s="2" t="str">
        <f ca="1">IF(Table1[[#This Row],[CTN_MG_2]]="","",Table1[[#This Row],[SISA X]])</f>
        <v/>
      </c>
      <c r="AM57" s="2" t="str">
        <f ca="1">IF(Table1[[#This Row],[QTY_ECER_MG_2]]="","",Table1[[#This Row],[STN SISA X]])</f>
        <v/>
      </c>
      <c r="AN57" s="2" t="str">
        <f ca="1">IF(Table1[[#This Row],[CTN_MG_2]]="","",COUNT(AK$6:AK57))</f>
        <v/>
      </c>
      <c r="AO57" s="2" t="str">
        <f ca="1">IF(AND(AX$5:AX$373&gt;=$3:$3,AX$5:AX$373&lt;=$4:$4),Table1[[#This Row],[CTN]],"")</f>
        <v/>
      </c>
      <c r="AP57" s="2" t="str">
        <f ca="1">IF(Table1[[#This Row],[CTN_MG_3]]="","",Table1[[#This Row],[SISA X]])</f>
        <v/>
      </c>
      <c r="AQ57" s="2" t="str">
        <f ca="1">IF(Table1[[#This Row],[QTY_ECER_MG_3]]="","",Table1[[#This Row],[STN SISA X]])</f>
        <v/>
      </c>
      <c r="AR57" s="4" t="str">
        <f ca="1">IF(Table1[[#This Row],[CTN_MG_3]]="","",COUNT(AO$6:AO57))</f>
        <v/>
      </c>
      <c r="AS57" s="4" t="str">
        <f ca="1">IF(AND(Table1[[#This Row],[TGL_H]]&gt;=$3:$3,Table1[[#This Row],[TGL_H]]&lt;=$4:$4),Table1[[#This Row],[CTN]],"")</f>
        <v/>
      </c>
      <c r="AT57" s="4" t="str">
        <f ca="1">IF(Table1[[#This Row],[CTN_MG_4]]="","",Table1[[#This Row],[SISA X]])</f>
        <v/>
      </c>
      <c r="AU57" s="4" t="str">
        <f ca="1">IF(Table1[[#This Row],[QTY_ECER_MG_4]]="","",Table1[[#This Row],[STN SISA X]])</f>
        <v/>
      </c>
      <c r="AV57" s="4" t="str">
        <f ca="1">IF(Table1[[#This Row],[CTN_MG_4]]="","",COUNT(AS$6:AS57))</f>
        <v/>
      </c>
      <c r="AW57" s="4">
        <f ca="1">IF(Table1[[#This Row],[ID_4]]="",IF(Table1[[#This Row],[ID_3]]="",IF(Table1[[#This Row],[ID_2]]="",IF(Table1[[#This Row],[ID_1]]="","",1),2),3),4)</f>
        <v>1</v>
      </c>
      <c r="AX57" s="3">
        <f ca="1">INDEX([1]!NOTA[TGL_H],Table1[[#This Row],[//NOTA]])</f>
        <v>45112</v>
      </c>
    </row>
    <row r="58" spans="1:50" x14ac:dyDescent="0.25">
      <c r="A58" s="1">
        <v>71</v>
      </c>
      <c r="D58" t="str">
        <f ca="1">INDEX([1]!NOTA[NB NOTA_C_QTY],Table1[[#This Row],[//NOTA]])</f>
        <v>mektizo20tm030c96lsnuntana</v>
      </c>
      <c r="E58" t="str">
        <f ca="1">INDEX([1]!NOTA[NB NOTA_C_QTY],Table1[[#This Row],[//NOTA]])&amp;Table1[[#This Row],[MINGGU]]</f>
        <v>mektizo20tm030c96lsnuntana1</v>
      </c>
      <c r="F58">
        <f t="shared" si="0"/>
        <v>71</v>
      </c>
      <c r="G58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8">
        <f ca="1">MATCH(Table1[[#This Row],[NB NOTA_C_QTY]],[2]!db[NB NOTA_C_QTY+F],0)</f>
        <v>2057</v>
      </c>
      <c r="I58" s="4" t="str">
        <f ca="1">INDEX(INDIRECT($4:$4),Table1[//DB])</f>
        <v>Mech pen Tizo 2.0 TM 030-C</v>
      </c>
      <c r="J58" s="4" t="str">
        <f ca="1">INDEX(INDIRECT($4:$4),Table1[//DB])</f>
        <v>UNTANA</v>
      </c>
      <c r="K58" s="5">
        <f ca="1">INDEX(INDIRECT($4:$4),Table1[//DB])</f>
        <v>99</v>
      </c>
      <c r="L58" s="4" t="str">
        <f ca="1">INDEX(INDIRECT($4:$4),Table1[//DB])</f>
        <v>96 LSN</v>
      </c>
      <c r="M58" s="4" t="str">
        <f ca="1">INDEX(INDIRECT($4:$4),Table1[//DB])</f>
        <v>mechpen</v>
      </c>
      <c r="N58" s="4" t="str">
        <f ca="1">INDEX(INDIRECT($4:$4),Table1[//DB])</f>
        <v>96</v>
      </c>
      <c r="O58" s="4" t="str">
        <f ca="1">INDEX(INDIRECT($4:$4),Table1[//DB])</f>
        <v>LSN</v>
      </c>
      <c r="P58" s="4">
        <f ca="1">INDEX(INDIRECT($4:$4),Table1[//DB])</f>
        <v>12</v>
      </c>
      <c r="Q58" s="4" t="str">
        <f ca="1">INDEX(INDIRECT($4:$4),Table1[//DB])</f>
        <v>PCS</v>
      </c>
      <c r="R58" s="4" t="str">
        <f ca="1">INDEX(INDIRECT($4:$4),Table1[//DB])</f>
        <v/>
      </c>
      <c r="S58" s="4" t="str">
        <f ca="1">INDEX(INDIRECT($4:$4),Table1[//DB])</f>
        <v/>
      </c>
      <c r="T58" s="4">
        <f ca="1">INDEX(INDIRECT($4:$4),Table1[//DB])</f>
        <v>1152</v>
      </c>
      <c r="U58" s="4" t="str">
        <f ca="1">INDEX(INDIRECT($4:$4),Table1[//DB])</f>
        <v>PCS</v>
      </c>
      <c r="V58" s="4"/>
      <c r="W58" s="2">
        <f>INDEX([1]!NOTA[C],Table1[[#This Row],[//NOTA]])</f>
        <v>1</v>
      </c>
      <c r="X58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58" s="2">
        <f ca="1">INDEX(INDIRECT($2:$2),Table1[//NOTA])</f>
        <v>0</v>
      </c>
      <c r="Z58" s="2">
        <f>IF(Table1[[#This Row],[CTN]]&lt;1,"",INDEX([1]!NOTA[QTY],Table1[[#This Row],[//NOTA]]))</f>
        <v>96</v>
      </c>
      <c r="AA58" s="2" t="str">
        <f>IF(Table1[[#This Row],[CTN]]&lt;1,"",INDEX([1]!NOTA[STN],Table1[[#This Row],[//NOTA]]))</f>
        <v>LSN</v>
      </c>
      <c r="AB58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1152</v>
      </c>
      <c r="AC58" s="4" t="str">
        <f>IF(Table1[[#This Row],[CTN]]&lt;1,INDEX([1]!NOTA[QTY],Table1[[#This Row],[//NOTA]]),"")</f>
        <v/>
      </c>
      <c r="AD58" s="4" t="str">
        <f>IF(Table1[[#This Row],[SISA]]="","",INDEX([1]!NOTA[STN],Table1[[#This Row],[//NOTA]]))</f>
        <v/>
      </c>
      <c r="AE5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8" s="2" t="str">
        <f>IF(Table1[[#This Row],[SISA X]]="","",Table1[[#This Row],[STN X]])</f>
        <v/>
      </c>
      <c r="AG58" s="2">
        <f ca="1">IF(AND(AX$5:AX$373&gt;=$3:$3,AX$5:AX$373&lt;=$4:$4),Table1[[#This Row],[CTN]],"")</f>
        <v>1</v>
      </c>
      <c r="AH58" s="2" t="str">
        <f ca="1">IF(Table1[[#This Row],[CTN_MG_1]]="","",Table1[[#This Row],[SISA X]])</f>
        <v/>
      </c>
      <c r="AI58" s="2" t="str">
        <f ca="1">IF(Table1[[#This Row],[QTY_ECER_MG_1]]="","",Table1[[#This Row],[STN SISA X]])</f>
        <v/>
      </c>
      <c r="AJ58" s="2">
        <f ca="1">IF(Table1[[#This Row],[CTN_MG_1]]="","",COUNT(AG$6:AG58))</f>
        <v>44</v>
      </c>
      <c r="AK58" s="2" t="str">
        <f ca="1">IF(AND(Table1[TGL_H]&gt;=$3:$3,Table1[TGL_H]&lt;=$4:$4),Table1[CTN],"")</f>
        <v/>
      </c>
      <c r="AL58" s="2" t="str">
        <f ca="1">IF(Table1[[#This Row],[CTN_MG_2]]="","",Table1[[#This Row],[SISA X]])</f>
        <v/>
      </c>
      <c r="AM58" s="2" t="str">
        <f ca="1">IF(Table1[[#This Row],[QTY_ECER_MG_2]]="","",Table1[[#This Row],[STN SISA X]])</f>
        <v/>
      </c>
      <c r="AN58" s="2" t="str">
        <f ca="1">IF(Table1[[#This Row],[CTN_MG_2]]="","",COUNT(AK$6:AK58))</f>
        <v/>
      </c>
      <c r="AO58" s="2" t="str">
        <f ca="1">IF(AND(AX$5:AX$373&gt;=$3:$3,AX$5:AX$373&lt;=$4:$4),Table1[[#This Row],[CTN]],"")</f>
        <v/>
      </c>
      <c r="AP58" s="2" t="str">
        <f ca="1">IF(Table1[[#This Row],[CTN_MG_3]]="","",Table1[[#This Row],[SISA X]])</f>
        <v/>
      </c>
      <c r="AQ58" s="2" t="str">
        <f ca="1">IF(Table1[[#This Row],[QTY_ECER_MG_3]]="","",Table1[[#This Row],[STN SISA X]])</f>
        <v/>
      </c>
      <c r="AR58" s="4" t="str">
        <f ca="1">IF(Table1[[#This Row],[CTN_MG_3]]="","",COUNT(AO$6:AO58))</f>
        <v/>
      </c>
      <c r="AS58" s="4" t="str">
        <f ca="1">IF(AND(Table1[[#This Row],[TGL_H]]&gt;=$3:$3,Table1[[#This Row],[TGL_H]]&lt;=$4:$4),Table1[[#This Row],[CTN]],"")</f>
        <v/>
      </c>
      <c r="AT58" s="4" t="str">
        <f ca="1">IF(Table1[[#This Row],[CTN_MG_4]]="","",Table1[[#This Row],[SISA X]])</f>
        <v/>
      </c>
      <c r="AU58" s="4" t="str">
        <f ca="1">IF(Table1[[#This Row],[QTY_ECER_MG_4]]="","",Table1[[#This Row],[STN SISA X]])</f>
        <v/>
      </c>
      <c r="AV58" s="4" t="str">
        <f ca="1">IF(Table1[[#This Row],[CTN_MG_4]]="","",COUNT(AS$6:AS58))</f>
        <v/>
      </c>
      <c r="AW58" s="4">
        <f ca="1">IF(Table1[[#This Row],[ID_4]]="",IF(Table1[[#This Row],[ID_3]]="",IF(Table1[[#This Row],[ID_2]]="",IF(Table1[[#This Row],[ID_1]]="","",1),2),3),4)</f>
        <v>1</v>
      </c>
      <c r="AX58" s="3">
        <f ca="1">INDEX([1]!NOTA[TGL_H],Table1[[#This Row],[//NOTA]])</f>
        <v>45112</v>
      </c>
    </row>
    <row r="59" spans="1:50" x14ac:dyDescent="0.25">
      <c r="A59" s="1">
        <v>72</v>
      </c>
      <c r="D59" t="str">
        <f ca="1">INDEX([1]!NOTA[NB NOTA_C_QTY],Table1[[#This Row],[//NOTA]])</f>
        <v>mekpensil20tizotm030f96lsnuntana</v>
      </c>
      <c r="E59" t="str">
        <f ca="1">INDEX([1]!NOTA[NB NOTA_C_QTY],Table1[[#This Row],[//NOTA]])&amp;Table1[[#This Row],[MINGGU]]</f>
        <v>mekpensil20tizotm030f96lsnuntana1</v>
      </c>
      <c r="F59">
        <f t="shared" si="0"/>
        <v>72</v>
      </c>
      <c r="G59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9">
        <f ca="1">MATCH(Table1[[#This Row],[NB NOTA_C_QTY]],[2]!db[NB NOTA_C_QTY+F],0)</f>
        <v>2058</v>
      </c>
      <c r="I59" s="4" t="str">
        <f ca="1">INDEX(INDIRECT($4:$4),Table1[//DB])</f>
        <v>Mech pen Tizo 2.0 TM 030-F</v>
      </c>
      <c r="J59" s="4" t="str">
        <f ca="1">INDEX(INDIRECT($4:$4),Table1[//DB])</f>
        <v>UNTANA</v>
      </c>
      <c r="K59" s="5" t="str">
        <f ca="1">INDEX(INDIRECT($4:$4),Table1[//DB])</f>
        <v>DB STATIONERY</v>
      </c>
      <c r="L59" s="4" t="str">
        <f ca="1">INDEX(INDIRECT($4:$4),Table1[//DB])</f>
        <v>96 LSN</v>
      </c>
      <c r="M59" s="4" t="str">
        <f ca="1">INDEX(INDIRECT($4:$4),Table1[//DB])</f>
        <v>mechpen</v>
      </c>
      <c r="N59" s="4" t="str">
        <f ca="1">INDEX(INDIRECT($4:$4),Table1[//DB])</f>
        <v>96</v>
      </c>
      <c r="O59" s="4" t="str">
        <f ca="1">INDEX(INDIRECT($4:$4),Table1[//DB])</f>
        <v>LSN</v>
      </c>
      <c r="P59" s="4">
        <f ca="1">INDEX(INDIRECT($4:$4),Table1[//DB])</f>
        <v>12</v>
      </c>
      <c r="Q59" s="4" t="str">
        <f ca="1">INDEX(INDIRECT($4:$4),Table1[//DB])</f>
        <v>PCS</v>
      </c>
      <c r="R59" s="4" t="str">
        <f ca="1">INDEX(INDIRECT($4:$4),Table1[//DB])</f>
        <v/>
      </c>
      <c r="S59" s="4" t="str">
        <f ca="1">INDEX(INDIRECT($4:$4),Table1[//DB])</f>
        <v/>
      </c>
      <c r="T59" s="4">
        <f ca="1">INDEX(INDIRECT($4:$4),Table1[//DB])</f>
        <v>1152</v>
      </c>
      <c r="U59" s="4" t="str">
        <f ca="1">INDEX(INDIRECT($4:$4),Table1[//DB])</f>
        <v>PCS</v>
      </c>
      <c r="V59" s="4"/>
      <c r="W59" s="2">
        <f>INDEX([1]!NOTA[C],Table1[[#This Row],[//NOTA]])</f>
        <v>1</v>
      </c>
      <c r="X59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59" s="2">
        <f ca="1">INDEX(INDIRECT($2:$2),Table1[//NOTA])</f>
        <v>0</v>
      </c>
      <c r="Z59" s="2">
        <f>IF(Table1[[#This Row],[CTN]]&lt;1,"",INDEX([1]!NOTA[QTY],Table1[[#This Row],[//NOTA]]))</f>
        <v>96</v>
      </c>
      <c r="AA59" s="2" t="str">
        <f>IF(Table1[[#This Row],[CTN]]&lt;1,"",INDEX([1]!NOTA[STN],Table1[[#This Row],[//NOTA]]))</f>
        <v>LSN</v>
      </c>
      <c r="AB59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1152</v>
      </c>
      <c r="AC59" s="4" t="str">
        <f>IF(Table1[[#This Row],[CTN]]&lt;1,INDEX([1]!NOTA[QTY],Table1[[#This Row],[//NOTA]]),"")</f>
        <v/>
      </c>
      <c r="AD59" s="4" t="str">
        <f>IF(Table1[[#This Row],[SISA]]="","",INDEX([1]!NOTA[STN],Table1[[#This Row],[//NOTA]]))</f>
        <v/>
      </c>
      <c r="AE5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9" s="2" t="str">
        <f>IF(Table1[[#This Row],[SISA X]]="","",Table1[[#This Row],[STN X]])</f>
        <v/>
      </c>
      <c r="AG59" s="2">
        <f ca="1">IF(AND(AX$5:AX$373&gt;=$3:$3,AX$5:AX$373&lt;=$4:$4),Table1[[#This Row],[CTN]],"")</f>
        <v>1</v>
      </c>
      <c r="AH59" s="2" t="str">
        <f ca="1">IF(Table1[[#This Row],[CTN_MG_1]]="","",Table1[[#This Row],[SISA X]])</f>
        <v/>
      </c>
      <c r="AI59" s="2" t="str">
        <f ca="1">IF(Table1[[#This Row],[QTY_ECER_MG_1]]="","",Table1[[#This Row],[STN SISA X]])</f>
        <v/>
      </c>
      <c r="AJ59" s="2">
        <f ca="1">IF(Table1[[#This Row],[CTN_MG_1]]="","",COUNT(AG$6:AG59))</f>
        <v>45</v>
      </c>
      <c r="AK59" s="2" t="str">
        <f ca="1">IF(AND(Table1[TGL_H]&gt;=$3:$3,Table1[TGL_H]&lt;=$4:$4),Table1[CTN],"")</f>
        <v/>
      </c>
      <c r="AL59" s="2" t="str">
        <f ca="1">IF(Table1[[#This Row],[CTN_MG_2]]="","",Table1[[#This Row],[SISA X]])</f>
        <v/>
      </c>
      <c r="AM59" s="2" t="str">
        <f ca="1">IF(Table1[[#This Row],[QTY_ECER_MG_2]]="","",Table1[[#This Row],[STN SISA X]])</f>
        <v/>
      </c>
      <c r="AN59" s="2" t="str">
        <f ca="1">IF(Table1[[#This Row],[CTN_MG_2]]="","",COUNT(AK$6:AK59))</f>
        <v/>
      </c>
      <c r="AO59" s="2" t="str">
        <f ca="1">IF(AND(AX$5:AX$373&gt;=$3:$3,AX$5:AX$373&lt;=$4:$4),Table1[[#This Row],[CTN]],"")</f>
        <v/>
      </c>
      <c r="AP59" s="2" t="str">
        <f ca="1">IF(Table1[[#This Row],[CTN_MG_3]]="","",Table1[[#This Row],[SISA X]])</f>
        <v/>
      </c>
      <c r="AQ59" s="2" t="str">
        <f ca="1">IF(Table1[[#This Row],[QTY_ECER_MG_3]]="","",Table1[[#This Row],[STN SISA X]])</f>
        <v/>
      </c>
      <c r="AR59" s="4" t="str">
        <f ca="1">IF(Table1[[#This Row],[CTN_MG_3]]="","",COUNT(AO$6:AO59))</f>
        <v/>
      </c>
      <c r="AS59" s="4" t="str">
        <f ca="1">IF(AND(Table1[[#This Row],[TGL_H]]&gt;=$3:$3,Table1[[#This Row],[TGL_H]]&lt;=$4:$4),Table1[[#This Row],[CTN]],"")</f>
        <v/>
      </c>
      <c r="AT59" s="4" t="str">
        <f ca="1">IF(Table1[[#This Row],[CTN_MG_4]]="","",Table1[[#This Row],[SISA X]])</f>
        <v/>
      </c>
      <c r="AU59" s="4" t="str">
        <f ca="1">IF(Table1[[#This Row],[QTY_ECER_MG_4]]="","",Table1[[#This Row],[STN SISA X]])</f>
        <v/>
      </c>
      <c r="AV59" s="4" t="str">
        <f ca="1">IF(Table1[[#This Row],[CTN_MG_4]]="","",COUNT(AS$6:AS59))</f>
        <v/>
      </c>
      <c r="AW59" s="4">
        <f ca="1">IF(Table1[[#This Row],[ID_4]]="",IF(Table1[[#This Row],[ID_3]]="",IF(Table1[[#This Row],[ID_2]]="",IF(Table1[[#This Row],[ID_1]]="","",1),2),3),4)</f>
        <v>1</v>
      </c>
      <c r="AX59" s="3">
        <f ca="1">INDEX([1]!NOTA[TGL_H],Table1[[#This Row],[//NOTA]])</f>
        <v>45112</v>
      </c>
    </row>
    <row r="60" spans="1:50" x14ac:dyDescent="0.25">
      <c r="A60" s="1">
        <v>73</v>
      </c>
      <c r="D60" t="str">
        <f ca="1">INDEX([1]!NOTA[NB NOTA_C_QTY],Table1[[#This Row],[//NOTA]])</f>
        <v>mekpensil20tizotm030g96lsnuntana</v>
      </c>
      <c r="E60" t="str">
        <f ca="1">INDEX([1]!NOTA[NB NOTA_C_QTY],Table1[[#This Row],[//NOTA]])&amp;Table1[[#This Row],[MINGGU]]</f>
        <v>mekpensil20tizotm030g96lsnuntana1</v>
      </c>
      <c r="F60">
        <f t="shared" si="0"/>
        <v>73</v>
      </c>
      <c r="G60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60">
        <f ca="1">MATCH(Table1[[#This Row],[NB NOTA_C_QTY]],[2]!db[NB NOTA_C_QTY+F],0)</f>
        <v>2056</v>
      </c>
      <c r="I60" s="4" t="str">
        <f ca="1">INDEX(INDIRECT($4:$4),Table1[//DB])</f>
        <v>Mech Pen Tizo 2.0 TM 030-C</v>
      </c>
      <c r="J60" s="4" t="str">
        <f ca="1">INDEX(INDIRECT($4:$4),Table1[//DB])</f>
        <v>UNTANA</v>
      </c>
      <c r="K60" s="5" t="str">
        <f ca="1">INDEX(INDIRECT($4:$4),Table1[//DB])</f>
        <v>DB</v>
      </c>
      <c r="L60" s="4" t="str">
        <f ca="1">INDEX(INDIRECT($4:$4),Table1[//DB])</f>
        <v>96 LSN</v>
      </c>
      <c r="M60" s="4" t="str">
        <f ca="1">INDEX(INDIRECT($4:$4),Table1[//DB])</f>
        <v>mechpen</v>
      </c>
      <c r="N60" s="4" t="str">
        <f ca="1">INDEX(INDIRECT($4:$4),Table1[//DB])</f>
        <v>96</v>
      </c>
      <c r="O60" s="4" t="str">
        <f ca="1">INDEX(INDIRECT($4:$4),Table1[//DB])</f>
        <v>LSN</v>
      </c>
      <c r="P60" s="4">
        <f ca="1">INDEX(INDIRECT($4:$4),Table1[//DB])</f>
        <v>12</v>
      </c>
      <c r="Q60" s="4" t="str">
        <f ca="1">INDEX(INDIRECT($4:$4),Table1[//DB])</f>
        <v>PCS</v>
      </c>
      <c r="R60" s="4" t="str">
        <f ca="1">INDEX(INDIRECT($4:$4),Table1[//DB])</f>
        <v/>
      </c>
      <c r="S60" s="4" t="str">
        <f ca="1">INDEX(INDIRECT($4:$4),Table1[//DB])</f>
        <v/>
      </c>
      <c r="T60" s="4">
        <f ca="1">INDEX(INDIRECT($4:$4),Table1[//DB])</f>
        <v>1152</v>
      </c>
      <c r="U60" s="4" t="str">
        <f ca="1">INDEX(INDIRECT($4:$4),Table1[//DB])</f>
        <v>PCS</v>
      </c>
      <c r="V60" s="4"/>
      <c r="W60" s="2">
        <f>INDEX([1]!NOTA[C],Table1[[#This Row],[//NOTA]])</f>
        <v>1</v>
      </c>
      <c r="X60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60" s="2">
        <f ca="1">INDEX(INDIRECT($2:$2),Table1[//NOTA])</f>
        <v>0</v>
      </c>
      <c r="Z60" s="2">
        <f>IF(Table1[[#This Row],[CTN]]&lt;1,"",INDEX([1]!NOTA[QTY],Table1[[#This Row],[//NOTA]]))</f>
        <v>96</v>
      </c>
      <c r="AA60" s="2" t="str">
        <f>IF(Table1[[#This Row],[CTN]]&lt;1,"",INDEX([1]!NOTA[STN],Table1[[#This Row],[//NOTA]]))</f>
        <v>LSN</v>
      </c>
      <c r="AB60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1152</v>
      </c>
      <c r="AC60" s="4" t="str">
        <f>IF(Table1[[#This Row],[CTN]]&lt;1,INDEX([1]!NOTA[QTY],Table1[[#This Row],[//NOTA]]),"")</f>
        <v/>
      </c>
      <c r="AD60" s="4" t="str">
        <f>IF(Table1[[#This Row],[SISA]]="","",INDEX([1]!NOTA[STN],Table1[[#This Row],[//NOTA]]))</f>
        <v/>
      </c>
      <c r="AE6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60" s="2" t="str">
        <f>IF(Table1[[#This Row],[SISA X]]="","",Table1[[#This Row],[STN X]])</f>
        <v/>
      </c>
      <c r="AG60" s="2">
        <f ca="1">IF(AND(AX$5:AX$373&gt;=$3:$3,AX$5:AX$373&lt;=$4:$4),Table1[[#This Row],[CTN]],"")</f>
        <v>1</v>
      </c>
      <c r="AH60" s="2" t="str">
        <f ca="1">IF(Table1[[#This Row],[CTN_MG_1]]="","",Table1[[#This Row],[SISA X]])</f>
        <v/>
      </c>
      <c r="AI60" s="2" t="str">
        <f ca="1">IF(Table1[[#This Row],[QTY_ECER_MG_1]]="","",Table1[[#This Row],[STN SISA X]])</f>
        <v/>
      </c>
      <c r="AJ60" s="2">
        <f ca="1">IF(Table1[[#This Row],[CTN_MG_1]]="","",COUNT(AG$6:AG60))</f>
        <v>46</v>
      </c>
      <c r="AK60" s="2" t="str">
        <f ca="1">IF(AND(Table1[TGL_H]&gt;=$3:$3,Table1[TGL_H]&lt;=$4:$4),Table1[CTN],"")</f>
        <v/>
      </c>
      <c r="AL60" s="2" t="str">
        <f ca="1">IF(Table1[[#This Row],[CTN_MG_2]]="","",Table1[[#This Row],[SISA X]])</f>
        <v/>
      </c>
      <c r="AM60" s="2" t="str">
        <f ca="1">IF(Table1[[#This Row],[QTY_ECER_MG_2]]="","",Table1[[#This Row],[STN SISA X]])</f>
        <v/>
      </c>
      <c r="AN60" s="2" t="str">
        <f ca="1">IF(Table1[[#This Row],[CTN_MG_2]]="","",COUNT(AK$6:AK60))</f>
        <v/>
      </c>
      <c r="AO60" s="2" t="str">
        <f ca="1">IF(AND(AX$5:AX$373&gt;=$3:$3,AX$5:AX$373&lt;=$4:$4),Table1[[#This Row],[CTN]],"")</f>
        <v/>
      </c>
      <c r="AP60" s="2" t="str">
        <f ca="1">IF(Table1[[#This Row],[CTN_MG_3]]="","",Table1[[#This Row],[SISA X]])</f>
        <v/>
      </c>
      <c r="AQ60" s="2" t="str">
        <f ca="1">IF(Table1[[#This Row],[QTY_ECER_MG_3]]="","",Table1[[#This Row],[STN SISA X]])</f>
        <v/>
      </c>
      <c r="AR60" s="4" t="str">
        <f ca="1">IF(Table1[[#This Row],[CTN_MG_3]]="","",COUNT(AO$6:AO60))</f>
        <v/>
      </c>
      <c r="AS60" s="4" t="str">
        <f ca="1">IF(AND(Table1[[#This Row],[TGL_H]]&gt;=$3:$3,Table1[[#This Row],[TGL_H]]&lt;=$4:$4),Table1[[#This Row],[CTN]],"")</f>
        <v/>
      </c>
      <c r="AT60" s="4" t="str">
        <f ca="1">IF(Table1[[#This Row],[CTN_MG_4]]="","",Table1[[#This Row],[SISA X]])</f>
        <v/>
      </c>
      <c r="AU60" s="4" t="str">
        <f ca="1">IF(Table1[[#This Row],[QTY_ECER_MG_4]]="","",Table1[[#This Row],[STN SISA X]])</f>
        <v/>
      </c>
      <c r="AV60" s="4" t="str">
        <f ca="1">IF(Table1[[#This Row],[CTN_MG_4]]="","",COUNT(AS$6:AS60))</f>
        <v/>
      </c>
      <c r="AW60" s="4">
        <f ca="1">IF(Table1[[#This Row],[ID_4]]="",IF(Table1[[#This Row],[ID_3]]="",IF(Table1[[#This Row],[ID_2]]="",IF(Table1[[#This Row],[ID_1]]="","",1),2),3),4)</f>
        <v>1</v>
      </c>
      <c r="AX60" s="3">
        <f ca="1">INDEX([1]!NOTA[TGL_H],Table1[[#This Row],[//NOTA]])</f>
        <v>45112</v>
      </c>
    </row>
    <row r="61" spans="1:50" x14ac:dyDescent="0.25">
      <c r="A61" s="1">
        <v>74</v>
      </c>
      <c r="D61" t="str">
        <f ca="1">INDEX([1]!NOTA[NB NOTA_C_QTY],Table1[[#This Row],[//NOTA]])</f>
        <v>mekpensil20tizotm030h96lsnuntana</v>
      </c>
      <c r="E61" t="str">
        <f ca="1">INDEX([1]!NOTA[NB NOTA_C_QTY],Table1[[#This Row],[//NOTA]])&amp;Table1[[#This Row],[MINGGU]]</f>
        <v>mekpensil20tizotm030h96lsnuntana1</v>
      </c>
      <c r="F61">
        <f t="shared" si="0"/>
        <v>74</v>
      </c>
      <c r="G61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61">
        <f ca="1">MATCH(Table1[[#This Row],[NB NOTA_C_QTY]],[2]!db[NB NOTA_C_QTY+F],0)</f>
        <v>2059</v>
      </c>
      <c r="I61" s="4" t="str">
        <f ca="1">INDEX(INDIRECT($4:$4),Table1[//DB])</f>
        <v>Mech pen Tizo 2.0 TM 030-H</v>
      </c>
      <c r="J61" s="4" t="str">
        <f ca="1">INDEX(INDIRECT($4:$4),Table1[//DB])</f>
        <v>UNTANA</v>
      </c>
      <c r="K61" s="5" t="str">
        <f ca="1">INDEX(INDIRECT($4:$4),Table1[//DB])</f>
        <v>DB</v>
      </c>
      <c r="L61" s="4" t="str">
        <f ca="1">INDEX(INDIRECT($4:$4),Table1[//DB])</f>
        <v>96 LSN</v>
      </c>
      <c r="M61" s="4" t="str">
        <f ca="1">INDEX(INDIRECT($4:$4),Table1[//DB])</f>
        <v>mechpen</v>
      </c>
      <c r="N61" s="4" t="str">
        <f ca="1">INDEX(INDIRECT($4:$4),Table1[//DB])</f>
        <v>96</v>
      </c>
      <c r="O61" s="4" t="str">
        <f ca="1">INDEX(INDIRECT($4:$4),Table1[//DB])</f>
        <v>LSN</v>
      </c>
      <c r="P61" s="4">
        <f ca="1">INDEX(INDIRECT($4:$4),Table1[//DB])</f>
        <v>12</v>
      </c>
      <c r="Q61" s="4" t="str">
        <f ca="1">INDEX(INDIRECT($4:$4),Table1[//DB])</f>
        <v>PCS</v>
      </c>
      <c r="R61" s="4" t="str">
        <f ca="1">INDEX(INDIRECT($4:$4),Table1[//DB])</f>
        <v/>
      </c>
      <c r="S61" s="4" t="str">
        <f ca="1">INDEX(INDIRECT($4:$4),Table1[//DB])</f>
        <v/>
      </c>
      <c r="T61" s="4">
        <f ca="1">INDEX(INDIRECT($4:$4),Table1[//DB])</f>
        <v>1152</v>
      </c>
      <c r="U61" s="4" t="str">
        <f ca="1">INDEX(INDIRECT($4:$4),Table1[//DB])</f>
        <v>PCS</v>
      </c>
      <c r="V61" s="4"/>
      <c r="W61" s="2">
        <f>INDEX([1]!NOTA[C],Table1[[#This Row],[//NOTA]])</f>
        <v>1</v>
      </c>
      <c r="X61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61" s="2">
        <f ca="1">INDEX(INDIRECT($2:$2),Table1[//NOTA])</f>
        <v>0</v>
      </c>
      <c r="Z61" s="2">
        <f>IF(Table1[[#This Row],[CTN]]&lt;1,"",INDEX([1]!NOTA[QTY],Table1[[#This Row],[//NOTA]]))</f>
        <v>96</v>
      </c>
      <c r="AA61" s="2" t="str">
        <f>IF(Table1[[#This Row],[CTN]]&lt;1,"",INDEX([1]!NOTA[STN],Table1[[#This Row],[//NOTA]]))</f>
        <v>LSN</v>
      </c>
      <c r="AB61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1152</v>
      </c>
      <c r="AC61" s="4" t="str">
        <f>IF(Table1[[#This Row],[CTN]]&lt;1,INDEX([1]!NOTA[QTY],Table1[[#This Row],[//NOTA]]),"")</f>
        <v/>
      </c>
      <c r="AD61" s="4" t="str">
        <f>IF(Table1[[#This Row],[SISA]]="","",INDEX([1]!NOTA[STN],Table1[[#This Row],[//NOTA]]))</f>
        <v/>
      </c>
      <c r="AE6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61" s="2" t="str">
        <f>IF(Table1[[#This Row],[SISA X]]="","",Table1[[#This Row],[STN X]])</f>
        <v/>
      </c>
      <c r="AG61" s="2">
        <f ca="1">IF(AND(AX$5:AX$373&gt;=$3:$3,AX$5:AX$373&lt;=$4:$4),Table1[[#This Row],[CTN]],"")</f>
        <v>1</v>
      </c>
      <c r="AH61" s="2" t="str">
        <f ca="1">IF(Table1[[#This Row],[CTN_MG_1]]="","",Table1[[#This Row],[SISA X]])</f>
        <v/>
      </c>
      <c r="AI61" s="2" t="str">
        <f ca="1">IF(Table1[[#This Row],[QTY_ECER_MG_1]]="","",Table1[[#This Row],[STN SISA X]])</f>
        <v/>
      </c>
      <c r="AJ61" s="2">
        <f ca="1">IF(Table1[[#This Row],[CTN_MG_1]]="","",COUNT(AG$6:AG61))</f>
        <v>47</v>
      </c>
      <c r="AK61" s="2" t="str">
        <f ca="1">IF(AND(Table1[TGL_H]&gt;=$3:$3,Table1[TGL_H]&lt;=$4:$4),Table1[CTN],"")</f>
        <v/>
      </c>
      <c r="AL61" s="2" t="str">
        <f ca="1">IF(Table1[[#This Row],[CTN_MG_2]]="","",Table1[[#This Row],[SISA X]])</f>
        <v/>
      </c>
      <c r="AM61" s="2" t="str">
        <f ca="1">IF(Table1[[#This Row],[QTY_ECER_MG_2]]="","",Table1[[#This Row],[STN SISA X]])</f>
        <v/>
      </c>
      <c r="AN61" s="2" t="str">
        <f ca="1">IF(Table1[[#This Row],[CTN_MG_2]]="","",COUNT(AK$6:AK61))</f>
        <v/>
      </c>
      <c r="AO61" s="2" t="str">
        <f ca="1">IF(AND(AX$5:AX$373&gt;=$3:$3,AX$5:AX$373&lt;=$4:$4),Table1[[#This Row],[CTN]],"")</f>
        <v/>
      </c>
      <c r="AP61" s="2" t="str">
        <f ca="1">IF(Table1[[#This Row],[CTN_MG_3]]="","",Table1[[#This Row],[SISA X]])</f>
        <v/>
      </c>
      <c r="AQ61" s="2" t="str">
        <f ca="1">IF(Table1[[#This Row],[QTY_ECER_MG_3]]="","",Table1[[#This Row],[STN SISA X]])</f>
        <v/>
      </c>
      <c r="AR61" s="4" t="str">
        <f ca="1">IF(Table1[[#This Row],[CTN_MG_3]]="","",COUNT(AO$6:AO61))</f>
        <v/>
      </c>
      <c r="AS61" s="4" t="str">
        <f ca="1">IF(AND(Table1[[#This Row],[TGL_H]]&gt;=$3:$3,Table1[[#This Row],[TGL_H]]&lt;=$4:$4),Table1[[#This Row],[CTN]],"")</f>
        <v/>
      </c>
      <c r="AT61" s="4" t="str">
        <f ca="1">IF(Table1[[#This Row],[CTN_MG_4]]="","",Table1[[#This Row],[SISA X]])</f>
        <v/>
      </c>
      <c r="AU61" s="4" t="str">
        <f ca="1">IF(Table1[[#This Row],[QTY_ECER_MG_4]]="","",Table1[[#This Row],[STN SISA X]])</f>
        <v/>
      </c>
      <c r="AV61" s="4" t="str">
        <f ca="1">IF(Table1[[#This Row],[CTN_MG_4]]="","",COUNT(AS$6:AS61))</f>
        <v/>
      </c>
      <c r="AW61" s="4">
        <f ca="1">IF(Table1[[#This Row],[ID_4]]="",IF(Table1[[#This Row],[ID_3]]="",IF(Table1[[#This Row],[ID_2]]="",IF(Table1[[#This Row],[ID_1]]="","",1),2),3),4)</f>
        <v>1</v>
      </c>
      <c r="AX61" s="3">
        <f ca="1">INDEX([1]!NOTA[TGL_H],Table1[[#This Row],[//NOTA]])</f>
        <v>45112</v>
      </c>
    </row>
    <row r="62" spans="1:50" x14ac:dyDescent="0.25">
      <c r="A62" s="1">
        <v>75</v>
      </c>
      <c r="D62" t="str">
        <f ca="1">INDEX([1]!NOTA[NB NOTA_C_QTY],Table1[[#This Row],[//NOTA]])</f>
        <v>mekpensil20tm0180096lsnuntana</v>
      </c>
      <c r="E62" t="str">
        <f ca="1">INDEX([1]!NOTA[NB NOTA_C_QTY],Table1[[#This Row],[//NOTA]])&amp;Table1[[#This Row],[MINGGU]]</f>
        <v>mekpensil20tm0180096lsnuntana1</v>
      </c>
      <c r="F62">
        <f t="shared" si="0"/>
        <v>75</v>
      </c>
      <c r="G62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62">
        <f ca="1">MATCH(Table1[[#This Row],[NB NOTA_C_QTY]],[2]!db[NB NOTA_C_QTY+F],0)</f>
        <v>2068</v>
      </c>
      <c r="I62" s="4" t="str">
        <f ca="1">INDEX(INDIRECT($4:$4),Table1[//DB])</f>
        <v>Mech Tizo TM-01800</v>
      </c>
      <c r="J62" s="4" t="str">
        <f ca="1">INDEX(INDIRECT($4:$4),Table1[//DB])</f>
        <v>UNTANA</v>
      </c>
      <c r="K62" s="5" t="str">
        <f ca="1">INDEX(INDIRECT($4:$4),Table1[//DB])</f>
        <v>DB</v>
      </c>
      <c r="L62" s="4" t="str">
        <f ca="1">INDEX(INDIRECT($4:$4),Table1[//DB])</f>
        <v>96 LSN</v>
      </c>
      <c r="M62" s="4" t="str">
        <f ca="1">INDEX(INDIRECT($4:$4),Table1[//DB])</f>
        <v>mechpen</v>
      </c>
      <c r="N62" s="4" t="str">
        <f ca="1">INDEX(INDIRECT($4:$4),Table1[//DB])</f>
        <v>96</v>
      </c>
      <c r="O62" s="4" t="str">
        <f ca="1">INDEX(INDIRECT($4:$4),Table1[//DB])</f>
        <v>LSN</v>
      </c>
      <c r="P62" s="4">
        <f ca="1">INDEX(INDIRECT($4:$4),Table1[//DB])</f>
        <v>12</v>
      </c>
      <c r="Q62" s="4" t="str">
        <f ca="1">INDEX(INDIRECT($4:$4),Table1[//DB])</f>
        <v>PCS</v>
      </c>
      <c r="R62" s="4" t="str">
        <f ca="1">INDEX(INDIRECT($4:$4),Table1[//DB])</f>
        <v/>
      </c>
      <c r="S62" s="4" t="str">
        <f ca="1">INDEX(INDIRECT($4:$4),Table1[//DB])</f>
        <v/>
      </c>
      <c r="T62" s="4">
        <f ca="1">INDEX(INDIRECT($4:$4),Table1[//DB])</f>
        <v>1152</v>
      </c>
      <c r="U62" s="4" t="str">
        <f ca="1">INDEX(INDIRECT($4:$4),Table1[//DB])</f>
        <v>PCS</v>
      </c>
      <c r="V62" s="4"/>
      <c r="W62" s="2">
        <f>INDEX([1]!NOTA[C],Table1[[#This Row],[//NOTA]])</f>
        <v>1</v>
      </c>
      <c r="X62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62" s="2">
        <f ca="1">INDEX(INDIRECT($2:$2),Table1[//NOTA])</f>
        <v>0</v>
      </c>
      <c r="Z62" s="2">
        <f>IF(Table1[[#This Row],[CTN]]&lt;1,"",INDEX([1]!NOTA[QTY],Table1[[#This Row],[//NOTA]]))</f>
        <v>96</v>
      </c>
      <c r="AA62" s="2" t="str">
        <f>IF(Table1[[#This Row],[CTN]]&lt;1,"",INDEX([1]!NOTA[STN],Table1[[#This Row],[//NOTA]]))</f>
        <v>LSN</v>
      </c>
      <c r="AB62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1152</v>
      </c>
      <c r="AC62" s="4" t="str">
        <f>IF(Table1[[#This Row],[CTN]]&lt;1,INDEX([1]!NOTA[QTY],Table1[[#This Row],[//NOTA]]),"")</f>
        <v/>
      </c>
      <c r="AD62" s="4" t="str">
        <f>IF(Table1[[#This Row],[SISA]]="","",INDEX([1]!NOTA[STN],Table1[[#This Row],[//NOTA]]))</f>
        <v/>
      </c>
      <c r="AE6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62" s="2" t="str">
        <f>IF(Table1[[#This Row],[SISA X]]="","",Table1[[#This Row],[STN X]])</f>
        <v/>
      </c>
      <c r="AG62" s="2">
        <f ca="1">IF(AND(AX$5:AX$373&gt;=$3:$3,AX$5:AX$373&lt;=$4:$4),Table1[[#This Row],[CTN]],"")</f>
        <v>1</v>
      </c>
      <c r="AH62" s="2" t="str">
        <f ca="1">IF(Table1[[#This Row],[CTN_MG_1]]="","",Table1[[#This Row],[SISA X]])</f>
        <v/>
      </c>
      <c r="AI62" s="2" t="str">
        <f ca="1">IF(Table1[[#This Row],[QTY_ECER_MG_1]]="","",Table1[[#This Row],[STN SISA X]])</f>
        <v/>
      </c>
      <c r="AJ62" s="2">
        <f ca="1">IF(Table1[[#This Row],[CTN_MG_1]]="","",COUNT(AG$6:AG62))</f>
        <v>48</v>
      </c>
      <c r="AK62" s="2" t="str">
        <f ca="1">IF(AND(Table1[TGL_H]&gt;=$3:$3,Table1[TGL_H]&lt;=$4:$4),Table1[CTN],"")</f>
        <v/>
      </c>
      <c r="AL62" s="2" t="str">
        <f ca="1">IF(Table1[[#This Row],[CTN_MG_2]]="","",Table1[[#This Row],[SISA X]])</f>
        <v/>
      </c>
      <c r="AM62" s="2" t="str">
        <f ca="1">IF(Table1[[#This Row],[QTY_ECER_MG_2]]="","",Table1[[#This Row],[STN SISA X]])</f>
        <v/>
      </c>
      <c r="AN62" s="2" t="str">
        <f ca="1">IF(Table1[[#This Row],[CTN_MG_2]]="","",COUNT(AK$6:AK62))</f>
        <v/>
      </c>
      <c r="AO62" s="2" t="str">
        <f ca="1">IF(AND(AX$5:AX$373&gt;=$3:$3,AX$5:AX$373&lt;=$4:$4),Table1[[#This Row],[CTN]],"")</f>
        <v/>
      </c>
      <c r="AP62" s="2" t="str">
        <f ca="1">IF(Table1[[#This Row],[CTN_MG_3]]="","",Table1[[#This Row],[SISA X]])</f>
        <v/>
      </c>
      <c r="AQ62" s="2" t="str">
        <f ca="1">IF(Table1[[#This Row],[QTY_ECER_MG_3]]="","",Table1[[#This Row],[STN SISA X]])</f>
        <v/>
      </c>
      <c r="AR62" s="4" t="str">
        <f ca="1">IF(Table1[[#This Row],[CTN_MG_3]]="","",COUNT(AO$6:AO62))</f>
        <v/>
      </c>
      <c r="AS62" s="4" t="str">
        <f ca="1">IF(AND(Table1[[#This Row],[TGL_H]]&gt;=$3:$3,Table1[[#This Row],[TGL_H]]&lt;=$4:$4),Table1[[#This Row],[CTN]],"")</f>
        <v/>
      </c>
      <c r="AT62" s="4" t="str">
        <f ca="1">IF(Table1[[#This Row],[CTN_MG_4]]="","",Table1[[#This Row],[SISA X]])</f>
        <v/>
      </c>
      <c r="AU62" s="4" t="str">
        <f ca="1">IF(Table1[[#This Row],[QTY_ECER_MG_4]]="","",Table1[[#This Row],[STN SISA X]])</f>
        <v/>
      </c>
      <c r="AV62" s="4" t="str">
        <f ca="1">IF(Table1[[#This Row],[CTN_MG_4]]="","",COUNT(AS$6:AS62))</f>
        <v/>
      </c>
      <c r="AW62" s="4">
        <f ca="1">IF(Table1[[#This Row],[ID_4]]="",IF(Table1[[#This Row],[ID_3]]="",IF(Table1[[#This Row],[ID_2]]="",IF(Table1[[#This Row],[ID_1]]="","",1),2),3),4)</f>
        <v>1</v>
      </c>
      <c r="AX62" s="3">
        <f ca="1">INDEX([1]!NOTA[TGL_H],Table1[[#This Row],[//NOTA]])</f>
        <v>45112</v>
      </c>
    </row>
    <row r="63" spans="1:50" x14ac:dyDescent="0.25">
      <c r="A63" s="1">
        <v>76</v>
      </c>
      <c r="D63" t="str">
        <f ca="1">INDEX([1]!NOTA[NB NOTA_C_QTY],Table1[[#This Row],[//NOTA]])</f>
        <v>geldebozz05dbg05120lsnuntana</v>
      </c>
      <c r="E63" t="str">
        <f ca="1">INDEX([1]!NOTA[NB NOTA_C_QTY],Table1[[#This Row],[//NOTA]])&amp;Table1[[#This Row],[MINGGU]]</f>
        <v>geldebozz05dbg05120lsnuntana1</v>
      </c>
      <c r="F63">
        <f t="shared" si="0"/>
        <v>76</v>
      </c>
      <c r="G63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63">
        <f ca="1">MATCH(Table1[[#This Row],[NB NOTA_C_QTY]],[2]!db[NB NOTA_C_QTY+F],0)</f>
        <v>1712</v>
      </c>
      <c r="I63" s="4" t="str">
        <f ca="1">INDEX(INDIRECT($4:$4),Table1[//DB])</f>
        <v>Gel pen debozz 0.5 DB-G05</v>
      </c>
      <c r="J63" s="4" t="str">
        <f ca="1">INDEX(INDIRECT($4:$4),Table1[//DB])</f>
        <v>UNTANA</v>
      </c>
      <c r="K63" s="5">
        <f ca="1">INDEX(INDIRECT($4:$4),Table1[//DB])</f>
        <v>99</v>
      </c>
      <c r="L63" s="4" t="str">
        <f ca="1">INDEX(INDIRECT($4:$4),Table1[//DB])</f>
        <v>120 LSN</v>
      </c>
      <c r="M63" s="4" t="str">
        <f ca="1">INDEX(INDIRECT($4:$4),Table1[//DB])</f>
        <v>pen</v>
      </c>
      <c r="N63" s="4" t="str">
        <f ca="1">INDEX(INDIRECT($4:$4),Table1[//DB])</f>
        <v>120</v>
      </c>
      <c r="O63" s="4" t="str">
        <f ca="1">INDEX(INDIRECT($4:$4),Table1[//DB])</f>
        <v>LSN</v>
      </c>
      <c r="P63" s="4">
        <f ca="1">INDEX(INDIRECT($4:$4),Table1[//DB])</f>
        <v>12</v>
      </c>
      <c r="Q63" s="4" t="str">
        <f ca="1">INDEX(INDIRECT($4:$4),Table1[//DB])</f>
        <v>PCS</v>
      </c>
      <c r="R63" s="4" t="str">
        <f ca="1">INDEX(INDIRECT($4:$4),Table1[//DB])</f>
        <v/>
      </c>
      <c r="S63" s="4" t="str">
        <f ca="1">INDEX(INDIRECT($4:$4),Table1[//DB])</f>
        <v/>
      </c>
      <c r="T63" s="4">
        <f ca="1">INDEX(INDIRECT($4:$4),Table1[//DB])</f>
        <v>1440</v>
      </c>
      <c r="U63" s="4" t="str">
        <f ca="1">INDEX(INDIRECT($4:$4),Table1[//DB])</f>
        <v>PCS</v>
      </c>
      <c r="V63" s="4"/>
      <c r="W63" s="2">
        <f>INDEX([1]!NOTA[C],Table1[[#This Row],[//NOTA]])</f>
        <v>10</v>
      </c>
      <c r="X63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63" s="2">
        <f ca="1">INDEX(INDIRECT($2:$2),Table1[//NOTA])</f>
        <v>0</v>
      </c>
      <c r="Z63" s="2">
        <f>IF(Table1[[#This Row],[CTN]]&lt;1,"",INDEX([1]!NOTA[QTY],Table1[[#This Row],[//NOTA]]))</f>
        <v>1200</v>
      </c>
      <c r="AA63" s="2" t="str">
        <f>IF(Table1[[#This Row],[CTN]]&lt;1,"",INDEX([1]!NOTA[STN],Table1[[#This Row],[//NOTA]]))</f>
        <v>LSN</v>
      </c>
      <c r="AB63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14400</v>
      </c>
      <c r="AC63" s="4" t="str">
        <f>IF(Table1[[#This Row],[CTN]]&lt;1,INDEX([1]!NOTA[QTY],Table1[[#This Row],[//NOTA]]),"")</f>
        <v/>
      </c>
      <c r="AD63" s="4" t="str">
        <f>IF(Table1[[#This Row],[SISA]]="","",INDEX([1]!NOTA[STN],Table1[[#This Row],[//NOTA]]))</f>
        <v/>
      </c>
      <c r="AE6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63" s="2" t="str">
        <f>IF(Table1[[#This Row],[SISA X]]="","",Table1[[#This Row],[STN X]])</f>
        <v/>
      </c>
      <c r="AG63" s="2">
        <f ca="1">IF(AND(AX$5:AX$373&gt;=$3:$3,AX$5:AX$373&lt;=$4:$4),Table1[[#This Row],[CTN]],"")</f>
        <v>10</v>
      </c>
      <c r="AH63" s="2" t="str">
        <f ca="1">IF(Table1[[#This Row],[CTN_MG_1]]="","",Table1[[#This Row],[SISA X]])</f>
        <v/>
      </c>
      <c r="AI63" s="2" t="str">
        <f ca="1">IF(Table1[[#This Row],[QTY_ECER_MG_1]]="","",Table1[[#This Row],[STN SISA X]])</f>
        <v/>
      </c>
      <c r="AJ63" s="2">
        <f ca="1">IF(Table1[[#This Row],[CTN_MG_1]]="","",COUNT(AG$6:AG63))</f>
        <v>49</v>
      </c>
      <c r="AK63" s="2" t="str">
        <f ca="1">IF(AND(Table1[TGL_H]&gt;=$3:$3,Table1[TGL_H]&lt;=$4:$4),Table1[CTN],"")</f>
        <v/>
      </c>
      <c r="AL63" s="2" t="str">
        <f ca="1">IF(Table1[[#This Row],[CTN_MG_2]]="","",Table1[[#This Row],[SISA X]])</f>
        <v/>
      </c>
      <c r="AM63" s="2" t="str">
        <f ca="1">IF(Table1[[#This Row],[QTY_ECER_MG_2]]="","",Table1[[#This Row],[STN SISA X]])</f>
        <v/>
      </c>
      <c r="AN63" s="2" t="str">
        <f ca="1">IF(Table1[[#This Row],[CTN_MG_2]]="","",COUNT(AK$6:AK63))</f>
        <v/>
      </c>
      <c r="AO63" s="2" t="str">
        <f ca="1">IF(AND(AX$5:AX$373&gt;=$3:$3,AX$5:AX$373&lt;=$4:$4),Table1[[#This Row],[CTN]],"")</f>
        <v/>
      </c>
      <c r="AP63" s="2" t="str">
        <f ca="1">IF(Table1[[#This Row],[CTN_MG_3]]="","",Table1[[#This Row],[SISA X]])</f>
        <v/>
      </c>
      <c r="AQ63" s="2" t="str">
        <f ca="1">IF(Table1[[#This Row],[QTY_ECER_MG_3]]="","",Table1[[#This Row],[STN SISA X]])</f>
        <v/>
      </c>
      <c r="AR63" s="4" t="str">
        <f ca="1">IF(Table1[[#This Row],[CTN_MG_3]]="","",COUNT(AO$6:AO63))</f>
        <v/>
      </c>
      <c r="AS63" s="4" t="str">
        <f ca="1">IF(AND(Table1[[#This Row],[TGL_H]]&gt;=$3:$3,Table1[[#This Row],[TGL_H]]&lt;=$4:$4),Table1[[#This Row],[CTN]],"")</f>
        <v/>
      </c>
      <c r="AT63" s="4" t="str">
        <f ca="1">IF(Table1[[#This Row],[CTN_MG_4]]="","",Table1[[#This Row],[SISA X]])</f>
        <v/>
      </c>
      <c r="AU63" s="4" t="str">
        <f ca="1">IF(Table1[[#This Row],[QTY_ECER_MG_4]]="","",Table1[[#This Row],[STN SISA X]])</f>
        <v/>
      </c>
      <c r="AV63" s="4" t="str">
        <f ca="1">IF(Table1[[#This Row],[CTN_MG_4]]="","",COUNT(AS$6:AS63))</f>
        <v/>
      </c>
      <c r="AW63" s="4">
        <f ca="1">IF(Table1[[#This Row],[ID_4]]="",IF(Table1[[#This Row],[ID_3]]="",IF(Table1[[#This Row],[ID_2]]="",IF(Table1[[#This Row],[ID_1]]="","",1),2),3),4)</f>
        <v>1</v>
      </c>
      <c r="AX63" s="3">
        <f ca="1">INDEX([1]!NOTA[TGL_H],Table1[[#This Row],[//NOTA]])</f>
        <v>45112</v>
      </c>
    </row>
    <row r="64" spans="1:50" x14ac:dyDescent="0.25">
      <c r="A64" s="1">
        <v>78</v>
      </c>
      <c r="D64" t="str">
        <f ca="1">INDEX([1]!NOTA[NB NOTA_C_QTY],Table1[[#This Row],[//NOTA]])</f>
        <v>gelpenzuizhuahy1020hitam192lsnuntana</v>
      </c>
      <c r="E64" t="str">
        <f ca="1">INDEX([1]!NOTA[NB NOTA_C_QTY],Table1[[#This Row],[//NOTA]])&amp;Table1[[#This Row],[MINGGU]]</f>
        <v>gelpenzuizhuahy1020hitam192lsnuntana1</v>
      </c>
      <c r="F64">
        <f t="shared" si="0"/>
        <v>78</v>
      </c>
      <c r="G6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64">
        <f ca="1">MATCH(Table1[[#This Row],[NB NOTA_C_QTY]],[2]!db[NB NOTA_C_QTY+F],0)</f>
        <v>1747</v>
      </c>
      <c r="I64" s="4" t="str">
        <f ca="1">INDEX(INDIRECT($4:$4),Table1[//DB])</f>
        <v>Bp Gel Zui Zhua HY-1020 Hitam</v>
      </c>
      <c r="J64" s="4" t="str">
        <f ca="1">INDEX(INDIRECT($4:$4),Table1[//DB])</f>
        <v>UNTANA</v>
      </c>
      <c r="K64" s="5" t="str">
        <f ca="1">INDEX(INDIRECT($4:$4),Table1[//DB])</f>
        <v>GALAXY</v>
      </c>
      <c r="L64" s="4" t="str">
        <f ca="1">INDEX(INDIRECT($4:$4),Table1[//DB])</f>
        <v>192 LSN</v>
      </c>
      <c r="M64" s="4" t="str">
        <f ca="1">INDEX(INDIRECT($4:$4),Table1[//DB])</f>
        <v>pen</v>
      </c>
      <c r="N64" s="4" t="str">
        <f ca="1">INDEX(INDIRECT($4:$4),Table1[//DB])</f>
        <v>192</v>
      </c>
      <c r="O64" s="4" t="str">
        <f ca="1">INDEX(INDIRECT($4:$4),Table1[//DB])</f>
        <v>LSN</v>
      </c>
      <c r="P64" s="4">
        <f ca="1">INDEX(INDIRECT($4:$4),Table1[//DB])</f>
        <v>12</v>
      </c>
      <c r="Q64" s="4" t="str">
        <f ca="1">INDEX(INDIRECT($4:$4),Table1[//DB])</f>
        <v>PCS</v>
      </c>
      <c r="R64" s="4" t="str">
        <f ca="1">INDEX(INDIRECT($4:$4),Table1[//DB])</f>
        <v/>
      </c>
      <c r="S64" s="4" t="str">
        <f ca="1">INDEX(INDIRECT($4:$4),Table1[//DB])</f>
        <v/>
      </c>
      <c r="T64" s="4">
        <f ca="1">INDEX(INDIRECT($4:$4),Table1[//DB])</f>
        <v>2304</v>
      </c>
      <c r="U64" s="4" t="str">
        <f ca="1">INDEX(INDIRECT($4:$4),Table1[//DB])</f>
        <v>PCS</v>
      </c>
      <c r="V64" s="4"/>
      <c r="W64" s="2">
        <f>INDEX([1]!NOTA[C],Table1[[#This Row],[//NOTA]])</f>
        <v>26</v>
      </c>
      <c r="X64" s="2">
        <f ca="1">IF(Table1[[#This Row],[Column5]]/Table1[[#This Row],[QTY X]]=Table1[[#This Row],[CTN]],Table1[[#This Row],[Column5]]/Table1[[#This Row],[QTY X]],Table1[[#This Row],[Column5]]/Table1[[#This Row],[QTY X]]&amp;" xxx ")</f>
        <v>26</v>
      </c>
      <c r="Y64" s="2">
        <f ca="1">INDEX(INDIRECT($2:$2),Table1[//NOTA])</f>
        <v>0</v>
      </c>
      <c r="Z64" s="2">
        <f>IF(Table1[[#This Row],[CTN]]&lt;1,"",INDEX([1]!NOTA[QTY],Table1[[#This Row],[//NOTA]]))</f>
        <v>4992</v>
      </c>
      <c r="AA64" s="2" t="str">
        <f>IF(Table1[[#This Row],[CTN]]&lt;1,"",INDEX([1]!NOTA[STN],Table1[[#This Row],[//NOTA]]))</f>
        <v>LSN</v>
      </c>
      <c r="AB64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59904</v>
      </c>
      <c r="AC64" s="4" t="str">
        <f>IF(Table1[[#This Row],[CTN]]&lt;1,INDEX([1]!NOTA[QTY],Table1[[#This Row],[//NOTA]]),"")</f>
        <v/>
      </c>
      <c r="AD64" s="4" t="str">
        <f>IF(Table1[[#This Row],[SISA]]="","",INDEX([1]!NOTA[STN],Table1[[#This Row],[//NOTA]]))</f>
        <v/>
      </c>
      <c r="AE6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64" s="2" t="str">
        <f>IF(Table1[[#This Row],[SISA X]]="","",Table1[[#This Row],[STN X]])</f>
        <v/>
      </c>
      <c r="AG64" s="2">
        <f ca="1">IF(AND(AX$5:AX$373&gt;=$3:$3,AX$5:AX$373&lt;=$4:$4),Table1[[#This Row],[CTN]],"")</f>
        <v>26</v>
      </c>
      <c r="AH64" s="2" t="str">
        <f ca="1">IF(Table1[[#This Row],[CTN_MG_1]]="","",Table1[[#This Row],[SISA X]])</f>
        <v/>
      </c>
      <c r="AI64" s="2" t="str">
        <f ca="1">IF(Table1[[#This Row],[QTY_ECER_MG_1]]="","",Table1[[#This Row],[STN SISA X]])</f>
        <v/>
      </c>
      <c r="AJ64" s="2">
        <f ca="1">IF(Table1[[#This Row],[CTN_MG_1]]="","",COUNT(AG$6:AG64))</f>
        <v>50</v>
      </c>
      <c r="AK64" s="2" t="str">
        <f ca="1">IF(AND(Table1[TGL_H]&gt;=$3:$3,Table1[TGL_H]&lt;=$4:$4),Table1[CTN],"")</f>
        <v/>
      </c>
      <c r="AL64" s="2" t="str">
        <f ca="1">IF(Table1[[#This Row],[CTN_MG_2]]="","",Table1[[#This Row],[SISA X]])</f>
        <v/>
      </c>
      <c r="AM64" s="2" t="str">
        <f ca="1">IF(Table1[[#This Row],[QTY_ECER_MG_2]]="","",Table1[[#This Row],[STN SISA X]])</f>
        <v/>
      </c>
      <c r="AN64" s="2" t="str">
        <f ca="1">IF(Table1[[#This Row],[CTN_MG_2]]="","",COUNT(AK$6:AK64))</f>
        <v/>
      </c>
      <c r="AO64" s="2" t="str">
        <f ca="1">IF(AND(AX$5:AX$373&gt;=$3:$3,AX$5:AX$373&lt;=$4:$4),Table1[[#This Row],[CTN]],"")</f>
        <v/>
      </c>
      <c r="AP64" s="2" t="str">
        <f ca="1">IF(Table1[[#This Row],[CTN_MG_3]]="","",Table1[[#This Row],[SISA X]])</f>
        <v/>
      </c>
      <c r="AQ64" s="2" t="str">
        <f ca="1">IF(Table1[[#This Row],[QTY_ECER_MG_3]]="","",Table1[[#This Row],[STN SISA X]])</f>
        <v/>
      </c>
      <c r="AR64" s="4" t="str">
        <f ca="1">IF(Table1[[#This Row],[CTN_MG_3]]="","",COUNT(AO$6:AO64))</f>
        <v/>
      </c>
      <c r="AS64" s="4" t="str">
        <f ca="1">IF(AND(Table1[[#This Row],[TGL_H]]&gt;=$3:$3,Table1[[#This Row],[TGL_H]]&lt;=$4:$4),Table1[[#This Row],[CTN]],"")</f>
        <v/>
      </c>
      <c r="AT64" s="4" t="str">
        <f ca="1">IF(Table1[[#This Row],[CTN_MG_4]]="","",Table1[[#This Row],[SISA X]])</f>
        <v/>
      </c>
      <c r="AU64" s="4" t="str">
        <f ca="1">IF(Table1[[#This Row],[QTY_ECER_MG_4]]="","",Table1[[#This Row],[STN SISA X]])</f>
        <v/>
      </c>
      <c r="AV64" s="4" t="str">
        <f ca="1">IF(Table1[[#This Row],[CTN_MG_4]]="","",COUNT(AS$6:AS64))</f>
        <v/>
      </c>
      <c r="AW64" s="4">
        <f ca="1">IF(Table1[[#This Row],[ID_4]]="",IF(Table1[[#This Row],[ID_3]]="",IF(Table1[[#This Row],[ID_2]]="",IF(Table1[[#This Row],[ID_1]]="","",1),2),3),4)</f>
        <v>1</v>
      </c>
      <c r="AX64" s="3">
        <f ca="1">INDEX([1]!NOTA[TGL_H],Table1[[#This Row],[//NOTA]])</f>
        <v>45112</v>
      </c>
    </row>
    <row r="65" spans="1:50" x14ac:dyDescent="0.25">
      <c r="A65" s="1">
        <v>80</v>
      </c>
      <c r="D65" t="str">
        <f ca="1">INDEX([1]!NOTA[NB NOTA_C_QTY],Table1[[#This Row],[//NOTA]])</f>
        <v>gelpenzuizhuahy1020hitam192lsnuntana</v>
      </c>
      <c r="E65" t="str">
        <f ca="1">INDEX([1]!NOTA[NB NOTA_C_QTY],Table1[[#This Row],[//NOTA]])&amp;Table1[[#This Row],[MINGGU]]</f>
        <v>gelpenzuizhuahy1020hitam192lsnuntana1</v>
      </c>
      <c r="F65">
        <f t="shared" si="0"/>
        <v>80</v>
      </c>
      <c r="G65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65">
        <f ca="1">MATCH(Table1[[#This Row],[NB NOTA_C_QTY]],[2]!db[NB NOTA_C_QTY+F],0)</f>
        <v>1747</v>
      </c>
      <c r="I65" s="4" t="str">
        <f ca="1">INDEX(INDIRECT($4:$4),Table1[//DB])</f>
        <v>Bp Gel Zui Zhua HY-1020 Hitam</v>
      </c>
      <c r="J65" s="4" t="str">
        <f ca="1">INDEX(INDIRECT($4:$4),Table1[//DB])</f>
        <v>UNTANA</v>
      </c>
      <c r="K65" s="5" t="str">
        <f ca="1">INDEX(INDIRECT($4:$4),Table1[//DB])</f>
        <v>GALAXY</v>
      </c>
      <c r="L65" s="4" t="str">
        <f ca="1">INDEX(INDIRECT($4:$4),Table1[//DB])</f>
        <v>192 LSN</v>
      </c>
      <c r="M65" s="4" t="str">
        <f ca="1">INDEX(INDIRECT($4:$4),Table1[//DB])</f>
        <v>pen</v>
      </c>
      <c r="N65" s="4" t="str">
        <f ca="1">INDEX(INDIRECT($4:$4),Table1[//DB])</f>
        <v>192</v>
      </c>
      <c r="O65" s="4" t="str">
        <f ca="1">INDEX(INDIRECT($4:$4),Table1[//DB])</f>
        <v>LSN</v>
      </c>
      <c r="P65" s="4">
        <f ca="1">INDEX(INDIRECT($4:$4),Table1[//DB])</f>
        <v>12</v>
      </c>
      <c r="Q65" s="4" t="str">
        <f ca="1">INDEX(INDIRECT($4:$4),Table1[//DB])</f>
        <v>PCS</v>
      </c>
      <c r="R65" s="4" t="str">
        <f ca="1">INDEX(INDIRECT($4:$4),Table1[//DB])</f>
        <v/>
      </c>
      <c r="S65" s="4" t="str">
        <f ca="1">INDEX(INDIRECT($4:$4),Table1[//DB])</f>
        <v/>
      </c>
      <c r="T65" s="4">
        <f ca="1">INDEX(INDIRECT($4:$4),Table1[//DB])</f>
        <v>2304</v>
      </c>
      <c r="U65" s="4" t="str">
        <f ca="1">INDEX(INDIRECT($4:$4),Table1[//DB])</f>
        <v>PCS</v>
      </c>
      <c r="V65" s="4"/>
      <c r="W65" s="2">
        <f>INDEX([1]!NOTA[C],Table1[[#This Row],[//NOTA]])</f>
        <v>50</v>
      </c>
      <c r="X65" s="2">
        <f ca="1">IF(Table1[[#This Row],[Column5]]/Table1[[#This Row],[QTY X]]=Table1[[#This Row],[CTN]],Table1[[#This Row],[Column5]]/Table1[[#This Row],[QTY X]],Table1[[#This Row],[Column5]]/Table1[[#This Row],[QTY X]]&amp;" xxx ")</f>
        <v>50</v>
      </c>
      <c r="Y65" s="2">
        <f ca="1">INDEX(INDIRECT($2:$2),Table1[//NOTA])</f>
        <v>0</v>
      </c>
      <c r="Z65" s="2">
        <f>IF(Table1[[#This Row],[CTN]]&lt;1,"",INDEX([1]!NOTA[QTY],Table1[[#This Row],[//NOTA]]))</f>
        <v>9600</v>
      </c>
      <c r="AA65" s="2" t="str">
        <f>IF(Table1[[#This Row],[CTN]]&lt;1,"",INDEX([1]!NOTA[STN],Table1[[#This Row],[//NOTA]]))</f>
        <v>LSN</v>
      </c>
      <c r="AB65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115200</v>
      </c>
      <c r="AC65" s="4" t="str">
        <f>IF(Table1[[#This Row],[CTN]]&lt;1,INDEX([1]!NOTA[QTY],Table1[[#This Row],[//NOTA]]),"")</f>
        <v/>
      </c>
      <c r="AD65" s="4" t="str">
        <f>IF(Table1[[#This Row],[SISA]]="","",INDEX([1]!NOTA[STN],Table1[[#This Row],[//NOTA]]))</f>
        <v/>
      </c>
      <c r="AE6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65" s="2" t="str">
        <f>IF(Table1[[#This Row],[SISA X]]="","",Table1[[#This Row],[STN X]])</f>
        <v/>
      </c>
      <c r="AG65" s="2">
        <f ca="1">IF(AND(AX$5:AX$373&gt;=$3:$3,AX$5:AX$373&lt;=$4:$4),Table1[[#This Row],[CTN]],"")</f>
        <v>50</v>
      </c>
      <c r="AH65" s="2" t="str">
        <f ca="1">IF(Table1[[#This Row],[CTN_MG_1]]="","",Table1[[#This Row],[SISA X]])</f>
        <v/>
      </c>
      <c r="AI65" s="2" t="str">
        <f ca="1">IF(Table1[[#This Row],[QTY_ECER_MG_1]]="","",Table1[[#This Row],[STN SISA X]])</f>
        <v/>
      </c>
      <c r="AJ65" s="2">
        <f ca="1">IF(Table1[[#This Row],[CTN_MG_1]]="","",COUNT(AG$6:AG65))</f>
        <v>51</v>
      </c>
      <c r="AK65" s="2" t="str">
        <f ca="1">IF(AND(Table1[TGL_H]&gt;=$3:$3,Table1[TGL_H]&lt;=$4:$4),Table1[CTN],"")</f>
        <v/>
      </c>
      <c r="AL65" s="2" t="str">
        <f ca="1">IF(Table1[[#This Row],[CTN_MG_2]]="","",Table1[[#This Row],[SISA X]])</f>
        <v/>
      </c>
      <c r="AM65" s="2" t="str">
        <f ca="1">IF(Table1[[#This Row],[QTY_ECER_MG_2]]="","",Table1[[#This Row],[STN SISA X]])</f>
        <v/>
      </c>
      <c r="AN65" s="2" t="str">
        <f ca="1">IF(Table1[[#This Row],[CTN_MG_2]]="","",COUNT(AK$6:AK65))</f>
        <v/>
      </c>
      <c r="AO65" s="2" t="str">
        <f ca="1">IF(AND(AX$5:AX$373&gt;=$3:$3,AX$5:AX$373&lt;=$4:$4),Table1[[#This Row],[CTN]],"")</f>
        <v/>
      </c>
      <c r="AP65" s="2" t="str">
        <f ca="1">IF(Table1[[#This Row],[CTN_MG_3]]="","",Table1[[#This Row],[SISA X]])</f>
        <v/>
      </c>
      <c r="AQ65" s="2" t="str">
        <f ca="1">IF(Table1[[#This Row],[QTY_ECER_MG_3]]="","",Table1[[#This Row],[STN SISA X]])</f>
        <v/>
      </c>
      <c r="AR65" s="4" t="str">
        <f ca="1">IF(Table1[[#This Row],[CTN_MG_3]]="","",COUNT(AO$6:AO65))</f>
        <v/>
      </c>
      <c r="AS65" s="4" t="str">
        <f ca="1">IF(AND(Table1[[#This Row],[TGL_H]]&gt;=$3:$3,Table1[[#This Row],[TGL_H]]&lt;=$4:$4),Table1[[#This Row],[CTN]],"")</f>
        <v/>
      </c>
      <c r="AT65" s="4" t="str">
        <f ca="1">IF(Table1[[#This Row],[CTN_MG_4]]="","",Table1[[#This Row],[SISA X]])</f>
        <v/>
      </c>
      <c r="AU65" s="4" t="str">
        <f ca="1">IF(Table1[[#This Row],[QTY_ECER_MG_4]]="","",Table1[[#This Row],[STN SISA X]])</f>
        <v/>
      </c>
      <c r="AV65" s="4" t="str">
        <f ca="1">IF(Table1[[#This Row],[CTN_MG_4]]="","",COUNT(AS$6:AS65))</f>
        <v/>
      </c>
      <c r="AW65" s="4">
        <f ca="1">IF(Table1[[#This Row],[ID_4]]="",IF(Table1[[#This Row],[ID_3]]="",IF(Table1[[#This Row],[ID_2]]="",IF(Table1[[#This Row],[ID_1]]="","",1),2),3),4)</f>
        <v>1</v>
      </c>
      <c r="AX65" s="3">
        <f ca="1">INDEX([1]!NOTA[TGL_H],Table1[[#This Row],[//NOTA]])</f>
        <v>45112</v>
      </c>
    </row>
    <row r="66" spans="1:50" x14ac:dyDescent="0.25">
      <c r="A66" s="1">
        <v>82</v>
      </c>
      <c r="D66" t="str">
        <f ca="1">INDEX([1]!NOTA[NB NOTA_C_QTY],Table1[[#This Row],[//NOTA]])</f>
        <v>refillisipencilbensialantu11321600pakuntana</v>
      </c>
      <c r="E66" t="str">
        <f ca="1">INDEX([1]!NOTA[NB NOTA_C_QTY],Table1[[#This Row],[//NOTA]])&amp;Table1[[#This Row],[MINGGU]]</f>
        <v>refillisipencilbensialantu11321600pakuntana1</v>
      </c>
      <c r="F66">
        <f t="shared" si="0"/>
        <v>82</v>
      </c>
      <c r="G66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66">
        <f ca="1">MATCH(Table1[[#This Row],[NB NOTA_C_QTY]],[2]!db[NB NOTA_C_QTY+F],0)</f>
        <v>2485</v>
      </c>
      <c r="I66" s="4" t="str">
        <f ca="1">INDEX(INDIRECT($4:$4),Table1[//DB])</f>
        <v>Refill/ Isi Bensia Lantu 1132</v>
      </c>
      <c r="J66" s="4" t="str">
        <f ca="1">INDEX(INDIRECT($4:$4),Table1[//DB])</f>
        <v>UNTANA</v>
      </c>
      <c r="K66" s="5" t="str">
        <f ca="1">INDEX(INDIRECT($4:$4),Table1[//DB])</f>
        <v>MSI</v>
      </c>
      <c r="L66" s="4" t="str">
        <f ca="1">INDEX(INDIRECT($4:$4),Table1[//DB])</f>
        <v>1600 PAK</v>
      </c>
      <c r="M66" s="4" t="str">
        <f ca="1">INDEX(INDIRECT($4:$4),Table1[//DB])</f>
        <v>isi</v>
      </c>
      <c r="N66" s="4" t="str">
        <f ca="1">INDEX(INDIRECT($4:$4),Table1[//DB])</f>
        <v>1600</v>
      </c>
      <c r="O66" s="4" t="str">
        <f ca="1">INDEX(INDIRECT($4:$4),Table1[//DB])</f>
        <v>PAK</v>
      </c>
      <c r="P66" s="4" t="str">
        <f ca="1">INDEX(INDIRECT($4:$4),Table1[//DB])</f>
        <v/>
      </c>
      <c r="Q66" s="4" t="str">
        <f ca="1">INDEX(INDIRECT($4:$4),Table1[//DB])</f>
        <v/>
      </c>
      <c r="R66" s="4" t="str">
        <f ca="1">INDEX(INDIRECT($4:$4),Table1[//DB])</f>
        <v/>
      </c>
      <c r="S66" s="4" t="str">
        <f ca="1">INDEX(INDIRECT($4:$4),Table1[//DB])</f>
        <v/>
      </c>
      <c r="T66" s="4">
        <f ca="1">INDEX(INDIRECT($4:$4),Table1[//DB])</f>
        <v>1600</v>
      </c>
      <c r="U66" s="4" t="str">
        <f ca="1">INDEX(INDIRECT($4:$4),Table1[//DB])</f>
        <v>PAK</v>
      </c>
      <c r="V66" s="4"/>
      <c r="W66" s="2">
        <f>INDEX([1]!NOTA[C],Table1[[#This Row],[//NOTA]])</f>
        <v>15</v>
      </c>
      <c r="X66" s="2">
        <f ca="1">IF(Table1[[#This Row],[Column5]]/Table1[[#This Row],[QTY X]]=Table1[[#This Row],[CTN]],Table1[[#This Row],[Column5]]/Table1[[#This Row],[QTY X]],Table1[[#This Row],[Column5]]/Table1[[#This Row],[QTY X]]&amp;" xxx ")</f>
        <v>15</v>
      </c>
      <c r="Y66" s="2">
        <f ca="1">INDEX(INDIRECT($2:$2),Table1[//NOTA])</f>
        <v>0</v>
      </c>
      <c r="Z66" s="2">
        <f>IF(Table1[[#This Row],[CTN]]&lt;1,"",INDEX([1]!NOTA[QTY],Table1[[#This Row],[//NOTA]]))</f>
        <v>24000</v>
      </c>
      <c r="AA66" s="2" t="str">
        <f>IF(Table1[[#This Row],[CTN]]&lt;1,"",INDEX([1]!NOTA[STN],Table1[[#This Row],[//NOTA]]))</f>
        <v>PAK</v>
      </c>
      <c r="AB6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24000</v>
      </c>
      <c r="AC66" s="4" t="str">
        <f>IF(Table1[[#This Row],[CTN]]&lt;1,INDEX([1]!NOTA[QTY],Table1[[#This Row],[//NOTA]]),"")</f>
        <v/>
      </c>
      <c r="AD66" s="4" t="str">
        <f>IF(Table1[[#This Row],[SISA]]="","",INDEX([1]!NOTA[STN],Table1[[#This Row],[//NOTA]]))</f>
        <v/>
      </c>
      <c r="AE6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66" s="2" t="str">
        <f>IF(Table1[[#This Row],[SISA X]]="","",Table1[[#This Row],[STN X]])</f>
        <v/>
      </c>
      <c r="AG66" s="2">
        <f ca="1">IF(AND(AX$5:AX$373&gt;=$3:$3,AX$5:AX$373&lt;=$4:$4),Table1[[#This Row],[CTN]],"")</f>
        <v>15</v>
      </c>
      <c r="AH66" s="2" t="str">
        <f ca="1">IF(Table1[[#This Row],[CTN_MG_1]]="","",Table1[[#This Row],[SISA X]])</f>
        <v/>
      </c>
      <c r="AI66" s="2" t="str">
        <f ca="1">IF(Table1[[#This Row],[QTY_ECER_MG_1]]="","",Table1[[#This Row],[STN SISA X]])</f>
        <v/>
      </c>
      <c r="AJ66" s="2">
        <f ca="1">IF(Table1[[#This Row],[CTN_MG_1]]="","",COUNT(AG$6:AG66))</f>
        <v>52</v>
      </c>
      <c r="AK66" s="2" t="str">
        <f ca="1">IF(AND(Table1[TGL_H]&gt;=$3:$3,Table1[TGL_H]&lt;=$4:$4),Table1[CTN],"")</f>
        <v/>
      </c>
      <c r="AL66" s="2" t="str">
        <f ca="1">IF(Table1[[#This Row],[CTN_MG_2]]="","",Table1[[#This Row],[SISA X]])</f>
        <v/>
      </c>
      <c r="AM66" s="2" t="str">
        <f ca="1">IF(Table1[[#This Row],[QTY_ECER_MG_2]]="","",Table1[[#This Row],[STN SISA X]])</f>
        <v/>
      </c>
      <c r="AN66" s="2" t="str">
        <f ca="1">IF(Table1[[#This Row],[CTN_MG_2]]="","",COUNT(AK$6:AK66))</f>
        <v/>
      </c>
      <c r="AO66" s="2" t="str">
        <f ca="1">IF(AND(AX$5:AX$373&gt;=$3:$3,AX$5:AX$373&lt;=$4:$4),Table1[[#This Row],[CTN]],"")</f>
        <v/>
      </c>
      <c r="AP66" s="2" t="str">
        <f ca="1">IF(Table1[[#This Row],[CTN_MG_3]]="","",Table1[[#This Row],[SISA X]])</f>
        <v/>
      </c>
      <c r="AQ66" s="2" t="str">
        <f ca="1">IF(Table1[[#This Row],[QTY_ECER_MG_3]]="","",Table1[[#This Row],[STN SISA X]])</f>
        <v/>
      </c>
      <c r="AR66" s="4" t="str">
        <f ca="1">IF(Table1[[#This Row],[CTN_MG_3]]="","",COUNT(AO$6:AO66))</f>
        <v/>
      </c>
      <c r="AS66" s="4" t="str">
        <f ca="1">IF(AND(Table1[[#This Row],[TGL_H]]&gt;=$3:$3,Table1[[#This Row],[TGL_H]]&lt;=$4:$4),Table1[[#This Row],[CTN]],"")</f>
        <v/>
      </c>
      <c r="AT66" s="4" t="str">
        <f ca="1">IF(Table1[[#This Row],[CTN_MG_4]]="","",Table1[[#This Row],[SISA X]])</f>
        <v/>
      </c>
      <c r="AU66" s="4" t="str">
        <f ca="1">IF(Table1[[#This Row],[QTY_ECER_MG_4]]="","",Table1[[#This Row],[STN SISA X]])</f>
        <v/>
      </c>
      <c r="AV66" s="4" t="str">
        <f ca="1">IF(Table1[[#This Row],[CTN_MG_4]]="","",COUNT(AS$6:AS66))</f>
        <v/>
      </c>
      <c r="AW66" s="4">
        <f ca="1">IF(Table1[[#This Row],[ID_4]]="",IF(Table1[[#This Row],[ID_3]]="",IF(Table1[[#This Row],[ID_2]]="",IF(Table1[[#This Row],[ID_1]]="","",1),2),3),4)</f>
        <v>1</v>
      </c>
      <c r="AX66" s="3">
        <f ca="1">INDEX([1]!NOTA[TGL_H],Table1[[#This Row],[//NOTA]])</f>
        <v>45112</v>
      </c>
    </row>
    <row r="67" spans="1:50" x14ac:dyDescent="0.25">
      <c r="A67" s="1">
        <v>84</v>
      </c>
      <c r="D67" t="str">
        <f ca="1">INDEX([1]!NOTA[NB NOTA_C_QTY],Table1[[#This Row],[//NOTA]])</f>
        <v>pcmagfy682222*75192pcsartomoro</v>
      </c>
      <c r="E67" t="str">
        <f ca="1">INDEX([1]!NOTA[NB NOTA_C_QTY],Table1[[#This Row],[//NOTA]])&amp;Table1[[#This Row],[MINGGU]]</f>
        <v>pcmagfy682222*75192pcsartomoro1</v>
      </c>
      <c r="F67">
        <f t="shared" si="0"/>
        <v>84</v>
      </c>
      <c r="G67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67">
        <f ca="1">MATCH(Table1[[#This Row],[NB NOTA_C_QTY]],[2]!db[NB NOTA_C_QTY+F],0)</f>
        <v>680</v>
      </c>
      <c r="I67" s="4" t="str">
        <f ca="1">INDEX(INDIRECT($4:$4),Table1[//DB])</f>
        <v>Pc Magnit FY-6822 (22x7.5)</v>
      </c>
      <c r="J67" s="4" t="str">
        <f ca="1">INDEX(INDIRECT($4:$4),Table1[//DB])</f>
        <v>ARTO MORO</v>
      </c>
      <c r="K67" s="5" t="str">
        <f ca="1">INDEX(INDIRECT($4:$4),Table1[//DB])</f>
        <v>SAMUDERA ANGKASA JAYA</v>
      </c>
      <c r="L67" s="4" t="str">
        <f ca="1">INDEX(INDIRECT($4:$4),Table1[//DB])</f>
        <v>192 PCS</v>
      </c>
      <c r="M67" s="4" t="str">
        <f ca="1">INDEX(INDIRECT($4:$4),Table1[//DB])</f>
        <v>pcase</v>
      </c>
      <c r="N67" s="4" t="str">
        <f ca="1">INDEX(INDIRECT($4:$4),Table1[//DB])</f>
        <v>192</v>
      </c>
      <c r="O67" s="4" t="str">
        <f ca="1">INDEX(INDIRECT($4:$4),Table1[//DB])</f>
        <v>PCS</v>
      </c>
      <c r="P67" s="4" t="str">
        <f ca="1">INDEX(INDIRECT($4:$4),Table1[//DB])</f>
        <v/>
      </c>
      <c r="Q67" s="4" t="str">
        <f ca="1">INDEX(INDIRECT($4:$4),Table1[//DB])</f>
        <v/>
      </c>
      <c r="R67" s="4" t="str">
        <f ca="1">INDEX(INDIRECT($4:$4),Table1[//DB])</f>
        <v/>
      </c>
      <c r="S67" s="4" t="str">
        <f ca="1">INDEX(INDIRECT($4:$4),Table1[//DB])</f>
        <v/>
      </c>
      <c r="T67" s="4">
        <f ca="1">INDEX(INDIRECT($4:$4),Table1[//DB])</f>
        <v>192</v>
      </c>
      <c r="U67" s="4" t="str">
        <f ca="1">INDEX(INDIRECT($4:$4),Table1[//DB])</f>
        <v>PCS</v>
      </c>
      <c r="V67" s="4"/>
      <c r="W67" s="2">
        <f>INDEX([1]!NOTA[C],Table1[[#This Row],[//NOTA]])</f>
        <v>10</v>
      </c>
      <c r="X67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67" s="2">
        <f ca="1">INDEX(INDIRECT($2:$2),Table1[//NOTA])</f>
        <v>0</v>
      </c>
      <c r="Z67" s="2">
        <f>IF(Table1[[#This Row],[CTN]]&lt;1,"",INDEX([1]!NOTA[QTY],Table1[[#This Row],[//NOTA]]))</f>
        <v>1920</v>
      </c>
      <c r="AA67" s="2" t="str">
        <f>IF(Table1[[#This Row],[CTN]]&lt;1,"",INDEX([1]!NOTA[STN],Table1[[#This Row],[//NOTA]]))</f>
        <v>PCS</v>
      </c>
      <c r="AB6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1920</v>
      </c>
      <c r="AC67" s="4" t="str">
        <f>IF(Table1[[#This Row],[CTN]]&lt;1,INDEX([1]!NOTA[QTY],Table1[[#This Row],[//NOTA]]),"")</f>
        <v/>
      </c>
      <c r="AD67" s="4" t="str">
        <f>IF(Table1[[#This Row],[SISA]]="","",INDEX([1]!NOTA[STN],Table1[[#This Row],[//NOTA]]))</f>
        <v/>
      </c>
      <c r="AE6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67" s="2" t="str">
        <f>IF(Table1[[#This Row],[SISA X]]="","",Table1[[#This Row],[STN X]])</f>
        <v/>
      </c>
      <c r="AG67" s="2">
        <f ca="1">IF(AND(AX$5:AX$373&gt;=$3:$3,AX$5:AX$373&lt;=$4:$4),Table1[[#This Row],[CTN]],"")</f>
        <v>10</v>
      </c>
      <c r="AH67" s="2" t="str">
        <f ca="1">IF(Table1[[#This Row],[CTN_MG_1]]="","",Table1[[#This Row],[SISA X]])</f>
        <v/>
      </c>
      <c r="AI67" s="2" t="str">
        <f ca="1">IF(Table1[[#This Row],[QTY_ECER_MG_1]]="","",Table1[[#This Row],[STN SISA X]])</f>
        <v/>
      </c>
      <c r="AJ67" s="2">
        <f ca="1">IF(Table1[[#This Row],[CTN_MG_1]]="","",COUNT(AG$6:AG67))</f>
        <v>53</v>
      </c>
      <c r="AK67" s="2" t="str">
        <f ca="1">IF(AND(Table1[TGL_H]&gt;=$3:$3,Table1[TGL_H]&lt;=$4:$4),Table1[CTN],"")</f>
        <v/>
      </c>
      <c r="AL67" s="2" t="str">
        <f ca="1">IF(Table1[[#This Row],[CTN_MG_2]]="","",Table1[[#This Row],[SISA X]])</f>
        <v/>
      </c>
      <c r="AM67" s="2" t="str">
        <f ca="1">IF(Table1[[#This Row],[QTY_ECER_MG_2]]="","",Table1[[#This Row],[STN SISA X]])</f>
        <v/>
      </c>
      <c r="AN67" s="2" t="str">
        <f ca="1">IF(Table1[[#This Row],[CTN_MG_2]]="","",COUNT(AK$6:AK67))</f>
        <v/>
      </c>
      <c r="AO67" s="2" t="str">
        <f ca="1">IF(AND(AX$5:AX$373&gt;=$3:$3,AX$5:AX$373&lt;=$4:$4),Table1[[#This Row],[CTN]],"")</f>
        <v/>
      </c>
      <c r="AP67" s="2" t="str">
        <f ca="1">IF(Table1[[#This Row],[CTN_MG_3]]="","",Table1[[#This Row],[SISA X]])</f>
        <v/>
      </c>
      <c r="AQ67" s="2" t="str">
        <f ca="1">IF(Table1[[#This Row],[QTY_ECER_MG_3]]="","",Table1[[#This Row],[STN SISA X]])</f>
        <v/>
      </c>
      <c r="AR67" s="4" t="str">
        <f ca="1">IF(Table1[[#This Row],[CTN_MG_3]]="","",COUNT(AO$6:AO67))</f>
        <v/>
      </c>
      <c r="AS67" s="4" t="str">
        <f ca="1">IF(AND(Table1[[#This Row],[TGL_H]]&gt;=$3:$3,Table1[[#This Row],[TGL_H]]&lt;=$4:$4),Table1[[#This Row],[CTN]],"")</f>
        <v/>
      </c>
      <c r="AT67" s="4" t="str">
        <f ca="1">IF(Table1[[#This Row],[CTN_MG_4]]="","",Table1[[#This Row],[SISA X]])</f>
        <v/>
      </c>
      <c r="AU67" s="4" t="str">
        <f ca="1">IF(Table1[[#This Row],[QTY_ECER_MG_4]]="","",Table1[[#This Row],[STN SISA X]])</f>
        <v/>
      </c>
      <c r="AV67" s="4" t="str">
        <f ca="1">IF(Table1[[#This Row],[CTN_MG_4]]="","",COUNT(AS$6:AS67))</f>
        <v/>
      </c>
      <c r="AW67" s="4">
        <f ca="1">IF(Table1[[#This Row],[ID_4]]="",IF(Table1[[#This Row],[ID_3]]="",IF(Table1[[#This Row],[ID_2]]="",IF(Table1[[#This Row],[ID_1]]="","",1),2),3),4)</f>
        <v>1</v>
      </c>
      <c r="AX67" s="3">
        <f ca="1">INDEX([1]!NOTA[TGL_H],Table1[[#This Row],[//NOTA]])</f>
        <v>45113</v>
      </c>
    </row>
    <row r="68" spans="1:50" x14ac:dyDescent="0.25">
      <c r="A68" s="1">
        <v>85</v>
      </c>
      <c r="D68" t="str">
        <f ca="1">INDEX([1]!NOTA[NB NOTA_C_QTY],Table1[[#This Row],[//NOTA]])</f>
        <v>pcmagc2755122*75192pcsartomoro</v>
      </c>
      <c r="E68" t="str">
        <f ca="1">INDEX([1]!NOTA[NB NOTA_C_QTY],Table1[[#This Row],[//NOTA]])&amp;Table1[[#This Row],[MINGGU]]</f>
        <v>pcmagc2755122*75192pcsartomoro1</v>
      </c>
      <c r="F68">
        <f t="shared" si="0"/>
        <v>85</v>
      </c>
      <c r="G68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68">
        <f ca="1">MATCH(Table1[[#This Row],[NB NOTA_C_QTY]],[2]!db[NB NOTA_C_QTY+F],0)</f>
        <v>669</v>
      </c>
      <c r="I68" s="4" t="str">
        <f ca="1">INDEX(INDIRECT($4:$4),Table1[//DB])</f>
        <v>Pc Magnit C-2755-1 (22x7.5)</v>
      </c>
      <c r="J68" s="4" t="str">
        <f ca="1">INDEX(INDIRECT($4:$4),Table1[//DB])</f>
        <v>ARTO MORO</v>
      </c>
      <c r="K68" s="5" t="str">
        <f ca="1">INDEX(INDIRECT($4:$4),Table1[//DB])</f>
        <v>SAMUDERA ANGKASA JAYA</v>
      </c>
      <c r="L68" s="4" t="str">
        <f ca="1">INDEX(INDIRECT($4:$4),Table1[//DB])</f>
        <v>192 PCS</v>
      </c>
      <c r="M68" s="4" t="str">
        <f ca="1">INDEX(INDIRECT($4:$4),Table1[//DB])</f>
        <v>pcase</v>
      </c>
      <c r="N68" s="4" t="str">
        <f ca="1">INDEX(INDIRECT($4:$4),Table1[//DB])</f>
        <v>192</v>
      </c>
      <c r="O68" s="4" t="str">
        <f ca="1">INDEX(INDIRECT($4:$4),Table1[//DB])</f>
        <v>PCS</v>
      </c>
      <c r="P68" s="4" t="str">
        <f ca="1">INDEX(INDIRECT($4:$4),Table1[//DB])</f>
        <v/>
      </c>
      <c r="Q68" s="4" t="str">
        <f ca="1">INDEX(INDIRECT($4:$4),Table1[//DB])</f>
        <v/>
      </c>
      <c r="R68" s="4" t="str">
        <f ca="1">INDEX(INDIRECT($4:$4),Table1[//DB])</f>
        <v/>
      </c>
      <c r="S68" s="4" t="str">
        <f ca="1">INDEX(INDIRECT($4:$4),Table1[//DB])</f>
        <v/>
      </c>
      <c r="T68" s="4">
        <f ca="1">INDEX(INDIRECT($4:$4),Table1[//DB])</f>
        <v>192</v>
      </c>
      <c r="U68" s="4" t="str">
        <f ca="1">INDEX(INDIRECT($4:$4),Table1[//DB])</f>
        <v>PCS</v>
      </c>
      <c r="V68" s="4"/>
      <c r="W68" s="2">
        <f>INDEX([1]!NOTA[C],Table1[[#This Row],[//NOTA]])</f>
        <v>21</v>
      </c>
      <c r="X68" s="2">
        <f ca="1">IF(Table1[[#This Row],[Column5]]/Table1[[#This Row],[QTY X]]=Table1[[#This Row],[CTN]],Table1[[#This Row],[Column5]]/Table1[[#This Row],[QTY X]],Table1[[#This Row],[Column5]]/Table1[[#This Row],[QTY X]]&amp;" xxx ")</f>
        <v>21</v>
      </c>
      <c r="Y68" s="2">
        <f ca="1">INDEX(INDIRECT($2:$2),Table1[//NOTA])</f>
        <v>0</v>
      </c>
      <c r="Z68" s="2">
        <f>IF(Table1[[#This Row],[CTN]]&lt;1,"",INDEX([1]!NOTA[QTY],Table1[[#This Row],[//NOTA]]))</f>
        <v>4032</v>
      </c>
      <c r="AA68" s="2" t="str">
        <f>IF(Table1[[#This Row],[CTN]]&lt;1,"",INDEX([1]!NOTA[STN],Table1[[#This Row],[//NOTA]]))</f>
        <v>PCS</v>
      </c>
      <c r="AB6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4032</v>
      </c>
      <c r="AC68" s="4" t="str">
        <f>IF(Table1[[#This Row],[CTN]]&lt;1,INDEX([1]!NOTA[QTY],Table1[[#This Row],[//NOTA]]),"")</f>
        <v/>
      </c>
      <c r="AD68" s="4" t="str">
        <f>IF(Table1[[#This Row],[SISA]]="","",INDEX([1]!NOTA[STN],Table1[[#This Row],[//NOTA]]))</f>
        <v/>
      </c>
      <c r="AE6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68" s="2" t="str">
        <f>IF(Table1[[#This Row],[SISA X]]="","",Table1[[#This Row],[STN X]])</f>
        <v/>
      </c>
      <c r="AG68" s="2">
        <f ca="1">IF(AND(AX$5:AX$373&gt;=$3:$3,AX$5:AX$373&lt;=$4:$4),Table1[[#This Row],[CTN]],"")</f>
        <v>21</v>
      </c>
      <c r="AH68" s="2" t="str">
        <f ca="1">IF(Table1[[#This Row],[CTN_MG_1]]="","",Table1[[#This Row],[SISA X]])</f>
        <v/>
      </c>
      <c r="AI68" s="2" t="str">
        <f ca="1">IF(Table1[[#This Row],[QTY_ECER_MG_1]]="","",Table1[[#This Row],[STN SISA X]])</f>
        <v/>
      </c>
      <c r="AJ68" s="2">
        <f ca="1">IF(Table1[[#This Row],[CTN_MG_1]]="","",COUNT(AG$6:AG68))</f>
        <v>54</v>
      </c>
      <c r="AK68" s="2" t="str">
        <f ca="1">IF(AND(Table1[TGL_H]&gt;=$3:$3,Table1[TGL_H]&lt;=$4:$4),Table1[CTN],"")</f>
        <v/>
      </c>
      <c r="AL68" s="2" t="str">
        <f ca="1">IF(Table1[[#This Row],[CTN_MG_2]]="","",Table1[[#This Row],[SISA X]])</f>
        <v/>
      </c>
      <c r="AM68" s="2" t="str">
        <f ca="1">IF(Table1[[#This Row],[QTY_ECER_MG_2]]="","",Table1[[#This Row],[STN SISA X]])</f>
        <v/>
      </c>
      <c r="AN68" s="2" t="str">
        <f ca="1">IF(Table1[[#This Row],[CTN_MG_2]]="","",COUNT(AK$6:AK68))</f>
        <v/>
      </c>
      <c r="AO68" s="2" t="str">
        <f ca="1">IF(AND(AX$5:AX$373&gt;=$3:$3,AX$5:AX$373&lt;=$4:$4),Table1[[#This Row],[CTN]],"")</f>
        <v/>
      </c>
      <c r="AP68" s="2" t="str">
        <f ca="1">IF(Table1[[#This Row],[CTN_MG_3]]="","",Table1[[#This Row],[SISA X]])</f>
        <v/>
      </c>
      <c r="AQ68" s="2" t="str">
        <f ca="1">IF(Table1[[#This Row],[QTY_ECER_MG_3]]="","",Table1[[#This Row],[STN SISA X]])</f>
        <v/>
      </c>
      <c r="AR68" s="4" t="str">
        <f ca="1">IF(Table1[[#This Row],[CTN_MG_3]]="","",COUNT(AO$6:AO68))</f>
        <v/>
      </c>
      <c r="AS68" s="4" t="str">
        <f ca="1">IF(AND(Table1[[#This Row],[TGL_H]]&gt;=$3:$3,Table1[[#This Row],[TGL_H]]&lt;=$4:$4),Table1[[#This Row],[CTN]],"")</f>
        <v/>
      </c>
      <c r="AT68" s="4" t="str">
        <f ca="1">IF(Table1[[#This Row],[CTN_MG_4]]="","",Table1[[#This Row],[SISA X]])</f>
        <v/>
      </c>
      <c r="AU68" s="4" t="str">
        <f ca="1">IF(Table1[[#This Row],[QTY_ECER_MG_4]]="","",Table1[[#This Row],[STN SISA X]])</f>
        <v/>
      </c>
      <c r="AV68" s="4" t="str">
        <f ca="1">IF(Table1[[#This Row],[CTN_MG_4]]="","",COUNT(AS$6:AS68))</f>
        <v/>
      </c>
      <c r="AW68" s="4">
        <f ca="1">IF(Table1[[#This Row],[ID_4]]="",IF(Table1[[#This Row],[ID_3]]="",IF(Table1[[#This Row],[ID_2]]="",IF(Table1[[#This Row],[ID_1]]="","",1),2),3),4)</f>
        <v>1</v>
      </c>
      <c r="AX68" s="3">
        <f ca="1">INDEX([1]!NOTA[TGL_H],Table1[[#This Row],[//NOTA]])</f>
        <v>45113</v>
      </c>
    </row>
    <row r="69" spans="1:50" x14ac:dyDescent="0.25">
      <c r="A69" s="1">
        <v>86</v>
      </c>
      <c r="D69" t="str">
        <f ca="1">INDEX([1]!NOTA[NB NOTA_C_QTY],Table1[[#This Row],[//NOTA]])</f>
        <v>pcmagjh220a23*85192pcsartomoro</v>
      </c>
      <c r="E69" t="str">
        <f ca="1">INDEX([1]!NOTA[NB NOTA_C_QTY],Table1[[#This Row],[//NOTA]])&amp;Table1[[#This Row],[MINGGU]]</f>
        <v>pcmagjh220a23*85192pcsartomoro1</v>
      </c>
      <c r="F69">
        <f t="shared" si="0"/>
        <v>86</v>
      </c>
      <c r="G69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69">
        <f ca="1">MATCH(Table1[[#This Row],[NB NOTA_C_QTY]],[2]!db[NB NOTA_C_QTY+F],0)</f>
        <v>682</v>
      </c>
      <c r="I69" s="4" t="str">
        <f ca="1">INDEX(INDIRECT($4:$4),Table1[//DB])</f>
        <v>Pc Magnit JH-220 A (22x8.5)</v>
      </c>
      <c r="J69" s="4" t="str">
        <f ca="1">INDEX(INDIRECT($4:$4),Table1[//DB])</f>
        <v>ARTO MORO</v>
      </c>
      <c r="K69" s="5" t="str">
        <f ca="1">INDEX(INDIRECT($4:$4),Table1[//DB])</f>
        <v>SAMUDERA ANGKASA JAYA</v>
      </c>
      <c r="L69" s="4" t="str">
        <f ca="1">INDEX(INDIRECT($4:$4),Table1[//DB])</f>
        <v>192 PCS</v>
      </c>
      <c r="M69" s="4" t="str">
        <f ca="1">INDEX(INDIRECT($4:$4),Table1[//DB])</f>
        <v>pcase</v>
      </c>
      <c r="N69" s="4" t="str">
        <f ca="1">INDEX(INDIRECT($4:$4),Table1[//DB])</f>
        <v>192</v>
      </c>
      <c r="O69" s="4" t="str">
        <f ca="1">INDEX(INDIRECT($4:$4),Table1[//DB])</f>
        <v>PCS</v>
      </c>
      <c r="P69" s="4" t="str">
        <f ca="1">INDEX(INDIRECT($4:$4),Table1[//DB])</f>
        <v/>
      </c>
      <c r="Q69" s="4" t="str">
        <f ca="1">INDEX(INDIRECT($4:$4),Table1[//DB])</f>
        <v/>
      </c>
      <c r="R69" s="4" t="str">
        <f ca="1">INDEX(INDIRECT($4:$4),Table1[//DB])</f>
        <v/>
      </c>
      <c r="S69" s="4" t="str">
        <f ca="1">INDEX(INDIRECT($4:$4),Table1[//DB])</f>
        <v/>
      </c>
      <c r="T69" s="4">
        <f ca="1">INDEX(INDIRECT($4:$4),Table1[//DB])</f>
        <v>192</v>
      </c>
      <c r="U69" s="4" t="str">
        <f ca="1">INDEX(INDIRECT($4:$4),Table1[//DB])</f>
        <v>PCS</v>
      </c>
      <c r="V69" s="4"/>
      <c r="W69" s="2">
        <f>INDEX([1]!NOTA[C],Table1[[#This Row],[//NOTA]])</f>
        <v>26</v>
      </c>
      <c r="X69" s="2">
        <f ca="1">IF(Table1[[#This Row],[Column5]]/Table1[[#This Row],[QTY X]]=Table1[[#This Row],[CTN]],Table1[[#This Row],[Column5]]/Table1[[#This Row],[QTY X]],Table1[[#This Row],[Column5]]/Table1[[#This Row],[QTY X]]&amp;" xxx ")</f>
        <v>26</v>
      </c>
      <c r="Y69" s="2">
        <f ca="1">INDEX(INDIRECT($2:$2),Table1[//NOTA])</f>
        <v>0</v>
      </c>
      <c r="Z69" s="2">
        <f>IF(Table1[[#This Row],[CTN]]&lt;1,"",INDEX([1]!NOTA[QTY],Table1[[#This Row],[//NOTA]]))</f>
        <v>4992</v>
      </c>
      <c r="AA69" s="2" t="str">
        <f>IF(Table1[[#This Row],[CTN]]&lt;1,"",INDEX([1]!NOTA[STN],Table1[[#This Row],[//NOTA]]))</f>
        <v>PCS</v>
      </c>
      <c r="AB6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4992</v>
      </c>
      <c r="AC69" s="4" t="str">
        <f>IF(Table1[[#This Row],[CTN]]&lt;1,INDEX([1]!NOTA[QTY],Table1[[#This Row],[//NOTA]]),"")</f>
        <v/>
      </c>
      <c r="AD69" s="4" t="str">
        <f>IF(Table1[[#This Row],[SISA]]="","",INDEX([1]!NOTA[STN],Table1[[#This Row],[//NOTA]]))</f>
        <v/>
      </c>
      <c r="AE6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69" s="2" t="str">
        <f>IF(Table1[[#This Row],[SISA X]]="","",Table1[[#This Row],[STN X]])</f>
        <v/>
      </c>
      <c r="AG69" s="2">
        <f ca="1">IF(AND(AX$5:AX$373&gt;=$3:$3,AX$5:AX$373&lt;=$4:$4),Table1[[#This Row],[CTN]],"")</f>
        <v>26</v>
      </c>
      <c r="AH69" s="2" t="str">
        <f ca="1">IF(Table1[[#This Row],[CTN_MG_1]]="","",Table1[[#This Row],[SISA X]])</f>
        <v/>
      </c>
      <c r="AI69" s="2" t="str">
        <f ca="1">IF(Table1[[#This Row],[QTY_ECER_MG_1]]="","",Table1[[#This Row],[STN SISA X]])</f>
        <v/>
      </c>
      <c r="AJ69" s="2">
        <f ca="1">IF(Table1[[#This Row],[CTN_MG_1]]="","",COUNT(AG$6:AG69))</f>
        <v>55</v>
      </c>
      <c r="AK69" s="2" t="str">
        <f ca="1">IF(AND(Table1[TGL_H]&gt;=$3:$3,Table1[TGL_H]&lt;=$4:$4),Table1[CTN],"")</f>
        <v/>
      </c>
      <c r="AL69" s="2" t="str">
        <f ca="1">IF(Table1[[#This Row],[CTN_MG_2]]="","",Table1[[#This Row],[SISA X]])</f>
        <v/>
      </c>
      <c r="AM69" s="2" t="str">
        <f ca="1">IF(Table1[[#This Row],[QTY_ECER_MG_2]]="","",Table1[[#This Row],[STN SISA X]])</f>
        <v/>
      </c>
      <c r="AN69" s="2" t="str">
        <f ca="1">IF(Table1[[#This Row],[CTN_MG_2]]="","",COUNT(AK$6:AK69))</f>
        <v/>
      </c>
      <c r="AO69" s="2" t="str">
        <f ca="1">IF(AND(AX$5:AX$373&gt;=$3:$3,AX$5:AX$373&lt;=$4:$4),Table1[[#This Row],[CTN]],"")</f>
        <v/>
      </c>
      <c r="AP69" s="2" t="str">
        <f ca="1">IF(Table1[[#This Row],[CTN_MG_3]]="","",Table1[[#This Row],[SISA X]])</f>
        <v/>
      </c>
      <c r="AQ69" s="2" t="str">
        <f ca="1">IF(Table1[[#This Row],[QTY_ECER_MG_3]]="","",Table1[[#This Row],[STN SISA X]])</f>
        <v/>
      </c>
      <c r="AR69" s="4" t="str">
        <f ca="1">IF(Table1[[#This Row],[CTN_MG_3]]="","",COUNT(AO$6:AO69))</f>
        <v/>
      </c>
      <c r="AS69" s="4" t="str">
        <f ca="1">IF(AND(Table1[[#This Row],[TGL_H]]&gt;=$3:$3,Table1[[#This Row],[TGL_H]]&lt;=$4:$4),Table1[[#This Row],[CTN]],"")</f>
        <v/>
      </c>
      <c r="AT69" s="4" t="str">
        <f ca="1">IF(Table1[[#This Row],[CTN_MG_4]]="","",Table1[[#This Row],[SISA X]])</f>
        <v/>
      </c>
      <c r="AU69" s="4" t="str">
        <f ca="1">IF(Table1[[#This Row],[QTY_ECER_MG_4]]="","",Table1[[#This Row],[STN SISA X]])</f>
        <v/>
      </c>
      <c r="AV69" s="4" t="str">
        <f ca="1">IF(Table1[[#This Row],[CTN_MG_4]]="","",COUNT(AS$6:AS69))</f>
        <v/>
      </c>
      <c r="AW69" s="4">
        <f ca="1">IF(Table1[[#This Row],[ID_4]]="",IF(Table1[[#This Row],[ID_3]]="",IF(Table1[[#This Row],[ID_2]]="",IF(Table1[[#This Row],[ID_1]]="","",1),2),3),4)</f>
        <v>1</v>
      </c>
      <c r="AX69" s="3">
        <f ca="1">INDEX([1]!NOTA[TGL_H],Table1[[#This Row],[//NOTA]])</f>
        <v>45113</v>
      </c>
    </row>
    <row r="70" spans="1:50" x14ac:dyDescent="0.25">
      <c r="A70" s="1">
        <v>88</v>
      </c>
      <c r="D70" t="str">
        <f ca="1">INDEX([1]!NOTA[NB NOTA_C_QTY],Table1[[#This Row],[//NOTA]])</f>
        <v>sampulsamsonboxybatik180pcsuntana</v>
      </c>
      <c r="E70" t="str">
        <f ca="1">INDEX([1]!NOTA[NB NOTA_C_QTY],Table1[[#This Row],[//NOTA]])&amp;Table1[[#This Row],[MINGGU]]</f>
        <v>sampulsamsonboxybatik180pcsuntana1</v>
      </c>
      <c r="F70">
        <f t="shared" ref="F70:F133" si="1">A:A</f>
        <v>88</v>
      </c>
      <c r="G70">
        <f ca="1">IF(Table1[[#This Row],[FAKTUR]]="UNTANA",MATCH(Table1[[#This Row],[NB NOTA_C_QTY]],[3]!GLOBAL[POINTER],0),IF(Table1[[#This Row],[FAKTUR]]="ARTO MORO",MATCH(Table1[[#This Row],[NB NOTA_C_QTY]],[3]!Table2[Column2],0),""))</f>
        <v>3196</v>
      </c>
      <c r="H70">
        <f ca="1">MATCH(Table1[[#This Row],[NB NOTA_C_QTY]],[2]!db[NB NOTA_C_QTY+F],0)</f>
        <v>2491</v>
      </c>
      <c r="I70" s="4" t="str">
        <f ca="1">INDEX(INDIRECT($4:$4),Table1[//DB])</f>
        <v>Sampul Boxy Batik</v>
      </c>
      <c r="J70" s="4" t="str">
        <f ca="1">INDEX(INDIRECT($4:$4),Table1[//DB])</f>
        <v>UNTANA</v>
      </c>
      <c r="K70" s="5" t="str">
        <f ca="1">INDEX(INDIRECT($4:$4),Table1[//DB])</f>
        <v>PARAMA</v>
      </c>
      <c r="L70" s="4" t="str">
        <f ca="1">INDEX(INDIRECT($4:$4),Table1[//DB])</f>
        <v>180 PCS</v>
      </c>
      <c r="M70" s="4" t="str">
        <f ca="1">INDEX(INDIRECT($4:$4),Table1[//DB])</f>
        <v>kertas</v>
      </c>
      <c r="N70" s="4" t="str">
        <f ca="1">INDEX(INDIRECT($4:$4),Table1[//DB])</f>
        <v>180</v>
      </c>
      <c r="O70" s="4" t="str">
        <f ca="1">INDEX(INDIRECT($4:$4),Table1[//DB])</f>
        <v>PCS</v>
      </c>
      <c r="P70" s="4" t="str">
        <f ca="1">INDEX(INDIRECT($4:$4),Table1[//DB])</f>
        <v/>
      </c>
      <c r="Q70" s="4" t="str">
        <f ca="1">INDEX(INDIRECT($4:$4),Table1[//DB])</f>
        <v/>
      </c>
      <c r="R70" s="4" t="str">
        <f ca="1">INDEX(INDIRECT($4:$4),Table1[//DB])</f>
        <v/>
      </c>
      <c r="S70" s="4" t="str">
        <f ca="1">INDEX(INDIRECT($4:$4),Table1[//DB])</f>
        <v/>
      </c>
      <c r="T70" s="4">
        <f ca="1">INDEX(INDIRECT($4:$4),Table1[//DB])</f>
        <v>180</v>
      </c>
      <c r="U70" s="4" t="str">
        <f ca="1">INDEX(INDIRECT($4:$4),Table1[//DB])</f>
        <v>PCS</v>
      </c>
      <c r="V70" s="4"/>
      <c r="W70" s="2">
        <f>INDEX([1]!NOTA[C],Table1[[#This Row],[//NOTA]])</f>
        <v>15</v>
      </c>
      <c r="X70" s="2">
        <f ca="1">IF(Table1[[#This Row],[Column5]]/Table1[[#This Row],[QTY X]]=Table1[[#This Row],[CTN]],Table1[[#This Row],[Column5]]/Table1[[#This Row],[QTY X]],Table1[[#This Row],[Column5]]/Table1[[#This Row],[QTY X]]&amp;" xxx ")</f>
        <v>15</v>
      </c>
      <c r="Y70" s="2">
        <f ca="1">INDEX(INDIRECT($2:$2),Table1[//NOTA])</f>
        <v>0</v>
      </c>
      <c r="Z70" s="2">
        <f>IF(Table1[[#This Row],[CTN]]&lt;1,"",INDEX([1]!NOTA[QTY],Table1[[#This Row],[//NOTA]]))</f>
        <v>2700</v>
      </c>
      <c r="AA70" s="2" t="str">
        <f>IF(Table1[[#This Row],[CTN]]&lt;1,"",INDEX([1]!NOTA[STN],Table1[[#This Row],[//NOTA]]))</f>
        <v>PCS</v>
      </c>
      <c r="AB7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2700</v>
      </c>
      <c r="AC70" s="4" t="str">
        <f>IF(Table1[[#This Row],[CTN]]&lt;1,INDEX([1]!NOTA[QTY],Table1[[#This Row],[//NOTA]]),"")</f>
        <v/>
      </c>
      <c r="AD70" s="4" t="str">
        <f>IF(Table1[[#This Row],[SISA]]="","",INDEX([1]!NOTA[STN],Table1[[#This Row],[//NOTA]]))</f>
        <v/>
      </c>
      <c r="AE7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70" s="2" t="str">
        <f>IF(Table1[[#This Row],[SISA X]]="","",Table1[[#This Row],[STN X]])</f>
        <v/>
      </c>
      <c r="AG70" s="2">
        <f ca="1">IF(AND(AX$5:AX$373&gt;=$3:$3,AX$5:AX$373&lt;=$4:$4),Table1[[#This Row],[CTN]],"")</f>
        <v>15</v>
      </c>
      <c r="AH70" s="2" t="str">
        <f ca="1">IF(Table1[[#This Row],[CTN_MG_1]]="","",Table1[[#This Row],[SISA X]])</f>
        <v/>
      </c>
      <c r="AI70" s="2" t="str">
        <f ca="1">IF(Table1[[#This Row],[QTY_ECER_MG_1]]="","",Table1[[#This Row],[STN SISA X]])</f>
        <v/>
      </c>
      <c r="AJ70" s="2">
        <f ca="1">IF(Table1[[#This Row],[CTN_MG_1]]="","",COUNT(AG$6:AG70))</f>
        <v>56</v>
      </c>
      <c r="AK70" s="2" t="str">
        <f ca="1">IF(AND(Table1[TGL_H]&gt;=$3:$3,Table1[TGL_H]&lt;=$4:$4),Table1[CTN],"")</f>
        <v/>
      </c>
      <c r="AL70" s="2" t="str">
        <f ca="1">IF(Table1[[#This Row],[CTN_MG_2]]="","",Table1[[#This Row],[SISA X]])</f>
        <v/>
      </c>
      <c r="AM70" s="2" t="str">
        <f ca="1">IF(Table1[[#This Row],[QTY_ECER_MG_2]]="","",Table1[[#This Row],[STN SISA X]])</f>
        <v/>
      </c>
      <c r="AN70" s="2" t="str">
        <f ca="1">IF(Table1[[#This Row],[CTN_MG_2]]="","",COUNT(AK$6:AK70))</f>
        <v/>
      </c>
      <c r="AO70" s="2" t="str">
        <f ca="1">IF(AND(AX$5:AX$373&gt;=$3:$3,AX$5:AX$373&lt;=$4:$4),Table1[[#This Row],[CTN]],"")</f>
        <v/>
      </c>
      <c r="AP70" s="2" t="str">
        <f ca="1">IF(Table1[[#This Row],[CTN_MG_3]]="","",Table1[[#This Row],[SISA X]])</f>
        <v/>
      </c>
      <c r="AQ70" s="2" t="str">
        <f ca="1">IF(Table1[[#This Row],[QTY_ECER_MG_3]]="","",Table1[[#This Row],[STN SISA X]])</f>
        <v/>
      </c>
      <c r="AR70" s="4" t="str">
        <f ca="1">IF(Table1[[#This Row],[CTN_MG_3]]="","",COUNT(AO$6:AO70))</f>
        <v/>
      </c>
      <c r="AS70" s="4" t="str">
        <f ca="1">IF(AND(Table1[[#This Row],[TGL_H]]&gt;=$3:$3,Table1[[#This Row],[TGL_H]]&lt;=$4:$4),Table1[[#This Row],[CTN]],"")</f>
        <v/>
      </c>
      <c r="AT70" s="4" t="str">
        <f ca="1">IF(Table1[[#This Row],[CTN_MG_4]]="","",Table1[[#This Row],[SISA X]])</f>
        <v/>
      </c>
      <c r="AU70" s="4" t="str">
        <f ca="1">IF(Table1[[#This Row],[QTY_ECER_MG_4]]="","",Table1[[#This Row],[STN SISA X]])</f>
        <v/>
      </c>
      <c r="AV70" s="4" t="str">
        <f ca="1">IF(Table1[[#This Row],[CTN_MG_4]]="","",COUNT(AS$6:AS70))</f>
        <v/>
      </c>
      <c r="AW70" s="4">
        <f ca="1">IF(Table1[[#This Row],[ID_4]]="",IF(Table1[[#This Row],[ID_3]]="",IF(Table1[[#This Row],[ID_2]]="",IF(Table1[[#This Row],[ID_1]]="","",1),2),3),4)</f>
        <v>1</v>
      </c>
      <c r="AX70" s="3">
        <f ca="1">INDEX([1]!NOTA[TGL_H],Table1[[#This Row],[//NOTA]])</f>
        <v>45113</v>
      </c>
    </row>
    <row r="71" spans="1:50" x14ac:dyDescent="0.25">
      <c r="A71" s="1">
        <v>90</v>
      </c>
      <c r="D71" t="str">
        <f ca="1">INDEX([1]!NOTA[NB NOTA_C_QTY],Table1[[#This Row],[//NOTA]])</f>
        <v>malamshintoengtg612w210pcsuntana</v>
      </c>
      <c r="E71" t="str">
        <f ca="1">INDEX([1]!NOTA[NB NOTA_C_QTY],Table1[[#This Row],[//NOTA]])&amp;Table1[[#This Row],[MINGGU]]</f>
        <v>malamshintoengtg612w210pcsuntana1</v>
      </c>
      <c r="F71">
        <f t="shared" si="1"/>
        <v>90</v>
      </c>
      <c r="G71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71">
        <f ca="1">MATCH(Table1[[#This Row],[NB NOTA_C_QTY]],[2]!db[NB NOTA_C_QTY+F],0)</f>
        <v>1965</v>
      </c>
      <c r="I71" s="4" t="str">
        <f ca="1">INDEX(INDIRECT($4:$4),Table1[//DB])</f>
        <v>Malam Shintoeng TG 6-12W</v>
      </c>
      <c r="J71" s="4" t="str">
        <f ca="1">INDEX(INDIRECT($4:$4),Table1[//DB])</f>
        <v>UNTANA</v>
      </c>
      <c r="K71" s="5" t="str">
        <f ca="1">INDEX(INDIRECT($4:$4),Table1[//DB])</f>
        <v>HANSA</v>
      </c>
      <c r="L71" s="4" t="str">
        <f ca="1">INDEX(INDIRECT($4:$4),Table1[//DB])</f>
        <v>210 PCS</v>
      </c>
      <c r="M71" s="4" t="str">
        <f ca="1">INDEX(INDIRECT($4:$4),Table1[//DB])</f>
        <v>lilin</v>
      </c>
      <c r="N71" s="4" t="str">
        <f ca="1">INDEX(INDIRECT($4:$4),Table1[//DB])</f>
        <v>210</v>
      </c>
      <c r="O71" s="4" t="str">
        <f ca="1">INDEX(INDIRECT($4:$4),Table1[//DB])</f>
        <v>PCS</v>
      </c>
      <c r="P71" s="4" t="str">
        <f ca="1">INDEX(INDIRECT($4:$4),Table1[//DB])</f>
        <v/>
      </c>
      <c r="Q71" s="4" t="str">
        <f ca="1">INDEX(INDIRECT($4:$4),Table1[//DB])</f>
        <v/>
      </c>
      <c r="R71" s="4" t="str">
        <f ca="1">INDEX(INDIRECT($4:$4),Table1[//DB])</f>
        <v/>
      </c>
      <c r="S71" s="4" t="str">
        <f ca="1">INDEX(INDIRECT($4:$4),Table1[//DB])</f>
        <v/>
      </c>
      <c r="T71" s="4">
        <f ca="1">INDEX(INDIRECT($4:$4),Table1[//DB])</f>
        <v>210</v>
      </c>
      <c r="U71" s="4" t="str">
        <f ca="1">INDEX(INDIRECT($4:$4),Table1[//DB])</f>
        <v>PCS</v>
      </c>
      <c r="V71" s="4"/>
      <c r="W71" s="2">
        <f>INDEX([1]!NOTA[C],Table1[[#This Row],[//NOTA]])</f>
        <v>0</v>
      </c>
      <c r="X71" s="2">
        <f ca="1">IF(Table1[[#This Row],[Column5]]/Table1[[#This Row],[QTY X]]=Table1[[#This Row],[CTN]],Table1[[#This Row],[Column5]]/Table1[[#This Row],[QTY X]],Table1[[#This Row],[Column5]]/Table1[[#This Row],[QTY X]]&amp;" xxx ")</f>
        <v>0</v>
      </c>
      <c r="Y71" s="2">
        <f ca="1">INDEX(INDIRECT($2:$2),Table1[//NOTA])</f>
        <v>0</v>
      </c>
      <c r="Z71" s="2" t="str">
        <f>IF(Table1[[#This Row],[CTN]]&lt;1,"",INDEX([1]!NOTA[QTY],Table1[[#This Row],[//NOTA]]))</f>
        <v/>
      </c>
      <c r="AA71" s="2" t="str">
        <f>IF(Table1[[#This Row],[CTN]]&lt;1,"",INDEX([1]!NOTA[STN],Table1[[#This Row],[//NOTA]]))</f>
        <v/>
      </c>
      <c r="AB7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0</v>
      </c>
      <c r="AC71" s="4">
        <f>IF(Table1[[#This Row],[CTN]]&lt;1,INDEX([1]!NOTA[QTY],Table1[[#This Row],[//NOTA]]),"")</f>
        <v>12</v>
      </c>
      <c r="AD71" s="4" t="str">
        <f>IF(Table1[[#This Row],[SISA]]="","",INDEX([1]!NOTA[STN],Table1[[#This Row],[//NOTA]]))</f>
        <v>PCS</v>
      </c>
      <c r="AE71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12</v>
      </c>
      <c r="AF71" s="2" t="str">
        <f ca="1">IF(Table1[[#This Row],[SISA X]]="","",Table1[[#This Row],[STN X]])</f>
        <v>PCS</v>
      </c>
      <c r="AG71" s="2">
        <f ca="1">IF(AND(AX$5:AX$373&gt;=$3:$3,AX$5:AX$373&lt;=$4:$4),Table1[[#This Row],[CTN]],"")</f>
        <v>0</v>
      </c>
      <c r="AH71" s="2">
        <f ca="1">IF(Table1[[#This Row],[CTN_MG_1]]="","",Table1[[#This Row],[SISA X]])</f>
        <v>12</v>
      </c>
      <c r="AI71" s="2" t="str">
        <f ca="1">IF(Table1[[#This Row],[QTY_ECER_MG_1]]="","",Table1[[#This Row],[STN SISA X]])</f>
        <v>PCS</v>
      </c>
      <c r="AJ71" s="2">
        <f ca="1">IF(Table1[[#This Row],[CTN_MG_1]]="","",COUNT(AG$6:AG71))</f>
        <v>57</v>
      </c>
      <c r="AK71" s="2" t="str">
        <f ca="1">IF(AND(Table1[TGL_H]&gt;=$3:$3,Table1[TGL_H]&lt;=$4:$4),Table1[CTN],"")</f>
        <v/>
      </c>
      <c r="AL71" s="2" t="str">
        <f ca="1">IF(Table1[[#This Row],[CTN_MG_2]]="","",Table1[[#This Row],[SISA X]])</f>
        <v/>
      </c>
      <c r="AM71" s="2" t="str">
        <f ca="1">IF(Table1[[#This Row],[QTY_ECER_MG_2]]="","",Table1[[#This Row],[STN SISA X]])</f>
        <v/>
      </c>
      <c r="AN71" s="2" t="str">
        <f ca="1">IF(Table1[[#This Row],[CTN_MG_2]]="","",COUNT(AK$6:AK71))</f>
        <v/>
      </c>
      <c r="AO71" s="2" t="str">
        <f ca="1">IF(AND(AX$5:AX$373&gt;=$3:$3,AX$5:AX$373&lt;=$4:$4),Table1[[#This Row],[CTN]],"")</f>
        <v/>
      </c>
      <c r="AP71" s="2" t="str">
        <f ca="1">IF(Table1[[#This Row],[CTN_MG_3]]="","",Table1[[#This Row],[SISA X]])</f>
        <v/>
      </c>
      <c r="AQ71" s="2" t="str">
        <f ca="1">IF(Table1[[#This Row],[QTY_ECER_MG_3]]="","",Table1[[#This Row],[STN SISA X]])</f>
        <v/>
      </c>
      <c r="AR71" s="4" t="str">
        <f ca="1">IF(Table1[[#This Row],[CTN_MG_3]]="","",COUNT(AO$6:AO71))</f>
        <v/>
      </c>
      <c r="AS71" s="4" t="str">
        <f ca="1">IF(AND(Table1[[#This Row],[TGL_H]]&gt;=$3:$3,Table1[[#This Row],[TGL_H]]&lt;=$4:$4),Table1[[#This Row],[CTN]],"")</f>
        <v/>
      </c>
      <c r="AT71" s="4" t="str">
        <f ca="1">IF(Table1[[#This Row],[CTN_MG_4]]="","",Table1[[#This Row],[SISA X]])</f>
        <v/>
      </c>
      <c r="AU71" s="4" t="str">
        <f ca="1">IF(Table1[[#This Row],[QTY_ECER_MG_4]]="","",Table1[[#This Row],[STN SISA X]])</f>
        <v/>
      </c>
      <c r="AV71" s="4" t="str">
        <f ca="1">IF(Table1[[#This Row],[CTN_MG_4]]="","",COUNT(AS$6:AS71))</f>
        <v/>
      </c>
      <c r="AW71" s="4">
        <f ca="1">IF(Table1[[#This Row],[ID_4]]="",IF(Table1[[#This Row],[ID_3]]="",IF(Table1[[#This Row],[ID_2]]="",IF(Table1[[#This Row],[ID_1]]="","",1),2),3),4)</f>
        <v>1</v>
      </c>
      <c r="AX71" s="3">
        <f ca="1">INDEX([1]!NOTA[TGL_H],Table1[[#This Row],[//NOTA]])</f>
        <v>45113</v>
      </c>
    </row>
    <row r="72" spans="1:50" x14ac:dyDescent="0.25">
      <c r="A72" s="1">
        <v>91</v>
      </c>
      <c r="D72" t="str">
        <f ca="1">INDEX([1]!NOTA[NB NOTA_C_QTY],Table1[[#This Row],[//NOTA]])</f>
        <v>malamshintoengk612w480pcsuntana</v>
      </c>
      <c r="E72" t="str">
        <f ca="1">INDEX([1]!NOTA[NB NOTA_C_QTY],Table1[[#This Row],[//NOTA]])&amp;Table1[[#This Row],[MINGGU]]</f>
        <v>malamshintoengk612w480pcsuntana1</v>
      </c>
      <c r="F72">
        <f t="shared" si="1"/>
        <v>91</v>
      </c>
      <c r="G72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72">
        <f ca="1">MATCH(Table1[[#This Row],[NB NOTA_C_QTY]],[2]!db[NB NOTA_C_QTY+F],0)</f>
        <v>1960</v>
      </c>
      <c r="I72" s="4" t="str">
        <f ca="1">INDEX(INDIRECT($4:$4),Table1[//DB])</f>
        <v>Malam Shintoeng K 6-12W</v>
      </c>
      <c r="J72" s="4" t="str">
        <f ca="1">INDEX(INDIRECT($4:$4),Table1[//DB])</f>
        <v>UNTANA</v>
      </c>
      <c r="K72" s="5" t="str">
        <f ca="1">INDEX(INDIRECT($4:$4),Table1[//DB])</f>
        <v>HANSA</v>
      </c>
      <c r="L72" s="4" t="str">
        <f ca="1">INDEX(INDIRECT($4:$4),Table1[//DB])</f>
        <v>480 PCS</v>
      </c>
      <c r="M72" s="4" t="str">
        <f ca="1">INDEX(INDIRECT($4:$4),Table1[//DB])</f>
        <v>lilin</v>
      </c>
      <c r="N72" s="4" t="str">
        <f ca="1">INDEX(INDIRECT($4:$4),Table1[//DB])</f>
        <v>480</v>
      </c>
      <c r="O72" s="4" t="str">
        <f ca="1">INDEX(INDIRECT($4:$4),Table1[//DB])</f>
        <v>PCS</v>
      </c>
      <c r="P72" s="4" t="str">
        <f ca="1">INDEX(INDIRECT($4:$4),Table1[//DB])</f>
        <v/>
      </c>
      <c r="Q72" s="4" t="str">
        <f ca="1">INDEX(INDIRECT($4:$4),Table1[//DB])</f>
        <v/>
      </c>
      <c r="R72" s="4" t="str">
        <f ca="1">INDEX(INDIRECT($4:$4),Table1[//DB])</f>
        <v/>
      </c>
      <c r="S72" s="4" t="str">
        <f ca="1">INDEX(INDIRECT($4:$4),Table1[//DB])</f>
        <v/>
      </c>
      <c r="T72" s="4">
        <f ca="1">INDEX(INDIRECT($4:$4),Table1[//DB])</f>
        <v>480</v>
      </c>
      <c r="U72" s="4" t="str">
        <f ca="1">INDEX(INDIRECT($4:$4),Table1[//DB])</f>
        <v>PCS</v>
      </c>
      <c r="V72" s="4"/>
      <c r="W72" s="2">
        <f>INDEX([1]!NOTA[C],Table1[[#This Row],[//NOTA]])</f>
        <v>0</v>
      </c>
      <c r="X72" s="2">
        <f ca="1">IF(Table1[[#This Row],[Column5]]/Table1[[#This Row],[QTY X]]=Table1[[#This Row],[CTN]],Table1[[#This Row],[Column5]]/Table1[[#This Row],[QTY X]],Table1[[#This Row],[Column5]]/Table1[[#This Row],[QTY X]]&amp;" xxx ")</f>
        <v>0</v>
      </c>
      <c r="Y72" s="2">
        <f ca="1">INDEX(INDIRECT($2:$2),Table1[//NOTA])</f>
        <v>0</v>
      </c>
      <c r="Z72" s="2" t="str">
        <f>IF(Table1[[#This Row],[CTN]]&lt;1,"",INDEX([1]!NOTA[QTY],Table1[[#This Row],[//NOTA]]))</f>
        <v/>
      </c>
      <c r="AA72" s="2" t="str">
        <f>IF(Table1[[#This Row],[CTN]]&lt;1,"",INDEX([1]!NOTA[STN],Table1[[#This Row],[//NOTA]]))</f>
        <v/>
      </c>
      <c r="AB7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0</v>
      </c>
      <c r="AC72" s="4">
        <f>IF(Table1[[#This Row],[CTN]]&lt;1,INDEX([1]!NOTA[QTY],Table1[[#This Row],[//NOTA]]),"")</f>
        <v>12</v>
      </c>
      <c r="AD72" s="4" t="str">
        <f>IF(Table1[[#This Row],[SISA]]="","",INDEX([1]!NOTA[STN],Table1[[#This Row],[//NOTA]]))</f>
        <v>PCS</v>
      </c>
      <c r="AE72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12</v>
      </c>
      <c r="AF72" s="2" t="str">
        <f ca="1">IF(Table1[[#This Row],[SISA X]]="","",Table1[[#This Row],[STN X]])</f>
        <v>PCS</v>
      </c>
      <c r="AG72" s="2">
        <f ca="1">IF(AND(AX$5:AX$373&gt;=$3:$3,AX$5:AX$373&lt;=$4:$4),Table1[[#This Row],[CTN]],"")</f>
        <v>0</v>
      </c>
      <c r="AH72" s="2">
        <f ca="1">IF(Table1[[#This Row],[CTN_MG_1]]="","",Table1[[#This Row],[SISA X]])</f>
        <v>12</v>
      </c>
      <c r="AI72" s="2" t="str">
        <f ca="1">IF(Table1[[#This Row],[QTY_ECER_MG_1]]="","",Table1[[#This Row],[STN SISA X]])</f>
        <v>PCS</v>
      </c>
      <c r="AJ72" s="2">
        <f ca="1">IF(Table1[[#This Row],[CTN_MG_1]]="","",COUNT(AG$6:AG72))</f>
        <v>58</v>
      </c>
      <c r="AK72" s="2" t="str">
        <f ca="1">IF(AND(Table1[TGL_H]&gt;=$3:$3,Table1[TGL_H]&lt;=$4:$4),Table1[CTN],"")</f>
        <v/>
      </c>
      <c r="AL72" s="2" t="str">
        <f ca="1">IF(Table1[[#This Row],[CTN_MG_2]]="","",Table1[[#This Row],[SISA X]])</f>
        <v/>
      </c>
      <c r="AM72" s="2" t="str">
        <f ca="1">IF(Table1[[#This Row],[QTY_ECER_MG_2]]="","",Table1[[#This Row],[STN SISA X]])</f>
        <v/>
      </c>
      <c r="AN72" s="2" t="str">
        <f ca="1">IF(Table1[[#This Row],[CTN_MG_2]]="","",COUNT(AK$6:AK72))</f>
        <v/>
      </c>
      <c r="AO72" s="2" t="str">
        <f ca="1">IF(AND(AX$5:AX$373&gt;=$3:$3,AX$5:AX$373&lt;=$4:$4),Table1[[#This Row],[CTN]],"")</f>
        <v/>
      </c>
      <c r="AP72" s="2" t="str">
        <f ca="1">IF(Table1[[#This Row],[CTN_MG_3]]="","",Table1[[#This Row],[SISA X]])</f>
        <v/>
      </c>
      <c r="AQ72" s="2" t="str">
        <f ca="1">IF(Table1[[#This Row],[QTY_ECER_MG_3]]="","",Table1[[#This Row],[STN SISA X]])</f>
        <v/>
      </c>
      <c r="AR72" s="4" t="str">
        <f ca="1">IF(Table1[[#This Row],[CTN_MG_3]]="","",COUNT(AO$6:AO72))</f>
        <v/>
      </c>
      <c r="AS72" s="4" t="str">
        <f ca="1">IF(AND(Table1[[#This Row],[TGL_H]]&gt;=$3:$3,Table1[[#This Row],[TGL_H]]&lt;=$4:$4),Table1[[#This Row],[CTN]],"")</f>
        <v/>
      </c>
      <c r="AT72" s="4" t="str">
        <f ca="1">IF(Table1[[#This Row],[CTN_MG_4]]="","",Table1[[#This Row],[SISA X]])</f>
        <v/>
      </c>
      <c r="AU72" s="4" t="str">
        <f ca="1">IF(Table1[[#This Row],[QTY_ECER_MG_4]]="","",Table1[[#This Row],[STN SISA X]])</f>
        <v/>
      </c>
      <c r="AV72" s="4" t="str">
        <f ca="1">IF(Table1[[#This Row],[CTN_MG_4]]="","",COUNT(AS$6:AS72))</f>
        <v/>
      </c>
      <c r="AW72" s="4">
        <f ca="1">IF(Table1[[#This Row],[ID_4]]="",IF(Table1[[#This Row],[ID_3]]="",IF(Table1[[#This Row],[ID_2]]="",IF(Table1[[#This Row],[ID_1]]="","",1),2),3),4)</f>
        <v>1</v>
      </c>
      <c r="AX72" s="3">
        <f ca="1">INDEX([1]!NOTA[TGL_H],Table1[[#This Row],[//NOTA]])</f>
        <v>45113</v>
      </c>
    </row>
    <row r="73" spans="1:50" x14ac:dyDescent="0.25">
      <c r="A73" s="1">
        <v>92</v>
      </c>
      <c r="D73" t="str">
        <f ca="1">INDEX([1]!NOTA[NB NOTA_C_QTY],Table1[[#This Row],[//NOTA]])</f>
        <v>malamshintoengk1wpolos480pcsuntana</v>
      </c>
      <c r="E73" t="str">
        <f ca="1">INDEX([1]!NOTA[NB NOTA_C_QTY],Table1[[#This Row],[//NOTA]])&amp;Table1[[#This Row],[MINGGU]]</f>
        <v>malamshintoengk1wpolos480pcsuntana1</v>
      </c>
      <c r="F73">
        <f t="shared" si="1"/>
        <v>92</v>
      </c>
      <c r="G73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73">
        <f ca="1">MATCH(Table1[[#This Row],[NB NOTA_C_QTY]],[2]!db[NB NOTA_C_QTY+F],0)</f>
        <v>1959</v>
      </c>
      <c r="I73" s="4" t="str">
        <f ca="1">INDEX(INDIRECT($4:$4),Table1[//DB])</f>
        <v>Malam Shintoeng K 1W polos</v>
      </c>
      <c r="J73" s="4" t="str">
        <f ca="1">INDEX(INDIRECT($4:$4),Table1[//DB])</f>
        <v>UNTANA</v>
      </c>
      <c r="K73" s="5" t="str">
        <f ca="1">INDEX(INDIRECT($4:$4),Table1[//DB])</f>
        <v>HANSA</v>
      </c>
      <c r="L73" s="4" t="str">
        <f ca="1">INDEX(INDIRECT($4:$4),Table1[//DB])</f>
        <v>480 PCS</v>
      </c>
      <c r="M73" s="4" t="str">
        <f ca="1">INDEX(INDIRECT($4:$4),Table1[//DB])</f>
        <v>lilin</v>
      </c>
      <c r="N73" s="4" t="str">
        <f ca="1">INDEX(INDIRECT($4:$4),Table1[//DB])</f>
        <v>480</v>
      </c>
      <c r="O73" s="4" t="str">
        <f ca="1">INDEX(INDIRECT($4:$4),Table1[//DB])</f>
        <v>PCS</v>
      </c>
      <c r="P73" s="4" t="str">
        <f ca="1">INDEX(INDIRECT($4:$4),Table1[//DB])</f>
        <v/>
      </c>
      <c r="Q73" s="4" t="str">
        <f ca="1">INDEX(INDIRECT($4:$4),Table1[//DB])</f>
        <v/>
      </c>
      <c r="R73" s="4" t="str">
        <f ca="1">INDEX(INDIRECT($4:$4),Table1[//DB])</f>
        <v/>
      </c>
      <c r="S73" s="4" t="str">
        <f ca="1">INDEX(INDIRECT($4:$4),Table1[//DB])</f>
        <v/>
      </c>
      <c r="T73" s="4">
        <f ca="1">INDEX(INDIRECT($4:$4),Table1[//DB])</f>
        <v>480</v>
      </c>
      <c r="U73" s="4" t="str">
        <f ca="1">INDEX(INDIRECT($4:$4),Table1[//DB])</f>
        <v>PCS</v>
      </c>
      <c r="V73" s="4"/>
      <c r="W73" s="2">
        <f>INDEX([1]!NOTA[C],Table1[[#This Row],[//NOTA]])</f>
        <v>0</v>
      </c>
      <c r="X73" s="2">
        <f ca="1">IF(Table1[[#This Row],[Column5]]/Table1[[#This Row],[QTY X]]=Table1[[#This Row],[CTN]],Table1[[#This Row],[Column5]]/Table1[[#This Row],[QTY X]],Table1[[#This Row],[Column5]]/Table1[[#This Row],[QTY X]]&amp;" xxx ")</f>
        <v>0</v>
      </c>
      <c r="Y73" s="2">
        <f ca="1">INDEX(INDIRECT($2:$2),Table1[//NOTA])</f>
        <v>0</v>
      </c>
      <c r="Z73" s="2" t="str">
        <f>IF(Table1[[#This Row],[CTN]]&lt;1,"",INDEX([1]!NOTA[QTY],Table1[[#This Row],[//NOTA]]))</f>
        <v/>
      </c>
      <c r="AA73" s="2" t="str">
        <f>IF(Table1[[#This Row],[CTN]]&lt;1,"",INDEX([1]!NOTA[STN],Table1[[#This Row],[//NOTA]]))</f>
        <v/>
      </c>
      <c r="AB7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0</v>
      </c>
      <c r="AC73" s="4">
        <f>IF(Table1[[#This Row],[CTN]]&lt;1,INDEX([1]!NOTA[QTY],Table1[[#This Row],[//NOTA]]),"")</f>
        <v>12</v>
      </c>
      <c r="AD73" s="4" t="str">
        <f>IF(Table1[[#This Row],[SISA]]="","",INDEX([1]!NOTA[STN],Table1[[#This Row],[//NOTA]]))</f>
        <v>PCS</v>
      </c>
      <c r="AE73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12</v>
      </c>
      <c r="AF73" s="2" t="str">
        <f ca="1">IF(Table1[[#This Row],[SISA X]]="","",Table1[[#This Row],[STN X]])</f>
        <v>PCS</v>
      </c>
      <c r="AG73" s="2">
        <f ca="1">IF(AND(AX$5:AX$373&gt;=$3:$3,AX$5:AX$373&lt;=$4:$4),Table1[[#This Row],[CTN]],"")</f>
        <v>0</v>
      </c>
      <c r="AH73" s="2">
        <f ca="1">IF(Table1[[#This Row],[CTN_MG_1]]="","",Table1[[#This Row],[SISA X]])</f>
        <v>12</v>
      </c>
      <c r="AI73" s="2" t="str">
        <f ca="1">IF(Table1[[#This Row],[QTY_ECER_MG_1]]="","",Table1[[#This Row],[STN SISA X]])</f>
        <v>PCS</v>
      </c>
      <c r="AJ73" s="2">
        <f ca="1">IF(Table1[[#This Row],[CTN_MG_1]]="","",COUNT(AG$6:AG73))</f>
        <v>59</v>
      </c>
      <c r="AK73" s="2" t="str">
        <f ca="1">IF(AND(Table1[TGL_H]&gt;=$3:$3,Table1[TGL_H]&lt;=$4:$4),Table1[CTN],"")</f>
        <v/>
      </c>
      <c r="AL73" s="2" t="str">
        <f ca="1">IF(Table1[[#This Row],[CTN_MG_2]]="","",Table1[[#This Row],[SISA X]])</f>
        <v/>
      </c>
      <c r="AM73" s="2" t="str">
        <f ca="1">IF(Table1[[#This Row],[QTY_ECER_MG_2]]="","",Table1[[#This Row],[STN SISA X]])</f>
        <v/>
      </c>
      <c r="AN73" s="2" t="str">
        <f ca="1">IF(Table1[[#This Row],[CTN_MG_2]]="","",COUNT(AK$6:AK73))</f>
        <v/>
      </c>
      <c r="AO73" s="2" t="str">
        <f ca="1">IF(AND(AX$5:AX$373&gt;=$3:$3,AX$5:AX$373&lt;=$4:$4),Table1[[#This Row],[CTN]],"")</f>
        <v/>
      </c>
      <c r="AP73" s="2" t="str">
        <f ca="1">IF(Table1[[#This Row],[CTN_MG_3]]="","",Table1[[#This Row],[SISA X]])</f>
        <v/>
      </c>
      <c r="AQ73" s="2" t="str">
        <f ca="1">IF(Table1[[#This Row],[QTY_ECER_MG_3]]="","",Table1[[#This Row],[STN SISA X]])</f>
        <v/>
      </c>
      <c r="AR73" s="4" t="str">
        <f ca="1">IF(Table1[[#This Row],[CTN_MG_3]]="","",COUNT(AO$6:AO73))</f>
        <v/>
      </c>
      <c r="AS73" s="4" t="str">
        <f ca="1">IF(AND(Table1[[#This Row],[TGL_H]]&gt;=$3:$3,Table1[[#This Row],[TGL_H]]&lt;=$4:$4),Table1[[#This Row],[CTN]],"")</f>
        <v/>
      </c>
      <c r="AT73" s="4" t="str">
        <f ca="1">IF(Table1[[#This Row],[CTN_MG_4]]="","",Table1[[#This Row],[SISA X]])</f>
        <v/>
      </c>
      <c r="AU73" s="4" t="str">
        <f ca="1">IF(Table1[[#This Row],[QTY_ECER_MG_4]]="","",Table1[[#This Row],[STN SISA X]])</f>
        <v/>
      </c>
      <c r="AV73" s="4" t="str">
        <f ca="1">IF(Table1[[#This Row],[CTN_MG_4]]="","",COUNT(AS$6:AS73))</f>
        <v/>
      </c>
      <c r="AW73" s="4">
        <f ca="1">IF(Table1[[#This Row],[ID_4]]="",IF(Table1[[#This Row],[ID_3]]="",IF(Table1[[#This Row],[ID_2]]="",IF(Table1[[#This Row],[ID_1]]="","",1),2),3),4)</f>
        <v>1</v>
      </c>
      <c r="AX73" s="3">
        <f ca="1">INDEX([1]!NOTA[TGL_H],Table1[[#This Row],[//NOTA]])</f>
        <v>45113</v>
      </c>
    </row>
    <row r="74" spans="1:50" x14ac:dyDescent="0.25">
      <c r="A74" s="1">
        <v>94</v>
      </c>
      <c r="D74" t="str">
        <f ca="1">INDEX([1]!NOTA[NB NOTA_C_QTY],Table1[[#This Row],[//NOTA]])</f>
        <v>ntagdmrh3014000pcsuntana</v>
      </c>
      <c r="E74" t="str">
        <f ca="1">INDEX([1]!NOTA[NB NOTA_C_QTY],Table1[[#This Row],[//NOTA]])&amp;Table1[[#This Row],[MINGGU]]</f>
        <v>ntagdmrh3014000pcsuntana1</v>
      </c>
      <c r="F74">
        <f t="shared" si="1"/>
        <v>94</v>
      </c>
      <c r="G7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74">
        <f ca="1">MATCH(Table1[[#This Row],[NB NOTA_C_QTY]],[2]!db[NB NOTA_C_QTY+F],0)</f>
        <v>2098</v>
      </c>
      <c r="I74" s="4" t="str">
        <f ca="1">INDEX(INDIRECT($4:$4),Table1[//DB])</f>
        <v>Name Tag Dus Merah 301</v>
      </c>
      <c r="J74" s="4" t="str">
        <f ca="1">INDEX(INDIRECT($4:$4),Table1[//DB])</f>
        <v>UNTANA</v>
      </c>
      <c r="K74" s="5" t="str">
        <f ca="1">INDEX(INDIRECT($4:$4),Table1[//DB])</f>
        <v>ETJ</v>
      </c>
      <c r="L74" s="4" t="str">
        <f ca="1">INDEX(INDIRECT($4:$4),Table1[//DB])</f>
        <v>4000 PCS</v>
      </c>
      <c r="M74" s="4" t="str">
        <f ca="1">INDEX(INDIRECT($4:$4),Table1[//DB])</f>
        <v>dll</v>
      </c>
      <c r="N74" s="4" t="str">
        <f ca="1">INDEX(INDIRECT($4:$4),Table1[//DB])</f>
        <v>4000</v>
      </c>
      <c r="O74" s="4" t="str">
        <f ca="1">INDEX(INDIRECT($4:$4),Table1[//DB])</f>
        <v>PCS</v>
      </c>
      <c r="P74" s="4" t="str">
        <f ca="1">INDEX(INDIRECT($4:$4),Table1[//DB])</f>
        <v/>
      </c>
      <c r="Q74" s="4" t="str">
        <f ca="1">INDEX(INDIRECT($4:$4),Table1[//DB])</f>
        <v/>
      </c>
      <c r="R74" s="4" t="str">
        <f ca="1">INDEX(INDIRECT($4:$4),Table1[//DB])</f>
        <v/>
      </c>
      <c r="S74" s="4" t="str">
        <f ca="1">INDEX(INDIRECT($4:$4),Table1[//DB])</f>
        <v/>
      </c>
      <c r="T74" s="4">
        <f ca="1">INDEX(INDIRECT($4:$4),Table1[//DB])</f>
        <v>4000</v>
      </c>
      <c r="U74" s="4" t="str">
        <f ca="1">INDEX(INDIRECT($4:$4),Table1[//DB])</f>
        <v>PCS</v>
      </c>
      <c r="V74" s="4"/>
      <c r="W74" s="2">
        <f>INDEX([1]!NOTA[C],Table1[[#This Row],[//NOTA]])</f>
        <v>2</v>
      </c>
      <c r="X74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74" s="2">
        <f ca="1">INDEX(INDIRECT($2:$2),Table1[//NOTA])</f>
        <v>0</v>
      </c>
      <c r="Z74" s="2">
        <f>IF(Table1[[#This Row],[CTN]]&lt;1,"",INDEX([1]!NOTA[QTY],Table1[[#This Row],[//NOTA]]))</f>
        <v>8000</v>
      </c>
      <c r="AA74" s="2" t="str">
        <f>IF(Table1[[#This Row],[CTN]]&lt;1,"",INDEX([1]!NOTA[STN],Table1[[#This Row],[//NOTA]]))</f>
        <v>PCS</v>
      </c>
      <c r="AB7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8000</v>
      </c>
      <c r="AC74" s="4" t="str">
        <f>IF(Table1[[#This Row],[CTN]]&lt;1,INDEX([1]!NOTA[QTY],Table1[[#This Row],[//NOTA]]),"")</f>
        <v/>
      </c>
      <c r="AD74" s="4" t="str">
        <f>IF(Table1[[#This Row],[SISA]]="","",INDEX([1]!NOTA[STN],Table1[[#This Row],[//NOTA]]))</f>
        <v/>
      </c>
      <c r="AE7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74" s="2" t="str">
        <f>IF(Table1[[#This Row],[SISA X]]="","",Table1[[#This Row],[STN X]])</f>
        <v/>
      </c>
      <c r="AG74" s="2">
        <f ca="1">IF(AND(AX$5:AX$373&gt;=$3:$3,AX$5:AX$373&lt;=$4:$4),Table1[[#This Row],[CTN]],"")</f>
        <v>2</v>
      </c>
      <c r="AH74" s="2" t="str">
        <f ca="1">IF(Table1[[#This Row],[CTN_MG_1]]="","",Table1[[#This Row],[SISA X]])</f>
        <v/>
      </c>
      <c r="AI74" s="2" t="str">
        <f ca="1">IF(Table1[[#This Row],[QTY_ECER_MG_1]]="","",Table1[[#This Row],[STN SISA X]])</f>
        <v/>
      </c>
      <c r="AJ74" s="2">
        <f ca="1">IF(Table1[[#This Row],[CTN_MG_1]]="","",COUNT(AG$6:AG74))</f>
        <v>60</v>
      </c>
      <c r="AK74" s="2" t="str">
        <f ca="1">IF(AND(Table1[TGL_H]&gt;=$3:$3,Table1[TGL_H]&lt;=$4:$4),Table1[CTN],"")</f>
        <v/>
      </c>
      <c r="AL74" s="2" t="str">
        <f ca="1">IF(Table1[[#This Row],[CTN_MG_2]]="","",Table1[[#This Row],[SISA X]])</f>
        <v/>
      </c>
      <c r="AM74" s="2" t="str">
        <f ca="1">IF(Table1[[#This Row],[QTY_ECER_MG_2]]="","",Table1[[#This Row],[STN SISA X]])</f>
        <v/>
      </c>
      <c r="AN74" s="2" t="str">
        <f ca="1">IF(Table1[[#This Row],[CTN_MG_2]]="","",COUNT(AK$6:AK74))</f>
        <v/>
      </c>
      <c r="AO74" s="2" t="str">
        <f ca="1">IF(AND(AX$5:AX$373&gt;=$3:$3,AX$5:AX$373&lt;=$4:$4),Table1[[#This Row],[CTN]],"")</f>
        <v/>
      </c>
      <c r="AP74" s="2" t="str">
        <f ca="1">IF(Table1[[#This Row],[CTN_MG_3]]="","",Table1[[#This Row],[SISA X]])</f>
        <v/>
      </c>
      <c r="AQ74" s="2" t="str">
        <f ca="1">IF(Table1[[#This Row],[QTY_ECER_MG_3]]="","",Table1[[#This Row],[STN SISA X]])</f>
        <v/>
      </c>
      <c r="AR74" s="4" t="str">
        <f ca="1">IF(Table1[[#This Row],[CTN_MG_3]]="","",COUNT(AO$6:AO74))</f>
        <v/>
      </c>
      <c r="AS74" s="4" t="str">
        <f ca="1">IF(AND(Table1[[#This Row],[TGL_H]]&gt;=$3:$3,Table1[[#This Row],[TGL_H]]&lt;=$4:$4),Table1[[#This Row],[CTN]],"")</f>
        <v/>
      </c>
      <c r="AT74" s="4" t="str">
        <f ca="1">IF(Table1[[#This Row],[CTN_MG_4]]="","",Table1[[#This Row],[SISA X]])</f>
        <v/>
      </c>
      <c r="AU74" s="4" t="str">
        <f ca="1">IF(Table1[[#This Row],[QTY_ECER_MG_4]]="","",Table1[[#This Row],[STN SISA X]])</f>
        <v/>
      </c>
      <c r="AV74" s="4" t="str">
        <f ca="1">IF(Table1[[#This Row],[CTN_MG_4]]="","",COUNT(AS$6:AS74))</f>
        <v/>
      </c>
      <c r="AW74" s="4">
        <f ca="1">IF(Table1[[#This Row],[ID_4]]="",IF(Table1[[#This Row],[ID_3]]="",IF(Table1[[#This Row],[ID_2]]="",IF(Table1[[#This Row],[ID_1]]="","",1),2),3),4)</f>
        <v>1</v>
      </c>
      <c r="AX74" s="3">
        <f ca="1">INDEX([1]!NOTA[TGL_H],Table1[[#This Row],[//NOTA]])</f>
        <v>45113</v>
      </c>
    </row>
    <row r="75" spans="1:50" x14ac:dyDescent="0.25">
      <c r="A75" s="1">
        <v>96</v>
      </c>
      <c r="D75" t="str">
        <f ca="1">INDEX([1]!NOTA[NB NOTA_C_QTY],Table1[[#This Row],[//NOTA]])</f>
        <v>mejaipadimportjumbokarakter10pcsuntana</v>
      </c>
      <c r="E75" t="str">
        <f ca="1">INDEX([1]!NOTA[NB NOTA_C_QTY],Table1[[#This Row],[//NOTA]])&amp;Table1[[#This Row],[MINGGU]]</f>
        <v>mejaipadimportjumbokarakter10pcsuntana1</v>
      </c>
      <c r="F75">
        <f t="shared" si="1"/>
        <v>96</v>
      </c>
      <c r="G75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75">
        <f ca="1">MATCH(Table1[[#This Row],[NB NOTA_C_QTY]],[2]!db[NB NOTA_C_QTY+F],0)</f>
        <v>2087</v>
      </c>
      <c r="I75" s="4" t="str">
        <f ca="1">INDEX(INDIRECT($4:$4),Table1[//DB])</f>
        <v>Meja Ipad Import Jumbo Karakter</v>
      </c>
      <c r="J75" s="4" t="str">
        <f ca="1">INDEX(INDIRECT($4:$4),Table1[//DB])</f>
        <v>UNTANA</v>
      </c>
      <c r="K75" s="5" t="str">
        <f ca="1">INDEX(INDIRECT($4:$4),Table1[//DB])</f>
        <v>SAPUTRO OFFICE</v>
      </c>
      <c r="L75" s="4" t="str">
        <f ca="1">INDEX(INDIRECT($4:$4),Table1[//DB])</f>
        <v>10 PCS</v>
      </c>
      <c r="M75" s="4" t="str">
        <f ca="1">INDEX(INDIRECT($4:$4),Table1[//DB])</f>
        <v>meja</v>
      </c>
      <c r="N75" s="4" t="str">
        <f ca="1">INDEX(INDIRECT($4:$4),Table1[//DB])</f>
        <v>10</v>
      </c>
      <c r="O75" s="4" t="str">
        <f ca="1">INDEX(INDIRECT($4:$4),Table1[//DB])</f>
        <v>PCS</v>
      </c>
      <c r="P75" s="4" t="str">
        <f ca="1">INDEX(INDIRECT($4:$4),Table1[//DB])</f>
        <v/>
      </c>
      <c r="Q75" s="4" t="str">
        <f ca="1">INDEX(INDIRECT($4:$4),Table1[//DB])</f>
        <v/>
      </c>
      <c r="R75" s="4" t="str">
        <f ca="1">INDEX(INDIRECT($4:$4),Table1[//DB])</f>
        <v/>
      </c>
      <c r="S75" s="4" t="str">
        <f ca="1">INDEX(INDIRECT($4:$4),Table1[//DB])</f>
        <v/>
      </c>
      <c r="T75" s="4">
        <f ca="1">INDEX(INDIRECT($4:$4),Table1[//DB])</f>
        <v>10</v>
      </c>
      <c r="U75" s="4" t="str">
        <f ca="1">INDEX(INDIRECT($4:$4),Table1[//DB])</f>
        <v>PCS</v>
      </c>
      <c r="V75" s="4"/>
      <c r="W75" s="2">
        <f>INDEX([1]!NOTA[C],Table1[[#This Row],[//NOTA]])</f>
        <v>20</v>
      </c>
      <c r="X75" s="2">
        <f ca="1">IF(Table1[[#This Row],[Column5]]/Table1[[#This Row],[QTY X]]=Table1[[#This Row],[CTN]],Table1[[#This Row],[Column5]]/Table1[[#This Row],[QTY X]],Table1[[#This Row],[Column5]]/Table1[[#This Row],[QTY X]]&amp;" xxx ")</f>
        <v>20</v>
      </c>
      <c r="Y75" s="2">
        <f ca="1">INDEX(INDIRECT($2:$2),Table1[//NOTA])</f>
        <v>0</v>
      </c>
      <c r="Z75" s="2">
        <f>IF(Table1[[#This Row],[CTN]]&lt;1,"",INDEX([1]!NOTA[QTY],Table1[[#This Row],[//NOTA]]))</f>
        <v>200</v>
      </c>
      <c r="AA75" s="2" t="str">
        <f>IF(Table1[[#This Row],[CTN]]&lt;1,"",INDEX([1]!NOTA[STN],Table1[[#This Row],[//NOTA]]))</f>
        <v>PCS</v>
      </c>
      <c r="AB7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200</v>
      </c>
      <c r="AC75" s="4" t="str">
        <f>IF(Table1[[#This Row],[CTN]]&lt;1,INDEX([1]!NOTA[QTY],Table1[[#This Row],[//NOTA]]),"")</f>
        <v/>
      </c>
      <c r="AD75" s="4" t="str">
        <f>IF(Table1[[#This Row],[SISA]]="","",INDEX([1]!NOTA[STN],Table1[[#This Row],[//NOTA]]))</f>
        <v/>
      </c>
      <c r="AE7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75" s="2" t="str">
        <f>IF(Table1[[#This Row],[SISA X]]="","",Table1[[#This Row],[STN X]])</f>
        <v/>
      </c>
      <c r="AG75" s="2">
        <f ca="1">IF(AND(AX$5:AX$373&gt;=$3:$3,AX$5:AX$373&lt;=$4:$4),Table1[[#This Row],[CTN]],"")</f>
        <v>20</v>
      </c>
      <c r="AH75" s="2" t="str">
        <f ca="1">IF(Table1[[#This Row],[CTN_MG_1]]="","",Table1[[#This Row],[SISA X]])</f>
        <v/>
      </c>
      <c r="AI75" s="2" t="str">
        <f ca="1">IF(Table1[[#This Row],[QTY_ECER_MG_1]]="","",Table1[[#This Row],[STN SISA X]])</f>
        <v/>
      </c>
      <c r="AJ75" s="2">
        <f ca="1">IF(Table1[[#This Row],[CTN_MG_1]]="","",COUNT(AG$6:AG75))</f>
        <v>61</v>
      </c>
      <c r="AK75" s="2" t="str">
        <f ca="1">IF(AND(Table1[TGL_H]&gt;=$3:$3,Table1[TGL_H]&lt;=$4:$4),Table1[CTN],"")</f>
        <v/>
      </c>
      <c r="AL75" s="2" t="str">
        <f ca="1">IF(Table1[[#This Row],[CTN_MG_2]]="","",Table1[[#This Row],[SISA X]])</f>
        <v/>
      </c>
      <c r="AM75" s="2" t="str">
        <f ca="1">IF(Table1[[#This Row],[QTY_ECER_MG_2]]="","",Table1[[#This Row],[STN SISA X]])</f>
        <v/>
      </c>
      <c r="AN75" s="2" t="str">
        <f ca="1">IF(Table1[[#This Row],[CTN_MG_2]]="","",COUNT(AK$6:AK75))</f>
        <v/>
      </c>
      <c r="AO75" s="2" t="str">
        <f ca="1">IF(AND(AX$5:AX$373&gt;=$3:$3,AX$5:AX$373&lt;=$4:$4),Table1[[#This Row],[CTN]],"")</f>
        <v/>
      </c>
      <c r="AP75" s="2" t="str">
        <f ca="1">IF(Table1[[#This Row],[CTN_MG_3]]="","",Table1[[#This Row],[SISA X]])</f>
        <v/>
      </c>
      <c r="AQ75" s="2" t="str">
        <f ca="1">IF(Table1[[#This Row],[QTY_ECER_MG_3]]="","",Table1[[#This Row],[STN SISA X]])</f>
        <v/>
      </c>
      <c r="AR75" s="4" t="str">
        <f ca="1">IF(Table1[[#This Row],[CTN_MG_3]]="","",COUNT(AO$6:AO75))</f>
        <v/>
      </c>
      <c r="AS75" s="4" t="str">
        <f ca="1">IF(AND(Table1[[#This Row],[TGL_H]]&gt;=$3:$3,Table1[[#This Row],[TGL_H]]&lt;=$4:$4),Table1[[#This Row],[CTN]],"")</f>
        <v/>
      </c>
      <c r="AT75" s="4" t="str">
        <f ca="1">IF(Table1[[#This Row],[CTN_MG_4]]="","",Table1[[#This Row],[SISA X]])</f>
        <v/>
      </c>
      <c r="AU75" s="4" t="str">
        <f ca="1">IF(Table1[[#This Row],[QTY_ECER_MG_4]]="","",Table1[[#This Row],[STN SISA X]])</f>
        <v/>
      </c>
      <c r="AV75" s="4" t="str">
        <f ca="1">IF(Table1[[#This Row],[CTN_MG_4]]="","",COUNT(AS$6:AS75))</f>
        <v/>
      </c>
      <c r="AW75" s="4">
        <f ca="1">IF(Table1[[#This Row],[ID_4]]="",IF(Table1[[#This Row],[ID_3]]="",IF(Table1[[#This Row],[ID_2]]="",IF(Table1[[#This Row],[ID_1]]="","",1),2),3),4)</f>
        <v>1</v>
      </c>
      <c r="AX75" s="3">
        <f ca="1">INDEX([1]!NOTA[TGL_H],Table1[[#This Row],[//NOTA]])</f>
        <v>45113</v>
      </c>
    </row>
    <row r="76" spans="1:50" x14ac:dyDescent="0.25">
      <c r="A76" s="1">
        <v>98</v>
      </c>
      <c r="D76" t="str">
        <f ca="1">INDEX([1]!NOTA[NB NOTA_C_QTY],Table1[[#This Row],[//NOTA]])</f>
        <v>sdistapler110230lsnartomoro</v>
      </c>
      <c r="E76" t="str">
        <f ca="1">INDEX([1]!NOTA[NB NOTA_C_QTY],Table1[[#This Row],[//NOTA]])&amp;Table1[[#This Row],[MINGGU]]</f>
        <v>sdistapler110230lsnartomoro1</v>
      </c>
      <c r="F76">
        <f t="shared" si="1"/>
        <v>98</v>
      </c>
      <c r="G76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76">
        <f ca="1">MATCH(Table1[[#This Row],[NB NOTA_C_QTY]],[2]!db[NB NOTA_C_QTY+F],0)</f>
        <v>883</v>
      </c>
      <c r="I76" s="4" t="str">
        <f ca="1">INDEX(INDIRECT($4:$4),Table1[//DB])</f>
        <v>Stapler SDI 1102</v>
      </c>
      <c r="J76" s="4" t="str">
        <f ca="1">INDEX(INDIRECT($4:$4),Table1[//DB])</f>
        <v>ARTO MORO</v>
      </c>
      <c r="K76" s="5" t="str">
        <f ca="1">INDEX(INDIRECT($4:$4),Table1[//DB])</f>
        <v>SDI</v>
      </c>
      <c r="L76" s="4" t="str">
        <f ca="1">INDEX(INDIRECT($4:$4),Table1[//DB])</f>
        <v>30 LSN</v>
      </c>
      <c r="M76" s="4" t="str">
        <f ca="1">INDEX(INDIRECT($4:$4),Table1[//DB])</f>
        <v>stapler</v>
      </c>
      <c r="N76" s="4" t="str">
        <f ca="1">INDEX(INDIRECT($4:$4),Table1[//DB])</f>
        <v>30</v>
      </c>
      <c r="O76" s="4" t="str">
        <f ca="1">INDEX(INDIRECT($4:$4),Table1[//DB])</f>
        <v>LSN</v>
      </c>
      <c r="P76" s="4">
        <f ca="1">INDEX(INDIRECT($4:$4),Table1[//DB])</f>
        <v>12</v>
      </c>
      <c r="Q76" s="4" t="str">
        <f ca="1">INDEX(INDIRECT($4:$4),Table1[//DB])</f>
        <v>PCS</v>
      </c>
      <c r="R76" s="4" t="str">
        <f ca="1">INDEX(INDIRECT($4:$4),Table1[//DB])</f>
        <v/>
      </c>
      <c r="S76" s="4" t="str">
        <f ca="1">INDEX(INDIRECT($4:$4),Table1[//DB])</f>
        <v/>
      </c>
      <c r="T76" s="4">
        <f ca="1">INDEX(INDIRECT($4:$4),Table1[//DB])</f>
        <v>360</v>
      </c>
      <c r="U76" s="4" t="str">
        <f ca="1">INDEX(INDIRECT($4:$4),Table1[//DB])</f>
        <v>PCS</v>
      </c>
      <c r="V76" s="4"/>
      <c r="W76" s="2">
        <f>INDEX([1]!NOTA[C],Table1[[#This Row],[//NOTA]])</f>
        <v>1</v>
      </c>
      <c r="X76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76" s="2">
        <f ca="1">INDEX(INDIRECT($2:$2),Table1[//NOTA])</f>
        <v>0</v>
      </c>
      <c r="Z76" s="2">
        <f>IF(Table1[[#This Row],[CTN]]&lt;1,"",INDEX([1]!NOTA[QTY],Table1[[#This Row],[//NOTA]]))</f>
        <v>30</v>
      </c>
      <c r="AA76" s="2" t="str">
        <f>IF(Table1[[#This Row],[CTN]]&lt;1,"",INDEX([1]!NOTA[STN],Table1[[#This Row],[//NOTA]]))</f>
        <v>LSN</v>
      </c>
      <c r="AB76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360</v>
      </c>
      <c r="AC76" s="4" t="str">
        <f>IF(Table1[[#This Row],[CTN]]&lt;1,INDEX([1]!NOTA[QTY],Table1[[#This Row],[//NOTA]]),"")</f>
        <v/>
      </c>
      <c r="AD76" s="4" t="str">
        <f>IF(Table1[[#This Row],[SISA]]="","",INDEX([1]!NOTA[STN],Table1[[#This Row],[//NOTA]]))</f>
        <v/>
      </c>
      <c r="AE7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76" s="2" t="str">
        <f>IF(Table1[[#This Row],[SISA X]]="","",Table1[[#This Row],[STN X]])</f>
        <v/>
      </c>
      <c r="AG76" s="2">
        <f ca="1">IF(AND(AX$5:AX$373&gt;=$3:$3,AX$5:AX$373&lt;=$4:$4),Table1[[#This Row],[CTN]],"")</f>
        <v>1</v>
      </c>
      <c r="AH76" s="2" t="str">
        <f ca="1">IF(Table1[[#This Row],[CTN_MG_1]]="","",Table1[[#This Row],[SISA X]])</f>
        <v/>
      </c>
      <c r="AI76" s="2" t="str">
        <f ca="1">IF(Table1[[#This Row],[QTY_ECER_MG_1]]="","",Table1[[#This Row],[STN SISA X]])</f>
        <v/>
      </c>
      <c r="AJ76" s="2">
        <f ca="1">IF(Table1[[#This Row],[CTN_MG_1]]="","",COUNT(AG$6:AG76))</f>
        <v>62</v>
      </c>
      <c r="AK76" s="2" t="str">
        <f ca="1">IF(AND(Table1[TGL_H]&gt;=$3:$3,Table1[TGL_H]&lt;=$4:$4),Table1[CTN],"")</f>
        <v/>
      </c>
      <c r="AL76" s="2" t="str">
        <f ca="1">IF(Table1[[#This Row],[CTN_MG_2]]="","",Table1[[#This Row],[SISA X]])</f>
        <v/>
      </c>
      <c r="AM76" s="2" t="str">
        <f ca="1">IF(Table1[[#This Row],[QTY_ECER_MG_2]]="","",Table1[[#This Row],[STN SISA X]])</f>
        <v/>
      </c>
      <c r="AN76" s="2" t="str">
        <f ca="1">IF(Table1[[#This Row],[CTN_MG_2]]="","",COUNT(AK$6:AK76))</f>
        <v/>
      </c>
      <c r="AO76" s="2" t="str">
        <f ca="1">IF(AND(AX$5:AX$373&gt;=$3:$3,AX$5:AX$373&lt;=$4:$4),Table1[[#This Row],[CTN]],"")</f>
        <v/>
      </c>
      <c r="AP76" s="2" t="str">
        <f ca="1">IF(Table1[[#This Row],[CTN_MG_3]]="","",Table1[[#This Row],[SISA X]])</f>
        <v/>
      </c>
      <c r="AQ76" s="2" t="str">
        <f ca="1">IF(Table1[[#This Row],[QTY_ECER_MG_3]]="","",Table1[[#This Row],[STN SISA X]])</f>
        <v/>
      </c>
      <c r="AR76" s="4" t="str">
        <f ca="1">IF(Table1[[#This Row],[CTN_MG_3]]="","",COUNT(AO$6:AO76))</f>
        <v/>
      </c>
      <c r="AS76" s="4" t="str">
        <f ca="1">IF(AND(Table1[[#This Row],[TGL_H]]&gt;=$3:$3,Table1[[#This Row],[TGL_H]]&lt;=$4:$4),Table1[[#This Row],[CTN]],"")</f>
        <v/>
      </c>
      <c r="AT76" s="4" t="str">
        <f ca="1">IF(Table1[[#This Row],[CTN_MG_4]]="","",Table1[[#This Row],[SISA X]])</f>
        <v/>
      </c>
      <c r="AU76" s="4" t="str">
        <f ca="1">IF(Table1[[#This Row],[QTY_ECER_MG_4]]="","",Table1[[#This Row],[STN SISA X]])</f>
        <v/>
      </c>
      <c r="AV76" s="4" t="str">
        <f ca="1">IF(Table1[[#This Row],[CTN_MG_4]]="","",COUNT(AS$6:AS76))</f>
        <v/>
      </c>
      <c r="AW76" s="4">
        <f ca="1">IF(Table1[[#This Row],[ID_4]]="",IF(Table1[[#This Row],[ID_3]]="",IF(Table1[[#This Row],[ID_2]]="",IF(Table1[[#This Row],[ID_1]]="","",1),2),3),4)</f>
        <v>1</v>
      </c>
      <c r="AX76" s="3">
        <f ca="1">INDEX([1]!NOTA[TGL_H],Table1[[#This Row],[//NOTA]])</f>
        <v>45114</v>
      </c>
    </row>
    <row r="77" spans="1:50" x14ac:dyDescent="0.25">
      <c r="A77" s="1">
        <v>99</v>
      </c>
      <c r="D77" t="str">
        <f ca="1">INDEX([1]!NOTA[NB NOTA_C_QTY],Table1[[#This Row],[//NOTA]])</f>
        <v>zrmcuttera300alock48lsnartomoro</v>
      </c>
      <c r="E77" t="str">
        <f ca="1">INDEX([1]!NOTA[NB NOTA_C_QTY],Table1[[#This Row],[//NOTA]])&amp;Table1[[#This Row],[MINGGU]]</f>
        <v>zrmcuttera300alock48lsnartomoro1</v>
      </c>
      <c r="F77">
        <f t="shared" si="1"/>
        <v>99</v>
      </c>
      <c r="G77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77">
        <f ca="1">MATCH(Table1[[#This Row],[NB NOTA_C_QTY]],[2]!db[NB NOTA_C_QTY+F],0)</f>
        <v>320</v>
      </c>
      <c r="I77" s="4" t="str">
        <f ca="1">INDEX(INDIRECT($4:$4),Table1[//DB])</f>
        <v>Cutter ZRM A-300 A Lock</v>
      </c>
      <c r="J77" s="4" t="str">
        <f ca="1">INDEX(INDIRECT($4:$4),Table1[//DB])</f>
        <v>ARTO MORO</v>
      </c>
      <c r="K77" s="5" t="str">
        <f ca="1">INDEX(INDIRECT($4:$4),Table1[//DB])</f>
        <v>SDI</v>
      </c>
      <c r="L77" s="4" t="str">
        <f ca="1">INDEX(INDIRECT($4:$4),Table1[//DB])</f>
        <v>48 LSN</v>
      </c>
      <c r="M77" s="4" t="str">
        <f ca="1">INDEX(INDIRECT($4:$4),Table1[//DB])</f>
        <v>cutter</v>
      </c>
      <c r="N77" s="4" t="str">
        <f ca="1">INDEX(INDIRECT($4:$4),Table1[//DB])</f>
        <v>48</v>
      </c>
      <c r="O77" s="4" t="str">
        <f ca="1">INDEX(INDIRECT($4:$4),Table1[//DB])</f>
        <v>LSN</v>
      </c>
      <c r="P77" s="4">
        <f ca="1">INDEX(INDIRECT($4:$4),Table1[//DB])</f>
        <v>12</v>
      </c>
      <c r="Q77" s="4" t="str">
        <f ca="1">INDEX(INDIRECT($4:$4),Table1[//DB])</f>
        <v>PCS</v>
      </c>
      <c r="R77" s="4" t="str">
        <f ca="1">INDEX(INDIRECT($4:$4),Table1[//DB])</f>
        <v/>
      </c>
      <c r="S77" s="4" t="str">
        <f ca="1">INDEX(INDIRECT($4:$4),Table1[//DB])</f>
        <v/>
      </c>
      <c r="T77" s="4">
        <f ca="1">INDEX(INDIRECT($4:$4),Table1[//DB])</f>
        <v>576</v>
      </c>
      <c r="U77" s="4" t="str">
        <f ca="1">INDEX(INDIRECT($4:$4),Table1[//DB])</f>
        <v>PCS</v>
      </c>
      <c r="V77" s="4"/>
      <c r="W77" s="2">
        <f>INDEX([1]!NOTA[C],Table1[[#This Row],[//NOTA]])</f>
        <v>1</v>
      </c>
      <c r="X77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77" s="2">
        <f ca="1">INDEX(INDIRECT($2:$2),Table1[//NOTA])</f>
        <v>0</v>
      </c>
      <c r="Z77" s="2">
        <f>IF(Table1[[#This Row],[CTN]]&lt;1,"",INDEX([1]!NOTA[QTY],Table1[[#This Row],[//NOTA]]))</f>
        <v>48</v>
      </c>
      <c r="AA77" s="2" t="str">
        <f>IF(Table1[[#This Row],[CTN]]&lt;1,"",INDEX([1]!NOTA[STN],Table1[[#This Row],[//NOTA]]))</f>
        <v>LSN</v>
      </c>
      <c r="AB77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576</v>
      </c>
      <c r="AC77" s="4" t="str">
        <f>IF(Table1[[#This Row],[CTN]]&lt;1,INDEX([1]!NOTA[QTY],Table1[[#This Row],[//NOTA]]),"")</f>
        <v/>
      </c>
      <c r="AD77" s="4" t="str">
        <f>IF(Table1[[#This Row],[SISA]]="","",INDEX([1]!NOTA[STN],Table1[[#This Row],[//NOTA]]))</f>
        <v/>
      </c>
      <c r="AE7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77" s="2" t="str">
        <f>IF(Table1[[#This Row],[SISA X]]="","",Table1[[#This Row],[STN X]])</f>
        <v/>
      </c>
      <c r="AG77" s="2">
        <f ca="1">IF(AND(AX$5:AX$373&gt;=$3:$3,AX$5:AX$373&lt;=$4:$4),Table1[[#This Row],[CTN]],"")</f>
        <v>1</v>
      </c>
      <c r="AH77" s="2" t="str">
        <f ca="1">IF(Table1[[#This Row],[CTN_MG_1]]="","",Table1[[#This Row],[SISA X]])</f>
        <v/>
      </c>
      <c r="AI77" s="2" t="str">
        <f ca="1">IF(Table1[[#This Row],[QTY_ECER_MG_1]]="","",Table1[[#This Row],[STN SISA X]])</f>
        <v/>
      </c>
      <c r="AJ77" s="2">
        <f ca="1">IF(Table1[[#This Row],[CTN_MG_1]]="","",COUNT(AG$6:AG77))</f>
        <v>63</v>
      </c>
      <c r="AK77" s="2" t="str">
        <f ca="1">IF(AND(Table1[TGL_H]&gt;=$3:$3,Table1[TGL_H]&lt;=$4:$4),Table1[CTN],"")</f>
        <v/>
      </c>
      <c r="AL77" s="2" t="str">
        <f ca="1">IF(Table1[[#This Row],[CTN_MG_2]]="","",Table1[[#This Row],[SISA X]])</f>
        <v/>
      </c>
      <c r="AM77" s="2" t="str">
        <f ca="1">IF(Table1[[#This Row],[QTY_ECER_MG_2]]="","",Table1[[#This Row],[STN SISA X]])</f>
        <v/>
      </c>
      <c r="AN77" s="2" t="str">
        <f ca="1">IF(Table1[[#This Row],[CTN_MG_2]]="","",COUNT(AK$6:AK77))</f>
        <v/>
      </c>
      <c r="AO77" s="2" t="str">
        <f ca="1">IF(AND(AX$5:AX$373&gt;=$3:$3,AX$5:AX$373&lt;=$4:$4),Table1[[#This Row],[CTN]],"")</f>
        <v/>
      </c>
      <c r="AP77" s="2" t="str">
        <f ca="1">IF(Table1[[#This Row],[CTN_MG_3]]="","",Table1[[#This Row],[SISA X]])</f>
        <v/>
      </c>
      <c r="AQ77" s="2" t="str">
        <f ca="1">IF(Table1[[#This Row],[QTY_ECER_MG_3]]="","",Table1[[#This Row],[STN SISA X]])</f>
        <v/>
      </c>
      <c r="AR77" s="4" t="str">
        <f ca="1">IF(Table1[[#This Row],[CTN_MG_3]]="","",COUNT(AO$6:AO77))</f>
        <v/>
      </c>
      <c r="AS77" s="4" t="str">
        <f ca="1">IF(AND(Table1[[#This Row],[TGL_H]]&gt;=$3:$3,Table1[[#This Row],[TGL_H]]&lt;=$4:$4),Table1[[#This Row],[CTN]],"")</f>
        <v/>
      </c>
      <c r="AT77" s="4" t="str">
        <f ca="1">IF(Table1[[#This Row],[CTN_MG_4]]="","",Table1[[#This Row],[SISA X]])</f>
        <v/>
      </c>
      <c r="AU77" s="4" t="str">
        <f ca="1">IF(Table1[[#This Row],[QTY_ECER_MG_4]]="","",Table1[[#This Row],[STN SISA X]])</f>
        <v/>
      </c>
      <c r="AV77" s="4" t="str">
        <f ca="1">IF(Table1[[#This Row],[CTN_MG_4]]="","",COUNT(AS$6:AS77))</f>
        <v/>
      </c>
      <c r="AW77" s="4">
        <f ca="1">IF(Table1[[#This Row],[ID_4]]="",IF(Table1[[#This Row],[ID_3]]="",IF(Table1[[#This Row],[ID_2]]="",IF(Table1[[#This Row],[ID_1]]="","",1),2),3),4)</f>
        <v>1</v>
      </c>
      <c r="AX77" s="3">
        <f ca="1">INDEX([1]!NOTA[TGL_H],Table1[[#This Row],[//NOTA]])</f>
        <v>45114</v>
      </c>
    </row>
    <row r="78" spans="1:50" x14ac:dyDescent="0.25">
      <c r="A78" s="1">
        <v>100</v>
      </c>
      <c r="D78" t="str">
        <f ca="1">INDEX([1]!NOTA[NB NOTA_C_QTY],Table1[[#This Row],[//NOTA]])</f>
        <v>zrmcutterl50024lsnartomoro</v>
      </c>
      <c r="E78" t="str">
        <f ca="1">INDEX([1]!NOTA[NB NOTA_C_QTY],Table1[[#This Row],[//NOTA]])&amp;Table1[[#This Row],[MINGGU]]</f>
        <v>zrmcutterl50024lsnartomoro1</v>
      </c>
      <c r="F78">
        <f t="shared" si="1"/>
        <v>100</v>
      </c>
      <c r="G78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78">
        <f ca="1">MATCH(Table1[[#This Row],[NB NOTA_C_QTY]],[2]!db[NB NOTA_C_QTY+F],0)</f>
        <v>321</v>
      </c>
      <c r="I78" s="4" t="str">
        <f ca="1">INDEX(INDIRECT($4:$4),Table1[//DB])</f>
        <v>Cutter ZRM L-500</v>
      </c>
      <c r="J78" s="4" t="str">
        <f ca="1">INDEX(INDIRECT($4:$4),Table1[//DB])</f>
        <v>ARTO MORO</v>
      </c>
      <c r="K78" s="5" t="str">
        <f ca="1">INDEX(INDIRECT($4:$4),Table1[//DB])</f>
        <v>SDI</v>
      </c>
      <c r="L78" s="4" t="str">
        <f ca="1">INDEX(INDIRECT($4:$4),Table1[//DB])</f>
        <v>24 LSN</v>
      </c>
      <c r="M78" s="4" t="str">
        <f ca="1">INDEX(INDIRECT($4:$4),Table1[//DB])</f>
        <v>cutter</v>
      </c>
      <c r="N78" s="4" t="str">
        <f ca="1">INDEX(INDIRECT($4:$4),Table1[//DB])</f>
        <v>24</v>
      </c>
      <c r="O78" s="4" t="str">
        <f ca="1">INDEX(INDIRECT($4:$4),Table1[//DB])</f>
        <v>LSN</v>
      </c>
      <c r="P78" s="4">
        <f ca="1">INDEX(INDIRECT($4:$4),Table1[//DB])</f>
        <v>12</v>
      </c>
      <c r="Q78" s="4" t="str">
        <f ca="1">INDEX(INDIRECT($4:$4),Table1[//DB])</f>
        <v>PCS</v>
      </c>
      <c r="R78" s="4" t="str">
        <f ca="1">INDEX(INDIRECT($4:$4),Table1[//DB])</f>
        <v/>
      </c>
      <c r="S78" s="4" t="str">
        <f ca="1">INDEX(INDIRECT($4:$4),Table1[//DB])</f>
        <v/>
      </c>
      <c r="T78" s="4">
        <f ca="1">INDEX(INDIRECT($4:$4),Table1[//DB])</f>
        <v>288</v>
      </c>
      <c r="U78" s="4" t="str">
        <f ca="1">INDEX(INDIRECT($4:$4),Table1[//DB])</f>
        <v>PCS</v>
      </c>
      <c r="V78" s="4"/>
      <c r="W78" s="2">
        <f>INDEX([1]!NOTA[C],Table1[[#This Row],[//NOTA]])</f>
        <v>1</v>
      </c>
      <c r="X78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78" s="2">
        <f ca="1">INDEX(INDIRECT($2:$2),Table1[//NOTA])</f>
        <v>0</v>
      </c>
      <c r="Z78" s="2">
        <f>IF(Table1[[#This Row],[CTN]]&lt;1,"",INDEX([1]!NOTA[QTY],Table1[[#This Row],[//NOTA]]))</f>
        <v>24</v>
      </c>
      <c r="AA78" s="2" t="str">
        <f>IF(Table1[[#This Row],[CTN]]&lt;1,"",INDEX([1]!NOTA[STN],Table1[[#This Row],[//NOTA]]))</f>
        <v>LSN</v>
      </c>
      <c r="AB78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C78" s="4" t="str">
        <f>IF(Table1[[#This Row],[CTN]]&lt;1,INDEX([1]!NOTA[QTY],Table1[[#This Row],[//NOTA]]),"")</f>
        <v/>
      </c>
      <c r="AD78" s="4" t="str">
        <f>IF(Table1[[#This Row],[SISA]]="","",INDEX([1]!NOTA[STN],Table1[[#This Row],[//NOTA]]))</f>
        <v/>
      </c>
      <c r="AE7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78" s="2" t="str">
        <f>IF(Table1[[#This Row],[SISA X]]="","",Table1[[#This Row],[STN X]])</f>
        <v/>
      </c>
      <c r="AG78" s="2">
        <f ca="1">IF(AND(AX$5:AX$373&gt;=$3:$3,AX$5:AX$373&lt;=$4:$4),Table1[[#This Row],[CTN]],"")</f>
        <v>1</v>
      </c>
      <c r="AH78" s="2" t="str">
        <f ca="1">IF(Table1[[#This Row],[CTN_MG_1]]="","",Table1[[#This Row],[SISA X]])</f>
        <v/>
      </c>
      <c r="AI78" s="2" t="str">
        <f ca="1">IF(Table1[[#This Row],[QTY_ECER_MG_1]]="","",Table1[[#This Row],[STN SISA X]])</f>
        <v/>
      </c>
      <c r="AJ78" s="2">
        <f ca="1">IF(Table1[[#This Row],[CTN_MG_1]]="","",COUNT(AG$6:AG78))</f>
        <v>64</v>
      </c>
      <c r="AK78" s="2" t="str">
        <f ca="1">IF(AND(Table1[TGL_H]&gt;=$3:$3,Table1[TGL_H]&lt;=$4:$4),Table1[CTN],"")</f>
        <v/>
      </c>
      <c r="AL78" s="2" t="str">
        <f ca="1">IF(Table1[[#This Row],[CTN_MG_2]]="","",Table1[[#This Row],[SISA X]])</f>
        <v/>
      </c>
      <c r="AM78" s="2" t="str">
        <f ca="1">IF(Table1[[#This Row],[QTY_ECER_MG_2]]="","",Table1[[#This Row],[STN SISA X]])</f>
        <v/>
      </c>
      <c r="AN78" s="2" t="str">
        <f ca="1">IF(Table1[[#This Row],[CTN_MG_2]]="","",COUNT(AK$6:AK78))</f>
        <v/>
      </c>
      <c r="AO78" s="2" t="str">
        <f ca="1">IF(AND(AX$5:AX$373&gt;=$3:$3,AX$5:AX$373&lt;=$4:$4),Table1[[#This Row],[CTN]],"")</f>
        <v/>
      </c>
      <c r="AP78" s="2" t="str">
        <f ca="1">IF(Table1[[#This Row],[CTN_MG_3]]="","",Table1[[#This Row],[SISA X]])</f>
        <v/>
      </c>
      <c r="AQ78" s="2" t="str">
        <f ca="1">IF(Table1[[#This Row],[QTY_ECER_MG_3]]="","",Table1[[#This Row],[STN SISA X]])</f>
        <v/>
      </c>
      <c r="AR78" s="4" t="str">
        <f ca="1">IF(Table1[[#This Row],[CTN_MG_3]]="","",COUNT(AO$6:AO78))</f>
        <v/>
      </c>
      <c r="AS78" s="4" t="str">
        <f ca="1">IF(AND(Table1[[#This Row],[TGL_H]]&gt;=$3:$3,Table1[[#This Row],[TGL_H]]&lt;=$4:$4),Table1[[#This Row],[CTN]],"")</f>
        <v/>
      </c>
      <c r="AT78" s="4" t="str">
        <f ca="1">IF(Table1[[#This Row],[CTN_MG_4]]="","",Table1[[#This Row],[SISA X]])</f>
        <v/>
      </c>
      <c r="AU78" s="4" t="str">
        <f ca="1">IF(Table1[[#This Row],[QTY_ECER_MG_4]]="","",Table1[[#This Row],[STN SISA X]])</f>
        <v/>
      </c>
      <c r="AV78" s="4" t="str">
        <f ca="1">IF(Table1[[#This Row],[CTN_MG_4]]="","",COUNT(AS$6:AS78))</f>
        <v/>
      </c>
      <c r="AW78" s="4">
        <f ca="1">IF(Table1[[#This Row],[ID_4]]="",IF(Table1[[#This Row],[ID_3]]="",IF(Table1[[#This Row],[ID_2]]="",IF(Table1[[#This Row],[ID_1]]="","",1),2),3),4)</f>
        <v>1</v>
      </c>
      <c r="AX78" s="3">
        <f ca="1">INDEX([1]!NOTA[TGL_H],Table1[[#This Row],[//NOTA]])</f>
        <v>45114</v>
      </c>
    </row>
    <row r="79" spans="1:50" x14ac:dyDescent="0.25">
      <c r="A79" s="1">
        <v>102</v>
      </c>
      <c r="D79" t="str">
        <f ca="1">INDEX([1]!NOTA[NB NOTA_C_QTY],Table1[[#This Row],[//NOTA]])</f>
        <v>ntagdmrh3014000pcsuntana</v>
      </c>
      <c r="E79" t="str">
        <f ca="1">INDEX([1]!NOTA[NB NOTA_C_QTY],Table1[[#This Row],[//NOTA]])&amp;Table1[[#This Row],[MINGGU]]</f>
        <v>ntagdmrh3014000pcsuntana1</v>
      </c>
      <c r="F79">
        <f t="shared" si="1"/>
        <v>102</v>
      </c>
      <c r="G79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79">
        <f ca="1">MATCH(Table1[[#This Row],[NB NOTA_C_QTY]],[2]!db[NB NOTA_C_QTY+F],0)</f>
        <v>2098</v>
      </c>
      <c r="I79" s="4" t="str">
        <f ca="1">INDEX(INDIRECT($4:$4),Table1[//DB])</f>
        <v>Name Tag Dus Merah 301</v>
      </c>
      <c r="J79" s="4" t="str">
        <f ca="1">INDEX(INDIRECT($4:$4),Table1[//DB])</f>
        <v>UNTANA</v>
      </c>
      <c r="K79" s="5" t="str">
        <f ca="1">INDEX(INDIRECT($4:$4),Table1[//DB])</f>
        <v>ETJ</v>
      </c>
      <c r="L79" s="4" t="str">
        <f ca="1">INDEX(INDIRECT($4:$4),Table1[//DB])</f>
        <v>4000 PCS</v>
      </c>
      <c r="M79" s="4" t="str">
        <f ca="1">INDEX(INDIRECT($4:$4),Table1[//DB])</f>
        <v>dll</v>
      </c>
      <c r="N79" s="4" t="str">
        <f ca="1">INDEX(INDIRECT($4:$4),Table1[//DB])</f>
        <v>4000</v>
      </c>
      <c r="O79" s="4" t="str">
        <f ca="1">INDEX(INDIRECT($4:$4),Table1[//DB])</f>
        <v>PCS</v>
      </c>
      <c r="P79" s="4" t="str">
        <f ca="1">INDEX(INDIRECT($4:$4),Table1[//DB])</f>
        <v/>
      </c>
      <c r="Q79" s="4" t="str">
        <f ca="1">INDEX(INDIRECT($4:$4),Table1[//DB])</f>
        <v/>
      </c>
      <c r="R79" s="4" t="str">
        <f ca="1">INDEX(INDIRECT($4:$4),Table1[//DB])</f>
        <v/>
      </c>
      <c r="S79" s="4" t="str">
        <f ca="1">INDEX(INDIRECT($4:$4),Table1[//DB])</f>
        <v/>
      </c>
      <c r="T79" s="4">
        <f ca="1">INDEX(INDIRECT($4:$4),Table1[//DB])</f>
        <v>4000</v>
      </c>
      <c r="U79" s="4" t="str">
        <f ca="1">INDEX(INDIRECT($4:$4),Table1[//DB])</f>
        <v>PCS</v>
      </c>
      <c r="V79" s="4"/>
      <c r="W79" s="2">
        <f>INDEX([1]!NOTA[C],Table1[[#This Row],[//NOTA]])</f>
        <v>2</v>
      </c>
      <c r="X79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79" s="2">
        <f ca="1">INDEX(INDIRECT($2:$2),Table1[//NOTA])</f>
        <v>0</v>
      </c>
      <c r="Z79" s="2">
        <f>IF(Table1[[#This Row],[CTN]]&lt;1,"",INDEX([1]!NOTA[QTY],Table1[[#This Row],[//NOTA]]))</f>
        <v>8000</v>
      </c>
      <c r="AA79" s="2" t="str">
        <f>IF(Table1[[#This Row],[CTN]]&lt;1,"",INDEX([1]!NOTA[STN],Table1[[#This Row],[//NOTA]]))</f>
        <v>PCS</v>
      </c>
      <c r="AB7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8000</v>
      </c>
      <c r="AC79" s="4" t="str">
        <f>IF(Table1[[#This Row],[CTN]]&lt;1,INDEX([1]!NOTA[QTY],Table1[[#This Row],[//NOTA]]),"")</f>
        <v/>
      </c>
      <c r="AD79" s="4" t="str">
        <f>IF(Table1[[#This Row],[SISA]]="","",INDEX([1]!NOTA[STN],Table1[[#This Row],[//NOTA]]))</f>
        <v/>
      </c>
      <c r="AE7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79" s="2" t="str">
        <f>IF(Table1[[#This Row],[SISA X]]="","",Table1[[#This Row],[STN X]])</f>
        <v/>
      </c>
      <c r="AG79" s="2">
        <f ca="1">IF(AND(AX$5:AX$373&gt;=$3:$3,AX$5:AX$373&lt;=$4:$4),Table1[[#This Row],[CTN]],"")</f>
        <v>2</v>
      </c>
      <c r="AH79" s="2" t="str">
        <f ca="1">IF(Table1[[#This Row],[CTN_MG_1]]="","",Table1[[#This Row],[SISA X]])</f>
        <v/>
      </c>
      <c r="AI79" s="2" t="str">
        <f ca="1">IF(Table1[[#This Row],[QTY_ECER_MG_1]]="","",Table1[[#This Row],[STN SISA X]])</f>
        <v/>
      </c>
      <c r="AJ79" s="2">
        <f ca="1">IF(Table1[[#This Row],[CTN_MG_1]]="","",COUNT(AG$6:AG79))</f>
        <v>65</v>
      </c>
      <c r="AK79" s="2" t="str">
        <f ca="1">IF(AND(Table1[TGL_H]&gt;=$3:$3,Table1[TGL_H]&lt;=$4:$4),Table1[CTN],"")</f>
        <v/>
      </c>
      <c r="AL79" s="2" t="str">
        <f ca="1">IF(Table1[[#This Row],[CTN_MG_2]]="","",Table1[[#This Row],[SISA X]])</f>
        <v/>
      </c>
      <c r="AM79" s="2" t="str">
        <f ca="1">IF(Table1[[#This Row],[QTY_ECER_MG_2]]="","",Table1[[#This Row],[STN SISA X]])</f>
        <v/>
      </c>
      <c r="AN79" s="2" t="str">
        <f ca="1">IF(Table1[[#This Row],[CTN_MG_2]]="","",COUNT(AK$6:AK79))</f>
        <v/>
      </c>
      <c r="AO79" s="2" t="str">
        <f ca="1">IF(AND(AX$5:AX$373&gt;=$3:$3,AX$5:AX$373&lt;=$4:$4),Table1[[#This Row],[CTN]],"")</f>
        <v/>
      </c>
      <c r="AP79" s="2" t="str">
        <f ca="1">IF(Table1[[#This Row],[CTN_MG_3]]="","",Table1[[#This Row],[SISA X]])</f>
        <v/>
      </c>
      <c r="AQ79" s="2" t="str">
        <f ca="1">IF(Table1[[#This Row],[QTY_ECER_MG_3]]="","",Table1[[#This Row],[STN SISA X]])</f>
        <v/>
      </c>
      <c r="AR79" s="4" t="str">
        <f ca="1">IF(Table1[[#This Row],[CTN_MG_3]]="","",COUNT(AO$6:AO79))</f>
        <v/>
      </c>
      <c r="AS79" s="4" t="str">
        <f ca="1">IF(AND(Table1[[#This Row],[TGL_H]]&gt;=$3:$3,Table1[[#This Row],[TGL_H]]&lt;=$4:$4),Table1[[#This Row],[CTN]],"")</f>
        <v/>
      </c>
      <c r="AT79" s="4" t="str">
        <f ca="1">IF(Table1[[#This Row],[CTN_MG_4]]="","",Table1[[#This Row],[SISA X]])</f>
        <v/>
      </c>
      <c r="AU79" s="4" t="str">
        <f ca="1">IF(Table1[[#This Row],[QTY_ECER_MG_4]]="","",Table1[[#This Row],[STN SISA X]])</f>
        <v/>
      </c>
      <c r="AV79" s="4" t="str">
        <f ca="1">IF(Table1[[#This Row],[CTN_MG_4]]="","",COUNT(AS$6:AS79))</f>
        <v/>
      </c>
      <c r="AW79" s="4">
        <f ca="1">IF(Table1[[#This Row],[ID_4]]="",IF(Table1[[#This Row],[ID_3]]="",IF(Table1[[#This Row],[ID_2]]="",IF(Table1[[#This Row],[ID_1]]="","",1),2),3),4)</f>
        <v>1</v>
      </c>
      <c r="AX79" s="3">
        <f ca="1">INDEX([1]!NOTA[TGL_H],Table1[[#This Row],[//NOTA]])</f>
        <v>45113</v>
      </c>
    </row>
    <row r="80" spans="1:50" x14ac:dyDescent="0.25">
      <c r="A80" s="1">
        <v>104</v>
      </c>
      <c r="D80" t="str">
        <f ca="1">INDEX([1]!NOTA[NB NOTA_C_QTY],Table1[[#This Row],[//NOTA]])</f>
        <v>btbatik7lsnuntana</v>
      </c>
      <c r="E80" t="str">
        <f ca="1">INDEX([1]!NOTA[NB NOTA_C_QTY],Table1[[#This Row],[//NOTA]])&amp;Table1[[#This Row],[MINGGU]]</f>
        <v>btbatik7lsnuntana1</v>
      </c>
      <c r="F80">
        <f t="shared" si="1"/>
        <v>104</v>
      </c>
      <c r="G80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80">
        <f ca="1">MATCH(Table1[[#This Row],[NB NOTA_C_QTY]],[2]!db[NB NOTA_C_QTY+F],0)</f>
        <v>1432</v>
      </c>
      <c r="I80" s="4" t="str">
        <f ca="1">INDEX(INDIRECT($4:$4),Table1[//DB])</f>
        <v>BT batik kain</v>
      </c>
      <c r="J80" s="4" t="str">
        <f ca="1">INDEX(INDIRECT($4:$4),Table1[//DB])</f>
        <v>UNTANA</v>
      </c>
      <c r="K80" s="5" t="str">
        <f ca="1">INDEX(INDIRECT($4:$4),Table1[//DB])</f>
        <v>GLORY</v>
      </c>
      <c r="L80" s="4" t="str">
        <f ca="1">INDEX(INDIRECT($4:$4),Table1[//DB])</f>
        <v>7 LSN</v>
      </c>
      <c r="M80" s="4" t="str">
        <f ca="1">INDEX(INDIRECT($4:$4),Table1[//DB])</f>
        <v>buku</v>
      </c>
      <c r="N80" s="4" t="str">
        <f ca="1">INDEX(INDIRECT($4:$4),Table1[//DB])</f>
        <v>7</v>
      </c>
      <c r="O80" s="4" t="str">
        <f ca="1">INDEX(INDIRECT($4:$4),Table1[//DB])</f>
        <v>LSN</v>
      </c>
      <c r="P80" s="4">
        <f ca="1">INDEX(INDIRECT($4:$4),Table1[//DB])</f>
        <v>12</v>
      </c>
      <c r="Q80" s="4" t="str">
        <f ca="1">INDEX(INDIRECT($4:$4),Table1[//DB])</f>
        <v>PCS</v>
      </c>
      <c r="R80" s="4" t="str">
        <f ca="1">INDEX(INDIRECT($4:$4),Table1[//DB])</f>
        <v/>
      </c>
      <c r="S80" s="4" t="str">
        <f ca="1">INDEX(INDIRECT($4:$4),Table1[//DB])</f>
        <v/>
      </c>
      <c r="T80" s="4">
        <f ca="1">INDEX(INDIRECT($4:$4),Table1[//DB])</f>
        <v>84</v>
      </c>
      <c r="U80" s="4" t="str">
        <f ca="1">INDEX(INDIRECT($4:$4),Table1[//DB])</f>
        <v>PCS</v>
      </c>
      <c r="V80" s="4"/>
      <c r="W80" s="2">
        <f>INDEX([1]!NOTA[C],Table1[[#This Row],[//NOTA]])</f>
        <v>1</v>
      </c>
      <c r="X80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80" s="2">
        <f ca="1">INDEX(INDIRECT($2:$2),Table1[//NOTA])</f>
        <v>0</v>
      </c>
      <c r="Z80" s="2">
        <f>IF(Table1[[#This Row],[CTN]]&lt;1,"",INDEX([1]!NOTA[QTY],Table1[[#This Row],[//NOTA]]))</f>
        <v>7</v>
      </c>
      <c r="AA80" s="2" t="str">
        <f>IF(Table1[[#This Row],[CTN]]&lt;1,"",INDEX([1]!NOTA[STN],Table1[[#This Row],[//NOTA]]))</f>
        <v>LSN</v>
      </c>
      <c r="AB80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84</v>
      </c>
      <c r="AC80" s="4" t="str">
        <f>IF(Table1[[#This Row],[CTN]]&lt;1,INDEX([1]!NOTA[QTY],Table1[[#This Row],[//NOTA]]),"")</f>
        <v/>
      </c>
      <c r="AD80" s="4" t="str">
        <f>IF(Table1[[#This Row],[SISA]]="","",INDEX([1]!NOTA[STN],Table1[[#This Row],[//NOTA]]))</f>
        <v/>
      </c>
      <c r="AE8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80" s="2" t="str">
        <f>IF(Table1[[#This Row],[SISA X]]="","",Table1[[#This Row],[STN X]])</f>
        <v/>
      </c>
      <c r="AG80" s="2">
        <f ca="1">IF(AND(AX$5:AX$373&gt;=$3:$3,AX$5:AX$373&lt;=$4:$4),Table1[[#This Row],[CTN]],"")</f>
        <v>1</v>
      </c>
      <c r="AH80" s="2" t="str">
        <f ca="1">IF(Table1[[#This Row],[CTN_MG_1]]="","",Table1[[#This Row],[SISA X]])</f>
        <v/>
      </c>
      <c r="AI80" s="2" t="str">
        <f ca="1">IF(Table1[[#This Row],[QTY_ECER_MG_1]]="","",Table1[[#This Row],[STN SISA X]])</f>
        <v/>
      </c>
      <c r="AJ80" s="2">
        <f ca="1">IF(Table1[[#This Row],[CTN_MG_1]]="","",COUNT(AG$6:AG80))</f>
        <v>66</v>
      </c>
      <c r="AK80" s="2" t="str">
        <f ca="1">IF(AND(Table1[TGL_H]&gt;=$3:$3,Table1[TGL_H]&lt;=$4:$4),Table1[CTN],"")</f>
        <v/>
      </c>
      <c r="AL80" s="2" t="str">
        <f ca="1">IF(Table1[[#This Row],[CTN_MG_2]]="","",Table1[[#This Row],[SISA X]])</f>
        <v/>
      </c>
      <c r="AM80" s="2" t="str">
        <f ca="1">IF(Table1[[#This Row],[QTY_ECER_MG_2]]="","",Table1[[#This Row],[STN SISA X]])</f>
        <v/>
      </c>
      <c r="AN80" s="2" t="str">
        <f ca="1">IF(Table1[[#This Row],[CTN_MG_2]]="","",COUNT(AK$6:AK80))</f>
        <v/>
      </c>
      <c r="AO80" s="2" t="str">
        <f ca="1">IF(AND(AX$5:AX$373&gt;=$3:$3,AX$5:AX$373&lt;=$4:$4),Table1[[#This Row],[CTN]],"")</f>
        <v/>
      </c>
      <c r="AP80" s="2" t="str">
        <f ca="1">IF(Table1[[#This Row],[CTN_MG_3]]="","",Table1[[#This Row],[SISA X]])</f>
        <v/>
      </c>
      <c r="AQ80" s="2" t="str">
        <f ca="1">IF(Table1[[#This Row],[QTY_ECER_MG_3]]="","",Table1[[#This Row],[STN SISA X]])</f>
        <v/>
      </c>
      <c r="AR80" s="4" t="str">
        <f ca="1">IF(Table1[[#This Row],[CTN_MG_3]]="","",COUNT(AO$6:AO80))</f>
        <v/>
      </c>
      <c r="AS80" s="4" t="str">
        <f ca="1">IF(AND(Table1[[#This Row],[TGL_H]]&gt;=$3:$3,Table1[[#This Row],[TGL_H]]&lt;=$4:$4),Table1[[#This Row],[CTN]],"")</f>
        <v/>
      </c>
      <c r="AT80" s="4" t="str">
        <f ca="1">IF(Table1[[#This Row],[CTN_MG_4]]="","",Table1[[#This Row],[SISA X]])</f>
        <v/>
      </c>
      <c r="AU80" s="4" t="str">
        <f ca="1">IF(Table1[[#This Row],[QTY_ECER_MG_4]]="","",Table1[[#This Row],[STN SISA X]])</f>
        <v/>
      </c>
      <c r="AV80" s="4" t="str">
        <f ca="1">IF(Table1[[#This Row],[CTN_MG_4]]="","",COUNT(AS$6:AS80))</f>
        <v/>
      </c>
      <c r="AW80" s="4">
        <f ca="1">IF(Table1[[#This Row],[ID_4]]="",IF(Table1[[#This Row],[ID_3]]="",IF(Table1[[#This Row],[ID_2]]="",IF(Table1[[#This Row],[ID_1]]="","",1),2),3),4)</f>
        <v>1</v>
      </c>
      <c r="AX80" s="3">
        <f ca="1">INDEX([1]!NOTA[TGL_H],Table1[[#This Row],[//NOTA]])</f>
        <v>45114</v>
      </c>
    </row>
    <row r="81" spans="1:50" x14ac:dyDescent="0.25">
      <c r="A81" s="1">
        <v>106</v>
      </c>
      <c r="D81" t="str">
        <f ca="1">INDEX([1]!NOTA[NB NOTA_C_QTY],Table1[[#This Row],[//NOTA]])</f>
        <v>gelpentizo10tg34096lsnuntana</v>
      </c>
      <c r="E81" t="str">
        <f ca="1">INDEX([1]!NOTA[NB NOTA_C_QTY],Table1[[#This Row],[//NOTA]])&amp;Table1[[#This Row],[MINGGU]]</f>
        <v>gelpentizo10tg34096lsnuntana1</v>
      </c>
      <c r="F81">
        <f t="shared" si="1"/>
        <v>106</v>
      </c>
      <c r="G81">
        <f ca="1">IF(Table1[[#This Row],[FAKTUR]]="UNTANA",MATCH(Table1[[#This Row],[NB NOTA_C_QTY]],[3]!GLOBAL[POINTER],0),IF(Table1[[#This Row],[FAKTUR]]="ARTO MORO",MATCH(Table1[[#This Row],[NB NOTA_C_QTY]],[3]!Table2[Column2],0),""))</f>
        <v>2734</v>
      </c>
      <c r="H81">
        <f ca="1">MATCH(Table1[[#This Row],[NB NOTA_C_QTY]],[2]!db[NB NOTA_C_QTY+F],0)</f>
        <v>1737</v>
      </c>
      <c r="I81" s="4" t="str">
        <f ca="1">INDEX(INDIRECT($4:$4),Table1[//DB])</f>
        <v>Gel pen Tizo 1.0 TG 340</v>
      </c>
      <c r="J81" s="4" t="str">
        <f ca="1">INDEX(INDIRECT($4:$4),Table1[//DB])</f>
        <v>UNTANA</v>
      </c>
      <c r="K81" s="5" t="str">
        <f ca="1">INDEX(INDIRECT($4:$4),Table1[//DB])</f>
        <v>DB STATIONERY</v>
      </c>
      <c r="L81" s="4" t="str">
        <f ca="1">INDEX(INDIRECT($4:$4),Table1[//DB])</f>
        <v>96 LSN</v>
      </c>
      <c r="M81" s="4" t="str">
        <f ca="1">INDEX(INDIRECT($4:$4),Table1[//DB])</f>
        <v>pen</v>
      </c>
      <c r="N81" s="4" t="str">
        <f ca="1">INDEX(INDIRECT($4:$4),Table1[//DB])</f>
        <v>96</v>
      </c>
      <c r="O81" s="4" t="str">
        <f ca="1">INDEX(INDIRECT($4:$4),Table1[//DB])</f>
        <v>LSN</v>
      </c>
      <c r="P81" s="4">
        <f ca="1">INDEX(INDIRECT($4:$4),Table1[//DB])</f>
        <v>12</v>
      </c>
      <c r="Q81" s="4" t="str">
        <f ca="1">INDEX(INDIRECT($4:$4),Table1[//DB])</f>
        <v>PCS</v>
      </c>
      <c r="R81" s="4" t="str">
        <f ca="1">INDEX(INDIRECT($4:$4),Table1[//DB])</f>
        <v/>
      </c>
      <c r="S81" s="4" t="str">
        <f ca="1">INDEX(INDIRECT($4:$4),Table1[//DB])</f>
        <v/>
      </c>
      <c r="T81" s="4">
        <f ca="1">INDEX(INDIRECT($4:$4),Table1[//DB])</f>
        <v>1152</v>
      </c>
      <c r="U81" s="4" t="str">
        <f ca="1">INDEX(INDIRECT($4:$4),Table1[//DB])</f>
        <v>PCS</v>
      </c>
      <c r="V81" s="4"/>
      <c r="W81" s="2">
        <f>INDEX([1]!NOTA[C],Table1[[#This Row],[//NOTA]])</f>
        <v>10</v>
      </c>
      <c r="X81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81" s="2">
        <f ca="1">INDEX(INDIRECT($2:$2),Table1[//NOTA])</f>
        <v>0</v>
      </c>
      <c r="Z81" s="2">
        <f>IF(Table1[[#This Row],[CTN]]&lt;1,"",INDEX([1]!NOTA[QTY],Table1[[#This Row],[//NOTA]]))</f>
        <v>960</v>
      </c>
      <c r="AA81" s="2" t="str">
        <f>IF(Table1[[#This Row],[CTN]]&lt;1,"",INDEX([1]!NOTA[STN],Table1[[#This Row],[//NOTA]]))</f>
        <v>LSN</v>
      </c>
      <c r="AB81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11520</v>
      </c>
      <c r="AC81" s="4" t="str">
        <f>IF(Table1[[#This Row],[CTN]]&lt;1,INDEX([1]!NOTA[QTY],Table1[[#This Row],[//NOTA]]),"")</f>
        <v/>
      </c>
      <c r="AD81" s="4" t="str">
        <f>IF(Table1[[#This Row],[SISA]]="","",INDEX([1]!NOTA[STN],Table1[[#This Row],[//NOTA]]))</f>
        <v/>
      </c>
      <c r="AE8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81" s="2" t="str">
        <f>IF(Table1[[#This Row],[SISA X]]="","",Table1[[#This Row],[STN X]])</f>
        <v/>
      </c>
      <c r="AG81" s="2">
        <f ca="1">IF(AND(AX$5:AX$373&gt;=$3:$3,AX$5:AX$373&lt;=$4:$4),Table1[[#This Row],[CTN]],"")</f>
        <v>10</v>
      </c>
      <c r="AH81" s="2" t="str">
        <f ca="1">IF(Table1[[#This Row],[CTN_MG_1]]="","",Table1[[#This Row],[SISA X]])</f>
        <v/>
      </c>
      <c r="AI81" s="2" t="str">
        <f ca="1">IF(Table1[[#This Row],[QTY_ECER_MG_1]]="","",Table1[[#This Row],[STN SISA X]])</f>
        <v/>
      </c>
      <c r="AJ81" s="2">
        <f ca="1">IF(Table1[[#This Row],[CTN_MG_1]]="","",COUNT(AG$6:AG81))</f>
        <v>67</v>
      </c>
      <c r="AK81" s="2" t="str">
        <f ca="1">IF(AND(Table1[TGL_H]&gt;=$3:$3,Table1[TGL_H]&lt;=$4:$4),Table1[CTN],"")</f>
        <v/>
      </c>
      <c r="AL81" s="2" t="str">
        <f ca="1">IF(Table1[[#This Row],[CTN_MG_2]]="","",Table1[[#This Row],[SISA X]])</f>
        <v/>
      </c>
      <c r="AM81" s="2" t="str">
        <f ca="1">IF(Table1[[#This Row],[QTY_ECER_MG_2]]="","",Table1[[#This Row],[STN SISA X]])</f>
        <v/>
      </c>
      <c r="AN81" s="2" t="str">
        <f ca="1">IF(Table1[[#This Row],[CTN_MG_2]]="","",COUNT(AK$6:AK81))</f>
        <v/>
      </c>
      <c r="AO81" s="2" t="str">
        <f ca="1">IF(AND(AX$5:AX$373&gt;=$3:$3,AX$5:AX$373&lt;=$4:$4),Table1[[#This Row],[CTN]],"")</f>
        <v/>
      </c>
      <c r="AP81" s="2" t="str">
        <f ca="1">IF(Table1[[#This Row],[CTN_MG_3]]="","",Table1[[#This Row],[SISA X]])</f>
        <v/>
      </c>
      <c r="AQ81" s="2" t="str">
        <f ca="1">IF(Table1[[#This Row],[QTY_ECER_MG_3]]="","",Table1[[#This Row],[STN SISA X]])</f>
        <v/>
      </c>
      <c r="AR81" s="4" t="str">
        <f ca="1">IF(Table1[[#This Row],[CTN_MG_3]]="","",COUNT(AO$6:AO81))</f>
        <v/>
      </c>
      <c r="AS81" s="4" t="str">
        <f ca="1">IF(AND(Table1[[#This Row],[TGL_H]]&gt;=$3:$3,Table1[[#This Row],[TGL_H]]&lt;=$4:$4),Table1[[#This Row],[CTN]],"")</f>
        <v/>
      </c>
      <c r="AT81" s="4" t="str">
        <f ca="1">IF(Table1[[#This Row],[CTN_MG_4]]="","",Table1[[#This Row],[SISA X]])</f>
        <v/>
      </c>
      <c r="AU81" s="4" t="str">
        <f ca="1">IF(Table1[[#This Row],[QTY_ECER_MG_4]]="","",Table1[[#This Row],[STN SISA X]])</f>
        <v/>
      </c>
      <c r="AV81" s="4" t="str">
        <f ca="1">IF(Table1[[#This Row],[CTN_MG_4]]="","",COUNT(AS$6:AS81))</f>
        <v/>
      </c>
      <c r="AW81" s="4">
        <f ca="1">IF(Table1[[#This Row],[ID_4]]="",IF(Table1[[#This Row],[ID_3]]="",IF(Table1[[#This Row],[ID_2]]="",IF(Table1[[#This Row],[ID_1]]="","",1),2),3),4)</f>
        <v>1</v>
      </c>
      <c r="AX81" s="3">
        <f ca="1">INDEX([1]!NOTA[TGL_H],Table1[[#This Row],[//NOTA]])</f>
        <v>45114</v>
      </c>
    </row>
    <row r="82" spans="1:50" x14ac:dyDescent="0.25">
      <c r="A82" s="1">
        <v>107</v>
      </c>
      <c r="D82" t="str">
        <f ca="1">INDEX([1]!NOTA[NB NOTA_C_QTY],Table1[[#This Row],[//NOTA]])</f>
        <v>gel10340birutg340bi96lsnuntana</v>
      </c>
      <c r="E82" t="str">
        <f ca="1">INDEX([1]!NOTA[NB NOTA_C_QTY],Table1[[#This Row],[//NOTA]])&amp;Table1[[#This Row],[MINGGU]]</f>
        <v>gel10340birutg340bi96lsnuntana1</v>
      </c>
      <c r="F82">
        <f t="shared" si="1"/>
        <v>107</v>
      </c>
      <c r="G82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82">
        <f ca="1">MATCH(Table1[[#This Row],[NB NOTA_C_QTY]],[2]!db[NB NOTA_C_QTY+F],0)</f>
        <v>1738</v>
      </c>
      <c r="I82" s="4" t="str">
        <f ca="1">INDEX(INDIRECT($4:$4),Table1[//DB])</f>
        <v>Gel pen Tizo 1.0 TG 340 biru</v>
      </c>
      <c r="J82" s="4" t="str">
        <f ca="1">INDEX(INDIRECT($4:$4),Table1[//DB])</f>
        <v>UNTANA</v>
      </c>
      <c r="K82" s="5" t="str">
        <f ca="1">INDEX(INDIRECT($4:$4),Table1[//DB])</f>
        <v>DB STATIONERY</v>
      </c>
      <c r="L82" s="4" t="str">
        <f ca="1">INDEX(INDIRECT($4:$4),Table1[//DB])</f>
        <v>96 LSN</v>
      </c>
      <c r="M82" s="4" t="str">
        <f ca="1">INDEX(INDIRECT($4:$4),Table1[//DB])</f>
        <v>pen</v>
      </c>
      <c r="N82" s="4" t="str">
        <f ca="1">INDEX(INDIRECT($4:$4),Table1[//DB])</f>
        <v>96</v>
      </c>
      <c r="O82" s="4" t="str">
        <f ca="1">INDEX(INDIRECT($4:$4),Table1[//DB])</f>
        <v>LSN</v>
      </c>
      <c r="P82" s="4">
        <f ca="1">INDEX(INDIRECT($4:$4),Table1[//DB])</f>
        <v>12</v>
      </c>
      <c r="Q82" s="4" t="str">
        <f ca="1">INDEX(INDIRECT($4:$4),Table1[//DB])</f>
        <v>PCS</v>
      </c>
      <c r="R82" s="4" t="str">
        <f ca="1">INDEX(INDIRECT($4:$4),Table1[//DB])</f>
        <v/>
      </c>
      <c r="S82" s="4" t="str">
        <f ca="1">INDEX(INDIRECT($4:$4),Table1[//DB])</f>
        <v/>
      </c>
      <c r="T82" s="4">
        <f ca="1">INDEX(INDIRECT($4:$4),Table1[//DB])</f>
        <v>1152</v>
      </c>
      <c r="U82" s="4" t="str">
        <f ca="1">INDEX(INDIRECT($4:$4),Table1[//DB])</f>
        <v>PCS</v>
      </c>
      <c r="V82" s="4"/>
      <c r="W82" s="2">
        <f>INDEX([1]!NOTA[C],Table1[[#This Row],[//NOTA]])</f>
        <v>5</v>
      </c>
      <c r="X82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82" s="2">
        <f ca="1">INDEX(INDIRECT($2:$2),Table1[//NOTA])</f>
        <v>0</v>
      </c>
      <c r="Z82" s="2">
        <f>IF(Table1[[#This Row],[CTN]]&lt;1,"",INDEX([1]!NOTA[QTY],Table1[[#This Row],[//NOTA]]))</f>
        <v>480</v>
      </c>
      <c r="AA82" s="2" t="str">
        <f>IF(Table1[[#This Row],[CTN]]&lt;1,"",INDEX([1]!NOTA[STN],Table1[[#This Row],[//NOTA]]))</f>
        <v>LSN</v>
      </c>
      <c r="AB82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5760</v>
      </c>
      <c r="AC82" s="4" t="str">
        <f>IF(Table1[[#This Row],[CTN]]&lt;1,INDEX([1]!NOTA[QTY],Table1[[#This Row],[//NOTA]]),"")</f>
        <v/>
      </c>
      <c r="AD82" s="4" t="str">
        <f>IF(Table1[[#This Row],[SISA]]="","",INDEX([1]!NOTA[STN],Table1[[#This Row],[//NOTA]]))</f>
        <v/>
      </c>
      <c r="AE8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82" s="2" t="str">
        <f>IF(Table1[[#This Row],[SISA X]]="","",Table1[[#This Row],[STN X]])</f>
        <v/>
      </c>
      <c r="AG82" s="2">
        <f ca="1">IF(AND(AX$5:AX$373&gt;=$3:$3,AX$5:AX$373&lt;=$4:$4),Table1[[#This Row],[CTN]],"")</f>
        <v>5</v>
      </c>
      <c r="AH82" s="2" t="str">
        <f ca="1">IF(Table1[[#This Row],[CTN_MG_1]]="","",Table1[[#This Row],[SISA X]])</f>
        <v/>
      </c>
      <c r="AI82" s="2" t="str">
        <f ca="1">IF(Table1[[#This Row],[QTY_ECER_MG_1]]="","",Table1[[#This Row],[STN SISA X]])</f>
        <v/>
      </c>
      <c r="AJ82" s="2">
        <f ca="1">IF(Table1[[#This Row],[CTN_MG_1]]="","",COUNT(AG$6:AG82))</f>
        <v>68</v>
      </c>
      <c r="AK82" s="2" t="str">
        <f ca="1">IF(AND(Table1[TGL_H]&gt;=$3:$3,Table1[TGL_H]&lt;=$4:$4),Table1[CTN],"")</f>
        <v/>
      </c>
      <c r="AL82" s="2" t="str">
        <f ca="1">IF(Table1[[#This Row],[CTN_MG_2]]="","",Table1[[#This Row],[SISA X]])</f>
        <v/>
      </c>
      <c r="AM82" s="2" t="str">
        <f ca="1">IF(Table1[[#This Row],[QTY_ECER_MG_2]]="","",Table1[[#This Row],[STN SISA X]])</f>
        <v/>
      </c>
      <c r="AN82" s="2" t="str">
        <f ca="1">IF(Table1[[#This Row],[CTN_MG_2]]="","",COUNT(AK$6:AK82))</f>
        <v/>
      </c>
      <c r="AO82" s="2" t="str">
        <f ca="1">IF(AND(AX$5:AX$373&gt;=$3:$3,AX$5:AX$373&lt;=$4:$4),Table1[[#This Row],[CTN]],"")</f>
        <v/>
      </c>
      <c r="AP82" s="2" t="str">
        <f ca="1">IF(Table1[[#This Row],[CTN_MG_3]]="","",Table1[[#This Row],[SISA X]])</f>
        <v/>
      </c>
      <c r="AQ82" s="2" t="str">
        <f ca="1">IF(Table1[[#This Row],[QTY_ECER_MG_3]]="","",Table1[[#This Row],[STN SISA X]])</f>
        <v/>
      </c>
      <c r="AR82" s="4" t="str">
        <f ca="1">IF(Table1[[#This Row],[CTN_MG_3]]="","",COUNT(AO$6:AO82))</f>
        <v/>
      </c>
      <c r="AS82" s="4" t="str">
        <f ca="1">IF(AND(Table1[[#This Row],[TGL_H]]&gt;=$3:$3,Table1[[#This Row],[TGL_H]]&lt;=$4:$4),Table1[[#This Row],[CTN]],"")</f>
        <v/>
      </c>
      <c r="AT82" s="4" t="str">
        <f ca="1">IF(Table1[[#This Row],[CTN_MG_4]]="","",Table1[[#This Row],[SISA X]])</f>
        <v/>
      </c>
      <c r="AU82" s="4" t="str">
        <f ca="1">IF(Table1[[#This Row],[QTY_ECER_MG_4]]="","",Table1[[#This Row],[STN SISA X]])</f>
        <v/>
      </c>
      <c r="AV82" s="4" t="str">
        <f ca="1">IF(Table1[[#This Row],[CTN_MG_4]]="","",COUNT(AS$6:AS82))</f>
        <v/>
      </c>
      <c r="AW82" s="4">
        <f ca="1">IF(Table1[[#This Row],[ID_4]]="",IF(Table1[[#This Row],[ID_3]]="",IF(Table1[[#This Row],[ID_2]]="",IF(Table1[[#This Row],[ID_1]]="","",1),2),3),4)</f>
        <v>1</v>
      </c>
      <c r="AX82" s="3">
        <f ca="1">INDEX([1]!NOTA[TGL_H],Table1[[#This Row],[//NOTA]])</f>
        <v>45114</v>
      </c>
    </row>
    <row r="83" spans="1:50" x14ac:dyDescent="0.25">
      <c r="A83" s="1">
        <v>108</v>
      </c>
      <c r="D83" t="str">
        <f ca="1">INDEX([1]!NOTA[NB NOTA_C_QTY],Table1[[#This Row],[//NOTA]])</f>
        <v>mekpensil20tizotm030a196lsnuntana</v>
      </c>
      <c r="E83" t="str">
        <f ca="1">INDEX([1]!NOTA[NB NOTA_C_QTY],Table1[[#This Row],[//NOTA]])&amp;Table1[[#This Row],[MINGGU]]</f>
        <v>mekpensil20tizotm030a196lsnuntana1</v>
      </c>
      <c r="F83">
        <f t="shared" si="1"/>
        <v>108</v>
      </c>
      <c r="G83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83">
        <f ca="1">MATCH(Table1[[#This Row],[NB NOTA_C_QTY]],[2]!db[NB NOTA_C_QTY+F],0)</f>
        <v>2054</v>
      </c>
      <c r="I83" s="4" t="str">
        <f ca="1">INDEX(INDIRECT($4:$4),Table1[//DB])</f>
        <v>Mech Pen Tizo 2.0 TM 030A-1</v>
      </c>
      <c r="J83" s="4" t="str">
        <f ca="1">INDEX(INDIRECT($4:$4),Table1[//DB])</f>
        <v>UNTANA</v>
      </c>
      <c r="K83" s="5" t="str">
        <f ca="1">INDEX(INDIRECT($4:$4),Table1[//DB])</f>
        <v>DB</v>
      </c>
      <c r="L83" s="4" t="str">
        <f ca="1">INDEX(INDIRECT($4:$4),Table1[//DB])</f>
        <v>96 LSN</v>
      </c>
      <c r="M83" s="4" t="str">
        <f ca="1">INDEX(INDIRECT($4:$4),Table1[//DB])</f>
        <v>mechpen</v>
      </c>
      <c r="N83" s="4" t="str">
        <f ca="1">INDEX(INDIRECT($4:$4),Table1[//DB])</f>
        <v>96</v>
      </c>
      <c r="O83" s="4" t="str">
        <f ca="1">INDEX(INDIRECT($4:$4),Table1[//DB])</f>
        <v>LSN</v>
      </c>
      <c r="P83" s="4">
        <f ca="1">INDEX(INDIRECT($4:$4),Table1[//DB])</f>
        <v>12</v>
      </c>
      <c r="Q83" s="4" t="str">
        <f ca="1">INDEX(INDIRECT($4:$4),Table1[//DB])</f>
        <v>PCS</v>
      </c>
      <c r="R83" s="4" t="str">
        <f ca="1">INDEX(INDIRECT($4:$4),Table1[//DB])</f>
        <v/>
      </c>
      <c r="S83" s="4" t="str">
        <f ca="1">INDEX(INDIRECT($4:$4),Table1[//DB])</f>
        <v/>
      </c>
      <c r="T83" s="4">
        <f ca="1">INDEX(INDIRECT($4:$4),Table1[//DB])</f>
        <v>1152</v>
      </c>
      <c r="U83" s="4" t="str">
        <f ca="1">INDEX(INDIRECT($4:$4),Table1[//DB])</f>
        <v>PCS</v>
      </c>
      <c r="V83" s="4"/>
      <c r="W83" s="2">
        <f>INDEX([1]!NOTA[C],Table1[[#This Row],[//NOTA]])</f>
        <v>2</v>
      </c>
      <c r="X83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83" s="2">
        <f ca="1">INDEX(INDIRECT($2:$2),Table1[//NOTA])</f>
        <v>0</v>
      </c>
      <c r="Z83" s="2">
        <f>IF(Table1[[#This Row],[CTN]]&lt;1,"",INDEX([1]!NOTA[QTY],Table1[[#This Row],[//NOTA]]))</f>
        <v>192</v>
      </c>
      <c r="AA83" s="2" t="str">
        <f>IF(Table1[[#This Row],[CTN]]&lt;1,"",INDEX([1]!NOTA[STN],Table1[[#This Row],[//NOTA]]))</f>
        <v>LSN</v>
      </c>
      <c r="AB83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2304</v>
      </c>
      <c r="AC83" s="4" t="str">
        <f>IF(Table1[[#This Row],[CTN]]&lt;1,INDEX([1]!NOTA[QTY],Table1[[#This Row],[//NOTA]]),"")</f>
        <v/>
      </c>
      <c r="AD83" s="4" t="str">
        <f>IF(Table1[[#This Row],[SISA]]="","",INDEX([1]!NOTA[STN],Table1[[#This Row],[//NOTA]]))</f>
        <v/>
      </c>
      <c r="AE8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83" s="2" t="str">
        <f>IF(Table1[[#This Row],[SISA X]]="","",Table1[[#This Row],[STN X]])</f>
        <v/>
      </c>
      <c r="AG83" s="2">
        <f ca="1">IF(AND(AX$5:AX$373&gt;=$3:$3,AX$5:AX$373&lt;=$4:$4),Table1[[#This Row],[CTN]],"")</f>
        <v>2</v>
      </c>
      <c r="AH83" s="2" t="str">
        <f ca="1">IF(Table1[[#This Row],[CTN_MG_1]]="","",Table1[[#This Row],[SISA X]])</f>
        <v/>
      </c>
      <c r="AI83" s="2" t="str">
        <f ca="1">IF(Table1[[#This Row],[QTY_ECER_MG_1]]="","",Table1[[#This Row],[STN SISA X]])</f>
        <v/>
      </c>
      <c r="AJ83" s="2">
        <f ca="1">IF(Table1[[#This Row],[CTN_MG_1]]="","",COUNT(AG$6:AG83))</f>
        <v>69</v>
      </c>
      <c r="AK83" s="2" t="str">
        <f ca="1">IF(AND(Table1[TGL_H]&gt;=$3:$3,Table1[TGL_H]&lt;=$4:$4),Table1[CTN],"")</f>
        <v/>
      </c>
      <c r="AL83" s="2" t="str">
        <f ca="1">IF(Table1[[#This Row],[CTN_MG_2]]="","",Table1[[#This Row],[SISA X]])</f>
        <v/>
      </c>
      <c r="AM83" s="2" t="str">
        <f ca="1">IF(Table1[[#This Row],[QTY_ECER_MG_2]]="","",Table1[[#This Row],[STN SISA X]])</f>
        <v/>
      </c>
      <c r="AN83" s="2" t="str">
        <f ca="1">IF(Table1[[#This Row],[CTN_MG_2]]="","",COUNT(AK$6:AK83))</f>
        <v/>
      </c>
      <c r="AO83" s="2" t="str">
        <f ca="1">IF(AND(AX$5:AX$373&gt;=$3:$3,AX$5:AX$373&lt;=$4:$4),Table1[[#This Row],[CTN]],"")</f>
        <v/>
      </c>
      <c r="AP83" s="2" t="str">
        <f ca="1">IF(Table1[[#This Row],[CTN_MG_3]]="","",Table1[[#This Row],[SISA X]])</f>
        <v/>
      </c>
      <c r="AQ83" s="2" t="str">
        <f ca="1">IF(Table1[[#This Row],[QTY_ECER_MG_3]]="","",Table1[[#This Row],[STN SISA X]])</f>
        <v/>
      </c>
      <c r="AR83" s="4" t="str">
        <f ca="1">IF(Table1[[#This Row],[CTN_MG_3]]="","",COUNT(AO$6:AO83))</f>
        <v/>
      </c>
      <c r="AS83" s="4" t="str">
        <f ca="1">IF(AND(Table1[[#This Row],[TGL_H]]&gt;=$3:$3,Table1[[#This Row],[TGL_H]]&lt;=$4:$4),Table1[[#This Row],[CTN]],"")</f>
        <v/>
      </c>
      <c r="AT83" s="4" t="str">
        <f ca="1">IF(Table1[[#This Row],[CTN_MG_4]]="","",Table1[[#This Row],[SISA X]])</f>
        <v/>
      </c>
      <c r="AU83" s="4" t="str">
        <f ca="1">IF(Table1[[#This Row],[QTY_ECER_MG_4]]="","",Table1[[#This Row],[STN SISA X]])</f>
        <v/>
      </c>
      <c r="AV83" s="4" t="str">
        <f ca="1">IF(Table1[[#This Row],[CTN_MG_4]]="","",COUNT(AS$6:AS83))</f>
        <v/>
      </c>
      <c r="AW83" s="4">
        <f ca="1">IF(Table1[[#This Row],[ID_4]]="",IF(Table1[[#This Row],[ID_3]]="",IF(Table1[[#This Row],[ID_2]]="",IF(Table1[[#This Row],[ID_1]]="","",1),2),3),4)</f>
        <v>1</v>
      </c>
      <c r="AX83" s="3">
        <f ca="1">INDEX([1]!NOTA[TGL_H],Table1[[#This Row],[//NOTA]])</f>
        <v>45114</v>
      </c>
    </row>
    <row r="84" spans="1:50" x14ac:dyDescent="0.25">
      <c r="A84" s="1">
        <v>109</v>
      </c>
      <c r="D84" t="str">
        <f ca="1">INDEX([1]!NOTA[NB NOTA_C_QTY],Table1[[#This Row],[//NOTA]])</f>
        <v>mektizo20tm030c96lsnuntana</v>
      </c>
      <c r="E84" t="str">
        <f ca="1">INDEX([1]!NOTA[NB NOTA_C_QTY],Table1[[#This Row],[//NOTA]])&amp;Table1[[#This Row],[MINGGU]]</f>
        <v>mektizo20tm030c96lsnuntana1</v>
      </c>
      <c r="F84">
        <f t="shared" si="1"/>
        <v>109</v>
      </c>
      <c r="G8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84">
        <f ca="1">MATCH(Table1[[#This Row],[NB NOTA_C_QTY]],[2]!db[NB NOTA_C_QTY+F],0)</f>
        <v>2057</v>
      </c>
      <c r="I84" s="4" t="str">
        <f ca="1">INDEX(INDIRECT($4:$4),Table1[//DB])</f>
        <v>Mech pen Tizo 2.0 TM 030-C</v>
      </c>
      <c r="J84" s="4" t="str">
        <f ca="1">INDEX(INDIRECT($4:$4),Table1[//DB])</f>
        <v>UNTANA</v>
      </c>
      <c r="K84" s="5">
        <f ca="1">INDEX(INDIRECT($4:$4),Table1[//DB])</f>
        <v>99</v>
      </c>
      <c r="L84" s="4" t="str">
        <f ca="1">INDEX(INDIRECT($4:$4),Table1[//DB])</f>
        <v>96 LSN</v>
      </c>
      <c r="M84" s="4" t="str">
        <f ca="1">INDEX(INDIRECT($4:$4),Table1[//DB])</f>
        <v>mechpen</v>
      </c>
      <c r="N84" s="4" t="str">
        <f ca="1">INDEX(INDIRECT($4:$4),Table1[//DB])</f>
        <v>96</v>
      </c>
      <c r="O84" s="4" t="str">
        <f ca="1">INDEX(INDIRECT($4:$4),Table1[//DB])</f>
        <v>LSN</v>
      </c>
      <c r="P84" s="4">
        <f ca="1">INDEX(INDIRECT($4:$4),Table1[//DB])</f>
        <v>12</v>
      </c>
      <c r="Q84" s="4" t="str">
        <f ca="1">INDEX(INDIRECT($4:$4),Table1[//DB])</f>
        <v>PCS</v>
      </c>
      <c r="R84" s="4" t="str">
        <f ca="1">INDEX(INDIRECT($4:$4),Table1[//DB])</f>
        <v/>
      </c>
      <c r="S84" s="4" t="str">
        <f ca="1">INDEX(INDIRECT($4:$4),Table1[//DB])</f>
        <v/>
      </c>
      <c r="T84" s="4">
        <f ca="1">INDEX(INDIRECT($4:$4),Table1[//DB])</f>
        <v>1152</v>
      </c>
      <c r="U84" s="4" t="str">
        <f ca="1">INDEX(INDIRECT($4:$4),Table1[//DB])</f>
        <v>PCS</v>
      </c>
      <c r="V84" s="4"/>
      <c r="W84" s="2">
        <f>INDEX([1]!NOTA[C],Table1[[#This Row],[//NOTA]])</f>
        <v>2</v>
      </c>
      <c r="X84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84" s="2">
        <f ca="1">INDEX(INDIRECT($2:$2),Table1[//NOTA])</f>
        <v>0</v>
      </c>
      <c r="Z84" s="2">
        <f>IF(Table1[[#This Row],[CTN]]&lt;1,"",INDEX([1]!NOTA[QTY],Table1[[#This Row],[//NOTA]]))</f>
        <v>192</v>
      </c>
      <c r="AA84" s="2" t="str">
        <f>IF(Table1[[#This Row],[CTN]]&lt;1,"",INDEX([1]!NOTA[STN],Table1[[#This Row],[//NOTA]]))</f>
        <v>LSN</v>
      </c>
      <c r="AB84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2304</v>
      </c>
      <c r="AC84" s="4" t="str">
        <f>IF(Table1[[#This Row],[CTN]]&lt;1,INDEX([1]!NOTA[QTY],Table1[[#This Row],[//NOTA]]),"")</f>
        <v/>
      </c>
      <c r="AD84" s="4" t="str">
        <f>IF(Table1[[#This Row],[SISA]]="","",INDEX([1]!NOTA[STN],Table1[[#This Row],[//NOTA]]))</f>
        <v/>
      </c>
      <c r="AE8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84" s="2" t="str">
        <f>IF(Table1[[#This Row],[SISA X]]="","",Table1[[#This Row],[STN X]])</f>
        <v/>
      </c>
      <c r="AG84" s="2">
        <f ca="1">IF(AND(AX$5:AX$373&gt;=$3:$3,AX$5:AX$373&lt;=$4:$4),Table1[[#This Row],[CTN]],"")</f>
        <v>2</v>
      </c>
      <c r="AH84" s="2" t="str">
        <f ca="1">IF(Table1[[#This Row],[CTN_MG_1]]="","",Table1[[#This Row],[SISA X]])</f>
        <v/>
      </c>
      <c r="AI84" s="2" t="str">
        <f ca="1">IF(Table1[[#This Row],[QTY_ECER_MG_1]]="","",Table1[[#This Row],[STN SISA X]])</f>
        <v/>
      </c>
      <c r="AJ84" s="2">
        <f ca="1">IF(Table1[[#This Row],[CTN_MG_1]]="","",COUNT(AG$6:AG84))</f>
        <v>70</v>
      </c>
      <c r="AK84" s="2" t="str">
        <f ca="1">IF(AND(Table1[TGL_H]&gt;=$3:$3,Table1[TGL_H]&lt;=$4:$4),Table1[CTN],"")</f>
        <v/>
      </c>
      <c r="AL84" s="2" t="str">
        <f ca="1">IF(Table1[[#This Row],[CTN_MG_2]]="","",Table1[[#This Row],[SISA X]])</f>
        <v/>
      </c>
      <c r="AM84" s="2" t="str">
        <f ca="1">IF(Table1[[#This Row],[QTY_ECER_MG_2]]="","",Table1[[#This Row],[STN SISA X]])</f>
        <v/>
      </c>
      <c r="AN84" s="2" t="str">
        <f ca="1">IF(Table1[[#This Row],[CTN_MG_2]]="","",COUNT(AK$6:AK84))</f>
        <v/>
      </c>
      <c r="AO84" s="2" t="str">
        <f ca="1">IF(AND(AX$5:AX$373&gt;=$3:$3,AX$5:AX$373&lt;=$4:$4),Table1[[#This Row],[CTN]],"")</f>
        <v/>
      </c>
      <c r="AP84" s="2" t="str">
        <f ca="1">IF(Table1[[#This Row],[CTN_MG_3]]="","",Table1[[#This Row],[SISA X]])</f>
        <v/>
      </c>
      <c r="AQ84" s="2" t="str">
        <f ca="1">IF(Table1[[#This Row],[QTY_ECER_MG_3]]="","",Table1[[#This Row],[STN SISA X]])</f>
        <v/>
      </c>
      <c r="AR84" s="4" t="str">
        <f ca="1">IF(Table1[[#This Row],[CTN_MG_3]]="","",COUNT(AO$6:AO84))</f>
        <v/>
      </c>
      <c r="AS84" s="4" t="str">
        <f ca="1">IF(AND(Table1[[#This Row],[TGL_H]]&gt;=$3:$3,Table1[[#This Row],[TGL_H]]&lt;=$4:$4),Table1[[#This Row],[CTN]],"")</f>
        <v/>
      </c>
      <c r="AT84" s="4" t="str">
        <f ca="1">IF(Table1[[#This Row],[CTN_MG_4]]="","",Table1[[#This Row],[SISA X]])</f>
        <v/>
      </c>
      <c r="AU84" s="4" t="str">
        <f ca="1">IF(Table1[[#This Row],[QTY_ECER_MG_4]]="","",Table1[[#This Row],[STN SISA X]])</f>
        <v/>
      </c>
      <c r="AV84" s="4" t="str">
        <f ca="1">IF(Table1[[#This Row],[CTN_MG_4]]="","",COUNT(AS$6:AS84))</f>
        <v/>
      </c>
      <c r="AW84" s="4">
        <f ca="1">IF(Table1[[#This Row],[ID_4]]="",IF(Table1[[#This Row],[ID_3]]="",IF(Table1[[#This Row],[ID_2]]="",IF(Table1[[#This Row],[ID_1]]="","",1),2),3),4)</f>
        <v>1</v>
      </c>
      <c r="AX84" s="3">
        <f ca="1">INDEX([1]!NOTA[TGL_H],Table1[[#This Row],[//NOTA]])</f>
        <v>45114</v>
      </c>
    </row>
    <row r="85" spans="1:50" x14ac:dyDescent="0.25">
      <c r="A85" s="1">
        <v>110</v>
      </c>
      <c r="D85" t="str">
        <f ca="1">INDEX([1]!NOTA[NB NOTA_C_QTY],Table1[[#This Row],[//NOTA]])</f>
        <v>isigelinktz501r96lsnuntana</v>
      </c>
      <c r="E85" t="str">
        <f ca="1">INDEX([1]!NOTA[NB NOTA_C_QTY],Table1[[#This Row],[//NOTA]])&amp;Table1[[#This Row],[MINGGU]]</f>
        <v>isigelinktz501r96lsnuntana1</v>
      </c>
      <c r="F85">
        <f t="shared" si="1"/>
        <v>110</v>
      </c>
      <c r="G85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85">
        <f ca="1">MATCH(Table1[[#This Row],[NB NOTA_C_QTY]],[2]!db[NB NOTA_C_QTY+F],0)</f>
        <v>1811</v>
      </c>
      <c r="I85" s="4" t="str">
        <f ca="1">INDEX(INDIRECT($4:$4),Table1[//DB])</f>
        <v>Isi gel TZ-501 R</v>
      </c>
      <c r="J85" s="4" t="str">
        <f ca="1">INDEX(INDIRECT($4:$4),Table1[//DB])</f>
        <v>UNTANA</v>
      </c>
      <c r="K85" s="5" t="str">
        <f ca="1">INDEX(INDIRECT($4:$4),Table1[//DB])</f>
        <v>DB</v>
      </c>
      <c r="L85" s="4" t="str">
        <f ca="1">INDEX(INDIRECT($4:$4),Table1[//DB])</f>
        <v>96 LSN</v>
      </c>
      <c r="M85" s="4" t="str">
        <f ca="1">INDEX(INDIRECT($4:$4),Table1[//DB])</f>
        <v>isi</v>
      </c>
      <c r="N85" s="4" t="str">
        <f ca="1">INDEX(INDIRECT($4:$4),Table1[//DB])</f>
        <v>96</v>
      </c>
      <c r="O85" s="4" t="str">
        <f ca="1">INDEX(INDIRECT($4:$4),Table1[//DB])</f>
        <v>LSN</v>
      </c>
      <c r="P85" s="4">
        <f ca="1">INDEX(INDIRECT($4:$4),Table1[//DB])</f>
        <v>12</v>
      </c>
      <c r="Q85" s="4" t="str">
        <f ca="1">INDEX(INDIRECT($4:$4),Table1[//DB])</f>
        <v>PCS</v>
      </c>
      <c r="R85" s="4" t="str">
        <f ca="1">INDEX(INDIRECT($4:$4),Table1[//DB])</f>
        <v/>
      </c>
      <c r="S85" s="4" t="str">
        <f ca="1">INDEX(INDIRECT($4:$4),Table1[//DB])</f>
        <v/>
      </c>
      <c r="T85" s="4">
        <f ca="1">INDEX(INDIRECT($4:$4),Table1[//DB])</f>
        <v>1152</v>
      </c>
      <c r="U85" s="4" t="str">
        <f ca="1">INDEX(INDIRECT($4:$4),Table1[//DB])</f>
        <v>PCS</v>
      </c>
      <c r="V85" s="4"/>
      <c r="W85" s="2">
        <f>INDEX([1]!NOTA[C],Table1[[#This Row],[//NOTA]])</f>
        <v>4</v>
      </c>
      <c r="X85" s="2">
        <f ca="1">IF(Table1[[#This Row],[Column5]]/Table1[[#This Row],[QTY X]]=Table1[[#This Row],[CTN]],Table1[[#This Row],[Column5]]/Table1[[#This Row],[QTY X]],Table1[[#This Row],[Column5]]/Table1[[#This Row],[QTY X]]&amp;" xxx ")</f>
        <v>4</v>
      </c>
      <c r="Y85" s="2">
        <f ca="1">INDEX(INDIRECT($2:$2),Table1[//NOTA])</f>
        <v>0</v>
      </c>
      <c r="Z85" s="2">
        <f>IF(Table1[[#This Row],[CTN]]&lt;1,"",INDEX([1]!NOTA[QTY],Table1[[#This Row],[//NOTA]]))</f>
        <v>384</v>
      </c>
      <c r="AA85" s="2" t="str">
        <f>IF(Table1[[#This Row],[CTN]]&lt;1,"",INDEX([1]!NOTA[STN],Table1[[#This Row],[//NOTA]]))</f>
        <v>LSN</v>
      </c>
      <c r="AB85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4608</v>
      </c>
      <c r="AC85" s="4" t="str">
        <f>IF(Table1[[#This Row],[CTN]]&lt;1,INDEX([1]!NOTA[QTY],Table1[[#This Row],[//NOTA]]),"")</f>
        <v/>
      </c>
      <c r="AD85" s="4" t="str">
        <f>IF(Table1[[#This Row],[SISA]]="","",INDEX([1]!NOTA[STN],Table1[[#This Row],[//NOTA]]))</f>
        <v/>
      </c>
      <c r="AE8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85" s="2" t="str">
        <f>IF(Table1[[#This Row],[SISA X]]="","",Table1[[#This Row],[STN X]])</f>
        <v/>
      </c>
      <c r="AG85" s="2">
        <f ca="1">IF(AND(AX$5:AX$373&gt;=$3:$3,AX$5:AX$373&lt;=$4:$4),Table1[[#This Row],[CTN]],"")</f>
        <v>4</v>
      </c>
      <c r="AH85" s="2" t="str">
        <f ca="1">IF(Table1[[#This Row],[CTN_MG_1]]="","",Table1[[#This Row],[SISA X]])</f>
        <v/>
      </c>
      <c r="AI85" s="2" t="str">
        <f ca="1">IF(Table1[[#This Row],[QTY_ECER_MG_1]]="","",Table1[[#This Row],[STN SISA X]])</f>
        <v/>
      </c>
      <c r="AJ85" s="2">
        <f ca="1">IF(Table1[[#This Row],[CTN_MG_1]]="","",COUNT(AG$6:AG85))</f>
        <v>71</v>
      </c>
      <c r="AK85" s="2" t="str">
        <f ca="1">IF(AND(Table1[TGL_H]&gt;=$3:$3,Table1[TGL_H]&lt;=$4:$4),Table1[CTN],"")</f>
        <v/>
      </c>
      <c r="AL85" s="2" t="str">
        <f ca="1">IF(Table1[[#This Row],[CTN_MG_2]]="","",Table1[[#This Row],[SISA X]])</f>
        <v/>
      </c>
      <c r="AM85" s="2" t="str">
        <f ca="1">IF(Table1[[#This Row],[QTY_ECER_MG_2]]="","",Table1[[#This Row],[STN SISA X]])</f>
        <v/>
      </c>
      <c r="AN85" s="2" t="str">
        <f ca="1">IF(Table1[[#This Row],[CTN_MG_2]]="","",COUNT(AK$6:AK85))</f>
        <v/>
      </c>
      <c r="AO85" s="2" t="str">
        <f ca="1">IF(AND(AX$5:AX$373&gt;=$3:$3,AX$5:AX$373&lt;=$4:$4),Table1[[#This Row],[CTN]],"")</f>
        <v/>
      </c>
      <c r="AP85" s="2" t="str">
        <f ca="1">IF(Table1[[#This Row],[CTN_MG_3]]="","",Table1[[#This Row],[SISA X]])</f>
        <v/>
      </c>
      <c r="AQ85" s="2" t="str">
        <f ca="1">IF(Table1[[#This Row],[QTY_ECER_MG_3]]="","",Table1[[#This Row],[STN SISA X]])</f>
        <v/>
      </c>
      <c r="AR85" s="4" t="str">
        <f ca="1">IF(Table1[[#This Row],[CTN_MG_3]]="","",COUNT(AO$6:AO85))</f>
        <v/>
      </c>
      <c r="AS85" s="4" t="str">
        <f ca="1">IF(AND(Table1[[#This Row],[TGL_H]]&gt;=$3:$3,Table1[[#This Row],[TGL_H]]&lt;=$4:$4),Table1[[#This Row],[CTN]],"")</f>
        <v/>
      </c>
      <c r="AT85" s="4" t="str">
        <f ca="1">IF(Table1[[#This Row],[CTN_MG_4]]="","",Table1[[#This Row],[SISA X]])</f>
        <v/>
      </c>
      <c r="AU85" s="4" t="str">
        <f ca="1">IF(Table1[[#This Row],[QTY_ECER_MG_4]]="","",Table1[[#This Row],[STN SISA X]])</f>
        <v/>
      </c>
      <c r="AV85" s="4" t="str">
        <f ca="1">IF(Table1[[#This Row],[CTN_MG_4]]="","",COUNT(AS$6:AS85))</f>
        <v/>
      </c>
      <c r="AW85" s="4">
        <f ca="1">IF(Table1[[#This Row],[ID_4]]="",IF(Table1[[#This Row],[ID_3]]="",IF(Table1[[#This Row],[ID_2]]="",IF(Table1[[#This Row],[ID_1]]="","",1),2),3),4)</f>
        <v>1</v>
      </c>
      <c r="AX85" s="3">
        <f ca="1">INDEX([1]!NOTA[TGL_H],Table1[[#This Row],[//NOTA]])</f>
        <v>45114</v>
      </c>
    </row>
    <row r="86" spans="1:50" x14ac:dyDescent="0.25">
      <c r="A86" s="1">
        <v>111</v>
      </c>
      <c r="D86" t="str">
        <f ca="1">INDEX([1]!NOTA[NB NOTA_C_QTY],Table1[[#This Row],[//NOTA]])</f>
        <v>geltizoretrc05tg67096lsnuntana</v>
      </c>
      <c r="E86" t="str">
        <f ca="1">INDEX([1]!NOTA[NB NOTA_C_QTY],Table1[[#This Row],[//NOTA]])&amp;Table1[[#This Row],[MINGGU]]</f>
        <v>geltizoretrc05tg67096lsnuntana1</v>
      </c>
      <c r="F86">
        <f t="shared" si="1"/>
        <v>111</v>
      </c>
      <c r="G86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86">
        <f ca="1">MATCH(Table1[[#This Row],[NB NOTA_C_QTY]],[2]!db[NB NOTA_C_QTY+F],0)</f>
        <v>1326</v>
      </c>
      <c r="I86" s="4" t="str">
        <f ca="1">INDEX(INDIRECT($4:$4),Table1[//DB])</f>
        <v>Bp Gel Tizo Retrc 0.5 TG 670</v>
      </c>
      <c r="J86" s="4" t="str">
        <f ca="1">INDEX(INDIRECT($4:$4),Table1[//DB])</f>
        <v>UNTANA</v>
      </c>
      <c r="K86" s="5" t="str">
        <f ca="1">INDEX(INDIRECT($4:$4),Table1[//DB])</f>
        <v>DB STATIONERY</v>
      </c>
      <c r="L86" s="4" t="str">
        <f ca="1">INDEX(INDIRECT($4:$4),Table1[//DB])</f>
        <v>96 LSN</v>
      </c>
      <c r="M86" s="4" t="str">
        <f ca="1">INDEX(INDIRECT($4:$4),Table1[//DB])</f>
        <v>pen</v>
      </c>
      <c r="N86" s="4" t="str">
        <f ca="1">INDEX(INDIRECT($4:$4),Table1[//DB])</f>
        <v>96</v>
      </c>
      <c r="O86" s="4" t="str">
        <f ca="1">INDEX(INDIRECT($4:$4),Table1[//DB])</f>
        <v>LSN</v>
      </c>
      <c r="P86" s="4">
        <f ca="1">INDEX(INDIRECT($4:$4),Table1[//DB])</f>
        <v>12</v>
      </c>
      <c r="Q86" s="4" t="str">
        <f ca="1">INDEX(INDIRECT($4:$4),Table1[//DB])</f>
        <v>PCS</v>
      </c>
      <c r="R86" s="4" t="str">
        <f ca="1">INDEX(INDIRECT($4:$4),Table1[//DB])</f>
        <v/>
      </c>
      <c r="S86" s="4" t="str">
        <f ca="1">INDEX(INDIRECT($4:$4),Table1[//DB])</f>
        <v/>
      </c>
      <c r="T86" s="4">
        <f ca="1">INDEX(INDIRECT($4:$4),Table1[//DB])</f>
        <v>1152</v>
      </c>
      <c r="U86" s="4" t="str">
        <f ca="1">INDEX(INDIRECT($4:$4),Table1[//DB])</f>
        <v>PCS</v>
      </c>
      <c r="V86" s="4"/>
      <c r="W86" s="2">
        <f>INDEX([1]!NOTA[C],Table1[[#This Row],[//NOTA]])</f>
        <v>1</v>
      </c>
      <c r="X86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86" s="2">
        <f ca="1">INDEX(INDIRECT($2:$2),Table1[//NOTA])</f>
        <v>0</v>
      </c>
      <c r="Z86" s="2">
        <f>IF(Table1[[#This Row],[CTN]]&lt;1,"",INDEX([1]!NOTA[QTY],Table1[[#This Row],[//NOTA]]))</f>
        <v>96</v>
      </c>
      <c r="AA86" s="2" t="str">
        <f>IF(Table1[[#This Row],[CTN]]&lt;1,"",INDEX([1]!NOTA[STN],Table1[[#This Row],[//NOTA]]))</f>
        <v>LSN</v>
      </c>
      <c r="AB86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1152</v>
      </c>
      <c r="AC86" s="4" t="str">
        <f>IF(Table1[[#This Row],[CTN]]&lt;1,INDEX([1]!NOTA[QTY],Table1[[#This Row],[//NOTA]]),"")</f>
        <v/>
      </c>
      <c r="AD86" s="4" t="str">
        <f>IF(Table1[[#This Row],[SISA]]="","",INDEX([1]!NOTA[STN],Table1[[#This Row],[//NOTA]]))</f>
        <v/>
      </c>
      <c r="AE8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86" s="2" t="str">
        <f>IF(Table1[[#This Row],[SISA X]]="","",Table1[[#This Row],[STN X]])</f>
        <v/>
      </c>
      <c r="AG86" s="2">
        <f ca="1">IF(AND(AX$5:AX$373&gt;=$3:$3,AX$5:AX$373&lt;=$4:$4),Table1[[#This Row],[CTN]],"")</f>
        <v>1</v>
      </c>
      <c r="AH86" s="2" t="str">
        <f ca="1">IF(Table1[[#This Row],[CTN_MG_1]]="","",Table1[[#This Row],[SISA X]])</f>
        <v/>
      </c>
      <c r="AI86" s="2" t="str">
        <f ca="1">IF(Table1[[#This Row],[QTY_ECER_MG_1]]="","",Table1[[#This Row],[STN SISA X]])</f>
        <v/>
      </c>
      <c r="AJ86" s="2">
        <f ca="1">IF(Table1[[#This Row],[CTN_MG_1]]="","",COUNT(AG$6:AG86))</f>
        <v>72</v>
      </c>
      <c r="AK86" s="2" t="str">
        <f ca="1">IF(AND(Table1[TGL_H]&gt;=$3:$3,Table1[TGL_H]&lt;=$4:$4),Table1[CTN],"")</f>
        <v/>
      </c>
      <c r="AL86" s="2" t="str">
        <f ca="1">IF(Table1[[#This Row],[CTN_MG_2]]="","",Table1[[#This Row],[SISA X]])</f>
        <v/>
      </c>
      <c r="AM86" s="2" t="str">
        <f ca="1">IF(Table1[[#This Row],[QTY_ECER_MG_2]]="","",Table1[[#This Row],[STN SISA X]])</f>
        <v/>
      </c>
      <c r="AN86" s="2" t="str">
        <f ca="1">IF(Table1[[#This Row],[CTN_MG_2]]="","",COUNT(AK$6:AK86))</f>
        <v/>
      </c>
      <c r="AO86" s="2" t="str">
        <f ca="1">IF(AND(AX$5:AX$373&gt;=$3:$3,AX$5:AX$373&lt;=$4:$4),Table1[[#This Row],[CTN]],"")</f>
        <v/>
      </c>
      <c r="AP86" s="2" t="str">
        <f ca="1">IF(Table1[[#This Row],[CTN_MG_3]]="","",Table1[[#This Row],[SISA X]])</f>
        <v/>
      </c>
      <c r="AQ86" s="2" t="str">
        <f ca="1">IF(Table1[[#This Row],[QTY_ECER_MG_3]]="","",Table1[[#This Row],[STN SISA X]])</f>
        <v/>
      </c>
      <c r="AR86" s="4" t="str">
        <f ca="1">IF(Table1[[#This Row],[CTN_MG_3]]="","",COUNT(AO$6:AO86))</f>
        <v/>
      </c>
      <c r="AS86" s="4" t="str">
        <f ca="1">IF(AND(Table1[[#This Row],[TGL_H]]&gt;=$3:$3,Table1[[#This Row],[TGL_H]]&lt;=$4:$4),Table1[[#This Row],[CTN]],"")</f>
        <v/>
      </c>
      <c r="AT86" s="4" t="str">
        <f ca="1">IF(Table1[[#This Row],[CTN_MG_4]]="","",Table1[[#This Row],[SISA X]])</f>
        <v/>
      </c>
      <c r="AU86" s="4" t="str">
        <f ca="1">IF(Table1[[#This Row],[QTY_ECER_MG_4]]="","",Table1[[#This Row],[STN SISA X]])</f>
        <v/>
      </c>
      <c r="AV86" s="4" t="str">
        <f ca="1">IF(Table1[[#This Row],[CTN_MG_4]]="","",COUNT(AS$6:AS86))</f>
        <v/>
      </c>
      <c r="AW86" s="4">
        <f ca="1">IF(Table1[[#This Row],[ID_4]]="",IF(Table1[[#This Row],[ID_3]]="",IF(Table1[[#This Row],[ID_2]]="",IF(Table1[[#This Row],[ID_1]]="","",1),2),3),4)</f>
        <v>1</v>
      </c>
      <c r="AX86" s="3">
        <f ca="1">INDEX([1]!NOTA[TGL_H],Table1[[#This Row],[//NOTA]])</f>
        <v>45114</v>
      </c>
    </row>
    <row r="87" spans="1:50" x14ac:dyDescent="0.25">
      <c r="A87" s="1">
        <v>112</v>
      </c>
      <c r="D87" t="str">
        <f ca="1">INDEX([1]!NOTA[NB NOTA_C_QTY],Table1[[#This Row],[//NOTA]])</f>
        <v>tdokumen2trayjs200112pcsuntana</v>
      </c>
      <c r="E87" t="str">
        <f ca="1">INDEX([1]!NOTA[NB NOTA_C_QTY],Table1[[#This Row],[//NOTA]])&amp;Table1[[#This Row],[MINGGU]]</f>
        <v>tdokumen2trayjs200112pcsuntana1</v>
      </c>
      <c r="F87">
        <f t="shared" si="1"/>
        <v>112</v>
      </c>
      <c r="G87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87">
        <f ca="1">MATCH(Table1[[#This Row],[NB NOTA_C_QTY]],[2]!db[NB NOTA_C_QTY+F],0)</f>
        <v>1900</v>
      </c>
      <c r="I87" s="4" t="str">
        <f ca="1">INDEX(INDIRECT($4:$4),Table1[//DB])</f>
        <v>Letter 2 Tray JS-2001</v>
      </c>
      <c r="J87" s="4" t="str">
        <f ca="1">INDEX(INDIRECT($4:$4),Table1[//DB])</f>
        <v>UNTANA</v>
      </c>
      <c r="K87" s="5" t="str">
        <f ca="1">INDEX(INDIRECT($4:$4),Table1[//DB])</f>
        <v>DB STATIONERY</v>
      </c>
      <c r="L87" s="4" t="str">
        <f ca="1">INDEX(INDIRECT($4:$4),Table1[//DB])</f>
        <v>12 PCS</v>
      </c>
      <c r="M87" s="4" t="str">
        <f ca="1">INDEX(INDIRECT($4:$4),Table1[//DB])</f>
        <v>doc</v>
      </c>
      <c r="N87" s="4" t="str">
        <f ca="1">INDEX(INDIRECT($4:$4),Table1[//DB])</f>
        <v>12</v>
      </c>
      <c r="O87" s="4" t="str">
        <f ca="1">INDEX(INDIRECT($4:$4),Table1[//DB])</f>
        <v>PCS</v>
      </c>
      <c r="P87" s="4" t="str">
        <f ca="1">INDEX(INDIRECT($4:$4),Table1[//DB])</f>
        <v/>
      </c>
      <c r="Q87" s="4" t="str">
        <f ca="1">INDEX(INDIRECT($4:$4),Table1[//DB])</f>
        <v/>
      </c>
      <c r="R87" s="4" t="str">
        <f ca="1">INDEX(INDIRECT($4:$4),Table1[//DB])</f>
        <v/>
      </c>
      <c r="S87" s="4" t="str">
        <f ca="1">INDEX(INDIRECT($4:$4),Table1[//DB])</f>
        <v/>
      </c>
      <c r="T87" s="4">
        <f ca="1">INDEX(INDIRECT($4:$4),Table1[//DB])</f>
        <v>12</v>
      </c>
      <c r="U87" s="4" t="str">
        <f ca="1">INDEX(INDIRECT($4:$4),Table1[//DB])</f>
        <v>PCS</v>
      </c>
      <c r="V87" s="4"/>
      <c r="W87" s="2">
        <f>INDEX([1]!NOTA[C],Table1[[#This Row],[//NOTA]])</f>
        <v>5</v>
      </c>
      <c r="X87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87" s="2">
        <f ca="1">INDEX(INDIRECT($2:$2),Table1[//NOTA])</f>
        <v>0</v>
      </c>
      <c r="Z87" s="2">
        <f>IF(Table1[[#This Row],[CTN]]&lt;1,"",INDEX([1]!NOTA[QTY],Table1[[#This Row],[//NOTA]]))</f>
        <v>60</v>
      </c>
      <c r="AA87" s="2" t="str">
        <f>IF(Table1[[#This Row],[CTN]]&lt;1,"",INDEX([1]!NOTA[STN],Table1[[#This Row],[//NOTA]]))</f>
        <v>PCS</v>
      </c>
      <c r="AB8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60</v>
      </c>
      <c r="AC87" s="4" t="str">
        <f>IF(Table1[[#This Row],[CTN]]&lt;1,INDEX([1]!NOTA[QTY],Table1[[#This Row],[//NOTA]]),"")</f>
        <v/>
      </c>
      <c r="AD87" s="4" t="str">
        <f>IF(Table1[[#This Row],[SISA]]="","",INDEX([1]!NOTA[STN],Table1[[#This Row],[//NOTA]]))</f>
        <v/>
      </c>
      <c r="AE8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87" s="2" t="str">
        <f>IF(Table1[[#This Row],[SISA X]]="","",Table1[[#This Row],[STN X]])</f>
        <v/>
      </c>
      <c r="AG87" s="2">
        <f ca="1">IF(AND(AX$5:AX$373&gt;=$3:$3,AX$5:AX$373&lt;=$4:$4),Table1[[#This Row],[CTN]],"")</f>
        <v>5</v>
      </c>
      <c r="AH87" s="2" t="str">
        <f ca="1">IF(Table1[[#This Row],[CTN_MG_1]]="","",Table1[[#This Row],[SISA X]])</f>
        <v/>
      </c>
      <c r="AI87" s="2" t="str">
        <f ca="1">IF(Table1[[#This Row],[QTY_ECER_MG_1]]="","",Table1[[#This Row],[STN SISA X]])</f>
        <v/>
      </c>
      <c r="AJ87" s="2">
        <f ca="1">IF(Table1[[#This Row],[CTN_MG_1]]="","",COUNT(AG$6:AG87))</f>
        <v>73</v>
      </c>
      <c r="AK87" s="2" t="str">
        <f ca="1">IF(AND(Table1[TGL_H]&gt;=$3:$3,Table1[TGL_H]&lt;=$4:$4),Table1[CTN],"")</f>
        <v/>
      </c>
      <c r="AL87" s="2" t="str">
        <f ca="1">IF(Table1[[#This Row],[CTN_MG_2]]="","",Table1[[#This Row],[SISA X]])</f>
        <v/>
      </c>
      <c r="AM87" s="2" t="str">
        <f ca="1">IF(Table1[[#This Row],[QTY_ECER_MG_2]]="","",Table1[[#This Row],[STN SISA X]])</f>
        <v/>
      </c>
      <c r="AN87" s="2" t="str">
        <f ca="1">IF(Table1[[#This Row],[CTN_MG_2]]="","",COUNT(AK$6:AK87))</f>
        <v/>
      </c>
      <c r="AO87" s="2" t="str">
        <f ca="1">IF(AND(AX$5:AX$373&gt;=$3:$3,AX$5:AX$373&lt;=$4:$4),Table1[[#This Row],[CTN]],"")</f>
        <v/>
      </c>
      <c r="AP87" s="2" t="str">
        <f ca="1">IF(Table1[[#This Row],[CTN_MG_3]]="","",Table1[[#This Row],[SISA X]])</f>
        <v/>
      </c>
      <c r="AQ87" s="2" t="str">
        <f ca="1">IF(Table1[[#This Row],[QTY_ECER_MG_3]]="","",Table1[[#This Row],[STN SISA X]])</f>
        <v/>
      </c>
      <c r="AR87" s="4" t="str">
        <f ca="1">IF(Table1[[#This Row],[CTN_MG_3]]="","",COUNT(AO$6:AO87))</f>
        <v/>
      </c>
      <c r="AS87" s="4" t="str">
        <f ca="1">IF(AND(Table1[[#This Row],[TGL_H]]&gt;=$3:$3,Table1[[#This Row],[TGL_H]]&lt;=$4:$4),Table1[[#This Row],[CTN]],"")</f>
        <v/>
      </c>
      <c r="AT87" s="4" t="str">
        <f ca="1">IF(Table1[[#This Row],[CTN_MG_4]]="","",Table1[[#This Row],[SISA X]])</f>
        <v/>
      </c>
      <c r="AU87" s="4" t="str">
        <f ca="1">IF(Table1[[#This Row],[QTY_ECER_MG_4]]="","",Table1[[#This Row],[STN SISA X]])</f>
        <v/>
      </c>
      <c r="AV87" s="4" t="str">
        <f ca="1">IF(Table1[[#This Row],[CTN_MG_4]]="","",COUNT(AS$6:AS87))</f>
        <v/>
      </c>
      <c r="AW87" s="4">
        <f ca="1">IF(Table1[[#This Row],[ID_4]]="",IF(Table1[[#This Row],[ID_3]]="",IF(Table1[[#This Row],[ID_2]]="",IF(Table1[[#This Row],[ID_1]]="","",1),2),3),4)</f>
        <v>1</v>
      </c>
      <c r="AX87" s="3">
        <f ca="1">INDEX([1]!NOTA[TGL_H],Table1[[#This Row],[//NOTA]])</f>
        <v>45114</v>
      </c>
    </row>
    <row r="88" spans="1:50" x14ac:dyDescent="0.25">
      <c r="A88" s="1">
        <v>114</v>
      </c>
      <c r="D88" t="str">
        <f ca="1">INDEX([1]!NOTA[NB NOTA_C_QTY],Table1[[#This Row],[//NOTA]])</f>
        <v>gel10340birutg340bi96lsnuntana</v>
      </c>
      <c r="E88" t="str">
        <f ca="1">INDEX([1]!NOTA[NB NOTA_C_QTY],Table1[[#This Row],[//NOTA]])&amp;Table1[[#This Row],[MINGGU]]</f>
        <v>gel10340birutg340bi96lsnuntana1</v>
      </c>
      <c r="F88">
        <f t="shared" si="1"/>
        <v>114</v>
      </c>
      <c r="G88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88">
        <f ca="1">MATCH(Table1[[#This Row],[NB NOTA_C_QTY]],[2]!db[NB NOTA_C_QTY+F],0)</f>
        <v>1738</v>
      </c>
      <c r="I88" s="4" t="str">
        <f ca="1">INDEX(INDIRECT($4:$4),Table1[//DB])</f>
        <v>Gel pen Tizo 1.0 TG 340 biru</v>
      </c>
      <c r="J88" s="4" t="str">
        <f ca="1">INDEX(INDIRECT($4:$4),Table1[//DB])</f>
        <v>UNTANA</v>
      </c>
      <c r="K88" s="5" t="str">
        <f ca="1">INDEX(INDIRECT($4:$4),Table1[//DB])</f>
        <v>DB STATIONERY</v>
      </c>
      <c r="L88" s="4" t="str">
        <f ca="1">INDEX(INDIRECT($4:$4),Table1[//DB])</f>
        <v>96 LSN</v>
      </c>
      <c r="M88" s="4" t="str">
        <f ca="1">INDEX(INDIRECT($4:$4),Table1[//DB])</f>
        <v>pen</v>
      </c>
      <c r="N88" s="4" t="str">
        <f ca="1">INDEX(INDIRECT($4:$4),Table1[//DB])</f>
        <v>96</v>
      </c>
      <c r="O88" s="4" t="str">
        <f ca="1">INDEX(INDIRECT($4:$4),Table1[//DB])</f>
        <v>LSN</v>
      </c>
      <c r="P88" s="4">
        <f ca="1">INDEX(INDIRECT($4:$4),Table1[//DB])</f>
        <v>12</v>
      </c>
      <c r="Q88" s="4" t="str">
        <f ca="1">INDEX(INDIRECT($4:$4),Table1[//DB])</f>
        <v>PCS</v>
      </c>
      <c r="R88" s="4" t="str">
        <f ca="1">INDEX(INDIRECT($4:$4),Table1[//DB])</f>
        <v/>
      </c>
      <c r="S88" s="4" t="str">
        <f ca="1">INDEX(INDIRECT($4:$4),Table1[//DB])</f>
        <v/>
      </c>
      <c r="T88" s="4">
        <f ca="1">INDEX(INDIRECT($4:$4),Table1[//DB])</f>
        <v>1152</v>
      </c>
      <c r="U88" s="4" t="str">
        <f ca="1">INDEX(INDIRECT($4:$4),Table1[//DB])</f>
        <v>PCS</v>
      </c>
      <c r="V88" s="4"/>
      <c r="W88" s="2">
        <f>INDEX([1]!NOTA[C],Table1[[#This Row],[//NOTA]])</f>
        <v>5</v>
      </c>
      <c r="X88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88" s="2">
        <f ca="1">INDEX(INDIRECT($2:$2),Table1[//NOTA])</f>
        <v>0</v>
      </c>
      <c r="Z88" s="2">
        <f>IF(Table1[[#This Row],[CTN]]&lt;1,"",INDEX([1]!NOTA[QTY],Table1[[#This Row],[//NOTA]]))</f>
        <v>480</v>
      </c>
      <c r="AA88" s="2" t="str">
        <f>IF(Table1[[#This Row],[CTN]]&lt;1,"",INDEX([1]!NOTA[STN],Table1[[#This Row],[//NOTA]]))</f>
        <v>LSN</v>
      </c>
      <c r="AB88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5760</v>
      </c>
      <c r="AC88" s="4" t="str">
        <f>IF(Table1[[#This Row],[CTN]]&lt;1,INDEX([1]!NOTA[QTY],Table1[[#This Row],[//NOTA]]),"")</f>
        <v/>
      </c>
      <c r="AD88" s="4" t="str">
        <f>IF(Table1[[#This Row],[SISA]]="","",INDEX([1]!NOTA[STN],Table1[[#This Row],[//NOTA]]))</f>
        <v/>
      </c>
      <c r="AE8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88" s="2" t="str">
        <f>IF(Table1[[#This Row],[SISA X]]="","",Table1[[#This Row],[STN X]])</f>
        <v/>
      </c>
      <c r="AG88" s="2">
        <f ca="1">IF(AND(AX$5:AX$373&gt;=$3:$3,AX$5:AX$373&lt;=$4:$4),Table1[[#This Row],[CTN]],"")</f>
        <v>5</v>
      </c>
      <c r="AH88" s="2" t="str">
        <f ca="1">IF(Table1[[#This Row],[CTN_MG_1]]="","",Table1[[#This Row],[SISA X]])</f>
        <v/>
      </c>
      <c r="AI88" s="2" t="str">
        <f ca="1">IF(Table1[[#This Row],[QTY_ECER_MG_1]]="","",Table1[[#This Row],[STN SISA X]])</f>
        <v/>
      </c>
      <c r="AJ88" s="2">
        <f ca="1">IF(Table1[[#This Row],[CTN_MG_1]]="","",COUNT(AG$6:AG88))</f>
        <v>74</v>
      </c>
      <c r="AK88" s="2" t="str">
        <f ca="1">IF(AND(Table1[TGL_H]&gt;=$3:$3,Table1[TGL_H]&lt;=$4:$4),Table1[CTN],"")</f>
        <v/>
      </c>
      <c r="AL88" s="2" t="str">
        <f ca="1">IF(Table1[[#This Row],[CTN_MG_2]]="","",Table1[[#This Row],[SISA X]])</f>
        <v/>
      </c>
      <c r="AM88" s="2" t="str">
        <f ca="1">IF(Table1[[#This Row],[QTY_ECER_MG_2]]="","",Table1[[#This Row],[STN SISA X]])</f>
        <v/>
      </c>
      <c r="AN88" s="2" t="str">
        <f ca="1">IF(Table1[[#This Row],[CTN_MG_2]]="","",COUNT(AK$6:AK88))</f>
        <v/>
      </c>
      <c r="AO88" s="2" t="str">
        <f ca="1">IF(AND(AX$5:AX$373&gt;=$3:$3,AX$5:AX$373&lt;=$4:$4),Table1[[#This Row],[CTN]],"")</f>
        <v/>
      </c>
      <c r="AP88" s="2" t="str">
        <f ca="1">IF(Table1[[#This Row],[CTN_MG_3]]="","",Table1[[#This Row],[SISA X]])</f>
        <v/>
      </c>
      <c r="AQ88" s="2" t="str">
        <f ca="1">IF(Table1[[#This Row],[QTY_ECER_MG_3]]="","",Table1[[#This Row],[STN SISA X]])</f>
        <v/>
      </c>
      <c r="AR88" s="4" t="str">
        <f ca="1">IF(Table1[[#This Row],[CTN_MG_3]]="","",COUNT(AO$6:AO88))</f>
        <v/>
      </c>
      <c r="AS88" s="4" t="str">
        <f ca="1">IF(AND(Table1[[#This Row],[TGL_H]]&gt;=$3:$3,Table1[[#This Row],[TGL_H]]&lt;=$4:$4),Table1[[#This Row],[CTN]],"")</f>
        <v/>
      </c>
      <c r="AT88" s="4" t="str">
        <f ca="1">IF(Table1[[#This Row],[CTN_MG_4]]="","",Table1[[#This Row],[SISA X]])</f>
        <v/>
      </c>
      <c r="AU88" s="4" t="str">
        <f ca="1">IF(Table1[[#This Row],[QTY_ECER_MG_4]]="","",Table1[[#This Row],[STN SISA X]])</f>
        <v/>
      </c>
      <c r="AV88" s="4" t="str">
        <f ca="1">IF(Table1[[#This Row],[CTN_MG_4]]="","",COUNT(AS$6:AS88))</f>
        <v/>
      </c>
      <c r="AW88" s="4">
        <f ca="1">IF(Table1[[#This Row],[ID_4]]="",IF(Table1[[#This Row],[ID_3]]="",IF(Table1[[#This Row],[ID_2]]="",IF(Table1[[#This Row],[ID_1]]="","",1),2),3),4)</f>
        <v>1</v>
      </c>
      <c r="AX88" s="3">
        <f ca="1">INDEX([1]!NOTA[TGL_H],Table1[[#This Row],[//NOTA]])</f>
        <v>45113</v>
      </c>
    </row>
    <row r="89" spans="1:50" x14ac:dyDescent="0.25">
      <c r="A89" s="1">
        <v>115</v>
      </c>
      <c r="D89" t="str">
        <f ca="1">INDEX([1]!NOTA[NB NOTA_C_QTY],Table1[[#This Row],[//NOTA]])</f>
        <v>isigelinktz501r96lsnuntana</v>
      </c>
      <c r="E89" t="str">
        <f ca="1">INDEX([1]!NOTA[NB NOTA_C_QTY],Table1[[#This Row],[//NOTA]])&amp;Table1[[#This Row],[MINGGU]]</f>
        <v>isigelinktz501r96lsnuntana1</v>
      </c>
      <c r="F89">
        <f t="shared" si="1"/>
        <v>115</v>
      </c>
      <c r="G89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89">
        <f ca="1">MATCH(Table1[[#This Row],[NB NOTA_C_QTY]],[2]!db[NB NOTA_C_QTY+F],0)</f>
        <v>1811</v>
      </c>
      <c r="I89" s="4" t="str">
        <f ca="1">INDEX(INDIRECT($4:$4),Table1[//DB])</f>
        <v>Isi gel TZ-501 R</v>
      </c>
      <c r="J89" s="4" t="str">
        <f ca="1">INDEX(INDIRECT($4:$4),Table1[//DB])</f>
        <v>UNTANA</v>
      </c>
      <c r="K89" s="5" t="str">
        <f ca="1">INDEX(INDIRECT($4:$4),Table1[//DB])</f>
        <v>DB</v>
      </c>
      <c r="L89" s="4" t="str">
        <f ca="1">INDEX(INDIRECT($4:$4),Table1[//DB])</f>
        <v>96 LSN</v>
      </c>
      <c r="M89" s="4" t="str">
        <f ca="1">INDEX(INDIRECT($4:$4),Table1[//DB])</f>
        <v>isi</v>
      </c>
      <c r="N89" s="4" t="str">
        <f ca="1">INDEX(INDIRECT($4:$4),Table1[//DB])</f>
        <v>96</v>
      </c>
      <c r="O89" s="4" t="str">
        <f ca="1">INDEX(INDIRECT($4:$4),Table1[//DB])</f>
        <v>LSN</v>
      </c>
      <c r="P89" s="4">
        <f ca="1">INDEX(INDIRECT($4:$4),Table1[//DB])</f>
        <v>12</v>
      </c>
      <c r="Q89" s="4" t="str">
        <f ca="1">INDEX(INDIRECT($4:$4),Table1[//DB])</f>
        <v>PCS</v>
      </c>
      <c r="R89" s="4" t="str">
        <f ca="1">INDEX(INDIRECT($4:$4),Table1[//DB])</f>
        <v/>
      </c>
      <c r="S89" s="4" t="str">
        <f ca="1">INDEX(INDIRECT($4:$4),Table1[//DB])</f>
        <v/>
      </c>
      <c r="T89" s="4">
        <f ca="1">INDEX(INDIRECT($4:$4),Table1[//DB])</f>
        <v>1152</v>
      </c>
      <c r="U89" s="4" t="str">
        <f ca="1">INDEX(INDIRECT($4:$4),Table1[//DB])</f>
        <v>PCS</v>
      </c>
      <c r="V89" s="4"/>
      <c r="W89" s="2">
        <f>INDEX([1]!NOTA[C],Table1[[#This Row],[//NOTA]])</f>
        <v>4</v>
      </c>
      <c r="X89" s="2">
        <f ca="1">IF(Table1[[#This Row],[Column5]]/Table1[[#This Row],[QTY X]]=Table1[[#This Row],[CTN]],Table1[[#This Row],[Column5]]/Table1[[#This Row],[QTY X]],Table1[[#This Row],[Column5]]/Table1[[#This Row],[QTY X]]&amp;" xxx ")</f>
        <v>4</v>
      </c>
      <c r="Y89" s="2">
        <f ca="1">INDEX(INDIRECT($2:$2),Table1[//NOTA])</f>
        <v>0</v>
      </c>
      <c r="Z89" s="2">
        <f>IF(Table1[[#This Row],[CTN]]&lt;1,"",INDEX([1]!NOTA[QTY],Table1[[#This Row],[//NOTA]]))</f>
        <v>384</v>
      </c>
      <c r="AA89" s="2" t="str">
        <f>IF(Table1[[#This Row],[CTN]]&lt;1,"",INDEX([1]!NOTA[STN],Table1[[#This Row],[//NOTA]]))</f>
        <v>LSN</v>
      </c>
      <c r="AB89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4608</v>
      </c>
      <c r="AC89" s="4" t="str">
        <f>IF(Table1[[#This Row],[CTN]]&lt;1,INDEX([1]!NOTA[QTY],Table1[[#This Row],[//NOTA]]),"")</f>
        <v/>
      </c>
      <c r="AD89" s="4" t="str">
        <f>IF(Table1[[#This Row],[SISA]]="","",INDEX([1]!NOTA[STN],Table1[[#This Row],[//NOTA]]))</f>
        <v/>
      </c>
      <c r="AE8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89" s="2" t="str">
        <f>IF(Table1[[#This Row],[SISA X]]="","",Table1[[#This Row],[STN X]])</f>
        <v/>
      </c>
      <c r="AG89" s="2">
        <f ca="1">IF(AND(AX$5:AX$373&gt;=$3:$3,AX$5:AX$373&lt;=$4:$4),Table1[[#This Row],[CTN]],"")</f>
        <v>4</v>
      </c>
      <c r="AH89" s="2" t="str">
        <f ca="1">IF(Table1[[#This Row],[CTN_MG_1]]="","",Table1[[#This Row],[SISA X]])</f>
        <v/>
      </c>
      <c r="AI89" s="2" t="str">
        <f ca="1">IF(Table1[[#This Row],[QTY_ECER_MG_1]]="","",Table1[[#This Row],[STN SISA X]])</f>
        <v/>
      </c>
      <c r="AJ89" s="2">
        <f ca="1">IF(Table1[[#This Row],[CTN_MG_1]]="","",COUNT(AG$6:AG89))</f>
        <v>75</v>
      </c>
      <c r="AK89" s="2" t="str">
        <f ca="1">IF(AND(Table1[TGL_H]&gt;=$3:$3,Table1[TGL_H]&lt;=$4:$4),Table1[CTN],"")</f>
        <v/>
      </c>
      <c r="AL89" s="2" t="str">
        <f ca="1">IF(Table1[[#This Row],[CTN_MG_2]]="","",Table1[[#This Row],[SISA X]])</f>
        <v/>
      </c>
      <c r="AM89" s="2" t="str">
        <f ca="1">IF(Table1[[#This Row],[QTY_ECER_MG_2]]="","",Table1[[#This Row],[STN SISA X]])</f>
        <v/>
      </c>
      <c r="AN89" s="2" t="str">
        <f ca="1">IF(Table1[[#This Row],[CTN_MG_2]]="","",COUNT(AK$6:AK89))</f>
        <v/>
      </c>
      <c r="AO89" s="2" t="str">
        <f ca="1">IF(AND(AX$5:AX$373&gt;=$3:$3,AX$5:AX$373&lt;=$4:$4),Table1[[#This Row],[CTN]],"")</f>
        <v/>
      </c>
      <c r="AP89" s="2" t="str">
        <f ca="1">IF(Table1[[#This Row],[CTN_MG_3]]="","",Table1[[#This Row],[SISA X]])</f>
        <v/>
      </c>
      <c r="AQ89" s="2" t="str">
        <f ca="1">IF(Table1[[#This Row],[QTY_ECER_MG_3]]="","",Table1[[#This Row],[STN SISA X]])</f>
        <v/>
      </c>
      <c r="AR89" s="4" t="str">
        <f ca="1">IF(Table1[[#This Row],[CTN_MG_3]]="","",COUNT(AO$6:AO89))</f>
        <v/>
      </c>
      <c r="AS89" s="4" t="str">
        <f ca="1">IF(AND(Table1[[#This Row],[TGL_H]]&gt;=$3:$3,Table1[[#This Row],[TGL_H]]&lt;=$4:$4),Table1[[#This Row],[CTN]],"")</f>
        <v/>
      </c>
      <c r="AT89" s="4" t="str">
        <f ca="1">IF(Table1[[#This Row],[CTN_MG_4]]="","",Table1[[#This Row],[SISA X]])</f>
        <v/>
      </c>
      <c r="AU89" s="4" t="str">
        <f ca="1">IF(Table1[[#This Row],[QTY_ECER_MG_4]]="","",Table1[[#This Row],[STN SISA X]])</f>
        <v/>
      </c>
      <c r="AV89" s="4" t="str">
        <f ca="1">IF(Table1[[#This Row],[CTN_MG_4]]="","",COUNT(AS$6:AS89))</f>
        <v/>
      </c>
      <c r="AW89" s="4">
        <f ca="1">IF(Table1[[#This Row],[ID_4]]="",IF(Table1[[#This Row],[ID_3]]="",IF(Table1[[#This Row],[ID_2]]="",IF(Table1[[#This Row],[ID_1]]="","",1),2),3),4)</f>
        <v>1</v>
      </c>
      <c r="AX89" s="3">
        <f ca="1">INDEX([1]!NOTA[TGL_H],Table1[[#This Row],[//NOTA]])</f>
        <v>45113</v>
      </c>
    </row>
    <row r="90" spans="1:50" x14ac:dyDescent="0.25">
      <c r="A90" s="1">
        <v>117</v>
      </c>
      <c r="D90" t="str">
        <f ca="1">INDEX([1]!NOTA[NB NOTA_C_QTY],Table1[[#This Row],[//NOTA]])</f>
        <v>docritinfinity8lsnuntana</v>
      </c>
      <c r="E90" t="str">
        <f ca="1">INDEX([1]!NOTA[NB NOTA_C_QTY],Table1[[#This Row],[//NOTA]])&amp;Table1[[#This Row],[MINGGU]]</f>
        <v>docritinfinity8lsnuntana1</v>
      </c>
      <c r="F90">
        <f t="shared" si="1"/>
        <v>117</v>
      </c>
      <c r="G90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90">
        <f ca="1">MATCH(Table1[[#This Row],[NB NOTA_C_QTY]],[2]!db[NB NOTA_C_QTY+F],0)</f>
        <v>1567</v>
      </c>
      <c r="I90" s="4" t="str">
        <f ca="1">INDEX(INDIRECT($4:$4),Table1[//DB])</f>
        <v>Doc Rest Infinity</v>
      </c>
      <c r="J90" s="4" t="str">
        <f ca="1">INDEX(INDIRECT($4:$4),Table1[//DB])</f>
        <v>UNTANA</v>
      </c>
      <c r="K90" s="5" t="str">
        <f ca="1">INDEX(INDIRECT($4:$4),Table1[//DB])</f>
        <v>COMBI</v>
      </c>
      <c r="L90" s="4" t="str">
        <f ca="1">INDEX(INDIRECT($4:$4),Table1[//DB])</f>
        <v>8 LSN</v>
      </c>
      <c r="M90" s="4" t="str">
        <f ca="1">INDEX(INDIRECT($4:$4),Table1[//DB])</f>
        <v>doc</v>
      </c>
      <c r="N90" s="4" t="str">
        <f ca="1">INDEX(INDIRECT($4:$4),Table1[//DB])</f>
        <v>8</v>
      </c>
      <c r="O90" s="4" t="str">
        <f ca="1">INDEX(INDIRECT($4:$4),Table1[//DB])</f>
        <v>LSN</v>
      </c>
      <c r="P90" s="4">
        <f ca="1">INDEX(INDIRECT($4:$4),Table1[//DB])</f>
        <v>12</v>
      </c>
      <c r="Q90" s="4" t="str">
        <f ca="1">INDEX(INDIRECT($4:$4),Table1[//DB])</f>
        <v>PCS</v>
      </c>
      <c r="R90" s="4" t="str">
        <f ca="1">INDEX(INDIRECT($4:$4),Table1[//DB])</f>
        <v/>
      </c>
      <c r="S90" s="4" t="str">
        <f ca="1">INDEX(INDIRECT($4:$4),Table1[//DB])</f>
        <v/>
      </c>
      <c r="T90" s="4">
        <f ca="1">INDEX(INDIRECT($4:$4),Table1[//DB])</f>
        <v>96</v>
      </c>
      <c r="U90" s="4" t="str">
        <f ca="1">INDEX(INDIRECT($4:$4),Table1[//DB])</f>
        <v>PCS</v>
      </c>
      <c r="V90" s="4"/>
      <c r="W90" s="2">
        <f>INDEX([1]!NOTA[C],Table1[[#This Row],[//NOTA]])</f>
        <v>1</v>
      </c>
      <c r="X90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90" s="2">
        <f ca="1">INDEX(INDIRECT($2:$2),Table1[//NOTA])</f>
        <v>0</v>
      </c>
      <c r="Z90" s="2">
        <f>IF(Table1[[#This Row],[CTN]]&lt;1,"",INDEX([1]!NOTA[QTY],Table1[[#This Row],[//NOTA]]))</f>
        <v>8</v>
      </c>
      <c r="AA90" s="2" t="str">
        <f>IF(Table1[[#This Row],[CTN]]&lt;1,"",INDEX([1]!NOTA[STN],Table1[[#This Row],[//NOTA]]))</f>
        <v>LSN</v>
      </c>
      <c r="AB90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96</v>
      </c>
      <c r="AC90" s="4" t="str">
        <f>IF(Table1[[#This Row],[CTN]]&lt;1,INDEX([1]!NOTA[QTY],Table1[[#This Row],[//NOTA]]),"")</f>
        <v/>
      </c>
      <c r="AD90" s="4" t="str">
        <f>IF(Table1[[#This Row],[SISA]]="","",INDEX([1]!NOTA[STN],Table1[[#This Row],[//NOTA]]))</f>
        <v/>
      </c>
      <c r="AE9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90" s="2" t="str">
        <f>IF(Table1[[#This Row],[SISA X]]="","",Table1[[#This Row],[STN X]])</f>
        <v/>
      </c>
      <c r="AG90" s="2">
        <f ca="1">IF(AND(AX$5:AX$373&gt;=$3:$3,AX$5:AX$373&lt;=$4:$4),Table1[[#This Row],[CTN]],"")</f>
        <v>1</v>
      </c>
      <c r="AH90" s="2" t="str">
        <f ca="1">IF(Table1[[#This Row],[CTN_MG_1]]="","",Table1[[#This Row],[SISA X]])</f>
        <v/>
      </c>
      <c r="AI90" s="2" t="str">
        <f ca="1">IF(Table1[[#This Row],[QTY_ECER_MG_1]]="","",Table1[[#This Row],[STN SISA X]])</f>
        <v/>
      </c>
      <c r="AJ90" s="2">
        <f ca="1">IF(Table1[[#This Row],[CTN_MG_1]]="","",COUNT(AG$6:AG90))</f>
        <v>76</v>
      </c>
      <c r="AK90" s="2" t="str">
        <f ca="1">IF(AND(Table1[TGL_H]&gt;=$3:$3,Table1[TGL_H]&lt;=$4:$4),Table1[CTN],"")</f>
        <v/>
      </c>
      <c r="AL90" s="2" t="str">
        <f ca="1">IF(Table1[[#This Row],[CTN_MG_2]]="","",Table1[[#This Row],[SISA X]])</f>
        <v/>
      </c>
      <c r="AM90" s="2" t="str">
        <f ca="1">IF(Table1[[#This Row],[QTY_ECER_MG_2]]="","",Table1[[#This Row],[STN SISA X]])</f>
        <v/>
      </c>
      <c r="AN90" s="2" t="str">
        <f ca="1">IF(Table1[[#This Row],[CTN_MG_2]]="","",COUNT(AK$6:AK90))</f>
        <v/>
      </c>
      <c r="AO90" s="2" t="str">
        <f ca="1">IF(AND(AX$5:AX$373&gt;=$3:$3,AX$5:AX$373&lt;=$4:$4),Table1[[#This Row],[CTN]],"")</f>
        <v/>
      </c>
      <c r="AP90" s="2" t="str">
        <f ca="1">IF(Table1[[#This Row],[CTN_MG_3]]="","",Table1[[#This Row],[SISA X]])</f>
        <v/>
      </c>
      <c r="AQ90" s="2" t="str">
        <f ca="1">IF(Table1[[#This Row],[QTY_ECER_MG_3]]="","",Table1[[#This Row],[STN SISA X]])</f>
        <v/>
      </c>
      <c r="AR90" s="4" t="str">
        <f ca="1">IF(Table1[[#This Row],[CTN_MG_3]]="","",COUNT(AO$6:AO90))</f>
        <v/>
      </c>
      <c r="AS90" s="4" t="str">
        <f ca="1">IF(AND(Table1[[#This Row],[TGL_H]]&gt;=$3:$3,Table1[[#This Row],[TGL_H]]&lt;=$4:$4),Table1[[#This Row],[CTN]],"")</f>
        <v/>
      </c>
      <c r="AT90" s="4" t="str">
        <f ca="1">IF(Table1[[#This Row],[CTN_MG_4]]="","",Table1[[#This Row],[SISA X]])</f>
        <v/>
      </c>
      <c r="AU90" s="4" t="str">
        <f ca="1">IF(Table1[[#This Row],[QTY_ECER_MG_4]]="","",Table1[[#This Row],[STN SISA X]])</f>
        <v/>
      </c>
      <c r="AV90" s="4" t="str">
        <f ca="1">IF(Table1[[#This Row],[CTN_MG_4]]="","",COUNT(AS$6:AS90))</f>
        <v/>
      </c>
      <c r="AW90" s="4">
        <f ca="1">IF(Table1[[#This Row],[ID_4]]="",IF(Table1[[#This Row],[ID_3]]="",IF(Table1[[#This Row],[ID_2]]="",IF(Table1[[#This Row],[ID_1]]="","",1),2),3),4)</f>
        <v>1</v>
      </c>
      <c r="AX90" s="3">
        <f ca="1">INDEX([1]!NOTA[TGL_H],Table1[[#This Row],[//NOTA]])</f>
        <v>45114</v>
      </c>
    </row>
    <row r="91" spans="1:50" x14ac:dyDescent="0.25">
      <c r="A91" s="1">
        <v>118</v>
      </c>
      <c r="D91" t="str">
        <f ca="1">INDEX([1]!NOTA[NB NOTA_C_QTY],Table1[[#This Row],[//NOTA]])</f>
        <v>docritprestige8lsnuntana</v>
      </c>
      <c r="E91" t="str">
        <f ca="1">INDEX([1]!NOTA[NB NOTA_C_QTY],Table1[[#This Row],[//NOTA]])&amp;Table1[[#This Row],[MINGGU]]</f>
        <v>docritprestige8lsnuntana1</v>
      </c>
      <c r="F91">
        <f t="shared" si="1"/>
        <v>118</v>
      </c>
      <c r="G91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91">
        <f ca="1">MATCH(Table1[[#This Row],[NB NOTA_C_QTY]],[2]!db[NB NOTA_C_QTY+F],0)</f>
        <v>1575</v>
      </c>
      <c r="I91" s="4" t="str">
        <f ca="1">INDEX(INDIRECT($4:$4),Table1[//DB])</f>
        <v>Doc Rest Prestige</v>
      </c>
      <c r="J91" s="4" t="str">
        <f ca="1">INDEX(INDIRECT($4:$4),Table1[//DB])</f>
        <v>UNTANA</v>
      </c>
      <c r="K91" s="5" t="str">
        <f ca="1">INDEX(INDIRECT($4:$4),Table1[//DB])</f>
        <v>COMBI</v>
      </c>
      <c r="L91" s="4" t="str">
        <f ca="1">INDEX(INDIRECT($4:$4),Table1[//DB])</f>
        <v>8 LSN</v>
      </c>
      <c r="M91" s="4" t="str">
        <f ca="1">INDEX(INDIRECT($4:$4),Table1[//DB])</f>
        <v>doc</v>
      </c>
      <c r="N91" s="4" t="str">
        <f ca="1">INDEX(INDIRECT($4:$4),Table1[//DB])</f>
        <v>8</v>
      </c>
      <c r="O91" s="4" t="str">
        <f ca="1">INDEX(INDIRECT($4:$4),Table1[//DB])</f>
        <v>LSN</v>
      </c>
      <c r="P91" s="4">
        <f ca="1">INDEX(INDIRECT($4:$4),Table1[//DB])</f>
        <v>12</v>
      </c>
      <c r="Q91" s="4" t="str">
        <f ca="1">INDEX(INDIRECT($4:$4),Table1[//DB])</f>
        <v>PCS</v>
      </c>
      <c r="R91" s="4" t="str">
        <f ca="1">INDEX(INDIRECT($4:$4),Table1[//DB])</f>
        <v/>
      </c>
      <c r="S91" s="4" t="str">
        <f ca="1">INDEX(INDIRECT($4:$4),Table1[//DB])</f>
        <v/>
      </c>
      <c r="T91" s="4">
        <f ca="1">INDEX(INDIRECT($4:$4),Table1[//DB])</f>
        <v>96</v>
      </c>
      <c r="U91" s="4" t="str">
        <f ca="1">INDEX(INDIRECT($4:$4),Table1[//DB])</f>
        <v>PCS</v>
      </c>
      <c r="V91" s="4"/>
      <c r="W91" s="2">
        <f>INDEX([1]!NOTA[C],Table1[[#This Row],[//NOTA]])</f>
        <v>1</v>
      </c>
      <c r="X91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91" s="2">
        <f ca="1">INDEX(INDIRECT($2:$2),Table1[//NOTA])</f>
        <v>0</v>
      </c>
      <c r="Z91" s="2">
        <f>IF(Table1[[#This Row],[CTN]]&lt;1,"",INDEX([1]!NOTA[QTY],Table1[[#This Row],[//NOTA]]))</f>
        <v>8</v>
      </c>
      <c r="AA91" s="2" t="str">
        <f>IF(Table1[[#This Row],[CTN]]&lt;1,"",INDEX([1]!NOTA[STN],Table1[[#This Row],[//NOTA]]))</f>
        <v>LSN</v>
      </c>
      <c r="AB91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96</v>
      </c>
      <c r="AC91" s="4" t="str">
        <f>IF(Table1[[#This Row],[CTN]]&lt;1,INDEX([1]!NOTA[QTY],Table1[[#This Row],[//NOTA]]),"")</f>
        <v/>
      </c>
      <c r="AD91" s="4" t="str">
        <f>IF(Table1[[#This Row],[SISA]]="","",INDEX([1]!NOTA[STN],Table1[[#This Row],[//NOTA]]))</f>
        <v/>
      </c>
      <c r="AE9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91" s="2" t="str">
        <f>IF(Table1[[#This Row],[SISA X]]="","",Table1[[#This Row],[STN X]])</f>
        <v/>
      </c>
      <c r="AG91" s="2">
        <f ca="1">IF(AND(AX$5:AX$373&gt;=$3:$3,AX$5:AX$373&lt;=$4:$4),Table1[[#This Row],[CTN]],"")</f>
        <v>1</v>
      </c>
      <c r="AH91" s="2" t="str">
        <f ca="1">IF(Table1[[#This Row],[CTN_MG_1]]="","",Table1[[#This Row],[SISA X]])</f>
        <v/>
      </c>
      <c r="AI91" s="2" t="str">
        <f ca="1">IF(Table1[[#This Row],[QTY_ECER_MG_1]]="","",Table1[[#This Row],[STN SISA X]])</f>
        <v/>
      </c>
      <c r="AJ91" s="2">
        <f ca="1">IF(Table1[[#This Row],[CTN_MG_1]]="","",COUNT(AG$6:AG91))</f>
        <v>77</v>
      </c>
      <c r="AK91" s="2" t="str">
        <f ca="1">IF(AND(Table1[TGL_H]&gt;=$3:$3,Table1[TGL_H]&lt;=$4:$4),Table1[CTN],"")</f>
        <v/>
      </c>
      <c r="AL91" s="2" t="str">
        <f ca="1">IF(Table1[[#This Row],[CTN_MG_2]]="","",Table1[[#This Row],[SISA X]])</f>
        <v/>
      </c>
      <c r="AM91" s="2" t="str">
        <f ca="1">IF(Table1[[#This Row],[QTY_ECER_MG_2]]="","",Table1[[#This Row],[STN SISA X]])</f>
        <v/>
      </c>
      <c r="AN91" s="2" t="str">
        <f ca="1">IF(Table1[[#This Row],[CTN_MG_2]]="","",COUNT(AK$6:AK91))</f>
        <v/>
      </c>
      <c r="AO91" s="2" t="str">
        <f ca="1">IF(AND(AX$5:AX$373&gt;=$3:$3,AX$5:AX$373&lt;=$4:$4),Table1[[#This Row],[CTN]],"")</f>
        <v/>
      </c>
      <c r="AP91" s="2" t="str">
        <f ca="1">IF(Table1[[#This Row],[CTN_MG_3]]="","",Table1[[#This Row],[SISA X]])</f>
        <v/>
      </c>
      <c r="AQ91" s="2" t="str">
        <f ca="1">IF(Table1[[#This Row],[QTY_ECER_MG_3]]="","",Table1[[#This Row],[STN SISA X]])</f>
        <v/>
      </c>
      <c r="AR91" s="4" t="str">
        <f ca="1">IF(Table1[[#This Row],[CTN_MG_3]]="","",COUNT(AO$6:AO91))</f>
        <v/>
      </c>
      <c r="AS91" s="4" t="str">
        <f ca="1">IF(AND(Table1[[#This Row],[TGL_H]]&gt;=$3:$3,Table1[[#This Row],[TGL_H]]&lt;=$4:$4),Table1[[#This Row],[CTN]],"")</f>
        <v/>
      </c>
      <c r="AT91" s="4" t="str">
        <f ca="1">IF(Table1[[#This Row],[CTN_MG_4]]="","",Table1[[#This Row],[SISA X]])</f>
        <v/>
      </c>
      <c r="AU91" s="4" t="str">
        <f ca="1">IF(Table1[[#This Row],[QTY_ECER_MG_4]]="","",Table1[[#This Row],[STN SISA X]])</f>
        <v/>
      </c>
      <c r="AV91" s="4" t="str">
        <f ca="1">IF(Table1[[#This Row],[CTN_MG_4]]="","",COUNT(AS$6:AS91))</f>
        <v/>
      </c>
      <c r="AW91" s="4">
        <f ca="1">IF(Table1[[#This Row],[ID_4]]="",IF(Table1[[#This Row],[ID_3]]="",IF(Table1[[#This Row],[ID_2]]="",IF(Table1[[#This Row],[ID_1]]="","",1),2),3),4)</f>
        <v>1</v>
      </c>
      <c r="AX91" s="3">
        <f ca="1">INDEX([1]!NOTA[TGL_H],Table1[[#This Row],[//NOTA]])</f>
        <v>45114</v>
      </c>
    </row>
    <row r="92" spans="1:50" x14ac:dyDescent="0.25">
      <c r="A92" s="1">
        <v>119</v>
      </c>
      <c r="D92" t="str">
        <f ca="1">INDEX([1]!NOTA[NB NOTA_C_QTY],Table1[[#This Row],[//NOTA]])</f>
        <v>docritconception8lsnuntana</v>
      </c>
      <c r="E92" t="str">
        <f ca="1">INDEX([1]!NOTA[NB NOTA_C_QTY],Table1[[#This Row],[//NOTA]])&amp;Table1[[#This Row],[MINGGU]]</f>
        <v>docritconception8lsnuntana1</v>
      </c>
      <c r="F92">
        <f t="shared" si="1"/>
        <v>119</v>
      </c>
      <c r="G92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92">
        <f ca="1">MATCH(Table1[[#This Row],[NB NOTA_C_QTY]],[2]!db[NB NOTA_C_QTY+F],0)</f>
        <v>1565</v>
      </c>
      <c r="I92" s="4" t="str">
        <f ca="1">INDEX(INDIRECT($4:$4),Table1[//DB])</f>
        <v>Doc Rest Conception</v>
      </c>
      <c r="J92" s="4" t="str">
        <f ca="1">INDEX(INDIRECT($4:$4),Table1[//DB])</f>
        <v>UNTANA</v>
      </c>
      <c r="K92" s="5" t="str">
        <f ca="1">INDEX(INDIRECT($4:$4),Table1[//DB])</f>
        <v>COMBI</v>
      </c>
      <c r="L92" s="4" t="str">
        <f ca="1">INDEX(INDIRECT($4:$4),Table1[//DB])</f>
        <v>8 LSN</v>
      </c>
      <c r="M92" s="4" t="str">
        <f ca="1">INDEX(INDIRECT($4:$4),Table1[//DB])</f>
        <v>doc</v>
      </c>
      <c r="N92" s="4" t="str">
        <f ca="1">INDEX(INDIRECT($4:$4),Table1[//DB])</f>
        <v>8</v>
      </c>
      <c r="O92" s="4" t="str">
        <f ca="1">INDEX(INDIRECT($4:$4),Table1[//DB])</f>
        <v>LSN</v>
      </c>
      <c r="P92" s="4">
        <f ca="1">INDEX(INDIRECT($4:$4),Table1[//DB])</f>
        <v>12</v>
      </c>
      <c r="Q92" s="4" t="str">
        <f ca="1">INDEX(INDIRECT($4:$4),Table1[//DB])</f>
        <v>PCS</v>
      </c>
      <c r="R92" s="4" t="str">
        <f ca="1">INDEX(INDIRECT($4:$4),Table1[//DB])</f>
        <v/>
      </c>
      <c r="S92" s="4" t="str">
        <f ca="1">INDEX(INDIRECT($4:$4),Table1[//DB])</f>
        <v/>
      </c>
      <c r="T92" s="4">
        <f ca="1">INDEX(INDIRECT($4:$4),Table1[//DB])</f>
        <v>96</v>
      </c>
      <c r="U92" s="4" t="str">
        <f ca="1">INDEX(INDIRECT($4:$4),Table1[//DB])</f>
        <v>PCS</v>
      </c>
      <c r="V92" s="4"/>
      <c r="W92" s="2">
        <f>INDEX([1]!NOTA[C],Table1[[#This Row],[//NOTA]])</f>
        <v>1</v>
      </c>
      <c r="X92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92" s="2">
        <f ca="1">INDEX(INDIRECT($2:$2),Table1[//NOTA])</f>
        <v>0</v>
      </c>
      <c r="Z92" s="2">
        <f>IF(Table1[[#This Row],[CTN]]&lt;1,"",INDEX([1]!NOTA[QTY],Table1[[#This Row],[//NOTA]]))</f>
        <v>8</v>
      </c>
      <c r="AA92" s="2" t="str">
        <f>IF(Table1[[#This Row],[CTN]]&lt;1,"",INDEX([1]!NOTA[STN],Table1[[#This Row],[//NOTA]]))</f>
        <v>LSN</v>
      </c>
      <c r="AB92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96</v>
      </c>
      <c r="AC92" s="4" t="str">
        <f>IF(Table1[[#This Row],[CTN]]&lt;1,INDEX([1]!NOTA[QTY],Table1[[#This Row],[//NOTA]]),"")</f>
        <v/>
      </c>
      <c r="AD92" s="4" t="str">
        <f>IF(Table1[[#This Row],[SISA]]="","",INDEX([1]!NOTA[STN],Table1[[#This Row],[//NOTA]]))</f>
        <v/>
      </c>
      <c r="AE9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92" s="2" t="str">
        <f>IF(Table1[[#This Row],[SISA X]]="","",Table1[[#This Row],[STN X]])</f>
        <v/>
      </c>
      <c r="AG92" s="2">
        <f ca="1">IF(AND(AX$5:AX$373&gt;=$3:$3,AX$5:AX$373&lt;=$4:$4),Table1[[#This Row],[CTN]],"")</f>
        <v>1</v>
      </c>
      <c r="AH92" s="2" t="str">
        <f ca="1">IF(Table1[[#This Row],[CTN_MG_1]]="","",Table1[[#This Row],[SISA X]])</f>
        <v/>
      </c>
      <c r="AI92" s="2" t="str">
        <f ca="1">IF(Table1[[#This Row],[QTY_ECER_MG_1]]="","",Table1[[#This Row],[STN SISA X]])</f>
        <v/>
      </c>
      <c r="AJ92" s="2">
        <f ca="1">IF(Table1[[#This Row],[CTN_MG_1]]="","",COUNT(AG$6:AG92))</f>
        <v>78</v>
      </c>
      <c r="AK92" s="2" t="str">
        <f ca="1">IF(AND(Table1[TGL_H]&gt;=$3:$3,Table1[TGL_H]&lt;=$4:$4),Table1[CTN],"")</f>
        <v/>
      </c>
      <c r="AL92" s="2" t="str">
        <f ca="1">IF(Table1[[#This Row],[CTN_MG_2]]="","",Table1[[#This Row],[SISA X]])</f>
        <v/>
      </c>
      <c r="AM92" s="2" t="str">
        <f ca="1">IF(Table1[[#This Row],[QTY_ECER_MG_2]]="","",Table1[[#This Row],[STN SISA X]])</f>
        <v/>
      </c>
      <c r="AN92" s="2" t="str">
        <f ca="1">IF(Table1[[#This Row],[CTN_MG_2]]="","",COUNT(AK$6:AK92))</f>
        <v/>
      </c>
      <c r="AO92" s="2" t="str">
        <f ca="1">IF(AND(AX$5:AX$373&gt;=$3:$3,AX$5:AX$373&lt;=$4:$4),Table1[[#This Row],[CTN]],"")</f>
        <v/>
      </c>
      <c r="AP92" s="2" t="str">
        <f ca="1">IF(Table1[[#This Row],[CTN_MG_3]]="","",Table1[[#This Row],[SISA X]])</f>
        <v/>
      </c>
      <c r="AQ92" s="2" t="str">
        <f ca="1">IF(Table1[[#This Row],[QTY_ECER_MG_3]]="","",Table1[[#This Row],[STN SISA X]])</f>
        <v/>
      </c>
      <c r="AR92" s="4" t="str">
        <f ca="1">IF(Table1[[#This Row],[CTN_MG_3]]="","",COUNT(AO$6:AO92))</f>
        <v/>
      </c>
      <c r="AS92" s="4" t="str">
        <f ca="1">IF(AND(Table1[[#This Row],[TGL_H]]&gt;=$3:$3,Table1[[#This Row],[TGL_H]]&lt;=$4:$4),Table1[[#This Row],[CTN]],"")</f>
        <v/>
      </c>
      <c r="AT92" s="4" t="str">
        <f ca="1">IF(Table1[[#This Row],[CTN_MG_4]]="","",Table1[[#This Row],[SISA X]])</f>
        <v/>
      </c>
      <c r="AU92" s="4" t="str">
        <f ca="1">IF(Table1[[#This Row],[QTY_ECER_MG_4]]="","",Table1[[#This Row],[STN SISA X]])</f>
        <v/>
      </c>
      <c r="AV92" s="4" t="str">
        <f ca="1">IF(Table1[[#This Row],[CTN_MG_4]]="","",COUNT(AS$6:AS92))</f>
        <v/>
      </c>
      <c r="AW92" s="4">
        <f ca="1">IF(Table1[[#This Row],[ID_4]]="",IF(Table1[[#This Row],[ID_3]]="",IF(Table1[[#This Row],[ID_2]]="",IF(Table1[[#This Row],[ID_1]]="","",1),2),3),4)</f>
        <v>1</v>
      </c>
      <c r="AX92" s="3">
        <f ca="1">INDEX([1]!NOTA[TGL_H],Table1[[#This Row],[//NOTA]])</f>
        <v>45114</v>
      </c>
    </row>
    <row r="93" spans="1:50" x14ac:dyDescent="0.25">
      <c r="A93" s="1">
        <v>120</v>
      </c>
      <c r="D93" t="str">
        <f ca="1">INDEX([1]!NOTA[NB NOTA_C_QTY],Table1[[#This Row],[//NOTA]])</f>
        <v>docritstatement7lsnuntana</v>
      </c>
      <c r="E93" t="str">
        <f ca="1">INDEX([1]!NOTA[NB NOTA_C_QTY],Table1[[#This Row],[//NOTA]])&amp;Table1[[#This Row],[MINGGU]]</f>
        <v>docritstatement7lsnuntana1</v>
      </c>
      <c r="F93">
        <f t="shared" si="1"/>
        <v>120</v>
      </c>
      <c r="G93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93">
        <f ca="1">MATCH(Table1[[#This Row],[NB NOTA_C_QTY]],[2]!db[NB NOTA_C_QTY+F],0)</f>
        <v>1576</v>
      </c>
      <c r="I93" s="4" t="str">
        <f ca="1">INDEX(INDIRECT($4:$4),Table1[//DB])</f>
        <v>Doc Rest Statement</v>
      </c>
      <c r="J93" s="4" t="str">
        <f ca="1">INDEX(INDIRECT($4:$4),Table1[//DB])</f>
        <v>UNTANA</v>
      </c>
      <c r="K93" s="5" t="str">
        <f ca="1">INDEX(INDIRECT($4:$4),Table1[//DB])</f>
        <v>COMBI</v>
      </c>
      <c r="L93" s="4" t="str">
        <f ca="1">INDEX(INDIRECT($4:$4),Table1[//DB])</f>
        <v>7 LSN</v>
      </c>
      <c r="M93" s="4" t="str">
        <f ca="1">INDEX(INDIRECT($4:$4),Table1[//DB])</f>
        <v>doc</v>
      </c>
      <c r="N93" s="4" t="str">
        <f ca="1">INDEX(INDIRECT($4:$4),Table1[//DB])</f>
        <v>7</v>
      </c>
      <c r="O93" s="4" t="str">
        <f ca="1">INDEX(INDIRECT($4:$4),Table1[//DB])</f>
        <v>LSN</v>
      </c>
      <c r="P93" s="4">
        <f ca="1">INDEX(INDIRECT($4:$4),Table1[//DB])</f>
        <v>12</v>
      </c>
      <c r="Q93" s="4" t="str">
        <f ca="1">INDEX(INDIRECT($4:$4),Table1[//DB])</f>
        <v>PCS</v>
      </c>
      <c r="R93" s="4" t="str">
        <f ca="1">INDEX(INDIRECT($4:$4),Table1[//DB])</f>
        <v/>
      </c>
      <c r="S93" s="4" t="str">
        <f ca="1">INDEX(INDIRECT($4:$4),Table1[//DB])</f>
        <v/>
      </c>
      <c r="T93" s="4">
        <f ca="1">INDEX(INDIRECT($4:$4),Table1[//DB])</f>
        <v>84</v>
      </c>
      <c r="U93" s="4" t="str">
        <f ca="1">INDEX(INDIRECT($4:$4),Table1[//DB])</f>
        <v>PCS</v>
      </c>
      <c r="V93" s="4"/>
      <c r="W93" s="2">
        <f>INDEX([1]!NOTA[C],Table1[[#This Row],[//NOTA]])</f>
        <v>1</v>
      </c>
      <c r="X93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93" s="2">
        <f ca="1">INDEX(INDIRECT($2:$2),Table1[//NOTA])</f>
        <v>0</v>
      </c>
      <c r="Z93" s="2">
        <f>IF(Table1[[#This Row],[CTN]]&lt;1,"",INDEX([1]!NOTA[QTY],Table1[[#This Row],[//NOTA]]))</f>
        <v>7</v>
      </c>
      <c r="AA93" s="2" t="str">
        <f>IF(Table1[[#This Row],[CTN]]&lt;1,"",INDEX([1]!NOTA[STN],Table1[[#This Row],[//NOTA]]))</f>
        <v>LSN</v>
      </c>
      <c r="AB93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84</v>
      </c>
      <c r="AC93" s="4" t="str">
        <f>IF(Table1[[#This Row],[CTN]]&lt;1,INDEX([1]!NOTA[QTY],Table1[[#This Row],[//NOTA]]),"")</f>
        <v/>
      </c>
      <c r="AD93" s="4" t="str">
        <f>IF(Table1[[#This Row],[SISA]]="","",INDEX([1]!NOTA[STN],Table1[[#This Row],[//NOTA]]))</f>
        <v/>
      </c>
      <c r="AE9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93" s="2" t="str">
        <f>IF(Table1[[#This Row],[SISA X]]="","",Table1[[#This Row],[STN X]])</f>
        <v/>
      </c>
      <c r="AG93" s="2">
        <f ca="1">IF(AND(AX$5:AX$373&gt;=$3:$3,AX$5:AX$373&lt;=$4:$4),Table1[[#This Row],[CTN]],"")</f>
        <v>1</v>
      </c>
      <c r="AH93" s="2" t="str">
        <f ca="1">IF(Table1[[#This Row],[CTN_MG_1]]="","",Table1[[#This Row],[SISA X]])</f>
        <v/>
      </c>
      <c r="AI93" s="2" t="str">
        <f ca="1">IF(Table1[[#This Row],[QTY_ECER_MG_1]]="","",Table1[[#This Row],[STN SISA X]])</f>
        <v/>
      </c>
      <c r="AJ93" s="2">
        <f ca="1">IF(Table1[[#This Row],[CTN_MG_1]]="","",COUNT(AG$6:AG93))</f>
        <v>79</v>
      </c>
      <c r="AK93" s="2" t="str">
        <f ca="1">IF(AND(Table1[TGL_H]&gt;=$3:$3,Table1[TGL_H]&lt;=$4:$4),Table1[CTN],"")</f>
        <v/>
      </c>
      <c r="AL93" s="2" t="str">
        <f ca="1">IF(Table1[[#This Row],[CTN_MG_2]]="","",Table1[[#This Row],[SISA X]])</f>
        <v/>
      </c>
      <c r="AM93" s="2" t="str">
        <f ca="1">IF(Table1[[#This Row],[QTY_ECER_MG_2]]="","",Table1[[#This Row],[STN SISA X]])</f>
        <v/>
      </c>
      <c r="AN93" s="2" t="str">
        <f ca="1">IF(Table1[[#This Row],[CTN_MG_2]]="","",COUNT(AK$6:AK93))</f>
        <v/>
      </c>
      <c r="AO93" s="2" t="str">
        <f ca="1">IF(AND(AX$5:AX$373&gt;=$3:$3,AX$5:AX$373&lt;=$4:$4),Table1[[#This Row],[CTN]],"")</f>
        <v/>
      </c>
      <c r="AP93" s="2" t="str">
        <f ca="1">IF(Table1[[#This Row],[CTN_MG_3]]="","",Table1[[#This Row],[SISA X]])</f>
        <v/>
      </c>
      <c r="AQ93" s="2" t="str">
        <f ca="1">IF(Table1[[#This Row],[QTY_ECER_MG_3]]="","",Table1[[#This Row],[STN SISA X]])</f>
        <v/>
      </c>
      <c r="AR93" s="4" t="str">
        <f ca="1">IF(Table1[[#This Row],[CTN_MG_3]]="","",COUNT(AO$6:AO93))</f>
        <v/>
      </c>
      <c r="AS93" s="4" t="str">
        <f ca="1">IF(AND(Table1[[#This Row],[TGL_H]]&gt;=$3:$3,Table1[[#This Row],[TGL_H]]&lt;=$4:$4),Table1[[#This Row],[CTN]],"")</f>
        <v/>
      </c>
      <c r="AT93" s="4" t="str">
        <f ca="1">IF(Table1[[#This Row],[CTN_MG_4]]="","",Table1[[#This Row],[SISA X]])</f>
        <v/>
      </c>
      <c r="AU93" s="4" t="str">
        <f ca="1">IF(Table1[[#This Row],[QTY_ECER_MG_4]]="","",Table1[[#This Row],[STN SISA X]])</f>
        <v/>
      </c>
      <c r="AV93" s="4" t="str">
        <f ca="1">IF(Table1[[#This Row],[CTN_MG_4]]="","",COUNT(AS$6:AS93))</f>
        <v/>
      </c>
      <c r="AW93" s="4">
        <f ca="1">IF(Table1[[#This Row],[ID_4]]="",IF(Table1[[#This Row],[ID_3]]="",IF(Table1[[#This Row],[ID_2]]="",IF(Table1[[#This Row],[ID_1]]="","",1),2),3),4)</f>
        <v>1</v>
      </c>
      <c r="AX93" s="3">
        <f ca="1">INDEX([1]!NOTA[TGL_H],Table1[[#This Row],[//NOTA]])</f>
        <v>45114</v>
      </c>
    </row>
    <row r="94" spans="1:50" x14ac:dyDescent="0.25">
      <c r="A94" s="1">
        <v>121</v>
      </c>
      <c r="D94" t="str">
        <f ca="1">INDEX([1]!NOTA[NB NOTA_C_QTY],Table1[[#This Row],[//NOTA]])</f>
        <v>docritelegance7lsnuntana</v>
      </c>
      <c r="E94" t="str">
        <f ca="1">INDEX([1]!NOTA[NB NOTA_C_QTY],Table1[[#This Row],[//NOTA]])&amp;Table1[[#This Row],[MINGGU]]</f>
        <v>docritelegance7lsnuntana1</v>
      </c>
      <c r="F94">
        <f t="shared" si="1"/>
        <v>121</v>
      </c>
      <c r="G9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94">
        <f ca="1">MATCH(Table1[[#This Row],[NB NOTA_C_QTY]],[2]!db[NB NOTA_C_QTY+F],0)</f>
        <v>1566</v>
      </c>
      <c r="I94" s="4" t="str">
        <f ca="1">INDEX(INDIRECT($4:$4),Table1[//DB])</f>
        <v>Doc Rest Elegance</v>
      </c>
      <c r="J94" s="4" t="str">
        <f ca="1">INDEX(INDIRECT($4:$4),Table1[//DB])</f>
        <v>UNTANA</v>
      </c>
      <c r="K94" s="5" t="str">
        <f ca="1">INDEX(INDIRECT($4:$4),Table1[//DB])</f>
        <v>COMBI</v>
      </c>
      <c r="L94" s="4" t="str">
        <f ca="1">INDEX(INDIRECT($4:$4),Table1[//DB])</f>
        <v>7 LSN</v>
      </c>
      <c r="M94" s="4" t="str">
        <f ca="1">INDEX(INDIRECT($4:$4),Table1[//DB])</f>
        <v>doc</v>
      </c>
      <c r="N94" s="4" t="str">
        <f ca="1">INDEX(INDIRECT($4:$4),Table1[//DB])</f>
        <v>7</v>
      </c>
      <c r="O94" s="4" t="str">
        <f ca="1">INDEX(INDIRECT($4:$4),Table1[//DB])</f>
        <v>LSN</v>
      </c>
      <c r="P94" s="4">
        <f ca="1">INDEX(INDIRECT($4:$4),Table1[//DB])</f>
        <v>12</v>
      </c>
      <c r="Q94" s="4" t="str">
        <f ca="1">INDEX(INDIRECT($4:$4),Table1[//DB])</f>
        <v>PCS</v>
      </c>
      <c r="R94" s="4" t="str">
        <f ca="1">INDEX(INDIRECT($4:$4),Table1[//DB])</f>
        <v/>
      </c>
      <c r="S94" s="4" t="str">
        <f ca="1">INDEX(INDIRECT($4:$4),Table1[//DB])</f>
        <v/>
      </c>
      <c r="T94" s="4">
        <f ca="1">INDEX(INDIRECT($4:$4),Table1[//DB])</f>
        <v>84</v>
      </c>
      <c r="U94" s="4" t="str">
        <f ca="1">INDEX(INDIRECT($4:$4),Table1[//DB])</f>
        <v>PCS</v>
      </c>
      <c r="V94" s="4"/>
      <c r="W94" s="2">
        <f>INDEX([1]!NOTA[C],Table1[[#This Row],[//NOTA]])</f>
        <v>1</v>
      </c>
      <c r="X94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94" s="2">
        <f ca="1">INDEX(INDIRECT($2:$2),Table1[//NOTA])</f>
        <v>0</v>
      </c>
      <c r="Z94" s="2">
        <f>IF(Table1[[#This Row],[CTN]]&lt;1,"",INDEX([1]!NOTA[QTY],Table1[[#This Row],[//NOTA]]))</f>
        <v>7</v>
      </c>
      <c r="AA94" s="2" t="str">
        <f>IF(Table1[[#This Row],[CTN]]&lt;1,"",INDEX([1]!NOTA[STN],Table1[[#This Row],[//NOTA]]))</f>
        <v>LSN</v>
      </c>
      <c r="AB94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84</v>
      </c>
      <c r="AC94" s="4" t="str">
        <f>IF(Table1[[#This Row],[CTN]]&lt;1,INDEX([1]!NOTA[QTY],Table1[[#This Row],[//NOTA]]),"")</f>
        <v/>
      </c>
      <c r="AD94" s="4" t="str">
        <f>IF(Table1[[#This Row],[SISA]]="","",INDEX([1]!NOTA[STN],Table1[[#This Row],[//NOTA]]))</f>
        <v/>
      </c>
      <c r="AE9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94" s="2" t="str">
        <f>IF(Table1[[#This Row],[SISA X]]="","",Table1[[#This Row],[STN X]])</f>
        <v/>
      </c>
      <c r="AG94" s="2">
        <f ca="1">IF(AND(AX$5:AX$373&gt;=$3:$3,AX$5:AX$373&lt;=$4:$4),Table1[[#This Row],[CTN]],"")</f>
        <v>1</v>
      </c>
      <c r="AH94" s="2" t="str">
        <f ca="1">IF(Table1[[#This Row],[CTN_MG_1]]="","",Table1[[#This Row],[SISA X]])</f>
        <v/>
      </c>
      <c r="AI94" s="2" t="str">
        <f ca="1">IF(Table1[[#This Row],[QTY_ECER_MG_1]]="","",Table1[[#This Row],[STN SISA X]])</f>
        <v/>
      </c>
      <c r="AJ94" s="2">
        <f ca="1">IF(Table1[[#This Row],[CTN_MG_1]]="","",COUNT(AG$6:AG94))</f>
        <v>80</v>
      </c>
      <c r="AK94" s="2" t="str">
        <f ca="1">IF(AND(Table1[TGL_H]&gt;=$3:$3,Table1[TGL_H]&lt;=$4:$4),Table1[CTN],"")</f>
        <v/>
      </c>
      <c r="AL94" s="2" t="str">
        <f ca="1">IF(Table1[[#This Row],[CTN_MG_2]]="","",Table1[[#This Row],[SISA X]])</f>
        <v/>
      </c>
      <c r="AM94" s="2" t="str">
        <f ca="1">IF(Table1[[#This Row],[QTY_ECER_MG_2]]="","",Table1[[#This Row],[STN SISA X]])</f>
        <v/>
      </c>
      <c r="AN94" s="2" t="str">
        <f ca="1">IF(Table1[[#This Row],[CTN_MG_2]]="","",COUNT(AK$6:AK94))</f>
        <v/>
      </c>
      <c r="AO94" s="2" t="str">
        <f ca="1">IF(AND(AX$5:AX$373&gt;=$3:$3,AX$5:AX$373&lt;=$4:$4),Table1[[#This Row],[CTN]],"")</f>
        <v/>
      </c>
      <c r="AP94" s="2" t="str">
        <f ca="1">IF(Table1[[#This Row],[CTN_MG_3]]="","",Table1[[#This Row],[SISA X]])</f>
        <v/>
      </c>
      <c r="AQ94" s="2" t="str">
        <f ca="1">IF(Table1[[#This Row],[QTY_ECER_MG_3]]="","",Table1[[#This Row],[STN SISA X]])</f>
        <v/>
      </c>
      <c r="AR94" s="4" t="str">
        <f ca="1">IF(Table1[[#This Row],[CTN_MG_3]]="","",COUNT(AO$6:AO94))</f>
        <v/>
      </c>
      <c r="AS94" s="4" t="str">
        <f ca="1">IF(AND(Table1[[#This Row],[TGL_H]]&gt;=$3:$3,Table1[[#This Row],[TGL_H]]&lt;=$4:$4),Table1[[#This Row],[CTN]],"")</f>
        <v/>
      </c>
      <c r="AT94" s="4" t="str">
        <f ca="1">IF(Table1[[#This Row],[CTN_MG_4]]="","",Table1[[#This Row],[SISA X]])</f>
        <v/>
      </c>
      <c r="AU94" s="4" t="str">
        <f ca="1">IF(Table1[[#This Row],[QTY_ECER_MG_4]]="","",Table1[[#This Row],[STN SISA X]])</f>
        <v/>
      </c>
      <c r="AV94" s="4" t="str">
        <f ca="1">IF(Table1[[#This Row],[CTN_MG_4]]="","",COUNT(AS$6:AS94))</f>
        <v/>
      </c>
      <c r="AW94" s="4">
        <f ca="1">IF(Table1[[#This Row],[ID_4]]="",IF(Table1[[#This Row],[ID_3]]="",IF(Table1[[#This Row],[ID_2]]="",IF(Table1[[#This Row],[ID_1]]="","",1),2),3),4)</f>
        <v>1</v>
      </c>
      <c r="AX94" s="3">
        <f ca="1">INDEX([1]!NOTA[TGL_H],Table1[[#This Row],[//NOTA]])</f>
        <v>45114</v>
      </c>
    </row>
    <row r="95" spans="1:50" x14ac:dyDescent="0.25">
      <c r="A95" s="1">
        <v>122</v>
      </c>
      <c r="D95" t="str">
        <f ca="1">INDEX([1]!NOTA[NB NOTA_C_QTY],Table1[[#This Row],[//NOTA]])</f>
        <v>docritbrilliant8lsnuntana</v>
      </c>
      <c r="E95" t="str">
        <f ca="1">INDEX([1]!NOTA[NB NOTA_C_QTY],Table1[[#This Row],[//NOTA]])&amp;Table1[[#This Row],[MINGGU]]</f>
        <v>docritbrilliant8lsnuntana1</v>
      </c>
      <c r="F95">
        <f t="shared" si="1"/>
        <v>122</v>
      </c>
      <c r="G95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95">
        <f ca="1">MATCH(Table1[[#This Row],[NB NOTA_C_QTY]],[2]!db[NB NOTA_C_QTY+F],0)</f>
        <v>1563</v>
      </c>
      <c r="I95" s="4" t="str">
        <f ca="1">INDEX(INDIRECT($4:$4),Table1[//DB])</f>
        <v>Doc Rest Brilliant</v>
      </c>
      <c r="J95" s="4" t="str">
        <f ca="1">INDEX(INDIRECT($4:$4),Table1[//DB])</f>
        <v>UNTANA</v>
      </c>
      <c r="K95" s="5" t="str">
        <f ca="1">INDEX(INDIRECT($4:$4),Table1[//DB])</f>
        <v>COMBI</v>
      </c>
      <c r="L95" s="4" t="str">
        <f ca="1">INDEX(INDIRECT($4:$4),Table1[//DB])</f>
        <v>8 LSN</v>
      </c>
      <c r="M95" s="4" t="str">
        <f ca="1">INDEX(INDIRECT($4:$4),Table1[//DB])</f>
        <v>doc</v>
      </c>
      <c r="N95" s="4" t="str">
        <f ca="1">INDEX(INDIRECT($4:$4),Table1[//DB])</f>
        <v>8</v>
      </c>
      <c r="O95" s="4" t="str">
        <f ca="1">INDEX(INDIRECT($4:$4),Table1[//DB])</f>
        <v>LSN</v>
      </c>
      <c r="P95" s="4">
        <f ca="1">INDEX(INDIRECT($4:$4),Table1[//DB])</f>
        <v>12</v>
      </c>
      <c r="Q95" s="4" t="str">
        <f ca="1">INDEX(INDIRECT($4:$4),Table1[//DB])</f>
        <v>PCS</v>
      </c>
      <c r="R95" s="4" t="str">
        <f ca="1">INDEX(INDIRECT($4:$4),Table1[//DB])</f>
        <v/>
      </c>
      <c r="S95" s="4" t="str">
        <f ca="1">INDEX(INDIRECT($4:$4),Table1[//DB])</f>
        <v/>
      </c>
      <c r="T95" s="4">
        <f ca="1">INDEX(INDIRECT($4:$4),Table1[//DB])</f>
        <v>96</v>
      </c>
      <c r="U95" s="4" t="str">
        <f ca="1">INDEX(INDIRECT($4:$4),Table1[//DB])</f>
        <v>PCS</v>
      </c>
      <c r="V95" s="4"/>
      <c r="W95" s="2">
        <f>INDEX([1]!NOTA[C],Table1[[#This Row],[//NOTA]])</f>
        <v>1</v>
      </c>
      <c r="X95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95" s="2">
        <f ca="1">INDEX(INDIRECT($2:$2),Table1[//NOTA])</f>
        <v>0</v>
      </c>
      <c r="Z95" s="2">
        <f>IF(Table1[[#This Row],[CTN]]&lt;1,"",INDEX([1]!NOTA[QTY],Table1[[#This Row],[//NOTA]]))</f>
        <v>8</v>
      </c>
      <c r="AA95" s="2" t="str">
        <f>IF(Table1[[#This Row],[CTN]]&lt;1,"",INDEX([1]!NOTA[STN],Table1[[#This Row],[//NOTA]]))</f>
        <v>LSN</v>
      </c>
      <c r="AB95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96</v>
      </c>
      <c r="AC95" s="4" t="str">
        <f>IF(Table1[[#This Row],[CTN]]&lt;1,INDEX([1]!NOTA[QTY],Table1[[#This Row],[//NOTA]]),"")</f>
        <v/>
      </c>
      <c r="AD95" s="4" t="str">
        <f>IF(Table1[[#This Row],[SISA]]="","",INDEX([1]!NOTA[STN],Table1[[#This Row],[//NOTA]]))</f>
        <v/>
      </c>
      <c r="AE9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95" s="2" t="str">
        <f>IF(Table1[[#This Row],[SISA X]]="","",Table1[[#This Row],[STN X]])</f>
        <v/>
      </c>
      <c r="AG95" s="2">
        <f ca="1">IF(AND(AX$5:AX$373&gt;=$3:$3,AX$5:AX$373&lt;=$4:$4),Table1[[#This Row],[CTN]],"")</f>
        <v>1</v>
      </c>
      <c r="AH95" s="2" t="str">
        <f ca="1">IF(Table1[[#This Row],[CTN_MG_1]]="","",Table1[[#This Row],[SISA X]])</f>
        <v/>
      </c>
      <c r="AI95" s="2" t="str">
        <f ca="1">IF(Table1[[#This Row],[QTY_ECER_MG_1]]="","",Table1[[#This Row],[STN SISA X]])</f>
        <v/>
      </c>
      <c r="AJ95" s="2">
        <f ca="1">IF(Table1[[#This Row],[CTN_MG_1]]="","",COUNT(AG$6:AG95))</f>
        <v>81</v>
      </c>
      <c r="AK95" s="2" t="str">
        <f ca="1">IF(AND(Table1[TGL_H]&gt;=$3:$3,Table1[TGL_H]&lt;=$4:$4),Table1[CTN],"")</f>
        <v/>
      </c>
      <c r="AL95" s="2" t="str">
        <f ca="1">IF(Table1[[#This Row],[CTN_MG_2]]="","",Table1[[#This Row],[SISA X]])</f>
        <v/>
      </c>
      <c r="AM95" s="2" t="str">
        <f ca="1">IF(Table1[[#This Row],[QTY_ECER_MG_2]]="","",Table1[[#This Row],[STN SISA X]])</f>
        <v/>
      </c>
      <c r="AN95" s="2" t="str">
        <f ca="1">IF(Table1[[#This Row],[CTN_MG_2]]="","",COUNT(AK$6:AK95))</f>
        <v/>
      </c>
      <c r="AO95" s="2" t="str">
        <f ca="1">IF(AND(AX$5:AX$373&gt;=$3:$3,AX$5:AX$373&lt;=$4:$4),Table1[[#This Row],[CTN]],"")</f>
        <v/>
      </c>
      <c r="AP95" s="2" t="str">
        <f ca="1">IF(Table1[[#This Row],[CTN_MG_3]]="","",Table1[[#This Row],[SISA X]])</f>
        <v/>
      </c>
      <c r="AQ95" s="2" t="str">
        <f ca="1">IF(Table1[[#This Row],[QTY_ECER_MG_3]]="","",Table1[[#This Row],[STN SISA X]])</f>
        <v/>
      </c>
      <c r="AR95" s="4" t="str">
        <f ca="1">IF(Table1[[#This Row],[CTN_MG_3]]="","",COUNT(AO$6:AO95))</f>
        <v/>
      </c>
      <c r="AS95" s="4" t="str">
        <f ca="1">IF(AND(Table1[[#This Row],[TGL_H]]&gt;=$3:$3,Table1[[#This Row],[TGL_H]]&lt;=$4:$4),Table1[[#This Row],[CTN]],"")</f>
        <v/>
      </c>
      <c r="AT95" s="4" t="str">
        <f ca="1">IF(Table1[[#This Row],[CTN_MG_4]]="","",Table1[[#This Row],[SISA X]])</f>
        <v/>
      </c>
      <c r="AU95" s="4" t="str">
        <f ca="1">IF(Table1[[#This Row],[QTY_ECER_MG_4]]="","",Table1[[#This Row],[STN SISA X]])</f>
        <v/>
      </c>
      <c r="AV95" s="4" t="str">
        <f ca="1">IF(Table1[[#This Row],[CTN_MG_4]]="","",COUNT(AS$6:AS95))</f>
        <v/>
      </c>
      <c r="AW95" s="4">
        <f ca="1">IF(Table1[[#This Row],[ID_4]]="",IF(Table1[[#This Row],[ID_3]]="",IF(Table1[[#This Row],[ID_2]]="",IF(Table1[[#This Row],[ID_1]]="","",1),2),3),4)</f>
        <v>1</v>
      </c>
      <c r="AX95" s="3">
        <f ca="1">INDEX([1]!NOTA[TGL_H],Table1[[#This Row],[//NOTA]])</f>
        <v>45114</v>
      </c>
    </row>
    <row r="96" spans="1:50" x14ac:dyDescent="0.25">
      <c r="A96" s="1">
        <v>124</v>
      </c>
      <c r="D96" t="str">
        <f ca="1">INDEX([1]!NOTA[NB NOTA_C_QTY],Table1[[#This Row],[//NOTA]])</f>
        <v>sampulsamsonkwartobatik240pcsuntana</v>
      </c>
      <c r="E96" t="str">
        <f ca="1">INDEX([1]!NOTA[NB NOTA_C_QTY],Table1[[#This Row],[//NOTA]])&amp;Table1[[#This Row],[MINGGU]]</f>
        <v>sampulsamsonkwartobatik240pcsuntana1</v>
      </c>
      <c r="F96">
        <f t="shared" si="1"/>
        <v>124</v>
      </c>
      <c r="G96">
        <f ca="1">IF(Table1[[#This Row],[FAKTUR]]="UNTANA",MATCH(Table1[[#This Row],[NB NOTA_C_QTY]],[3]!GLOBAL[POINTER],0),IF(Table1[[#This Row],[FAKTUR]]="ARTO MORO",MATCH(Table1[[#This Row],[NB NOTA_C_QTY]],[3]!Table2[Column2],0),""))</f>
        <v>3197</v>
      </c>
      <c r="H96">
        <f ca="1">MATCH(Table1[[#This Row],[NB NOTA_C_QTY]],[2]!db[NB NOTA_C_QTY+F],0)</f>
        <v>2493</v>
      </c>
      <c r="I96" s="4" t="str">
        <f ca="1">INDEX(INDIRECT($4:$4),Table1[//DB])</f>
        <v>Sampul Kwarto Batik</v>
      </c>
      <c r="J96" s="4" t="str">
        <f ca="1">INDEX(INDIRECT($4:$4),Table1[//DB])</f>
        <v>UNTANA</v>
      </c>
      <c r="K96" s="5" t="str">
        <f ca="1">INDEX(INDIRECT($4:$4),Table1[//DB])</f>
        <v>PARAMA</v>
      </c>
      <c r="L96" s="4" t="str">
        <f ca="1">INDEX(INDIRECT($4:$4),Table1[//DB])</f>
        <v>240 PCS</v>
      </c>
      <c r="M96" s="4" t="str">
        <f ca="1">INDEX(INDIRECT($4:$4),Table1[//DB])</f>
        <v>kertas</v>
      </c>
      <c r="N96" s="4" t="str">
        <f ca="1">INDEX(INDIRECT($4:$4),Table1[//DB])</f>
        <v>240</v>
      </c>
      <c r="O96" s="4" t="str">
        <f ca="1">INDEX(INDIRECT($4:$4),Table1[//DB])</f>
        <v>PCS</v>
      </c>
      <c r="P96" s="4" t="str">
        <f ca="1">INDEX(INDIRECT($4:$4),Table1[//DB])</f>
        <v/>
      </c>
      <c r="Q96" s="4" t="str">
        <f ca="1">INDEX(INDIRECT($4:$4),Table1[//DB])</f>
        <v/>
      </c>
      <c r="R96" s="4" t="str">
        <f ca="1">INDEX(INDIRECT($4:$4),Table1[//DB])</f>
        <v/>
      </c>
      <c r="S96" s="4" t="str">
        <f ca="1">INDEX(INDIRECT($4:$4),Table1[//DB])</f>
        <v/>
      </c>
      <c r="T96" s="4">
        <f ca="1">INDEX(INDIRECT($4:$4),Table1[//DB])</f>
        <v>240</v>
      </c>
      <c r="U96" s="4" t="str">
        <f ca="1">INDEX(INDIRECT($4:$4),Table1[//DB])</f>
        <v>PCS</v>
      </c>
      <c r="V96" s="4"/>
      <c r="W96" s="2">
        <f>INDEX([1]!NOTA[C],Table1[[#This Row],[//NOTA]])</f>
        <v>10</v>
      </c>
      <c r="X96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96" s="2">
        <f ca="1">INDEX(INDIRECT($2:$2),Table1[//NOTA])</f>
        <v>0</v>
      </c>
      <c r="Z96" s="2">
        <f>IF(Table1[[#This Row],[CTN]]&lt;1,"",INDEX([1]!NOTA[QTY],Table1[[#This Row],[//NOTA]]))</f>
        <v>2400</v>
      </c>
      <c r="AA96" s="2" t="str">
        <f>IF(Table1[[#This Row],[CTN]]&lt;1,"",INDEX([1]!NOTA[STN],Table1[[#This Row],[//NOTA]]))</f>
        <v>PCS</v>
      </c>
      <c r="AB9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2400</v>
      </c>
      <c r="AC96" s="4" t="str">
        <f>IF(Table1[[#This Row],[CTN]]&lt;1,INDEX([1]!NOTA[QTY],Table1[[#This Row],[//NOTA]]),"")</f>
        <v/>
      </c>
      <c r="AD96" s="4" t="str">
        <f>IF(Table1[[#This Row],[SISA]]="","",INDEX([1]!NOTA[STN],Table1[[#This Row],[//NOTA]]))</f>
        <v/>
      </c>
      <c r="AE9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96" s="2" t="str">
        <f>IF(Table1[[#This Row],[SISA X]]="","",Table1[[#This Row],[STN X]])</f>
        <v/>
      </c>
      <c r="AG96" s="2">
        <f ca="1">IF(AND(AX$5:AX$373&gt;=$3:$3,AX$5:AX$373&lt;=$4:$4),Table1[[#This Row],[CTN]],"")</f>
        <v>10</v>
      </c>
      <c r="AH96" s="2" t="str">
        <f ca="1">IF(Table1[[#This Row],[CTN_MG_1]]="","",Table1[[#This Row],[SISA X]])</f>
        <v/>
      </c>
      <c r="AI96" s="2" t="str">
        <f ca="1">IF(Table1[[#This Row],[QTY_ECER_MG_1]]="","",Table1[[#This Row],[STN SISA X]])</f>
        <v/>
      </c>
      <c r="AJ96" s="2">
        <f ca="1">IF(Table1[[#This Row],[CTN_MG_1]]="","",COUNT(AG$6:AG96))</f>
        <v>82</v>
      </c>
      <c r="AK96" s="2" t="str">
        <f ca="1">IF(AND(Table1[TGL_H]&gt;=$3:$3,Table1[TGL_H]&lt;=$4:$4),Table1[CTN],"")</f>
        <v/>
      </c>
      <c r="AL96" s="2" t="str">
        <f ca="1">IF(Table1[[#This Row],[CTN_MG_2]]="","",Table1[[#This Row],[SISA X]])</f>
        <v/>
      </c>
      <c r="AM96" s="2" t="str">
        <f ca="1">IF(Table1[[#This Row],[QTY_ECER_MG_2]]="","",Table1[[#This Row],[STN SISA X]])</f>
        <v/>
      </c>
      <c r="AN96" s="2" t="str">
        <f ca="1">IF(Table1[[#This Row],[CTN_MG_2]]="","",COUNT(AK$6:AK96))</f>
        <v/>
      </c>
      <c r="AO96" s="2" t="str">
        <f ca="1">IF(AND(AX$5:AX$373&gt;=$3:$3,AX$5:AX$373&lt;=$4:$4),Table1[[#This Row],[CTN]],"")</f>
        <v/>
      </c>
      <c r="AP96" s="2" t="str">
        <f ca="1">IF(Table1[[#This Row],[CTN_MG_3]]="","",Table1[[#This Row],[SISA X]])</f>
        <v/>
      </c>
      <c r="AQ96" s="2" t="str">
        <f ca="1">IF(Table1[[#This Row],[QTY_ECER_MG_3]]="","",Table1[[#This Row],[STN SISA X]])</f>
        <v/>
      </c>
      <c r="AR96" s="4" t="str">
        <f ca="1">IF(Table1[[#This Row],[CTN_MG_3]]="","",COUNT(AO$6:AO96))</f>
        <v/>
      </c>
      <c r="AS96" s="4" t="str">
        <f ca="1">IF(AND(Table1[[#This Row],[TGL_H]]&gt;=$3:$3,Table1[[#This Row],[TGL_H]]&lt;=$4:$4),Table1[[#This Row],[CTN]],"")</f>
        <v/>
      </c>
      <c r="AT96" s="4" t="str">
        <f ca="1">IF(Table1[[#This Row],[CTN_MG_4]]="","",Table1[[#This Row],[SISA X]])</f>
        <v/>
      </c>
      <c r="AU96" s="4" t="str">
        <f ca="1">IF(Table1[[#This Row],[QTY_ECER_MG_4]]="","",Table1[[#This Row],[STN SISA X]])</f>
        <v/>
      </c>
      <c r="AV96" s="4" t="str">
        <f ca="1">IF(Table1[[#This Row],[CTN_MG_4]]="","",COUNT(AS$6:AS96))</f>
        <v/>
      </c>
      <c r="AW96" s="4">
        <f ca="1">IF(Table1[[#This Row],[ID_4]]="",IF(Table1[[#This Row],[ID_3]]="",IF(Table1[[#This Row],[ID_2]]="",IF(Table1[[#This Row],[ID_1]]="","",1),2),3),4)</f>
        <v>1</v>
      </c>
      <c r="AX96" s="3">
        <f ca="1">INDEX([1]!NOTA[TGL_H],Table1[[#This Row],[//NOTA]])</f>
        <v>45115</v>
      </c>
    </row>
    <row r="97" spans="1:50" x14ac:dyDescent="0.25">
      <c r="A97" s="1">
        <v>125</v>
      </c>
      <c r="D97" t="str">
        <f ca="1">INDEX([1]!NOTA[NB NOTA_C_QTY],Table1[[#This Row],[//NOTA]])</f>
        <v>sampulsamsonboxybatik180pcsuntana</v>
      </c>
      <c r="E97" t="str">
        <f ca="1">INDEX([1]!NOTA[NB NOTA_C_QTY],Table1[[#This Row],[//NOTA]])&amp;Table1[[#This Row],[MINGGU]]</f>
        <v>sampulsamsonboxybatik180pcsuntana1</v>
      </c>
      <c r="F97">
        <f t="shared" si="1"/>
        <v>125</v>
      </c>
      <c r="G97">
        <f ca="1">IF(Table1[[#This Row],[FAKTUR]]="UNTANA",MATCH(Table1[[#This Row],[NB NOTA_C_QTY]],[3]!GLOBAL[POINTER],0),IF(Table1[[#This Row],[FAKTUR]]="ARTO MORO",MATCH(Table1[[#This Row],[NB NOTA_C_QTY]],[3]!Table2[Column2],0),""))</f>
        <v>3196</v>
      </c>
      <c r="H97">
        <f ca="1">MATCH(Table1[[#This Row],[NB NOTA_C_QTY]],[2]!db[NB NOTA_C_QTY+F],0)</f>
        <v>2491</v>
      </c>
      <c r="I97" s="4" t="str">
        <f ca="1">INDEX(INDIRECT($4:$4),Table1[//DB])</f>
        <v>Sampul Boxy Batik</v>
      </c>
      <c r="J97" s="4" t="str">
        <f ca="1">INDEX(INDIRECT($4:$4),Table1[//DB])</f>
        <v>UNTANA</v>
      </c>
      <c r="K97" s="5" t="str">
        <f ca="1">INDEX(INDIRECT($4:$4),Table1[//DB])</f>
        <v>PARAMA</v>
      </c>
      <c r="L97" s="4" t="str">
        <f ca="1">INDEX(INDIRECT($4:$4),Table1[//DB])</f>
        <v>180 PCS</v>
      </c>
      <c r="M97" s="4" t="str">
        <f ca="1">INDEX(INDIRECT($4:$4),Table1[//DB])</f>
        <v>kertas</v>
      </c>
      <c r="N97" s="4" t="str">
        <f ca="1">INDEX(INDIRECT($4:$4),Table1[//DB])</f>
        <v>180</v>
      </c>
      <c r="O97" s="4" t="str">
        <f ca="1">INDEX(INDIRECT($4:$4),Table1[//DB])</f>
        <v>PCS</v>
      </c>
      <c r="P97" s="4" t="str">
        <f ca="1">INDEX(INDIRECT($4:$4),Table1[//DB])</f>
        <v/>
      </c>
      <c r="Q97" s="4" t="str">
        <f ca="1">INDEX(INDIRECT($4:$4),Table1[//DB])</f>
        <v/>
      </c>
      <c r="R97" s="4" t="str">
        <f ca="1">INDEX(INDIRECT($4:$4),Table1[//DB])</f>
        <v/>
      </c>
      <c r="S97" s="4" t="str">
        <f ca="1">INDEX(INDIRECT($4:$4),Table1[//DB])</f>
        <v/>
      </c>
      <c r="T97" s="4">
        <f ca="1">INDEX(INDIRECT($4:$4),Table1[//DB])</f>
        <v>180</v>
      </c>
      <c r="U97" s="4" t="str">
        <f ca="1">INDEX(INDIRECT($4:$4),Table1[//DB])</f>
        <v>PCS</v>
      </c>
      <c r="V97" s="4"/>
      <c r="W97" s="2">
        <f>INDEX([1]!NOTA[C],Table1[[#This Row],[//NOTA]])</f>
        <v>10</v>
      </c>
      <c r="X97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97" s="2">
        <f ca="1">INDEX(INDIRECT($2:$2),Table1[//NOTA])</f>
        <v>0</v>
      </c>
      <c r="Z97" s="2">
        <f>IF(Table1[[#This Row],[CTN]]&lt;1,"",INDEX([1]!NOTA[QTY],Table1[[#This Row],[//NOTA]]))</f>
        <v>1800</v>
      </c>
      <c r="AA97" s="2" t="str">
        <f>IF(Table1[[#This Row],[CTN]]&lt;1,"",INDEX([1]!NOTA[STN],Table1[[#This Row],[//NOTA]]))</f>
        <v>PCS</v>
      </c>
      <c r="AB9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1800</v>
      </c>
      <c r="AC97" s="4" t="str">
        <f>IF(Table1[[#This Row],[CTN]]&lt;1,INDEX([1]!NOTA[QTY],Table1[[#This Row],[//NOTA]]),"")</f>
        <v/>
      </c>
      <c r="AD97" s="4" t="str">
        <f>IF(Table1[[#This Row],[SISA]]="","",INDEX([1]!NOTA[STN],Table1[[#This Row],[//NOTA]]))</f>
        <v/>
      </c>
      <c r="AE9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97" s="2" t="str">
        <f>IF(Table1[[#This Row],[SISA X]]="","",Table1[[#This Row],[STN X]])</f>
        <v/>
      </c>
      <c r="AG97" s="2">
        <f ca="1">IF(AND(AX$5:AX$373&gt;=$3:$3,AX$5:AX$373&lt;=$4:$4),Table1[[#This Row],[CTN]],"")</f>
        <v>10</v>
      </c>
      <c r="AH97" s="2" t="str">
        <f ca="1">IF(Table1[[#This Row],[CTN_MG_1]]="","",Table1[[#This Row],[SISA X]])</f>
        <v/>
      </c>
      <c r="AI97" s="2" t="str">
        <f ca="1">IF(Table1[[#This Row],[QTY_ECER_MG_1]]="","",Table1[[#This Row],[STN SISA X]])</f>
        <v/>
      </c>
      <c r="AJ97" s="2">
        <f ca="1">IF(Table1[[#This Row],[CTN_MG_1]]="","",COUNT(AG$6:AG97))</f>
        <v>83</v>
      </c>
      <c r="AK97" s="2" t="str">
        <f ca="1">IF(AND(Table1[TGL_H]&gt;=$3:$3,Table1[TGL_H]&lt;=$4:$4),Table1[CTN],"")</f>
        <v/>
      </c>
      <c r="AL97" s="2" t="str">
        <f ca="1">IF(Table1[[#This Row],[CTN_MG_2]]="","",Table1[[#This Row],[SISA X]])</f>
        <v/>
      </c>
      <c r="AM97" s="2" t="str">
        <f ca="1">IF(Table1[[#This Row],[QTY_ECER_MG_2]]="","",Table1[[#This Row],[STN SISA X]])</f>
        <v/>
      </c>
      <c r="AN97" s="2" t="str">
        <f ca="1">IF(Table1[[#This Row],[CTN_MG_2]]="","",COUNT(AK$6:AK97))</f>
        <v/>
      </c>
      <c r="AO97" s="2" t="str">
        <f ca="1">IF(AND(AX$5:AX$373&gt;=$3:$3,AX$5:AX$373&lt;=$4:$4),Table1[[#This Row],[CTN]],"")</f>
        <v/>
      </c>
      <c r="AP97" s="2" t="str">
        <f ca="1">IF(Table1[[#This Row],[CTN_MG_3]]="","",Table1[[#This Row],[SISA X]])</f>
        <v/>
      </c>
      <c r="AQ97" s="2" t="str">
        <f ca="1">IF(Table1[[#This Row],[QTY_ECER_MG_3]]="","",Table1[[#This Row],[STN SISA X]])</f>
        <v/>
      </c>
      <c r="AR97" s="4" t="str">
        <f ca="1">IF(Table1[[#This Row],[CTN_MG_3]]="","",COUNT(AO$6:AO97))</f>
        <v/>
      </c>
      <c r="AS97" s="4" t="str">
        <f ca="1">IF(AND(Table1[[#This Row],[TGL_H]]&gt;=$3:$3,Table1[[#This Row],[TGL_H]]&lt;=$4:$4),Table1[[#This Row],[CTN]],"")</f>
        <v/>
      </c>
      <c r="AT97" s="4" t="str">
        <f ca="1">IF(Table1[[#This Row],[CTN_MG_4]]="","",Table1[[#This Row],[SISA X]])</f>
        <v/>
      </c>
      <c r="AU97" s="4" t="str">
        <f ca="1">IF(Table1[[#This Row],[QTY_ECER_MG_4]]="","",Table1[[#This Row],[STN SISA X]])</f>
        <v/>
      </c>
      <c r="AV97" s="4" t="str">
        <f ca="1">IF(Table1[[#This Row],[CTN_MG_4]]="","",COUNT(AS$6:AS97))</f>
        <v/>
      </c>
      <c r="AW97" s="4">
        <f ca="1">IF(Table1[[#This Row],[ID_4]]="",IF(Table1[[#This Row],[ID_3]]="",IF(Table1[[#This Row],[ID_2]]="",IF(Table1[[#This Row],[ID_1]]="","",1),2),3),4)</f>
        <v>1</v>
      </c>
      <c r="AX97" s="3">
        <f ca="1">INDEX([1]!NOTA[TGL_H],Table1[[#This Row],[//NOTA]])</f>
        <v>45115</v>
      </c>
    </row>
    <row r="98" spans="1:50" x14ac:dyDescent="0.25">
      <c r="A98" s="1">
        <v>127</v>
      </c>
      <c r="D98" t="str">
        <f ca="1">INDEX([1]!NOTA[NB NOTA_C_QTY],Table1[[#This Row],[//NOTA]])</f>
        <v>oilpastelop12sppcaseseaworldjk12lsnartomoro</v>
      </c>
      <c r="E98" t="str">
        <f ca="1">INDEX([1]!NOTA[NB NOTA_C_QTY],Table1[[#This Row],[//NOTA]])&amp;Table1[[#This Row],[MINGGU]]</f>
        <v>oilpastelop12sppcaseseaworldjk12lsnartomoro1</v>
      </c>
      <c r="F98">
        <f t="shared" si="1"/>
        <v>127</v>
      </c>
      <c r="G98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98">
        <f ca="1">MATCH(Table1[[#This Row],[NB NOTA_C_QTY]],[2]!db[NB NOTA_C_QTY+F],0)</f>
        <v>599</v>
      </c>
      <c r="I98" s="4" t="str">
        <f ca="1">INDEX(INDIRECT($4:$4),Table1[//DB])</f>
        <v>O pastel JK 12W OP-12 S</v>
      </c>
      <c r="J98" s="4" t="str">
        <f ca="1">INDEX(INDIRECT($4:$4),Table1[//DB])</f>
        <v>ARTO MORO</v>
      </c>
      <c r="K98" s="5" t="str">
        <f ca="1">INDEX(INDIRECT($4:$4),Table1[//DB])</f>
        <v>ATALI</v>
      </c>
      <c r="L98" s="4" t="str">
        <f ca="1">INDEX(INDIRECT($4:$4),Table1[//DB])</f>
        <v>12 LSN</v>
      </c>
      <c r="M98" s="4" t="str">
        <f ca="1">INDEX(INDIRECT($4:$4),Table1[//DB])</f>
        <v>cr/op</v>
      </c>
      <c r="N98" s="4" t="str">
        <f ca="1">INDEX(INDIRECT($4:$4),Table1[//DB])</f>
        <v>12</v>
      </c>
      <c r="O98" s="4" t="str">
        <f ca="1">INDEX(INDIRECT($4:$4),Table1[//DB])</f>
        <v>LSN</v>
      </c>
      <c r="P98" s="4">
        <f ca="1">INDEX(INDIRECT($4:$4),Table1[//DB])</f>
        <v>12</v>
      </c>
      <c r="Q98" s="4" t="str">
        <f ca="1">INDEX(INDIRECT($4:$4),Table1[//DB])</f>
        <v>PCS</v>
      </c>
      <c r="R98" s="4" t="str">
        <f ca="1">INDEX(INDIRECT($4:$4),Table1[//DB])</f>
        <v/>
      </c>
      <c r="S98" s="4" t="str">
        <f ca="1">INDEX(INDIRECT($4:$4),Table1[//DB])</f>
        <v/>
      </c>
      <c r="T98" s="4">
        <f ca="1">INDEX(INDIRECT($4:$4),Table1[//DB])</f>
        <v>144</v>
      </c>
      <c r="U98" s="4" t="str">
        <f ca="1">INDEX(INDIRECT($4:$4),Table1[//DB])</f>
        <v>PCS</v>
      </c>
      <c r="V98" s="4"/>
      <c r="W98" s="2">
        <f>INDEX([1]!NOTA[C],Table1[[#This Row],[//NOTA]])</f>
        <v>5</v>
      </c>
      <c r="X98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98" s="2">
        <f ca="1">INDEX(INDIRECT($2:$2),Table1[//NOTA])</f>
        <v>0</v>
      </c>
      <c r="Z98" s="2">
        <f>IF(Table1[[#This Row],[CTN]]&lt;1,"",INDEX([1]!NOTA[QTY],Table1[[#This Row],[//NOTA]]))</f>
        <v>720</v>
      </c>
      <c r="AA98" s="2" t="str">
        <f>IF(Table1[[#This Row],[CTN]]&lt;1,"",INDEX([1]!NOTA[STN],Table1[[#This Row],[//NOTA]]))</f>
        <v>SET</v>
      </c>
      <c r="AB9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</v>
      </c>
      <c r="AC98" s="4" t="str">
        <f>IF(Table1[[#This Row],[CTN]]&lt;1,INDEX([1]!NOTA[QTY],Table1[[#This Row],[//NOTA]]),"")</f>
        <v/>
      </c>
      <c r="AD98" s="4" t="str">
        <f>IF(Table1[[#This Row],[SISA]]="","",INDEX([1]!NOTA[STN],Table1[[#This Row],[//NOTA]]))</f>
        <v/>
      </c>
      <c r="AE9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98" s="2" t="str">
        <f>IF(Table1[[#This Row],[SISA X]]="","",Table1[[#This Row],[STN X]])</f>
        <v/>
      </c>
      <c r="AG98" s="2">
        <f ca="1">IF(AND(AX$5:AX$373&gt;=$3:$3,AX$5:AX$373&lt;=$4:$4),Table1[[#This Row],[CTN]],"")</f>
        <v>5</v>
      </c>
      <c r="AH98" s="2" t="str">
        <f ca="1">IF(Table1[[#This Row],[CTN_MG_1]]="","",Table1[[#This Row],[SISA X]])</f>
        <v/>
      </c>
      <c r="AI98" s="2" t="str">
        <f ca="1">IF(Table1[[#This Row],[QTY_ECER_MG_1]]="","",Table1[[#This Row],[STN SISA X]])</f>
        <v/>
      </c>
      <c r="AJ98" s="2">
        <f ca="1">IF(Table1[[#This Row],[CTN_MG_1]]="","",COUNT(AG$6:AG98))</f>
        <v>84</v>
      </c>
      <c r="AK98" s="2" t="str">
        <f ca="1">IF(AND(Table1[TGL_H]&gt;=$3:$3,Table1[TGL_H]&lt;=$4:$4),Table1[CTN],"")</f>
        <v/>
      </c>
      <c r="AL98" s="2" t="str">
        <f ca="1">IF(Table1[[#This Row],[CTN_MG_2]]="","",Table1[[#This Row],[SISA X]])</f>
        <v/>
      </c>
      <c r="AM98" s="2" t="str">
        <f ca="1">IF(Table1[[#This Row],[QTY_ECER_MG_2]]="","",Table1[[#This Row],[STN SISA X]])</f>
        <v/>
      </c>
      <c r="AN98" s="2" t="str">
        <f ca="1">IF(Table1[[#This Row],[CTN_MG_2]]="","",COUNT(AK$6:AK98))</f>
        <v/>
      </c>
      <c r="AO98" s="2" t="str">
        <f ca="1">IF(AND(AX$5:AX$373&gt;=$3:$3,AX$5:AX$373&lt;=$4:$4),Table1[[#This Row],[CTN]],"")</f>
        <v/>
      </c>
      <c r="AP98" s="2" t="str">
        <f ca="1">IF(Table1[[#This Row],[CTN_MG_3]]="","",Table1[[#This Row],[SISA X]])</f>
        <v/>
      </c>
      <c r="AQ98" s="2" t="str">
        <f ca="1">IF(Table1[[#This Row],[QTY_ECER_MG_3]]="","",Table1[[#This Row],[STN SISA X]])</f>
        <v/>
      </c>
      <c r="AR98" s="4" t="str">
        <f ca="1">IF(Table1[[#This Row],[CTN_MG_3]]="","",COUNT(AO$6:AO98))</f>
        <v/>
      </c>
      <c r="AS98" s="4" t="str">
        <f ca="1">IF(AND(Table1[[#This Row],[TGL_H]]&gt;=$3:$3,Table1[[#This Row],[TGL_H]]&lt;=$4:$4),Table1[[#This Row],[CTN]],"")</f>
        <v/>
      </c>
      <c r="AT98" s="4" t="str">
        <f ca="1">IF(Table1[[#This Row],[CTN_MG_4]]="","",Table1[[#This Row],[SISA X]])</f>
        <v/>
      </c>
      <c r="AU98" s="4" t="str">
        <f ca="1">IF(Table1[[#This Row],[QTY_ECER_MG_4]]="","",Table1[[#This Row],[STN SISA X]])</f>
        <v/>
      </c>
      <c r="AV98" s="4" t="str">
        <f ca="1">IF(Table1[[#This Row],[CTN_MG_4]]="","",COUNT(AS$6:AS98))</f>
        <v/>
      </c>
      <c r="AW98" s="4">
        <f ca="1">IF(Table1[[#This Row],[ID_4]]="",IF(Table1[[#This Row],[ID_3]]="",IF(Table1[[#This Row],[ID_2]]="",IF(Table1[[#This Row],[ID_1]]="","",1),2),3),4)</f>
        <v>1</v>
      </c>
      <c r="AX98" s="3">
        <f ca="1">INDEX([1]!NOTA[TGL_H],Table1[[#This Row],[//NOTA]])</f>
        <v>45114</v>
      </c>
    </row>
    <row r="99" spans="1:50" x14ac:dyDescent="0.25">
      <c r="A99" s="1">
        <v>128</v>
      </c>
      <c r="D99" t="str">
        <f ca="1">INDEX([1]!NOTA[NB NOTA_C_QTY],Table1[[#This Row],[//NOTA]])</f>
        <v>oilpastelop18sppcaseseaworldjk6lsnartomoro</v>
      </c>
      <c r="E99" t="str">
        <f ca="1">INDEX([1]!NOTA[NB NOTA_C_QTY],Table1[[#This Row],[//NOTA]])&amp;Table1[[#This Row],[MINGGU]]</f>
        <v>oilpastelop18sppcaseseaworldjk6lsnartomoro1</v>
      </c>
      <c r="F99">
        <f t="shared" si="1"/>
        <v>128</v>
      </c>
      <c r="G99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99">
        <f ca="1">MATCH(Table1[[#This Row],[NB NOTA_C_QTY]],[2]!db[NB NOTA_C_QTY+F],0)</f>
        <v>601</v>
      </c>
      <c r="I99" s="4" t="str">
        <f ca="1">INDEX(INDIRECT($4:$4),Table1[//DB])</f>
        <v>O pastel JK 18W OP-18 S</v>
      </c>
      <c r="J99" s="4" t="str">
        <f ca="1">INDEX(INDIRECT($4:$4),Table1[//DB])</f>
        <v>ARTO MORO</v>
      </c>
      <c r="K99" s="5" t="str">
        <f ca="1">INDEX(INDIRECT($4:$4),Table1[//DB])</f>
        <v>ATALI</v>
      </c>
      <c r="L99" s="4" t="str">
        <f ca="1">INDEX(INDIRECT($4:$4),Table1[//DB])</f>
        <v>6 LSN</v>
      </c>
      <c r="M99" s="4" t="str">
        <f ca="1">INDEX(INDIRECT($4:$4),Table1[//DB])</f>
        <v>cr/op</v>
      </c>
      <c r="N99" s="4" t="str">
        <f ca="1">INDEX(INDIRECT($4:$4),Table1[//DB])</f>
        <v>6</v>
      </c>
      <c r="O99" s="4" t="str">
        <f ca="1">INDEX(INDIRECT($4:$4),Table1[//DB])</f>
        <v>LSN</v>
      </c>
      <c r="P99" s="4">
        <f ca="1">INDEX(INDIRECT($4:$4),Table1[//DB])</f>
        <v>12</v>
      </c>
      <c r="Q99" s="4" t="str">
        <f ca="1">INDEX(INDIRECT($4:$4),Table1[//DB])</f>
        <v>PCS</v>
      </c>
      <c r="R99" s="4" t="str">
        <f ca="1">INDEX(INDIRECT($4:$4),Table1[//DB])</f>
        <v/>
      </c>
      <c r="S99" s="4" t="str">
        <f ca="1">INDEX(INDIRECT($4:$4),Table1[//DB])</f>
        <v/>
      </c>
      <c r="T99" s="4">
        <f ca="1">INDEX(INDIRECT($4:$4),Table1[//DB])</f>
        <v>72</v>
      </c>
      <c r="U99" s="4" t="str">
        <f ca="1">INDEX(INDIRECT($4:$4),Table1[//DB])</f>
        <v>PCS</v>
      </c>
      <c r="V99" s="4"/>
      <c r="W99" s="2">
        <f>INDEX([1]!NOTA[C],Table1[[#This Row],[//NOTA]])</f>
        <v>5</v>
      </c>
      <c r="X99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99" s="2">
        <f ca="1">INDEX(INDIRECT($2:$2),Table1[//NOTA])</f>
        <v>0</v>
      </c>
      <c r="Z99" s="2">
        <f>IF(Table1[[#This Row],[CTN]]&lt;1,"",INDEX([1]!NOTA[QTY],Table1[[#This Row],[//NOTA]]))</f>
        <v>360</v>
      </c>
      <c r="AA99" s="2" t="str">
        <f>IF(Table1[[#This Row],[CTN]]&lt;1,"",INDEX([1]!NOTA[STN],Table1[[#This Row],[//NOTA]]))</f>
        <v>SET</v>
      </c>
      <c r="AB9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360</v>
      </c>
      <c r="AC99" s="4" t="str">
        <f>IF(Table1[[#This Row],[CTN]]&lt;1,INDEX([1]!NOTA[QTY],Table1[[#This Row],[//NOTA]]),"")</f>
        <v/>
      </c>
      <c r="AD99" s="4" t="str">
        <f>IF(Table1[[#This Row],[SISA]]="","",INDEX([1]!NOTA[STN],Table1[[#This Row],[//NOTA]]))</f>
        <v/>
      </c>
      <c r="AE9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99" s="2" t="str">
        <f>IF(Table1[[#This Row],[SISA X]]="","",Table1[[#This Row],[STN X]])</f>
        <v/>
      </c>
      <c r="AG99" s="2">
        <f ca="1">IF(AND(AX$5:AX$373&gt;=$3:$3,AX$5:AX$373&lt;=$4:$4),Table1[[#This Row],[CTN]],"")</f>
        <v>5</v>
      </c>
      <c r="AH99" s="2" t="str">
        <f ca="1">IF(Table1[[#This Row],[CTN_MG_1]]="","",Table1[[#This Row],[SISA X]])</f>
        <v/>
      </c>
      <c r="AI99" s="2" t="str">
        <f ca="1">IF(Table1[[#This Row],[QTY_ECER_MG_1]]="","",Table1[[#This Row],[STN SISA X]])</f>
        <v/>
      </c>
      <c r="AJ99" s="2">
        <f ca="1">IF(Table1[[#This Row],[CTN_MG_1]]="","",COUNT(AG$6:AG99))</f>
        <v>85</v>
      </c>
      <c r="AK99" s="2" t="str">
        <f ca="1">IF(AND(Table1[TGL_H]&gt;=$3:$3,Table1[TGL_H]&lt;=$4:$4),Table1[CTN],"")</f>
        <v/>
      </c>
      <c r="AL99" s="2" t="str">
        <f ca="1">IF(Table1[[#This Row],[CTN_MG_2]]="","",Table1[[#This Row],[SISA X]])</f>
        <v/>
      </c>
      <c r="AM99" s="2" t="str">
        <f ca="1">IF(Table1[[#This Row],[QTY_ECER_MG_2]]="","",Table1[[#This Row],[STN SISA X]])</f>
        <v/>
      </c>
      <c r="AN99" s="2" t="str">
        <f ca="1">IF(Table1[[#This Row],[CTN_MG_2]]="","",COUNT(AK$6:AK99))</f>
        <v/>
      </c>
      <c r="AO99" s="2" t="str">
        <f ca="1">IF(AND(AX$5:AX$373&gt;=$3:$3,AX$5:AX$373&lt;=$4:$4),Table1[[#This Row],[CTN]],"")</f>
        <v/>
      </c>
      <c r="AP99" s="2" t="str">
        <f ca="1">IF(Table1[[#This Row],[CTN_MG_3]]="","",Table1[[#This Row],[SISA X]])</f>
        <v/>
      </c>
      <c r="AQ99" s="2" t="str">
        <f ca="1">IF(Table1[[#This Row],[QTY_ECER_MG_3]]="","",Table1[[#This Row],[STN SISA X]])</f>
        <v/>
      </c>
      <c r="AR99" s="4" t="str">
        <f ca="1">IF(Table1[[#This Row],[CTN_MG_3]]="","",COUNT(AO$6:AO99))</f>
        <v/>
      </c>
      <c r="AS99" s="4" t="str">
        <f ca="1">IF(AND(Table1[[#This Row],[TGL_H]]&gt;=$3:$3,Table1[[#This Row],[TGL_H]]&lt;=$4:$4),Table1[[#This Row],[CTN]],"")</f>
        <v/>
      </c>
      <c r="AT99" s="4" t="str">
        <f ca="1">IF(Table1[[#This Row],[CTN_MG_4]]="","",Table1[[#This Row],[SISA X]])</f>
        <v/>
      </c>
      <c r="AU99" s="4" t="str">
        <f ca="1">IF(Table1[[#This Row],[QTY_ECER_MG_4]]="","",Table1[[#This Row],[STN SISA X]])</f>
        <v/>
      </c>
      <c r="AV99" s="4" t="str">
        <f ca="1">IF(Table1[[#This Row],[CTN_MG_4]]="","",COUNT(AS$6:AS99))</f>
        <v/>
      </c>
      <c r="AW99" s="4">
        <f ca="1">IF(Table1[[#This Row],[ID_4]]="",IF(Table1[[#This Row],[ID_3]]="",IF(Table1[[#This Row],[ID_2]]="",IF(Table1[[#This Row],[ID_1]]="","",1),2),3),4)</f>
        <v>1</v>
      </c>
      <c r="AX99" s="3">
        <f ca="1">INDEX([1]!NOTA[TGL_H],Table1[[#This Row],[//NOTA]])</f>
        <v>45114</v>
      </c>
    </row>
    <row r="100" spans="1:50" x14ac:dyDescent="0.25">
      <c r="A100" s="1">
        <v>129</v>
      </c>
      <c r="D100" t="str">
        <f ca="1">INDEX([1]!NOTA[NB NOTA_C_QTY],Table1[[#This Row],[//NOTA]])</f>
        <v>oilpastelop24sppcaseseaworldjk8box6setartomoro</v>
      </c>
      <c r="E100" t="str">
        <f ca="1">INDEX([1]!NOTA[NB NOTA_C_QTY],Table1[[#This Row],[//NOTA]])&amp;Table1[[#This Row],[MINGGU]]</f>
        <v>oilpastelop24sppcaseseaworldjk8box6setartomoro1</v>
      </c>
      <c r="F100">
        <f t="shared" si="1"/>
        <v>129</v>
      </c>
      <c r="G100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00">
        <f ca="1">MATCH(Table1[[#This Row],[NB NOTA_C_QTY]],[2]!db[NB NOTA_C_QTY+F],0)</f>
        <v>602</v>
      </c>
      <c r="I100" s="4" t="str">
        <f ca="1">INDEX(INDIRECT($4:$4),Table1[//DB])</f>
        <v>O pastel JK 24W OP-24 S</v>
      </c>
      <c r="J100" s="4" t="str">
        <f ca="1">INDEX(INDIRECT($4:$4),Table1[//DB])</f>
        <v>ARTO MORO</v>
      </c>
      <c r="K100" s="5" t="str">
        <f ca="1">INDEX(INDIRECT($4:$4),Table1[//DB])</f>
        <v>ATALI</v>
      </c>
      <c r="L100" s="4" t="str">
        <f ca="1">INDEX(INDIRECT($4:$4),Table1[//DB])</f>
        <v>8 BOX (6 SET)</v>
      </c>
      <c r="M100" s="4" t="str">
        <f ca="1">INDEX(INDIRECT($4:$4),Table1[//DB])</f>
        <v>cr/op</v>
      </c>
      <c r="N100" s="4" t="str">
        <f ca="1">INDEX(INDIRECT($4:$4),Table1[//DB])</f>
        <v>8</v>
      </c>
      <c r="O100" s="4" t="str">
        <f ca="1">INDEX(INDIRECT($4:$4),Table1[//DB])</f>
        <v>BOX</v>
      </c>
      <c r="P100" s="4" t="str">
        <f ca="1">INDEX(INDIRECT($4:$4),Table1[//DB])</f>
        <v>6</v>
      </c>
      <c r="Q100" s="4" t="str">
        <f ca="1">INDEX(INDIRECT($4:$4),Table1[//DB])</f>
        <v>SET</v>
      </c>
      <c r="R100" s="4" t="str">
        <f ca="1">INDEX(INDIRECT($4:$4),Table1[//DB])</f>
        <v/>
      </c>
      <c r="S100" s="4" t="str">
        <f ca="1">INDEX(INDIRECT($4:$4),Table1[//DB])</f>
        <v/>
      </c>
      <c r="T100" s="4">
        <f ca="1">INDEX(INDIRECT($4:$4),Table1[//DB])</f>
        <v>48</v>
      </c>
      <c r="U100" s="4" t="str">
        <f ca="1">INDEX(INDIRECT($4:$4),Table1[//DB])</f>
        <v>SET</v>
      </c>
      <c r="V100" s="4"/>
      <c r="W100" s="2">
        <f>INDEX([1]!NOTA[C],Table1[[#This Row],[//NOTA]])</f>
        <v>5</v>
      </c>
      <c r="X100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100" s="2">
        <f ca="1">INDEX(INDIRECT($2:$2),Table1[//NOTA])</f>
        <v>0</v>
      </c>
      <c r="Z100" s="2">
        <f>IF(Table1[[#This Row],[CTN]]&lt;1,"",INDEX([1]!NOTA[QTY],Table1[[#This Row],[//NOTA]]))</f>
        <v>240</v>
      </c>
      <c r="AA100" s="2" t="str">
        <f>IF(Table1[[#This Row],[CTN]]&lt;1,"",INDEX([1]!NOTA[STN],Table1[[#This Row],[//NOTA]]))</f>
        <v>SET</v>
      </c>
      <c r="AB10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240</v>
      </c>
      <c r="AC100" s="4" t="str">
        <f>IF(Table1[[#This Row],[CTN]]&lt;1,INDEX([1]!NOTA[QTY],Table1[[#This Row],[//NOTA]]),"")</f>
        <v/>
      </c>
      <c r="AD100" s="4" t="str">
        <f>IF(Table1[[#This Row],[SISA]]="","",INDEX([1]!NOTA[STN],Table1[[#This Row],[//NOTA]]))</f>
        <v/>
      </c>
      <c r="AE10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00" s="2" t="str">
        <f>IF(Table1[[#This Row],[SISA X]]="","",Table1[[#This Row],[STN X]])</f>
        <v/>
      </c>
      <c r="AG100" s="2">
        <f ca="1">IF(AND(AX$5:AX$373&gt;=$3:$3,AX$5:AX$373&lt;=$4:$4),Table1[[#This Row],[CTN]],"")</f>
        <v>5</v>
      </c>
      <c r="AH100" s="2" t="str">
        <f ca="1">IF(Table1[[#This Row],[CTN_MG_1]]="","",Table1[[#This Row],[SISA X]])</f>
        <v/>
      </c>
      <c r="AI100" s="2" t="str">
        <f ca="1">IF(Table1[[#This Row],[QTY_ECER_MG_1]]="","",Table1[[#This Row],[STN SISA X]])</f>
        <v/>
      </c>
      <c r="AJ100" s="2">
        <f ca="1">IF(Table1[[#This Row],[CTN_MG_1]]="","",COUNT(AG$6:AG100))</f>
        <v>86</v>
      </c>
      <c r="AK100" s="2" t="str">
        <f ca="1">IF(AND(Table1[TGL_H]&gt;=$3:$3,Table1[TGL_H]&lt;=$4:$4),Table1[CTN],"")</f>
        <v/>
      </c>
      <c r="AL100" s="2" t="str">
        <f ca="1">IF(Table1[[#This Row],[CTN_MG_2]]="","",Table1[[#This Row],[SISA X]])</f>
        <v/>
      </c>
      <c r="AM100" s="2" t="str">
        <f ca="1">IF(Table1[[#This Row],[QTY_ECER_MG_2]]="","",Table1[[#This Row],[STN SISA X]])</f>
        <v/>
      </c>
      <c r="AN100" s="2" t="str">
        <f ca="1">IF(Table1[[#This Row],[CTN_MG_2]]="","",COUNT(AK$6:AK100))</f>
        <v/>
      </c>
      <c r="AO100" s="2" t="str">
        <f ca="1">IF(AND(AX$5:AX$373&gt;=$3:$3,AX$5:AX$373&lt;=$4:$4),Table1[[#This Row],[CTN]],"")</f>
        <v/>
      </c>
      <c r="AP100" s="2" t="str">
        <f ca="1">IF(Table1[[#This Row],[CTN_MG_3]]="","",Table1[[#This Row],[SISA X]])</f>
        <v/>
      </c>
      <c r="AQ100" s="2" t="str">
        <f ca="1">IF(Table1[[#This Row],[QTY_ECER_MG_3]]="","",Table1[[#This Row],[STN SISA X]])</f>
        <v/>
      </c>
      <c r="AR100" s="4" t="str">
        <f ca="1">IF(Table1[[#This Row],[CTN_MG_3]]="","",COUNT(AO$6:AO100))</f>
        <v/>
      </c>
      <c r="AS100" s="4" t="str">
        <f ca="1">IF(AND(Table1[[#This Row],[TGL_H]]&gt;=$3:$3,Table1[[#This Row],[TGL_H]]&lt;=$4:$4),Table1[[#This Row],[CTN]],"")</f>
        <v/>
      </c>
      <c r="AT100" s="4" t="str">
        <f ca="1">IF(Table1[[#This Row],[CTN_MG_4]]="","",Table1[[#This Row],[SISA X]])</f>
        <v/>
      </c>
      <c r="AU100" s="4" t="str">
        <f ca="1">IF(Table1[[#This Row],[QTY_ECER_MG_4]]="","",Table1[[#This Row],[STN SISA X]])</f>
        <v/>
      </c>
      <c r="AV100" s="4" t="str">
        <f ca="1">IF(Table1[[#This Row],[CTN_MG_4]]="","",COUNT(AS$6:AS100))</f>
        <v/>
      </c>
      <c r="AW100" s="4">
        <f ca="1">IF(Table1[[#This Row],[ID_4]]="",IF(Table1[[#This Row],[ID_3]]="",IF(Table1[[#This Row],[ID_2]]="",IF(Table1[[#This Row],[ID_1]]="","",1),2),3),4)</f>
        <v>1</v>
      </c>
      <c r="AX100" s="3">
        <f ca="1">INDEX([1]!NOTA[TGL_H],Table1[[#This Row],[//NOTA]])</f>
        <v>45114</v>
      </c>
    </row>
    <row r="101" spans="1:50" x14ac:dyDescent="0.25">
      <c r="A101" s="1">
        <v>130</v>
      </c>
      <c r="D101" t="str">
        <f ca="1">INDEX([1]!NOTA[NB NOTA_C_QTY],Table1[[#This Row],[//NOTA]])</f>
        <v>oilpastelop36sppcaseseaworldjk6box6setartomoro</v>
      </c>
      <c r="E101" t="str">
        <f ca="1">INDEX([1]!NOTA[NB NOTA_C_QTY],Table1[[#This Row],[//NOTA]])&amp;Table1[[#This Row],[MINGGU]]</f>
        <v>oilpastelop36sppcaseseaworldjk6box6setartomoro1</v>
      </c>
      <c r="F101">
        <f t="shared" si="1"/>
        <v>130</v>
      </c>
      <c r="G101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01">
        <f ca="1">MATCH(Table1[[#This Row],[NB NOTA_C_QTY]],[2]!db[NB NOTA_C_QTY+F],0)</f>
        <v>603</v>
      </c>
      <c r="I101" s="4" t="str">
        <f ca="1">INDEX(INDIRECT($4:$4),Table1[//DB])</f>
        <v>O pastel JK 36W OP-36 S</v>
      </c>
      <c r="J101" s="4" t="str">
        <f ca="1">INDEX(INDIRECT($4:$4),Table1[//DB])</f>
        <v>ARTO MORO</v>
      </c>
      <c r="K101" s="5" t="str">
        <f ca="1">INDEX(INDIRECT($4:$4),Table1[//DB])</f>
        <v>ATALI</v>
      </c>
      <c r="L101" s="4" t="str">
        <f ca="1">INDEX(INDIRECT($4:$4),Table1[//DB])</f>
        <v>6 BOX (6 SET)</v>
      </c>
      <c r="M101" s="4" t="str">
        <f ca="1">INDEX(INDIRECT($4:$4),Table1[//DB])</f>
        <v>cr/op</v>
      </c>
      <c r="N101" s="4" t="str">
        <f ca="1">INDEX(INDIRECT($4:$4),Table1[//DB])</f>
        <v>6</v>
      </c>
      <c r="O101" s="4" t="str">
        <f ca="1">INDEX(INDIRECT($4:$4),Table1[//DB])</f>
        <v>BOX</v>
      </c>
      <c r="P101" s="4" t="str">
        <f ca="1">INDEX(INDIRECT($4:$4),Table1[//DB])</f>
        <v>6</v>
      </c>
      <c r="Q101" s="4" t="str">
        <f ca="1">INDEX(INDIRECT($4:$4),Table1[//DB])</f>
        <v>SET</v>
      </c>
      <c r="R101" s="4" t="str">
        <f ca="1">INDEX(INDIRECT($4:$4),Table1[//DB])</f>
        <v/>
      </c>
      <c r="S101" s="4" t="str">
        <f ca="1">INDEX(INDIRECT($4:$4),Table1[//DB])</f>
        <v/>
      </c>
      <c r="T101" s="4">
        <f ca="1">INDEX(INDIRECT($4:$4),Table1[//DB])</f>
        <v>36</v>
      </c>
      <c r="U101" s="4" t="str">
        <f ca="1">INDEX(INDIRECT($4:$4),Table1[//DB])</f>
        <v>SET</v>
      </c>
      <c r="V101" s="4"/>
      <c r="W101" s="2">
        <f>INDEX([1]!NOTA[C],Table1[[#This Row],[//NOTA]])</f>
        <v>3</v>
      </c>
      <c r="X101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101" s="2">
        <f ca="1">INDEX(INDIRECT($2:$2),Table1[//NOTA])</f>
        <v>0</v>
      </c>
      <c r="Z101" s="2">
        <f>IF(Table1[[#This Row],[CTN]]&lt;1,"",INDEX([1]!NOTA[QTY],Table1[[#This Row],[//NOTA]]))</f>
        <v>108</v>
      </c>
      <c r="AA101" s="2" t="str">
        <f>IF(Table1[[#This Row],[CTN]]&lt;1,"",INDEX([1]!NOTA[STN],Table1[[#This Row],[//NOTA]]))</f>
        <v>SET</v>
      </c>
      <c r="AB10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108</v>
      </c>
      <c r="AC101" s="4" t="str">
        <f>IF(Table1[[#This Row],[CTN]]&lt;1,INDEX([1]!NOTA[QTY],Table1[[#This Row],[//NOTA]]),"")</f>
        <v/>
      </c>
      <c r="AD101" s="4" t="str">
        <f>IF(Table1[[#This Row],[SISA]]="","",INDEX([1]!NOTA[STN],Table1[[#This Row],[//NOTA]]))</f>
        <v/>
      </c>
      <c r="AE10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01" s="2" t="str">
        <f>IF(Table1[[#This Row],[SISA X]]="","",Table1[[#This Row],[STN X]])</f>
        <v/>
      </c>
      <c r="AG101" s="2">
        <f ca="1">IF(AND(AX$5:AX$373&gt;=$3:$3,AX$5:AX$373&lt;=$4:$4),Table1[[#This Row],[CTN]],"")</f>
        <v>3</v>
      </c>
      <c r="AH101" s="2" t="str">
        <f ca="1">IF(Table1[[#This Row],[CTN_MG_1]]="","",Table1[[#This Row],[SISA X]])</f>
        <v/>
      </c>
      <c r="AI101" s="2" t="str">
        <f ca="1">IF(Table1[[#This Row],[QTY_ECER_MG_1]]="","",Table1[[#This Row],[STN SISA X]])</f>
        <v/>
      </c>
      <c r="AJ101" s="2">
        <f ca="1">IF(Table1[[#This Row],[CTN_MG_1]]="","",COUNT(AG$6:AG101))</f>
        <v>87</v>
      </c>
      <c r="AK101" s="2" t="str">
        <f ca="1">IF(AND(Table1[TGL_H]&gt;=$3:$3,Table1[TGL_H]&lt;=$4:$4),Table1[CTN],"")</f>
        <v/>
      </c>
      <c r="AL101" s="2" t="str">
        <f ca="1">IF(Table1[[#This Row],[CTN_MG_2]]="","",Table1[[#This Row],[SISA X]])</f>
        <v/>
      </c>
      <c r="AM101" s="2" t="str">
        <f ca="1">IF(Table1[[#This Row],[QTY_ECER_MG_2]]="","",Table1[[#This Row],[STN SISA X]])</f>
        <v/>
      </c>
      <c r="AN101" s="2" t="str">
        <f ca="1">IF(Table1[[#This Row],[CTN_MG_2]]="","",COUNT(AK$6:AK101))</f>
        <v/>
      </c>
      <c r="AO101" s="2" t="str">
        <f ca="1">IF(AND(AX$5:AX$373&gt;=$3:$3,AX$5:AX$373&lt;=$4:$4),Table1[[#This Row],[CTN]],"")</f>
        <v/>
      </c>
      <c r="AP101" s="2" t="str">
        <f ca="1">IF(Table1[[#This Row],[CTN_MG_3]]="","",Table1[[#This Row],[SISA X]])</f>
        <v/>
      </c>
      <c r="AQ101" s="2" t="str">
        <f ca="1">IF(Table1[[#This Row],[QTY_ECER_MG_3]]="","",Table1[[#This Row],[STN SISA X]])</f>
        <v/>
      </c>
      <c r="AR101" s="4" t="str">
        <f ca="1">IF(Table1[[#This Row],[CTN_MG_3]]="","",COUNT(AO$6:AO101))</f>
        <v/>
      </c>
      <c r="AS101" s="4" t="str">
        <f ca="1">IF(AND(Table1[[#This Row],[TGL_H]]&gt;=$3:$3,Table1[[#This Row],[TGL_H]]&lt;=$4:$4),Table1[[#This Row],[CTN]],"")</f>
        <v/>
      </c>
      <c r="AT101" s="4" t="str">
        <f ca="1">IF(Table1[[#This Row],[CTN_MG_4]]="","",Table1[[#This Row],[SISA X]])</f>
        <v/>
      </c>
      <c r="AU101" s="4" t="str">
        <f ca="1">IF(Table1[[#This Row],[QTY_ECER_MG_4]]="","",Table1[[#This Row],[STN SISA X]])</f>
        <v/>
      </c>
      <c r="AV101" s="4" t="str">
        <f ca="1">IF(Table1[[#This Row],[CTN_MG_4]]="","",COUNT(AS$6:AS101))</f>
        <v/>
      </c>
      <c r="AW101" s="4">
        <f ca="1">IF(Table1[[#This Row],[ID_4]]="",IF(Table1[[#This Row],[ID_3]]="",IF(Table1[[#This Row],[ID_2]]="",IF(Table1[[#This Row],[ID_1]]="","",1),2),3),4)</f>
        <v>1</v>
      </c>
      <c r="AX101" s="3">
        <f ca="1">INDEX([1]!NOTA[TGL_H],Table1[[#This Row],[//NOTA]])</f>
        <v>45114</v>
      </c>
    </row>
    <row r="102" spans="1:50" x14ac:dyDescent="0.25">
      <c r="A102" s="1">
        <v>131</v>
      </c>
      <c r="D102" t="str">
        <f ca="1">INDEX([1]!NOTA[NB NOTA_C_QTY],Table1[[#This Row],[//NOTA]])</f>
        <v>oilpastelop48sppcaseseaworldjk4box6setartomoro</v>
      </c>
      <c r="E102" t="str">
        <f ca="1">INDEX([1]!NOTA[NB NOTA_C_QTY],Table1[[#This Row],[//NOTA]])&amp;Table1[[#This Row],[MINGGU]]</f>
        <v>oilpastelop48sppcaseseaworldjk4box6setartomoro1</v>
      </c>
      <c r="F102">
        <f t="shared" si="1"/>
        <v>131</v>
      </c>
      <c r="G102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02">
        <f ca="1">MATCH(Table1[[#This Row],[NB NOTA_C_QTY]],[2]!db[NB NOTA_C_QTY+F],0)</f>
        <v>604</v>
      </c>
      <c r="I102" s="4" t="str">
        <f ca="1">INDEX(INDIRECT($4:$4),Table1[//DB])</f>
        <v>O pastel JK 48W OP-48 S</v>
      </c>
      <c r="J102" s="4" t="str">
        <f ca="1">INDEX(INDIRECT($4:$4),Table1[//DB])</f>
        <v>ARTO MORO</v>
      </c>
      <c r="K102" s="5" t="str">
        <f ca="1">INDEX(INDIRECT($4:$4),Table1[//DB])</f>
        <v>ATALI</v>
      </c>
      <c r="L102" s="4" t="str">
        <f ca="1">INDEX(INDIRECT($4:$4),Table1[//DB])</f>
        <v>4 BOX (6 SET)</v>
      </c>
      <c r="M102" s="4" t="str">
        <f ca="1">INDEX(INDIRECT($4:$4),Table1[//DB])</f>
        <v>cr/op</v>
      </c>
      <c r="N102" s="4" t="str">
        <f ca="1">INDEX(INDIRECT($4:$4),Table1[//DB])</f>
        <v>4</v>
      </c>
      <c r="O102" s="4" t="str">
        <f ca="1">INDEX(INDIRECT($4:$4),Table1[//DB])</f>
        <v>BOX</v>
      </c>
      <c r="P102" s="4" t="str">
        <f ca="1">INDEX(INDIRECT($4:$4),Table1[//DB])</f>
        <v>6</v>
      </c>
      <c r="Q102" s="4" t="str">
        <f ca="1">INDEX(INDIRECT($4:$4),Table1[//DB])</f>
        <v>SET</v>
      </c>
      <c r="R102" s="4" t="str">
        <f ca="1">INDEX(INDIRECT($4:$4),Table1[//DB])</f>
        <v/>
      </c>
      <c r="S102" s="4" t="str">
        <f ca="1">INDEX(INDIRECT($4:$4),Table1[//DB])</f>
        <v/>
      </c>
      <c r="T102" s="4">
        <f ca="1">INDEX(INDIRECT($4:$4),Table1[//DB])</f>
        <v>24</v>
      </c>
      <c r="U102" s="4" t="str">
        <f ca="1">INDEX(INDIRECT($4:$4),Table1[//DB])</f>
        <v>SET</v>
      </c>
      <c r="V102" s="4"/>
      <c r="W102" s="2">
        <f>INDEX([1]!NOTA[C],Table1[[#This Row],[//NOTA]])</f>
        <v>2</v>
      </c>
      <c r="X102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02" s="2">
        <f ca="1">INDEX(INDIRECT($2:$2),Table1[//NOTA])</f>
        <v>0</v>
      </c>
      <c r="Z102" s="2">
        <f>IF(Table1[[#This Row],[CTN]]&lt;1,"",INDEX([1]!NOTA[QTY],Table1[[#This Row],[//NOTA]]))</f>
        <v>48</v>
      </c>
      <c r="AA102" s="2" t="str">
        <f>IF(Table1[[#This Row],[CTN]]&lt;1,"",INDEX([1]!NOTA[STN],Table1[[#This Row],[//NOTA]]))</f>
        <v>SET</v>
      </c>
      <c r="AB10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48</v>
      </c>
      <c r="AC102" s="4" t="str">
        <f>IF(Table1[[#This Row],[CTN]]&lt;1,INDEX([1]!NOTA[QTY],Table1[[#This Row],[//NOTA]]),"")</f>
        <v/>
      </c>
      <c r="AD102" s="4" t="str">
        <f>IF(Table1[[#This Row],[SISA]]="","",INDEX([1]!NOTA[STN],Table1[[#This Row],[//NOTA]]))</f>
        <v/>
      </c>
      <c r="AE10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02" s="2" t="str">
        <f>IF(Table1[[#This Row],[SISA X]]="","",Table1[[#This Row],[STN X]])</f>
        <v/>
      </c>
      <c r="AG102" s="2">
        <f ca="1">IF(AND(AX$5:AX$373&gt;=$3:$3,AX$5:AX$373&lt;=$4:$4),Table1[[#This Row],[CTN]],"")</f>
        <v>2</v>
      </c>
      <c r="AH102" s="2" t="str">
        <f ca="1">IF(Table1[[#This Row],[CTN_MG_1]]="","",Table1[[#This Row],[SISA X]])</f>
        <v/>
      </c>
      <c r="AI102" s="2" t="str">
        <f ca="1">IF(Table1[[#This Row],[QTY_ECER_MG_1]]="","",Table1[[#This Row],[STN SISA X]])</f>
        <v/>
      </c>
      <c r="AJ102" s="2">
        <f ca="1">IF(Table1[[#This Row],[CTN_MG_1]]="","",COUNT(AG$6:AG102))</f>
        <v>88</v>
      </c>
      <c r="AK102" s="2" t="str">
        <f ca="1">IF(AND(Table1[TGL_H]&gt;=$3:$3,Table1[TGL_H]&lt;=$4:$4),Table1[CTN],"")</f>
        <v/>
      </c>
      <c r="AL102" s="2" t="str">
        <f ca="1">IF(Table1[[#This Row],[CTN_MG_2]]="","",Table1[[#This Row],[SISA X]])</f>
        <v/>
      </c>
      <c r="AM102" s="2" t="str">
        <f ca="1">IF(Table1[[#This Row],[QTY_ECER_MG_2]]="","",Table1[[#This Row],[STN SISA X]])</f>
        <v/>
      </c>
      <c r="AN102" s="2" t="str">
        <f ca="1">IF(Table1[[#This Row],[CTN_MG_2]]="","",COUNT(AK$6:AK102))</f>
        <v/>
      </c>
      <c r="AO102" s="2" t="str">
        <f ca="1">IF(AND(AX$5:AX$373&gt;=$3:$3,AX$5:AX$373&lt;=$4:$4),Table1[[#This Row],[CTN]],"")</f>
        <v/>
      </c>
      <c r="AP102" s="2" t="str">
        <f ca="1">IF(Table1[[#This Row],[CTN_MG_3]]="","",Table1[[#This Row],[SISA X]])</f>
        <v/>
      </c>
      <c r="AQ102" s="2" t="str">
        <f ca="1">IF(Table1[[#This Row],[QTY_ECER_MG_3]]="","",Table1[[#This Row],[STN SISA X]])</f>
        <v/>
      </c>
      <c r="AR102" s="4" t="str">
        <f ca="1">IF(Table1[[#This Row],[CTN_MG_3]]="","",COUNT(AO$6:AO102))</f>
        <v/>
      </c>
      <c r="AS102" s="4" t="str">
        <f ca="1">IF(AND(Table1[[#This Row],[TGL_H]]&gt;=$3:$3,Table1[[#This Row],[TGL_H]]&lt;=$4:$4),Table1[[#This Row],[CTN]],"")</f>
        <v/>
      </c>
      <c r="AT102" s="4" t="str">
        <f ca="1">IF(Table1[[#This Row],[CTN_MG_4]]="","",Table1[[#This Row],[SISA X]])</f>
        <v/>
      </c>
      <c r="AU102" s="4" t="str">
        <f ca="1">IF(Table1[[#This Row],[QTY_ECER_MG_4]]="","",Table1[[#This Row],[STN SISA X]])</f>
        <v/>
      </c>
      <c r="AV102" s="4" t="str">
        <f ca="1">IF(Table1[[#This Row],[CTN_MG_4]]="","",COUNT(AS$6:AS102))</f>
        <v/>
      </c>
      <c r="AW102" s="4">
        <f ca="1">IF(Table1[[#This Row],[ID_4]]="",IF(Table1[[#This Row],[ID_3]]="",IF(Table1[[#This Row],[ID_2]]="",IF(Table1[[#This Row],[ID_1]]="","",1),2),3),4)</f>
        <v>1</v>
      </c>
      <c r="AX102" s="3">
        <f ca="1">INDEX([1]!NOTA[TGL_H],Table1[[#This Row],[//NOTA]])</f>
        <v>45114</v>
      </c>
    </row>
    <row r="103" spans="1:50" x14ac:dyDescent="0.25">
      <c r="A103" s="1">
        <v>132</v>
      </c>
      <c r="D103" t="str">
        <f ca="1">INDEX([1]!NOTA[NB NOTA_C_QTY],Table1[[#This Row],[//NOTA]])</f>
        <v>oilpastelop55sppcaseseaworldjk4box6setartomoro</v>
      </c>
      <c r="E103" t="str">
        <f ca="1">INDEX([1]!NOTA[NB NOTA_C_QTY],Table1[[#This Row],[//NOTA]])&amp;Table1[[#This Row],[MINGGU]]</f>
        <v>oilpastelop55sppcaseseaworldjk4box6setartomoro1</v>
      </c>
      <c r="F103">
        <f t="shared" si="1"/>
        <v>132</v>
      </c>
      <c r="G103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03">
        <f ca="1">MATCH(Table1[[#This Row],[NB NOTA_C_QTY]],[2]!db[NB NOTA_C_QTY+F],0)</f>
        <v>605</v>
      </c>
      <c r="I103" s="4" t="str">
        <f ca="1">INDEX(INDIRECT($4:$4),Table1[//DB])</f>
        <v>O pastel JK 55W OP-55 S</v>
      </c>
      <c r="J103" s="4" t="str">
        <f ca="1">INDEX(INDIRECT($4:$4),Table1[//DB])</f>
        <v>ARTO MORO</v>
      </c>
      <c r="K103" s="5" t="str">
        <f ca="1">INDEX(INDIRECT($4:$4),Table1[//DB])</f>
        <v>ATALI</v>
      </c>
      <c r="L103" s="4" t="str">
        <f ca="1">INDEX(INDIRECT($4:$4),Table1[//DB])</f>
        <v>4 BOX (6 SET)</v>
      </c>
      <c r="M103" s="4" t="str">
        <f ca="1">INDEX(INDIRECT($4:$4),Table1[//DB])</f>
        <v>cr/op</v>
      </c>
      <c r="N103" s="4" t="str">
        <f ca="1">INDEX(INDIRECT($4:$4),Table1[//DB])</f>
        <v>4</v>
      </c>
      <c r="O103" s="4" t="str">
        <f ca="1">INDEX(INDIRECT($4:$4),Table1[//DB])</f>
        <v>BOX</v>
      </c>
      <c r="P103" s="4" t="str">
        <f ca="1">INDEX(INDIRECT($4:$4),Table1[//DB])</f>
        <v>6</v>
      </c>
      <c r="Q103" s="4" t="str">
        <f ca="1">INDEX(INDIRECT($4:$4),Table1[//DB])</f>
        <v>SET</v>
      </c>
      <c r="R103" s="4" t="str">
        <f ca="1">INDEX(INDIRECT($4:$4),Table1[//DB])</f>
        <v/>
      </c>
      <c r="S103" s="4" t="str">
        <f ca="1">INDEX(INDIRECT($4:$4),Table1[//DB])</f>
        <v/>
      </c>
      <c r="T103" s="4">
        <f ca="1">INDEX(INDIRECT($4:$4),Table1[//DB])</f>
        <v>24</v>
      </c>
      <c r="U103" s="4" t="str">
        <f ca="1">INDEX(INDIRECT($4:$4),Table1[//DB])</f>
        <v>SET</v>
      </c>
      <c r="V103" s="4"/>
      <c r="W103" s="2">
        <f>INDEX([1]!NOTA[C],Table1[[#This Row],[//NOTA]])</f>
        <v>3</v>
      </c>
      <c r="X103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103" s="2">
        <f ca="1">INDEX(INDIRECT($2:$2),Table1[//NOTA])</f>
        <v>0</v>
      </c>
      <c r="Z103" s="2">
        <f>IF(Table1[[#This Row],[CTN]]&lt;1,"",INDEX([1]!NOTA[QTY],Table1[[#This Row],[//NOTA]]))</f>
        <v>72</v>
      </c>
      <c r="AA103" s="2" t="str">
        <f>IF(Table1[[#This Row],[CTN]]&lt;1,"",INDEX([1]!NOTA[STN],Table1[[#This Row],[//NOTA]]))</f>
        <v>SET</v>
      </c>
      <c r="AB10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</v>
      </c>
      <c r="AC103" s="4" t="str">
        <f>IF(Table1[[#This Row],[CTN]]&lt;1,INDEX([1]!NOTA[QTY],Table1[[#This Row],[//NOTA]]),"")</f>
        <v/>
      </c>
      <c r="AD103" s="4" t="str">
        <f>IF(Table1[[#This Row],[SISA]]="","",INDEX([1]!NOTA[STN],Table1[[#This Row],[//NOTA]]))</f>
        <v/>
      </c>
      <c r="AE10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03" s="2" t="str">
        <f>IF(Table1[[#This Row],[SISA X]]="","",Table1[[#This Row],[STN X]])</f>
        <v/>
      </c>
      <c r="AG103" s="2">
        <f ca="1">IF(AND(AX$5:AX$373&gt;=$3:$3,AX$5:AX$373&lt;=$4:$4),Table1[[#This Row],[CTN]],"")</f>
        <v>3</v>
      </c>
      <c r="AH103" s="2" t="str">
        <f ca="1">IF(Table1[[#This Row],[CTN_MG_1]]="","",Table1[[#This Row],[SISA X]])</f>
        <v/>
      </c>
      <c r="AI103" s="2" t="str">
        <f ca="1">IF(Table1[[#This Row],[QTY_ECER_MG_1]]="","",Table1[[#This Row],[STN SISA X]])</f>
        <v/>
      </c>
      <c r="AJ103" s="2">
        <f ca="1">IF(Table1[[#This Row],[CTN_MG_1]]="","",COUNT(AG$6:AG103))</f>
        <v>89</v>
      </c>
      <c r="AK103" s="2" t="str">
        <f ca="1">IF(AND(Table1[TGL_H]&gt;=$3:$3,Table1[TGL_H]&lt;=$4:$4),Table1[CTN],"")</f>
        <v/>
      </c>
      <c r="AL103" s="2" t="str">
        <f ca="1">IF(Table1[[#This Row],[CTN_MG_2]]="","",Table1[[#This Row],[SISA X]])</f>
        <v/>
      </c>
      <c r="AM103" s="2" t="str">
        <f ca="1">IF(Table1[[#This Row],[QTY_ECER_MG_2]]="","",Table1[[#This Row],[STN SISA X]])</f>
        <v/>
      </c>
      <c r="AN103" s="2" t="str">
        <f ca="1">IF(Table1[[#This Row],[CTN_MG_2]]="","",COUNT(AK$6:AK103))</f>
        <v/>
      </c>
      <c r="AO103" s="2" t="str">
        <f ca="1">IF(AND(AX$5:AX$373&gt;=$3:$3,AX$5:AX$373&lt;=$4:$4),Table1[[#This Row],[CTN]],"")</f>
        <v/>
      </c>
      <c r="AP103" s="2" t="str">
        <f ca="1">IF(Table1[[#This Row],[CTN_MG_3]]="","",Table1[[#This Row],[SISA X]])</f>
        <v/>
      </c>
      <c r="AQ103" s="2" t="str">
        <f ca="1">IF(Table1[[#This Row],[QTY_ECER_MG_3]]="","",Table1[[#This Row],[STN SISA X]])</f>
        <v/>
      </c>
      <c r="AR103" s="4" t="str">
        <f ca="1">IF(Table1[[#This Row],[CTN_MG_3]]="","",COUNT(AO$6:AO103))</f>
        <v/>
      </c>
      <c r="AS103" s="4" t="str">
        <f ca="1">IF(AND(Table1[[#This Row],[TGL_H]]&gt;=$3:$3,Table1[[#This Row],[TGL_H]]&lt;=$4:$4),Table1[[#This Row],[CTN]],"")</f>
        <v/>
      </c>
      <c r="AT103" s="4" t="str">
        <f ca="1">IF(Table1[[#This Row],[CTN_MG_4]]="","",Table1[[#This Row],[SISA X]])</f>
        <v/>
      </c>
      <c r="AU103" s="4" t="str">
        <f ca="1">IF(Table1[[#This Row],[QTY_ECER_MG_4]]="","",Table1[[#This Row],[STN SISA X]])</f>
        <v/>
      </c>
      <c r="AV103" s="4" t="str">
        <f ca="1">IF(Table1[[#This Row],[CTN_MG_4]]="","",COUNT(AS$6:AS103))</f>
        <v/>
      </c>
      <c r="AW103" s="4">
        <f ca="1">IF(Table1[[#This Row],[ID_4]]="",IF(Table1[[#This Row],[ID_3]]="",IF(Table1[[#This Row],[ID_2]]="",IF(Table1[[#This Row],[ID_1]]="","",1),2),3),4)</f>
        <v>1</v>
      </c>
      <c r="AX103" s="3">
        <f ca="1">INDEX([1]!NOTA[TGL_H],Table1[[#This Row],[//NOTA]])</f>
        <v>45114</v>
      </c>
    </row>
    <row r="104" spans="1:50" x14ac:dyDescent="0.25">
      <c r="A104" s="1">
        <v>134</v>
      </c>
      <c r="D104" t="str">
        <f ca="1">INDEX([1]!NOTA[NB NOTA_C_QTY],Table1[[#This Row],[//NOTA]])</f>
        <v>oilpastelop12sppcaseseaworldjk12lsnartomoro</v>
      </c>
      <c r="E104" t="str">
        <f ca="1">INDEX([1]!NOTA[NB NOTA_C_QTY],Table1[[#This Row],[//NOTA]])&amp;Table1[[#This Row],[MINGGU]]</f>
        <v>oilpastelop12sppcaseseaworldjk12lsnartomoro1</v>
      </c>
      <c r="F104">
        <f t="shared" si="1"/>
        <v>134</v>
      </c>
      <c r="G10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04">
        <f ca="1">MATCH(Table1[[#This Row],[NB NOTA_C_QTY]],[2]!db[NB NOTA_C_QTY+F],0)</f>
        <v>599</v>
      </c>
      <c r="I104" s="4" t="str">
        <f ca="1">INDEX(INDIRECT($4:$4),Table1[//DB])</f>
        <v>O pastel JK 12W OP-12 S</v>
      </c>
      <c r="J104" s="4" t="str">
        <f ca="1">INDEX(INDIRECT($4:$4),Table1[//DB])</f>
        <v>ARTO MORO</v>
      </c>
      <c r="K104" s="5" t="str">
        <f ca="1">INDEX(INDIRECT($4:$4),Table1[//DB])</f>
        <v>ATALI</v>
      </c>
      <c r="L104" s="4" t="str">
        <f ca="1">INDEX(INDIRECT($4:$4),Table1[//DB])</f>
        <v>12 LSN</v>
      </c>
      <c r="M104" s="4" t="str">
        <f ca="1">INDEX(INDIRECT($4:$4),Table1[//DB])</f>
        <v>cr/op</v>
      </c>
      <c r="N104" s="4" t="str">
        <f ca="1">INDEX(INDIRECT($4:$4),Table1[//DB])</f>
        <v>12</v>
      </c>
      <c r="O104" s="4" t="str">
        <f ca="1">INDEX(INDIRECT($4:$4),Table1[//DB])</f>
        <v>LSN</v>
      </c>
      <c r="P104" s="4">
        <f ca="1">INDEX(INDIRECT($4:$4),Table1[//DB])</f>
        <v>12</v>
      </c>
      <c r="Q104" s="4" t="str">
        <f ca="1">INDEX(INDIRECT($4:$4),Table1[//DB])</f>
        <v>PCS</v>
      </c>
      <c r="R104" s="4" t="str">
        <f ca="1">INDEX(INDIRECT($4:$4),Table1[//DB])</f>
        <v/>
      </c>
      <c r="S104" s="4" t="str">
        <f ca="1">INDEX(INDIRECT($4:$4),Table1[//DB])</f>
        <v/>
      </c>
      <c r="T104" s="4">
        <f ca="1">INDEX(INDIRECT($4:$4),Table1[//DB])</f>
        <v>144</v>
      </c>
      <c r="U104" s="4" t="str">
        <f ca="1">INDEX(INDIRECT($4:$4),Table1[//DB])</f>
        <v>PCS</v>
      </c>
      <c r="V104" s="4"/>
      <c r="W104" s="2">
        <f>INDEX([1]!NOTA[C],Table1[[#This Row],[//NOTA]])</f>
        <v>2</v>
      </c>
      <c r="X104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04" s="2">
        <f ca="1">INDEX(INDIRECT($2:$2),Table1[//NOTA])</f>
        <v>0</v>
      </c>
      <c r="Z104" s="2">
        <f>IF(Table1[[#This Row],[CTN]]&lt;1,"",INDEX([1]!NOTA[QTY],Table1[[#This Row],[//NOTA]]))</f>
        <v>288</v>
      </c>
      <c r="AA104" s="2" t="str">
        <f>IF(Table1[[#This Row],[CTN]]&lt;1,"",INDEX([1]!NOTA[STN],Table1[[#This Row],[//NOTA]]))</f>
        <v>SET</v>
      </c>
      <c r="AB10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C104" s="4" t="str">
        <f>IF(Table1[[#This Row],[CTN]]&lt;1,INDEX([1]!NOTA[QTY],Table1[[#This Row],[//NOTA]]),"")</f>
        <v/>
      </c>
      <c r="AD104" s="4" t="str">
        <f>IF(Table1[[#This Row],[SISA]]="","",INDEX([1]!NOTA[STN],Table1[[#This Row],[//NOTA]]))</f>
        <v/>
      </c>
      <c r="AE10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04" s="2" t="str">
        <f>IF(Table1[[#This Row],[SISA X]]="","",Table1[[#This Row],[STN X]])</f>
        <v/>
      </c>
      <c r="AG104" s="2">
        <f ca="1">IF(AND(AX$5:AX$373&gt;=$3:$3,AX$5:AX$373&lt;=$4:$4),Table1[[#This Row],[CTN]],"")</f>
        <v>2</v>
      </c>
      <c r="AH104" s="2" t="str">
        <f ca="1">IF(Table1[[#This Row],[CTN_MG_1]]="","",Table1[[#This Row],[SISA X]])</f>
        <v/>
      </c>
      <c r="AI104" s="2" t="str">
        <f ca="1">IF(Table1[[#This Row],[QTY_ECER_MG_1]]="","",Table1[[#This Row],[STN SISA X]])</f>
        <v/>
      </c>
      <c r="AJ104" s="2">
        <f ca="1">IF(Table1[[#This Row],[CTN_MG_1]]="","",COUNT(AG$6:AG104))</f>
        <v>90</v>
      </c>
      <c r="AK104" s="2" t="str">
        <f ca="1">IF(AND(Table1[TGL_H]&gt;=$3:$3,Table1[TGL_H]&lt;=$4:$4),Table1[CTN],"")</f>
        <v/>
      </c>
      <c r="AL104" s="2" t="str">
        <f ca="1">IF(Table1[[#This Row],[CTN_MG_2]]="","",Table1[[#This Row],[SISA X]])</f>
        <v/>
      </c>
      <c r="AM104" s="2" t="str">
        <f ca="1">IF(Table1[[#This Row],[QTY_ECER_MG_2]]="","",Table1[[#This Row],[STN SISA X]])</f>
        <v/>
      </c>
      <c r="AN104" s="2" t="str">
        <f ca="1">IF(Table1[[#This Row],[CTN_MG_2]]="","",COUNT(AK$6:AK104))</f>
        <v/>
      </c>
      <c r="AO104" s="2" t="str">
        <f ca="1">IF(AND(AX$5:AX$373&gt;=$3:$3,AX$5:AX$373&lt;=$4:$4),Table1[[#This Row],[CTN]],"")</f>
        <v/>
      </c>
      <c r="AP104" s="2" t="str">
        <f ca="1">IF(Table1[[#This Row],[CTN_MG_3]]="","",Table1[[#This Row],[SISA X]])</f>
        <v/>
      </c>
      <c r="AQ104" s="2" t="str">
        <f ca="1">IF(Table1[[#This Row],[QTY_ECER_MG_3]]="","",Table1[[#This Row],[STN SISA X]])</f>
        <v/>
      </c>
      <c r="AR104" s="4" t="str">
        <f ca="1">IF(Table1[[#This Row],[CTN_MG_3]]="","",COUNT(AO$6:AO104))</f>
        <v/>
      </c>
      <c r="AS104" s="4" t="str">
        <f ca="1">IF(AND(Table1[[#This Row],[TGL_H]]&gt;=$3:$3,Table1[[#This Row],[TGL_H]]&lt;=$4:$4),Table1[[#This Row],[CTN]],"")</f>
        <v/>
      </c>
      <c r="AT104" s="4" t="str">
        <f ca="1">IF(Table1[[#This Row],[CTN_MG_4]]="","",Table1[[#This Row],[SISA X]])</f>
        <v/>
      </c>
      <c r="AU104" s="4" t="str">
        <f ca="1">IF(Table1[[#This Row],[QTY_ECER_MG_4]]="","",Table1[[#This Row],[STN SISA X]])</f>
        <v/>
      </c>
      <c r="AV104" s="4" t="str">
        <f ca="1">IF(Table1[[#This Row],[CTN_MG_4]]="","",COUNT(AS$6:AS104))</f>
        <v/>
      </c>
      <c r="AW104" s="4">
        <f ca="1">IF(Table1[[#This Row],[ID_4]]="",IF(Table1[[#This Row],[ID_3]]="",IF(Table1[[#This Row],[ID_2]]="",IF(Table1[[#This Row],[ID_1]]="","",1),2),3),4)</f>
        <v>1</v>
      </c>
      <c r="AX104" s="3">
        <f ca="1">INDEX([1]!NOTA[TGL_H],Table1[[#This Row],[//NOTA]])</f>
        <v>45114</v>
      </c>
    </row>
    <row r="105" spans="1:50" x14ac:dyDescent="0.25">
      <c r="A105" s="1">
        <v>135</v>
      </c>
      <c r="D105" t="str">
        <f ca="1">INDEX([1]!NOTA[NB NOTA_C_QTY],Table1[[#This Row],[//NOTA]])</f>
        <v>oilpastelop24sppcaseseaworldjk8box6setartomoro</v>
      </c>
      <c r="E105" t="str">
        <f ca="1">INDEX([1]!NOTA[NB NOTA_C_QTY],Table1[[#This Row],[//NOTA]])&amp;Table1[[#This Row],[MINGGU]]</f>
        <v>oilpastelop24sppcaseseaworldjk8box6setartomoro1</v>
      </c>
      <c r="F105">
        <f t="shared" si="1"/>
        <v>135</v>
      </c>
      <c r="G105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05">
        <f ca="1">MATCH(Table1[[#This Row],[NB NOTA_C_QTY]],[2]!db[NB NOTA_C_QTY+F],0)</f>
        <v>602</v>
      </c>
      <c r="I105" s="4" t="str">
        <f ca="1">INDEX(INDIRECT($4:$4),Table1[//DB])</f>
        <v>O pastel JK 24W OP-24 S</v>
      </c>
      <c r="J105" s="4" t="str">
        <f ca="1">INDEX(INDIRECT($4:$4),Table1[//DB])</f>
        <v>ARTO MORO</v>
      </c>
      <c r="K105" s="5" t="str">
        <f ca="1">INDEX(INDIRECT($4:$4),Table1[//DB])</f>
        <v>ATALI</v>
      </c>
      <c r="L105" s="4" t="str">
        <f ca="1">INDEX(INDIRECT($4:$4),Table1[//DB])</f>
        <v>8 BOX (6 SET)</v>
      </c>
      <c r="M105" s="4" t="str">
        <f ca="1">INDEX(INDIRECT($4:$4),Table1[//DB])</f>
        <v>cr/op</v>
      </c>
      <c r="N105" s="4" t="str">
        <f ca="1">INDEX(INDIRECT($4:$4),Table1[//DB])</f>
        <v>8</v>
      </c>
      <c r="O105" s="4" t="str">
        <f ca="1">INDEX(INDIRECT($4:$4),Table1[//DB])</f>
        <v>BOX</v>
      </c>
      <c r="P105" s="4" t="str">
        <f ca="1">INDEX(INDIRECT($4:$4),Table1[//DB])</f>
        <v>6</v>
      </c>
      <c r="Q105" s="4" t="str">
        <f ca="1">INDEX(INDIRECT($4:$4),Table1[//DB])</f>
        <v>SET</v>
      </c>
      <c r="R105" s="4" t="str">
        <f ca="1">INDEX(INDIRECT($4:$4),Table1[//DB])</f>
        <v/>
      </c>
      <c r="S105" s="4" t="str">
        <f ca="1">INDEX(INDIRECT($4:$4),Table1[//DB])</f>
        <v/>
      </c>
      <c r="T105" s="4">
        <f ca="1">INDEX(INDIRECT($4:$4),Table1[//DB])</f>
        <v>48</v>
      </c>
      <c r="U105" s="4" t="str">
        <f ca="1">INDEX(INDIRECT($4:$4),Table1[//DB])</f>
        <v>SET</v>
      </c>
      <c r="V105" s="4"/>
      <c r="W105" s="2">
        <f>INDEX([1]!NOTA[C],Table1[[#This Row],[//NOTA]])</f>
        <v>7</v>
      </c>
      <c r="X105" s="2">
        <f ca="1">IF(Table1[[#This Row],[Column5]]/Table1[[#This Row],[QTY X]]=Table1[[#This Row],[CTN]],Table1[[#This Row],[Column5]]/Table1[[#This Row],[QTY X]],Table1[[#This Row],[Column5]]/Table1[[#This Row],[QTY X]]&amp;" xxx ")</f>
        <v>7</v>
      </c>
      <c r="Y105" s="2">
        <f ca="1">INDEX(INDIRECT($2:$2),Table1[//NOTA])</f>
        <v>0</v>
      </c>
      <c r="Z105" s="2">
        <f>IF(Table1[[#This Row],[CTN]]&lt;1,"",INDEX([1]!NOTA[QTY],Table1[[#This Row],[//NOTA]]))</f>
        <v>336</v>
      </c>
      <c r="AA105" s="2" t="str">
        <f>IF(Table1[[#This Row],[CTN]]&lt;1,"",INDEX([1]!NOTA[STN],Table1[[#This Row],[//NOTA]]))</f>
        <v>SET</v>
      </c>
      <c r="AB10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336</v>
      </c>
      <c r="AC105" s="4" t="str">
        <f>IF(Table1[[#This Row],[CTN]]&lt;1,INDEX([1]!NOTA[QTY],Table1[[#This Row],[//NOTA]]),"")</f>
        <v/>
      </c>
      <c r="AD105" s="4" t="str">
        <f>IF(Table1[[#This Row],[SISA]]="","",INDEX([1]!NOTA[STN],Table1[[#This Row],[//NOTA]]))</f>
        <v/>
      </c>
      <c r="AE10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05" s="2" t="str">
        <f>IF(Table1[[#This Row],[SISA X]]="","",Table1[[#This Row],[STN X]])</f>
        <v/>
      </c>
      <c r="AG105" s="2">
        <f ca="1">IF(AND(AX$5:AX$373&gt;=$3:$3,AX$5:AX$373&lt;=$4:$4),Table1[[#This Row],[CTN]],"")</f>
        <v>7</v>
      </c>
      <c r="AH105" s="2" t="str">
        <f ca="1">IF(Table1[[#This Row],[CTN_MG_1]]="","",Table1[[#This Row],[SISA X]])</f>
        <v/>
      </c>
      <c r="AI105" s="2" t="str">
        <f ca="1">IF(Table1[[#This Row],[QTY_ECER_MG_1]]="","",Table1[[#This Row],[STN SISA X]])</f>
        <v/>
      </c>
      <c r="AJ105" s="2">
        <f ca="1">IF(Table1[[#This Row],[CTN_MG_1]]="","",COUNT(AG$6:AG105))</f>
        <v>91</v>
      </c>
      <c r="AK105" s="2" t="str">
        <f ca="1">IF(AND(Table1[TGL_H]&gt;=$3:$3,Table1[TGL_H]&lt;=$4:$4),Table1[CTN],"")</f>
        <v/>
      </c>
      <c r="AL105" s="2" t="str">
        <f ca="1">IF(Table1[[#This Row],[CTN_MG_2]]="","",Table1[[#This Row],[SISA X]])</f>
        <v/>
      </c>
      <c r="AM105" s="2" t="str">
        <f ca="1">IF(Table1[[#This Row],[QTY_ECER_MG_2]]="","",Table1[[#This Row],[STN SISA X]])</f>
        <v/>
      </c>
      <c r="AN105" s="2" t="str">
        <f ca="1">IF(Table1[[#This Row],[CTN_MG_2]]="","",COUNT(AK$6:AK105))</f>
        <v/>
      </c>
      <c r="AO105" s="2" t="str">
        <f ca="1">IF(AND(AX$5:AX$373&gt;=$3:$3,AX$5:AX$373&lt;=$4:$4),Table1[[#This Row],[CTN]],"")</f>
        <v/>
      </c>
      <c r="AP105" s="2" t="str">
        <f ca="1">IF(Table1[[#This Row],[CTN_MG_3]]="","",Table1[[#This Row],[SISA X]])</f>
        <v/>
      </c>
      <c r="AQ105" s="2" t="str">
        <f ca="1">IF(Table1[[#This Row],[QTY_ECER_MG_3]]="","",Table1[[#This Row],[STN SISA X]])</f>
        <v/>
      </c>
      <c r="AR105" s="4" t="str">
        <f ca="1">IF(Table1[[#This Row],[CTN_MG_3]]="","",COUNT(AO$6:AO105))</f>
        <v/>
      </c>
      <c r="AS105" s="4" t="str">
        <f ca="1">IF(AND(Table1[[#This Row],[TGL_H]]&gt;=$3:$3,Table1[[#This Row],[TGL_H]]&lt;=$4:$4),Table1[[#This Row],[CTN]],"")</f>
        <v/>
      </c>
      <c r="AT105" s="4" t="str">
        <f ca="1">IF(Table1[[#This Row],[CTN_MG_4]]="","",Table1[[#This Row],[SISA X]])</f>
        <v/>
      </c>
      <c r="AU105" s="4" t="str">
        <f ca="1">IF(Table1[[#This Row],[QTY_ECER_MG_4]]="","",Table1[[#This Row],[STN SISA X]])</f>
        <v/>
      </c>
      <c r="AV105" s="4" t="str">
        <f ca="1">IF(Table1[[#This Row],[CTN_MG_4]]="","",COUNT(AS$6:AS105))</f>
        <v/>
      </c>
      <c r="AW105" s="4">
        <f ca="1">IF(Table1[[#This Row],[ID_4]]="",IF(Table1[[#This Row],[ID_3]]="",IF(Table1[[#This Row],[ID_2]]="",IF(Table1[[#This Row],[ID_1]]="","",1),2),3),4)</f>
        <v>1</v>
      </c>
      <c r="AX105" s="3">
        <f ca="1">INDEX([1]!NOTA[TGL_H],Table1[[#This Row],[//NOTA]])</f>
        <v>45114</v>
      </c>
    </row>
    <row r="106" spans="1:50" x14ac:dyDescent="0.25">
      <c r="A106" s="1">
        <v>136</v>
      </c>
      <c r="D106" t="str">
        <f ca="1">INDEX([1]!NOTA[NB NOTA_C_QTY],Table1[[#This Row],[//NOTA]])</f>
        <v>oilpastelop72sppcaseseaworldjk4box6setartomoro</v>
      </c>
      <c r="E106" t="str">
        <f ca="1">INDEX([1]!NOTA[NB NOTA_C_QTY],Table1[[#This Row],[//NOTA]])&amp;Table1[[#This Row],[MINGGU]]</f>
        <v>oilpastelop72sppcaseseaworldjk4box6setartomoro1</v>
      </c>
      <c r="F106">
        <f t="shared" si="1"/>
        <v>136</v>
      </c>
      <c r="G106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06">
        <f ca="1">MATCH(Table1[[#This Row],[NB NOTA_C_QTY]],[2]!db[NB NOTA_C_QTY+F],0)</f>
        <v>606</v>
      </c>
      <c r="I106" s="4" t="str">
        <f ca="1">INDEX(INDIRECT($4:$4),Table1[//DB])</f>
        <v>O pastel JK 72W OP-72 S</v>
      </c>
      <c r="J106" s="4" t="str">
        <f ca="1">INDEX(INDIRECT($4:$4),Table1[//DB])</f>
        <v>ARTO MORO</v>
      </c>
      <c r="K106" s="5" t="str">
        <f ca="1">INDEX(INDIRECT($4:$4),Table1[//DB])</f>
        <v>ATALI</v>
      </c>
      <c r="L106" s="4" t="str">
        <f ca="1">INDEX(INDIRECT($4:$4),Table1[//DB])</f>
        <v>4 BOX (6 SET)</v>
      </c>
      <c r="M106" s="4" t="str">
        <f ca="1">INDEX(INDIRECT($4:$4),Table1[//DB])</f>
        <v>cr/op</v>
      </c>
      <c r="N106" s="4" t="str">
        <f ca="1">INDEX(INDIRECT($4:$4),Table1[//DB])</f>
        <v>4</v>
      </c>
      <c r="O106" s="4" t="str">
        <f ca="1">INDEX(INDIRECT($4:$4),Table1[//DB])</f>
        <v>BOX</v>
      </c>
      <c r="P106" s="4" t="str">
        <f ca="1">INDEX(INDIRECT($4:$4),Table1[//DB])</f>
        <v>6</v>
      </c>
      <c r="Q106" s="4" t="str">
        <f ca="1">INDEX(INDIRECT($4:$4),Table1[//DB])</f>
        <v>SET</v>
      </c>
      <c r="R106" s="4" t="str">
        <f ca="1">INDEX(INDIRECT($4:$4),Table1[//DB])</f>
        <v/>
      </c>
      <c r="S106" s="4" t="str">
        <f ca="1">INDEX(INDIRECT($4:$4),Table1[//DB])</f>
        <v/>
      </c>
      <c r="T106" s="4">
        <f ca="1">INDEX(INDIRECT($4:$4),Table1[//DB])</f>
        <v>24</v>
      </c>
      <c r="U106" s="4" t="str">
        <f ca="1">INDEX(INDIRECT($4:$4),Table1[//DB])</f>
        <v>SET</v>
      </c>
      <c r="V106" s="4"/>
      <c r="W106" s="2">
        <f>INDEX([1]!NOTA[C],Table1[[#This Row],[//NOTA]])</f>
        <v>1</v>
      </c>
      <c r="X106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06" s="2">
        <f ca="1">INDEX(INDIRECT($2:$2),Table1[//NOTA])</f>
        <v>0</v>
      </c>
      <c r="Z106" s="2">
        <f>IF(Table1[[#This Row],[CTN]]&lt;1,"",INDEX([1]!NOTA[QTY],Table1[[#This Row],[//NOTA]]))</f>
        <v>24</v>
      </c>
      <c r="AA106" s="2" t="str">
        <f>IF(Table1[[#This Row],[CTN]]&lt;1,"",INDEX([1]!NOTA[STN],Table1[[#This Row],[//NOTA]]))</f>
        <v>SET</v>
      </c>
      <c r="AB10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</v>
      </c>
      <c r="AC106" s="4" t="str">
        <f>IF(Table1[[#This Row],[CTN]]&lt;1,INDEX([1]!NOTA[QTY],Table1[[#This Row],[//NOTA]]),"")</f>
        <v/>
      </c>
      <c r="AD106" s="4" t="str">
        <f>IF(Table1[[#This Row],[SISA]]="","",INDEX([1]!NOTA[STN],Table1[[#This Row],[//NOTA]]))</f>
        <v/>
      </c>
      <c r="AE10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06" s="2" t="str">
        <f>IF(Table1[[#This Row],[SISA X]]="","",Table1[[#This Row],[STN X]])</f>
        <v/>
      </c>
      <c r="AG106" s="2">
        <f ca="1">IF(AND(AX$5:AX$373&gt;=$3:$3,AX$5:AX$373&lt;=$4:$4),Table1[[#This Row],[CTN]],"")</f>
        <v>1</v>
      </c>
      <c r="AH106" s="2" t="str">
        <f ca="1">IF(Table1[[#This Row],[CTN_MG_1]]="","",Table1[[#This Row],[SISA X]])</f>
        <v/>
      </c>
      <c r="AI106" s="2" t="str">
        <f ca="1">IF(Table1[[#This Row],[QTY_ECER_MG_1]]="","",Table1[[#This Row],[STN SISA X]])</f>
        <v/>
      </c>
      <c r="AJ106" s="2">
        <f ca="1">IF(Table1[[#This Row],[CTN_MG_1]]="","",COUNT(AG$6:AG106))</f>
        <v>92</v>
      </c>
      <c r="AK106" s="2" t="str">
        <f ca="1">IF(AND(Table1[TGL_H]&gt;=$3:$3,Table1[TGL_H]&lt;=$4:$4),Table1[CTN],"")</f>
        <v/>
      </c>
      <c r="AL106" s="2" t="str">
        <f ca="1">IF(Table1[[#This Row],[CTN_MG_2]]="","",Table1[[#This Row],[SISA X]])</f>
        <v/>
      </c>
      <c r="AM106" s="2" t="str">
        <f ca="1">IF(Table1[[#This Row],[QTY_ECER_MG_2]]="","",Table1[[#This Row],[STN SISA X]])</f>
        <v/>
      </c>
      <c r="AN106" s="2" t="str">
        <f ca="1">IF(Table1[[#This Row],[CTN_MG_2]]="","",COUNT(AK$6:AK106))</f>
        <v/>
      </c>
      <c r="AO106" s="2" t="str">
        <f ca="1">IF(AND(AX$5:AX$373&gt;=$3:$3,AX$5:AX$373&lt;=$4:$4),Table1[[#This Row],[CTN]],"")</f>
        <v/>
      </c>
      <c r="AP106" s="2" t="str">
        <f ca="1">IF(Table1[[#This Row],[CTN_MG_3]]="","",Table1[[#This Row],[SISA X]])</f>
        <v/>
      </c>
      <c r="AQ106" s="2" t="str">
        <f ca="1">IF(Table1[[#This Row],[QTY_ECER_MG_3]]="","",Table1[[#This Row],[STN SISA X]])</f>
        <v/>
      </c>
      <c r="AR106" s="4" t="str">
        <f ca="1">IF(Table1[[#This Row],[CTN_MG_3]]="","",COUNT(AO$6:AO106))</f>
        <v/>
      </c>
      <c r="AS106" s="4" t="str">
        <f ca="1">IF(AND(Table1[[#This Row],[TGL_H]]&gt;=$3:$3,Table1[[#This Row],[TGL_H]]&lt;=$4:$4),Table1[[#This Row],[CTN]],"")</f>
        <v/>
      </c>
      <c r="AT106" s="4" t="str">
        <f ca="1">IF(Table1[[#This Row],[CTN_MG_4]]="","",Table1[[#This Row],[SISA X]])</f>
        <v/>
      </c>
      <c r="AU106" s="4" t="str">
        <f ca="1">IF(Table1[[#This Row],[QTY_ECER_MG_4]]="","",Table1[[#This Row],[STN SISA X]])</f>
        <v/>
      </c>
      <c r="AV106" s="4" t="str">
        <f ca="1">IF(Table1[[#This Row],[CTN_MG_4]]="","",COUNT(AS$6:AS106))</f>
        <v/>
      </c>
      <c r="AW106" s="4">
        <f ca="1">IF(Table1[[#This Row],[ID_4]]="",IF(Table1[[#This Row],[ID_3]]="",IF(Table1[[#This Row],[ID_2]]="",IF(Table1[[#This Row],[ID_1]]="","",1),2),3),4)</f>
        <v>1</v>
      </c>
      <c r="AX106" s="3">
        <f ca="1">INDEX([1]!NOTA[TGL_H],Table1[[#This Row],[//NOTA]])</f>
        <v>45114</v>
      </c>
    </row>
    <row r="107" spans="1:50" x14ac:dyDescent="0.25">
      <c r="A107" s="1">
        <v>137</v>
      </c>
      <c r="D107" t="str">
        <f ca="1">INDEX([1]!NOTA[NB NOTA_C_QTY],Table1[[#This Row],[//NOTA]])</f>
        <v>oilpastelop12chccompactjk12lsnartomoro</v>
      </c>
      <c r="E107" t="str">
        <f ca="1">INDEX([1]!NOTA[NB NOTA_C_QTY],Table1[[#This Row],[//NOTA]])&amp;Table1[[#This Row],[MINGGU]]</f>
        <v>oilpastelop12chccompactjk12lsnartomoro1</v>
      </c>
      <c r="F107">
        <f t="shared" si="1"/>
        <v>137</v>
      </c>
      <c r="G107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07">
        <f ca="1">MATCH(Table1[[#This Row],[NB NOTA_C_QTY]],[2]!db[NB NOTA_C_QTY+F],0)</f>
        <v>597</v>
      </c>
      <c r="I107" s="4" t="str">
        <f ca="1">INDEX(INDIRECT($4:$4),Table1[//DB])</f>
        <v>O pastel JK 12W OP-12 CHC Compact</v>
      </c>
      <c r="J107" s="4" t="str">
        <f ca="1">INDEX(INDIRECT($4:$4),Table1[//DB])</f>
        <v>ARTO MORO</v>
      </c>
      <c r="K107" s="5" t="str">
        <f ca="1">INDEX(INDIRECT($4:$4),Table1[//DB])</f>
        <v>ATALI</v>
      </c>
      <c r="L107" s="4" t="str">
        <f ca="1">INDEX(INDIRECT($4:$4),Table1[//DB])</f>
        <v>12 LSN</v>
      </c>
      <c r="M107" s="4" t="str">
        <f ca="1">INDEX(INDIRECT($4:$4),Table1[//DB])</f>
        <v>cr/op</v>
      </c>
      <c r="N107" s="4" t="str">
        <f ca="1">INDEX(INDIRECT($4:$4),Table1[//DB])</f>
        <v>12</v>
      </c>
      <c r="O107" s="4" t="str">
        <f ca="1">INDEX(INDIRECT($4:$4),Table1[//DB])</f>
        <v>LSN</v>
      </c>
      <c r="P107" s="4">
        <f ca="1">INDEX(INDIRECT($4:$4),Table1[//DB])</f>
        <v>12</v>
      </c>
      <c r="Q107" s="4" t="str">
        <f ca="1">INDEX(INDIRECT($4:$4),Table1[//DB])</f>
        <v>PCS</v>
      </c>
      <c r="R107" s="4" t="str">
        <f ca="1">INDEX(INDIRECT($4:$4),Table1[//DB])</f>
        <v/>
      </c>
      <c r="S107" s="4" t="str">
        <f ca="1">INDEX(INDIRECT($4:$4),Table1[//DB])</f>
        <v/>
      </c>
      <c r="T107" s="4">
        <f ca="1">INDEX(INDIRECT($4:$4),Table1[//DB])</f>
        <v>144</v>
      </c>
      <c r="U107" s="4" t="str">
        <f ca="1">INDEX(INDIRECT($4:$4),Table1[//DB])</f>
        <v>PCS</v>
      </c>
      <c r="V107" s="4"/>
      <c r="W107" s="2">
        <f>INDEX([1]!NOTA[C],Table1[[#This Row],[//NOTA]])</f>
        <v>2</v>
      </c>
      <c r="X107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07" s="2">
        <f ca="1">INDEX(INDIRECT($2:$2),Table1[//NOTA])</f>
        <v>0</v>
      </c>
      <c r="Z107" s="2">
        <f>IF(Table1[[#This Row],[CTN]]&lt;1,"",INDEX([1]!NOTA[QTY],Table1[[#This Row],[//NOTA]]))</f>
        <v>288</v>
      </c>
      <c r="AA107" s="2" t="str">
        <f>IF(Table1[[#This Row],[CTN]]&lt;1,"",INDEX([1]!NOTA[STN],Table1[[#This Row],[//NOTA]]))</f>
        <v>SET</v>
      </c>
      <c r="AB10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C107" s="4" t="str">
        <f>IF(Table1[[#This Row],[CTN]]&lt;1,INDEX([1]!NOTA[QTY],Table1[[#This Row],[//NOTA]]),"")</f>
        <v/>
      </c>
      <c r="AD107" s="4" t="str">
        <f>IF(Table1[[#This Row],[SISA]]="","",INDEX([1]!NOTA[STN],Table1[[#This Row],[//NOTA]]))</f>
        <v/>
      </c>
      <c r="AE10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07" s="2" t="str">
        <f>IF(Table1[[#This Row],[SISA X]]="","",Table1[[#This Row],[STN X]])</f>
        <v/>
      </c>
      <c r="AG107" s="2">
        <f ca="1">IF(AND(AX$5:AX$373&gt;=$3:$3,AX$5:AX$373&lt;=$4:$4),Table1[[#This Row],[CTN]],"")</f>
        <v>2</v>
      </c>
      <c r="AH107" s="2" t="str">
        <f ca="1">IF(Table1[[#This Row],[CTN_MG_1]]="","",Table1[[#This Row],[SISA X]])</f>
        <v/>
      </c>
      <c r="AI107" s="2" t="str">
        <f ca="1">IF(Table1[[#This Row],[QTY_ECER_MG_1]]="","",Table1[[#This Row],[STN SISA X]])</f>
        <v/>
      </c>
      <c r="AJ107" s="2">
        <f ca="1">IF(Table1[[#This Row],[CTN_MG_1]]="","",COUNT(AG$6:AG107))</f>
        <v>93</v>
      </c>
      <c r="AK107" s="2" t="str">
        <f ca="1">IF(AND(Table1[TGL_H]&gt;=$3:$3,Table1[TGL_H]&lt;=$4:$4),Table1[CTN],"")</f>
        <v/>
      </c>
      <c r="AL107" s="2" t="str">
        <f ca="1">IF(Table1[[#This Row],[CTN_MG_2]]="","",Table1[[#This Row],[SISA X]])</f>
        <v/>
      </c>
      <c r="AM107" s="2" t="str">
        <f ca="1">IF(Table1[[#This Row],[QTY_ECER_MG_2]]="","",Table1[[#This Row],[STN SISA X]])</f>
        <v/>
      </c>
      <c r="AN107" s="2" t="str">
        <f ca="1">IF(Table1[[#This Row],[CTN_MG_2]]="","",COUNT(AK$6:AK107))</f>
        <v/>
      </c>
      <c r="AO107" s="2" t="str">
        <f ca="1">IF(AND(AX$5:AX$373&gt;=$3:$3,AX$5:AX$373&lt;=$4:$4),Table1[[#This Row],[CTN]],"")</f>
        <v/>
      </c>
      <c r="AP107" s="2" t="str">
        <f ca="1">IF(Table1[[#This Row],[CTN_MG_3]]="","",Table1[[#This Row],[SISA X]])</f>
        <v/>
      </c>
      <c r="AQ107" s="2" t="str">
        <f ca="1">IF(Table1[[#This Row],[QTY_ECER_MG_3]]="","",Table1[[#This Row],[STN SISA X]])</f>
        <v/>
      </c>
      <c r="AR107" s="4" t="str">
        <f ca="1">IF(Table1[[#This Row],[CTN_MG_3]]="","",COUNT(AO$6:AO107))</f>
        <v/>
      </c>
      <c r="AS107" s="4" t="str">
        <f ca="1">IF(AND(Table1[[#This Row],[TGL_H]]&gt;=$3:$3,Table1[[#This Row],[TGL_H]]&lt;=$4:$4),Table1[[#This Row],[CTN]],"")</f>
        <v/>
      </c>
      <c r="AT107" s="4" t="str">
        <f ca="1">IF(Table1[[#This Row],[CTN_MG_4]]="","",Table1[[#This Row],[SISA X]])</f>
        <v/>
      </c>
      <c r="AU107" s="4" t="str">
        <f ca="1">IF(Table1[[#This Row],[QTY_ECER_MG_4]]="","",Table1[[#This Row],[STN SISA X]])</f>
        <v/>
      </c>
      <c r="AV107" s="4" t="str">
        <f ca="1">IF(Table1[[#This Row],[CTN_MG_4]]="","",COUNT(AS$6:AS107))</f>
        <v/>
      </c>
      <c r="AW107" s="4">
        <f ca="1">IF(Table1[[#This Row],[ID_4]]="",IF(Table1[[#This Row],[ID_3]]="",IF(Table1[[#This Row],[ID_2]]="",IF(Table1[[#This Row],[ID_1]]="","",1),2),3),4)</f>
        <v>1</v>
      </c>
      <c r="AX107" s="3">
        <f ca="1">INDEX([1]!NOTA[TGL_H],Table1[[#This Row],[//NOTA]])</f>
        <v>45114</v>
      </c>
    </row>
    <row r="108" spans="1:50" x14ac:dyDescent="0.25">
      <c r="A108" s="1">
        <v>138</v>
      </c>
      <c r="D108" t="str">
        <f ca="1">INDEX([1]!NOTA[NB NOTA_C_QTY],Table1[[#This Row],[//NOTA]])</f>
        <v>mathsetms55jk24lsnartomoro</v>
      </c>
      <c r="E108" t="str">
        <f ca="1">INDEX([1]!NOTA[NB NOTA_C_QTY],Table1[[#This Row],[//NOTA]])&amp;Table1[[#This Row],[MINGGU]]</f>
        <v>mathsetms55jk24lsnartomoro1</v>
      </c>
      <c r="F108">
        <f t="shared" si="1"/>
        <v>138</v>
      </c>
      <c r="G108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08">
        <f ca="1">MATCH(Table1[[#This Row],[NB NOTA_C_QTY]],[2]!db[NB NOTA_C_QTY+F],0)</f>
        <v>481</v>
      </c>
      <c r="I108" s="4" t="str">
        <f ca="1">INDEX(INDIRECT($4:$4),Table1[//DB])</f>
        <v>Jangka set JK MS-55</v>
      </c>
      <c r="J108" s="4" t="str">
        <f ca="1">INDEX(INDIRECT($4:$4),Table1[//DB])</f>
        <v>ARTO MORO</v>
      </c>
      <c r="K108" s="5" t="str">
        <f ca="1">INDEX(INDIRECT($4:$4),Table1[//DB])</f>
        <v>ATALI</v>
      </c>
      <c r="L108" s="4" t="str">
        <f ca="1">INDEX(INDIRECT($4:$4),Table1[//DB])</f>
        <v>24 LSN</v>
      </c>
      <c r="M108" s="4" t="str">
        <f ca="1">INDEX(INDIRECT($4:$4),Table1[//DB])</f>
        <v>jangka</v>
      </c>
      <c r="N108" s="4" t="str">
        <f ca="1">INDEX(INDIRECT($4:$4),Table1[//DB])</f>
        <v>24</v>
      </c>
      <c r="O108" s="4" t="str">
        <f ca="1">INDEX(INDIRECT($4:$4),Table1[//DB])</f>
        <v>LSN</v>
      </c>
      <c r="P108" s="4">
        <f ca="1">INDEX(INDIRECT($4:$4),Table1[//DB])</f>
        <v>12</v>
      </c>
      <c r="Q108" s="4" t="str">
        <f ca="1">INDEX(INDIRECT($4:$4),Table1[//DB])</f>
        <v>PCS</v>
      </c>
      <c r="R108" s="4" t="str">
        <f ca="1">INDEX(INDIRECT($4:$4),Table1[//DB])</f>
        <v/>
      </c>
      <c r="S108" s="4" t="str">
        <f ca="1">INDEX(INDIRECT($4:$4),Table1[//DB])</f>
        <v/>
      </c>
      <c r="T108" s="4">
        <f ca="1">INDEX(INDIRECT($4:$4),Table1[//DB])</f>
        <v>288</v>
      </c>
      <c r="U108" s="4" t="str">
        <f ca="1">INDEX(INDIRECT($4:$4),Table1[//DB])</f>
        <v>PCS</v>
      </c>
      <c r="V108" s="4"/>
      <c r="W108" s="2">
        <f>INDEX([1]!NOTA[C],Table1[[#This Row],[//NOTA]])</f>
        <v>1</v>
      </c>
      <c r="X108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08" s="2">
        <f ca="1">INDEX(INDIRECT($2:$2),Table1[//NOTA])</f>
        <v>0</v>
      </c>
      <c r="Z108" s="2">
        <f>IF(Table1[[#This Row],[CTN]]&lt;1,"",INDEX([1]!NOTA[QTY],Table1[[#This Row],[//NOTA]]))</f>
        <v>24</v>
      </c>
      <c r="AA108" s="2" t="str">
        <f>IF(Table1[[#This Row],[CTN]]&lt;1,"",INDEX([1]!NOTA[STN],Table1[[#This Row],[//NOTA]]))</f>
        <v>LSN</v>
      </c>
      <c r="AB108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C108" s="4" t="str">
        <f>IF(Table1[[#This Row],[CTN]]&lt;1,INDEX([1]!NOTA[QTY],Table1[[#This Row],[//NOTA]]),"")</f>
        <v/>
      </c>
      <c r="AD108" s="4" t="str">
        <f>IF(Table1[[#This Row],[SISA]]="","",INDEX([1]!NOTA[STN],Table1[[#This Row],[//NOTA]]))</f>
        <v/>
      </c>
      <c r="AE10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08" s="2" t="str">
        <f>IF(Table1[[#This Row],[SISA X]]="","",Table1[[#This Row],[STN X]])</f>
        <v/>
      </c>
      <c r="AG108" s="2">
        <f ca="1">IF(AND(AX$5:AX$373&gt;=$3:$3,AX$5:AX$373&lt;=$4:$4),Table1[[#This Row],[CTN]],"")</f>
        <v>1</v>
      </c>
      <c r="AH108" s="2" t="str">
        <f ca="1">IF(Table1[[#This Row],[CTN_MG_1]]="","",Table1[[#This Row],[SISA X]])</f>
        <v/>
      </c>
      <c r="AI108" s="2" t="str">
        <f ca="1">IF(Table1[[#This Row],[QTY_ECER_MG_1]]="","",Table1[[#This Row],[STN SISA X]])</f>
        <v/>
      </c>
      <c r="AJ108" s="2">
        <f ca="1">IF(Table1[[#This Row],[CTN_MG_1]]="","",COUNT(AG$6:AG108))</f>
        <v>94</v>
      </c>
      <c r="AK108" s="2" t="str">
        <f ca="1">IF(AND(Table1[TGL_H]&gt;=$3:$3,Table1[TGL_H]&lt;=$4:$4),Table1[CTN],"")</f>
        <v/>
      </c>
      <c r="AL108" s="2" t="str">
        <f ca="1">IF(Table1[[#This Row],[CTN_MG_2]]="","",Table1[[#This Row],[SISA X]])</f>
        <v/>
      </c>
      <c r="AM108" s="2" t="str">
        <f ca="1">IF(Table1[[#This Row],[QTY_ECER_MG_2]]="","",Table1[[#This Row],[STN SISA X]])</f>
        <v/>
      </c>
      <c r="AN108" s="2" t="str">
        <f ca="1">IF(Table1[[#This Row],[CTN_MG_2]]="","",COUNT(AK$6:AK108))</f>
        <v/>
      </c>
      <c r="AO108" s="2" t="str">
        <f ca="1">IF(AND(AX$5:AX$373&gt;=$3:$3,AX$5:AX$373&lt;=$4:$4),Table1[[#This Row],[CTN]],"")</f>
        <v/>
      </c>
      <c r="AP108" s="2" t="str">
        <f ca="1">IF(Table1[[#This Row],[CTN_MG_3]]="","",Table1[[#This Row],[SISA X]])</f>
        <v/>
      </c>
      <c r="AQ108" s="2" t="str">
        <f ca="1">IF(Table1[[#This Row],[QTY_ECER_MG_3]]="","",Table1[[#This Row],[STN SISA X]])</f>
        <v/>
      </c>
      <c r="AR108" s="4" t="str">
        <f ca="1">IF(Table1[[#This Row],[CTN_MG_3]]="","",COUNT(AO$6:AO108))</f>
        <v/>
      </c>
      <c r="AS108" s="4" t="str">
        <f ca="1">IF(AND(Table1[[#This Row],[TGL_H]]&gt;=$3:$3,Table1[[#This Row],[TGL_H]]&lt;=$4:$4),Table1[[#This Row],[CTN]],"")</f>
        <v/>
      </c>
      <c r="AT108" s="4" t="str">
        <f ca="1">IF(Table1[[#This Row],[CTN_MG_4]]="","",Table1[[#This Row],[SISA X]])</f>
        <v/>
      </c>
      <c r="AU108" s="4" t="str">
        <f ca="1">IF(Table1[[#This Row],[QTY_ECER_MG_4]]="","",Table1[[#This Row],[STN SISA X]])</f>
        <v/>
      </c>
      <c r="AV108" s="4" t="str">
        <f ca="1">IF(Table1[[#This Row],[CTN_MG_4]]="","",COUNT(AS$6:AS108))</f>
        <v/>
      </c>
      <c r="AW108" s="4">
        <f ca="1">IF(Table1[[#This Row],[ID_4]]="",IF(Table1[[#This Row],[ID_3]]="",IF(Table1[[#This Row],[ID_2]]="",IF(Table1[[#This Row],[ID_1]]="","",1),2),3),4)</f>
        <v>1</v>
      </c>
      <c r="AX108" s="3">
        <f ca="1">INDEX([1]!NOTA[TGL_H],Table1[[#This Row],[//NOTA]])</f>
        <v>45114</v>
      </c>
    </row>
    <row r="109" spans="1:50" x14ac:dyDescent="0.25">
      <c r="A109" s="1">
        <v>139</v>
      </c>
      <c r="D109" t="str">
        <f ca="1">INDEX([1]!NOTA[NB NOTA_C_QTY],Table1[[#This Row],[//NOTA]])</f>
        <v>mathsetms75jk24lsnartomoro</v>
      </c>
      <c r="E109" t="str">
        <f ca="1">INDEX([1]!NOTA[NB NOTA_C_QTY],Table1[[#This Row],[//NOTA]])&amp;Table1[[#This Row],[MINGGU]]</f>
        <v>mathsetms75jk24lsnartomoro1</v>
      </c>
      <c r="F109">
        <f t="shared" si="1"/>
        <v>139</v>
      </c>
      <c r="G109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09">
        <f ca="1">MATCH(Table1[[#This Row],[NB NOTA_C_QTY]],[2]!db[NB NOTA_C_QTY+F],0)</f>
        <v>482</v>
      </c>
      <c r="I109" s="4" t="str">
        <f ca="1">INDEX(INDIRECT($4:$4),Table1[//DB])</f>
        <v>Jangka set JK MS-75</v>
      </c>
      <c r="J109" s="4" t="str">
        <f ca="1">INDEX(INDIRECT($4:$4),Table1[//DB])</f>
        <v>ARTO MORO</v>
      </c>
      <c r="K109" s="5" t="str">
        <f ca="1">INDEX(INDIRECT($4:$4),Table1[//DB])</f>
        <v>ATALI</v>
      </c>
      <c r="L109" s="4" t="str">
        <f ca="1">INDEX(INDIRECT($4:$4),Table1[//DB])</f>
        <v>24 LSN</v>
      </c>
      <c r="M109" s="4" t="str">
        <f ca="1">INDEX(INDIRECT($4:$4),Table1[//DB])</f>
        <v>jangka</v>
      </c>
      <c r="N109" s="4" t="str">
        <f ca="1">INDEX(INDIRECT($4:$4),Table1[//DB])</f>
        <v>24</v>
      </c>
      <c r="O109" s="4" t="str">
        <f ca="1">INDEX(INDIRECT($4:$4),Table1[//DB])</f>
        <v>LSN</v>
      </c>
      <c r="P109" s="4">
        <f ca="1">INDEX(INDIRECT($4:$4),Table1[//DB])</f>
        <v>12</v>
      </c>
      <c r="Q109" s="4" t="str">
        <f ca="1">INDEX(INDIRECT($4:$4),Table1[//DB])</f>
        <v>PCS</v>
      </c>
      <c r="R109" s="4" t="str">
        <f ca="1">INDEX(INDIRECT($4:$4),Table1[//DB])</f>
        <v/>
      </c>
      <c r="S109" s="4" t="str">
        <f ca="1">INDEX(INDIRECT($4:$4),Table1[//DB])</f>
        <v/>
      </c>
      <c r="T109" s="4">
        <f ca="1">INDEX(INDIRECT($4:$4),Table1[//DB])</f>
        <v>288</v>
      </c>
      <c r="U109" s="4" t="str">
        <f ca="1">INDEX(INDIRECT($4:$4),Table1[//DB])</f>
        <v>PCS</v>
      </c>
      <c r="V109" s="4"/>
      <c r="W109" s="2">
        <f>INDEX([1]!NOTA[C],Table1[[#This Row],[//NOTA]])</f>
        <v>1</v>
      </c>
      <c r="X109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09" s="2">
        <f ca="1">INDEX(INDIRECT($2:$2),Table1[//NOTA])</f>
        <v>0</v>
      </c>
      <c r="Z109" s="2">
        <f>IF(Table1[[#This Row],[CTN]]&lt;1,"",INDEX([1]!NOTA[QTY],Table1[[#This Row],[//NOTA]]))</f>
        <v>24</v>
      </c>
      <c r="AA109" s="2" t="str">
        <f>IF(Table1[[#This Row],[CTN]]&lt;1,"",INDEX([1]!NOTA[STN],Table1[[#This Row],[//NOTA]]))</f>
        <v>LSN</v>
      </c>
      <c r="AB109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C109" s="4" t="str">
        <f>IF(Table1[[#This Row],[CTN]]&lt;1,INDEX([1]!NOTA[QTY],Table1[[#This Row],[//NOTA]]),"")</f>
        <v/>
      </c>
      <c r="AD109" s="4" t="str">
        <f>IF(Table1[[#This Row],[SISA]]="","",INDEX([1]!NOTA[STN],Table1[[#This Row],[//NOTA]]))</f>
        <v/>
      </c>
      <c r="AE10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09" s="2" t="str">
        <f>IF(Table1[[#This Row],[SISA X]]="","",Table1[[#This Row],[STN X]])</f>
        <v/>
      </c>
      <c r="AG109" s="2">
        <f ca="1">IF(AND(AX$5:AX$373&gt;=$3:$3,AX$5:AX$373&lt;=$4:$4),Table1[[#This Row],[CTN]],"")</f>
        <v>1</v>
      </c>
      <c r="AH109" s="2" t="str">
        <f ca="1">IF(Table1[[#This Row],[CTN_MG_1]]="","",Table1[[#This Row],[SISA X]])</f>
        <v/>
      </c>
      <c r="AI109" s="2" t="str">
        <f ca="1">IF(Table1[[#This Row],[QTY_ECER_MG_1]]="","",Table1[[#This Row],[STN SISA X]])</f>
        <v/>
      </c>
      <c r="AJ109" s="2">
        <f ca="1">IF(Table1[[#This Row],[CTN_MG_1]]="","",COUNT(AG$6:AG109))</f>
        <v>95</v>
      </c>
      <c r="AK109" s="2" t="str">
        <f ca="1">IF(AND(Table1[TGL_H]&gt;=$3:$3,Table1[TGL_H]&lt;=$4:$4),Table1[CTN],"")</f>
        <v/>
      </c>
      <c r="AL109" s="2" t="str">
        <f ca="1">IF(Table1[[#This Row],[CTN_MG_2]]="","",Table1[[#This Row],[SISA X]])</f>
        <v/>
      </c>
      <c r="AM109" s="2" t="str">
        <f ca="1">IF(Table1[[#This Row],[QTY_ECER_MG_2]]="","",Table1[[#This Row],[STN SISA X]])</f>
        <v/>
      </c>
      <c r="AN109" s="2" t="str">
        <f ca="1">IF(Table1[[#This Row],[CTN_MG_2]]="","",COUNT(AK$6:AK109))</f>
        <v/>
      </c>
      <c r="AO109" s="2" t="str">
        <f ca="1">IF(AND(AX$5:AX$373&gt;=$3:$3,AX$5:AX$373&lt;=$4:$4),Table1[[#This Row],[CTN]],"")</f>
        <v/>
      </c>
      <c r="AP109" s="2" t="str">
        <f ca="1">IF(Table1[[#This Row],[CTN_MG_3]]="","",Table1[[#This Row],[SISA X]])</f>
        <v/>
      </c>
      <c r="AQ109" s="2" t="str">
        <f ca="1">IF(Table1[[#This Row],[QTY_ECER_MG_3]]="","",Table1[[#This Row],[STN SISA X]])</f>
        <v/>
      </c>
      <c r="AR109" s="4" t="str">
        <f ca="1">IF(Table1[[#This Row],[CTN_MG_3]]="","",COUNT(AO$6:AO109))</f>
        <v/>
      </c>
      <c r="AS109" s="4" t="str">
        <f ca="1">IF(AND(Table1[[#This Row],[TGL_H]]&gt;=$3:$3,Table1[[#This Row],[TGL_H]]&lt;=$4:$4),Table1[[#This Row],[CTN]],"")</f>
        <v/>
      </c>
      <c r="AT109" s="4" t="str">
        <f ca="1">IF(Table1[[#This Row],[CTN_MG_4]]="","",Table1[[#This Row],[SISA X]])</f>
        <v/>
      </c>
      <c r="AU109" s="4" t="str">
        <f ca="1">IF(Table1[[#This Row],[QTY_ECER_MG_4]]="","",Table1[[#This Row],[STN SISA X]])</f>
        <v/>
      </c>
      <c r="AV109" s="4" t="str">
        <f ca="1">IF(Table1[[#This Row],[CTN_MG_4]]="","",COUNT(AS$6:AS109))</f>
        <v/>
      </c>
      <c r="AW109" s="4">
        <f ca="1">IF(Table1[[#This Row],[ID_4]]="",IF(Table1[[#This Row],[ID_3]]="",IF(Table1[[#This Row],[ID_2]]="",IF(Table1[[#This Row],[ID_1]]="","",1),2),3),4)</f>
        <v>1</v>
      </c>
      <c r="AX109" s="3">
        <f ca="1">INDEX([1]!NOTA[TGL_H],Table1[[#This Row],[//NOTA]])</f>
        <v>45114</v>
      </c>
    </row>
    <row r="110" spans="1:50" x14ac:dyDescent="0.25">
      <c r="A110" s="1">
        <v>140</v>
      </c>
      <c r="D110" t="str">
        <f ca="1">INDEX([1]!NOTA[NB NOTA_C_QTY],Table1[[#This Row],[//NOTA]])</f>
        <v>scissorssc838jk12lsnartomoro</v>
      </c>
      <c r="E110" t="str">
        <f ca="1">INDEX([1]!NOTA[NB NOTA_C_QTY],Table1[[#This Row],[//NOTA]])&amp;Table1[[#This Row],[MINGGU]]</f>
        <v>scissorssc838jk12lsnartomoro1</v>
      </c>
      <c r="F110">
        <f t="shared" si="1"/>
        <v>140</v>
      </c>
      <c r="G110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10">
        <f ca="1">MATCH(Table1[[#This Row],[NB NOTA_C_QTY]],[2]!db[NB NOTA_C_QTY+F],0)</f>
        <v>435</v>
      </c>
      <c r="I110" s="4" t="str">
        <f ca="1">INDEX(INDIRECT($4:$4),Table1[//DB])</f>
        <v>Gunting JK SC-838</v>
      </c>
      <c r="J110" s="4" t="str">
        <f ca="1">INDEX(INDIRECT($4:$4),Table1[//DB])</f>
        <v>ARTO MORO</v>
      </c>
      <c r="K110" s="5" t="str">
        <f ca="1">INDEX(INDIRECT($4:$4),Table1[//DB])</f>
        <v>ATALI</v>
      </c>
      <c r="L110" s="4" t="str">
        <f ca="1">INDEX(INDIRECT($4:$4),Table1[//DB])</f>
        <v>12 LSN</v>
      </c>
      <c r="M110" s="4" t="str">
        <f ca="1">INDEX(INDIRECT($4:$4),Table1[//DB])</f>
        <v>gunting</v>
      </c>
      <c r="N110" s="4" t="str">
        <f ca="1">INDEX(INDIRECT($4:$4),Table1[//DB])</f>
        <v>12</v>
      </c>
      <c r="O110" s="4" t="str">
        <f ca="1">INDEX(INDIRECT($4:$4),Table1[//DB])</f>
        <v>LSN</v>
      </c>
      <c r="P110" s="4">
        <f ca="1">INDEX(INDIRECT($4:$4),Table1[//DB])</f>
        <v>12</v>
      </c>
      <c r="Q110" s="4" t="str">
        <f ca="1">INDEX(INDIRECT($4:$4),Table1[//DB])</f>
        <v>PCS</v>
      </c>
      <c r="R110" s="4" t="str">
        <f ca="1">INDEX(INDIRECT($4:$4),Table1[//DB])</f>
        <v/>
      </c>
      <c r="S110" s="4" t="str">
        <f ca="1">INDEX(INDIRECT($4:$4),Table1[//DB])</f>
        <v/>
      </c>
      <c r="T110" s="4">
        <f ca="1">INDEX(INDIRECT($4:$4),Table1[//DB])</f>
        <v>144</v>
      </c>
      <c r="U110" s="4" t="str">
        <f ca="1">INDEX(INDIRECT($4:$4),Table1[//DB])</f>
        <v>PCS</v>
      </c>
      <c r="V110" s="4"/>
      <c r="W110" s="2">
        <f>INDEX([1]!NOTA[C],Table1[[#This Row],[//NOTA]])</f>
        <v>1</v>
      </c>
      <c r="X110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10" s="2">
        <f ca="1">INDEX(INDIRECT($2:$2),Table1[//NOTA])</f>
        <v>0</v>
      </c>
      <c r="Z110" s="2">
        <f>IF(Table1[[#This Row],[CTN]]&lt;1,"",INDEX([1]!NOTA[QTY],Table1[[#This Row],[//NOTA]]))</f>
        <v>144</v>
      </c>
      <c r="AA110" s="2" t="str">
        <f>IF(Table1[[#This Row],[CTN]]&lt;1,"",INDEX([1]!NOTA[STN],Table1[[#This Row],[//NOTA]]))</f>
        <v>PCS</v>
      </c>
      <c r="AB11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</v>
      </c>
      <c r="AC110" s="4" t="str">
        <f>IF(Table1[[#This Row],[CTN]]&lt;1,INDEX([1]!NOTA[QTY],Table1[[#This Row],[//NOTA]]),"")</f>
        <v/>
      </c>
      <c r="AD110" s="4" t="str">
        <f>IF(Table1[[#This Row],[SISA]]="","",INDEX([1]!NOTA[STN],Table1[[#This Row],[//NOTA]]))</f>
        <v/>
      </c>
      <c r="AE11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10" s="2" t="str">
        <f>IF(Table1[[#This Row],[SISA X]]="","",Table1[[#This Row],[STN X]])</f>
        <v/>
      </c>
      <c r="AG110" s="2">
        <f ca="1">IF(AND(AX$5:AX$373&gt;=$3:$3,AX$5:AX$373&lt;=$4:$4),Table1[[#This Row],[CTN]],"")</f>
        <v>1</v>
      </c>
      <c r="AH110" s="2" t="str">
        <f ca="1">IF(Table1[[#This Row],[CTN_MG_1]]="","",Table1[[#This Row],[SISA X]])</f>
        <v/>
      </c>
      <c r="AI110" s="2" t="str">
        <f ca="1">IF(Table1[[#This Row],[QTY_ECER_MG_1]]="","",Table1[[#This Row],[STN SISA X]])</f>
        <v/>
      </c>
      <c r="AJ110" s="2">
        <f ca="1">IF(Table1[[#This Row],[CTN_MG_1]]="","",COUNT(AG$6:AG110))</f>
        <v>96</v>
      </c>
      <c r="AK110" s="2" t="str">
        <f ca="1">IF(AND(Table1[TGL_H]&gt;=$3:$3,Table1[TGL_H]&lt;=$4:$4),Table1[CTN],"")</f>
        <v/>
      </c>
      <c r="AL110" s="2" t="str">
        <f ca="1">IF(Table1[[#This Row],[CTN_MG_2]]="","",Table1[[#This Row],[SISA X]])</f>
        <v/>
      </c>
      <c r="AM110" s="2" t="str">
        <f ca="1">IF(Table1[[#This Row],[QTY_ECER_MG_2]]="","",Table1[[#This Row],[STN SISA X]])</f>
        <v/>
      </c>
      <c r="AN110" s="2" t="str">
        <f ca="1">IF(Table1[[#This Row],[CTN_MG_2]]="","",COUNT(AK$6:AK110))</f>
        <v/>
      </c>
      <c r="AO110" s="2" t="str">
        <f ca="1">IF(AND(AX$5:AX$373&gt;=$3:$3,AX$5:AX$373&lt;=$4:$4),Table1[[#This Row],[CTN]],"")</f>
        <v/>
      </c>
      <c r="AP110" s="2" t="str">
        <f ca="1">IF(Table1[[#This Row],[CTN_MG_3]]="","",Table1[[#This Row],[SISA X]])</f>
        <v/>
      </c>
      <c r="AQ110" s="2" t="str">
        <f ca="1">IF(Table1[[#This Row],[QTY_ECER_MG_3]]="","",Table1[[#This Row],[STN SISA X]])</f>
        <v/>
      </c>
      <c r="AR110" s="4" t="str">
        <f ca="1">IF(Table1[[#This Row],[CTN_MG_3]]="","",COUNT(AO$6:AO110))</f>
        <v/>
      </c>
      <c r="AS110" s="4" t="str">
        <f ca="1">IF(AND(Table1[[#This Row],[TGL_H]]&gt;=$3:$3,Table1[[#This Row],[TGL_H]]&lt;=$4:$4),Table1[[#This Row],[CTN]],"")</f>
        <v/>
      </c>
      <c r="AT110" s="4" t="str">
        <f ca="1">IF(Table1[[#This Row],[CTN_MG_4]]="","",Table1[[#This Row],[SISA X]])</f>
        <v/>
      </c>
      <c r="AU110" s="4" t="str">
        <f ca="1">IF(Table1[[#This Row],[QTY_ECER_MG_4]]="","",Table1[[#This Row],[STN SISA X]])</f>
        <v/>
      </c>
      <c r="AV110" s="4" t="str">
        <f ca="1">IF(Table1[[#This Row],[CTN_MG_4]]="","",COUNT(AS$6:AS110))</f>
        <v/>
      </c>
      <c r="AW110" s="4">
        <f ca="1">IF(Table1[[#This Row],[ID_4]]="",IF(Table1[[#This Row],[ID_3]]="",IF(Table1[[#This Row],[ID_2]]="",IF(Table1[[#This Row],[ID_1]]="","",1),2),3),4)</f>
        <v>1</v>
      </c>
      <c r="AX110" s="3">
        <f ca="1">INDEX([1]!NOTA[TGL_H],Table1[[#This Row],[//NOTA]])</f>
        <v>45114</v>
      </c>
    </row>
    <row r="111" spans="1:50" x14ac:dyDescent="0.25">
      <c r="A111" s="1">
        <v>141</v>
      </c>
      <c r="D111" t="str">
        <f ca="1">INDEX([1]!NOTA[NB NOTA_C_QTY],Table1[[#This Row],[//NOTA]])</f>
        <v>correctionfluidjk101ajk48lsnartomoro</v>
      </c>
      <c r="E111" t="str">
        <f ca="1">INDEX([1]!NOTA[NB NOTA_C_QTY],Table1[[#This Row],[//NOTA]])&amp;Table1[[#This Row],[MINGGU]]</f>
        <v>correctionfluidjk101ajk48lsnartomoro1</v>
      </c>
      <c r="F111">
        <f t="shared" si="1"/>
        <v>141</v>
      </c>
      <c r="G111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11">
        <f ca="1">MATCH(Table1[[#This Row],[NB NOTA_C_QTY]],[2]!db[NB NOTA_C_QTY+F],0)</f>
        <v>962</v>
      </c>
      <c r="I111" s="4" t="str">
        <f ca="1">INDEX(INDIRECT($4:$4),Table1[//DB])</f>
        <v>Tipe-ex JK-101 A</v>
      </c>
      <c r="J111" s="4" t="str">
        <f ca="1">INDEX(INDIRECT($4:$4),Table1[//DB])</f>
        <v>ARTO MORO</v>
      </c>
      <c r="K111" s="5" t="str">
        <f ca="1">INDEX(INDIRECT($4:$4),Table1[//DB])</f>
        <v>ATALI</v>
      </c>
      <c r="L111" s="4" t="str">
        <f ca="1">INDEX(INDIRECT($4:$4),Table1[//DB])</f>
        <v>48 LSN</v>
      </c>
      <c r="M111" s="4" t="str">
        <f ca="1">INDEX(INDIRECT($4:$4),Table1[//DB])</f>
        <v>tipex</v>
      </c>
      <c r="N111" s="4" t="str">
        <f ca="1">INDEX(INDIRECT($4:$4),Table1[//DB])</f>
        <v>48</v>
      </c>
      <c r="O111" s="4" t="str">
        <f ca="1">INDEX(INDIRECT($4:$4),Table1[//DB])</f>
        <v>LSN</v>
      </c>
      <c r="P111" s="4">
        <f ca="1">INDEX(INDIRECT($4:$4),Table1[//DB])</f>
        <v>12</v>
      </c>
      <c r="Q111" s="4" t="str">
        <f ca="1">INDEX(INDIRECT($4:$4),Table1[//DB])</f>
        <v>PCS</v>
      </c>
      <c r="R111" s="4" t="str">
        <f ca="1">INDEX(INDIRECT($4:$4),Table1[//DB])</f>
        <v/>
      </c>
      <c r="S111" s="4" t="str">
        <f ca="1">INDEX(INDIRECT($4:$4),Table1[//DB])</f>
        <v/>
      </c>
      <c r="T111" s="4">
        <f ca="1">INDEX(INDIRECT($4:$4),Table1[//DB])</f>
        <v>576</v>
      </c>
      <c r="U111" s="4" t="str">
        <f ca="1">INDEX(INDIRECT($4:$4),Table1[//DB])</f>
        <v>PCS</v>
      </c>
      <c r="V111" s="4"/>
      <c r="W111" s="2">
        <f>INDEX([1]!NOTA[C],Table1[[#This Row],[//NOTA]])</f>
        <v>2</v>
      </c>
      <c r="X111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11" s="2">
        <f ca="1">INDEX(INDIRECT($2:$2),Table1[//NOTA])</f>
        <v>0</v>
      </c>
      <c r="Z111" s="2">
        <f>IF(Table1[[#This Row],[CTN]]&lt;1,"",INDEX([1]!NOTA[QTY],Table1[[#This Row],[//NOTA]]))</f>
        <v>96</v>
      </c>
      <c r="AA111" s="2" t="str">
        <f>IF(Table1[[#This Row],[CTN]]&lt;1,"",INDEX([1]!NOTA[STN],Table1[[#This Row],[//NOTA]]))</f>
        <v>LSN</v>
      </c>
      <c r="AB111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1152</v>
      </c>
      <c r="AC111" s="4" t="str">
        <f>IF(Table1[[#This Row],[CTN]]&lt;1,INDEX([1]!NOTA[QTY],Table1[[#This Row],[//NOTA]]),"")</f>
        <v/>
      </c>
      <c r="AD111" s="4" t="str">
        <f>IF(Table1[[#This Row],[SISA]]="","",INDEX([1]!NOTA[STN],Table1[[#This Row],[//NOTA]]))</f>
        <v/>
      </c>
      <c r="AE11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11" s="2" t="str">
        <f>IF(Table1[[#This Row],[SISA X]]="","",Table1[[#This Row],[STN X]])</f>
        <v/>
      </c>
      <c r="AG111" s="2">
        <f ca="1">IF(AND(AX$5:AX$373&gt;=$3:$3,AX$5:AX$373&lt;=$4:$4),Table1[[#This Row],[CTN]],"")</f>
        <v>2</v>
      </c>
      <c r="AH111" s="2" t="str">
        <f ca="1">IF(Table1[[#This Row],[CTN_MG_1]]="","",Table1[[#This Row],[SISA X]])</f>
        <v/>
      </c>
      <c r="AI111" s="2" t="str">
        <f ca="1">IF(Table1[[#This Row],[QTY_ECER_MG_1]]="","",Table1[[#This Row],[STN SISA X]])</f>
        <v/>
      </c>
      <c r="AJ111" s="2">
        <f ca="1">IF(Table1[[#This Row],[CTN_MG_1]]="","",COUNT(AG$6:AG111))</f>
        <v>97</v>
      </c>
      <c r="AK111" s="2" t="str">
        <f ca="1">IF(AND(Table1[TGL_H]&gt;=$3:$3,Table1[TGL_H]&lt;=$4:$4),Table1[CTN],"")</f>
        <v/>
      </c>
      <c r="AL111" s="2" t="str">
        <f ca="1">IF(Table1[[#This Row],[CTN_MG_2]]="","",Table1[[#This Row],[SISA X]])</f>
        <v/>
      </c>
      <c r="AM111" s="2" t="str">
        <f ca="1">IF(Table1[[#This Row],[QTY_ECER_MG_2]]="","",Table1[[#This Row],[STN SISA X]])</f>
        <v/>
      </c>
      <c r="AN111" s="2" t="str">
        <f ca="1">IF(Table1[[#This Row],[CTN_MG_2]]="","",COUNT(AK$6:AK111))</f>
        <v/>
      </c>
      <c r="AO111" s="2" t="str">
        <f ca="1">IF(AND(AX$5:AX$373&gt;=$3:$3,AX$5:AX$373&lt;=$4:$4),Table1[[#This Row],[CTN]],"")</f>
        <v/>
      </c>
      <c r="AP111" s="2" t="str">
        <f ca="1">IF(Table1[[#This Row],[CTN_MG_3]]="","",Table1[[#This Row],[SISA X]])</f>
        <v/>
      </c>
      <c r="AQ111" s="2" t="str">
        <f ca="1">IF(Table1[[#This Row],[QTY_ECER_MG_3]]="","",Table1[[#This Row],[STN SISA X]])</f>
        <v/>
      </c>
      <c r="AR111" s="4" t="str">
        <f ca="1">IF(Table1[[#This Row],[CTN_MG_3]]="","",COUNT(AO$6:AO111))</f>
        <v/>
      </c>
      <c r="AS111" s="4" t="str">
        <f ca="1">IF(AND(Table1[[#This Row],[TGL_H]]&gt;=$3:$3,Table1[[#This Row],[TGL_H]]&lt;=$4:$4),Table1[[#This Row],[CTN]],"")</f>
        <v/>
      </c>
      <c r="AT111" s="4" t="str">
        <f ca="1">IF(Table1[[#This Row],[CTN_MG_4]]="","",Table1[[#This Row],[SISA X]])</f>
        <v/>
      </c>
      <c r="AU111" s="4" t="str">
        <f ca="1">IF(Table1[[#This Row],[QTY_ECER_MG_4]]="","",Table1[[#This Row],[STN SISA X]])</f>
        <v/>
      </c>
      <c r="AV111" s="4" t="str">
        <f ca="1">IF(Table1[[#This Row],[CTN_MG_4]]="","",COUNT(AS$6:AS111))</f>
        <v/>
      </c>
      <c r="AW111" s="4">
        <f ca="1">IF(Table1[[#This Row],[ID_4]]="",IF(Table1[[#This Row],[ID_3]]="",IF(Table1[[#This Row],[ID_2]]="",IF(Table1[[#This Row],[ID_1]]="","",1),2),3),4)</f>
        <v>1</v>
      </c>
      <c r="AX111" s="3">
        <f ca="1">INDEX([1]!NOTA[TGL_H],Table1[[#This Row],[//NOTA]])</f>
        <v>45114</v>
      </c>
    </row>
    <row r="112" spans="1:50" x14ac:dyDescent="0.25">
      <c r="A112" s="1">
        <v>142</v>
      </c>
      <c r="D112" t="str">
        <f ca="1">INDEX([1]!NOTA[NB NOTA_C_QTY],Table1[[#This Row],[//NOTA]])</f>
        <v>ballpenbp34912vokustransblackjkbonus12grsartomoro</v>
      </c>
      <c r="E112" t="str">
        <f ca="1">INDEX([1]!NOTA[NB NOTA_C_QTY],Table1[[#This Row],[//NOTA]])&amp;Table1[[#This Row],[MINGGU]]</f>
        <v>ballpenbp34912vokustransblackjkbonus12grsartomoro1</v>
      </c>
      <c r="F112">
        <f t="shared" si="1"/>
        <v>142</v>
      </c>
      <c r="G112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12">
        <f ca="1">MATCH(Table1[[#This Row],[NB NOTA_C_QTY]],[2]!db[NB NOTA_C_QTY+F],0)</f>
        <v>212</v>
      </c>
      <c r="I112" s="4" t="str">
        <f ca="1">INDEX(INDIRECT($4:$4),Table1[//DB])</f>
        <v>Bp JK BP-349-12 Vokus Trans Hitam</v>
      </c>
      <c r="J112" s="4" t="str">
        <f ca="1">INDEX(INDIRECT($4:$4),Table1[//DB])</f>
        <v>ARTO MORO</v>
      </c>
      <c r="K112" s="5" t="str">
        <f ca="1">INDEX(INDIRECT($4:$4),Table1[//DB])</f>
        <v>ATALI</v>
      </c>
      <c r="L112" s="4" t="str">
        <f ca="1">INDEX(INDIRECT($4:$4),Table1[//DB])</f>
        <v>12 GRS</v>
      </c>
      <c r="M112" s="4" t="str">
        <f ca="1">INDEX(INDIRECT($4:$4),Table1[//DB])</f>
        <v>pen</v>
      </c>
      <c r="N112" s="4" t="str">
        <f ca="1">INDEX(INDIRECT($4:$4),Table1[//DB])</f>
        <v>12</v>
      </c>
      <c r="O112" s="4" t="str">
        <f ca="1">INDEX(INDIRECT($4:$4),Table1[//DB])</f>
        <v>GRS</v>
      </c>
      <c r="P112" s="4">
        <f ca="1">INDEX(INDIRECT($4:$4),Table1[//DB])</f>
        <v>12</v>
      </c>
      <c r="Q112" s="4" t="str">
        <f ca="1">INDEX(INDIRECT($4:$4),Table1[//DB])</f>
        <v>LSN</v>
      </c>
      <c r="R112" s="4">
        <f ca="1">INDEX(INDIRECT($4:$4),Table1[//DB])</f>
        <v>12</v>
      </c>
      <c r="S112" s="4" t="str">
        <f ca="1">INDEX(INDIRECT($4:$4),Table1[//DB])</f>
        <v>PCS</v>
      </c>
      <c r="T112" s="4">
        <f ca="1">INDEX(INDIRECT($4:$4),Table1[//DB])</f>
        <v>1728</v>
      </c>
      <c r="U112" s="4" t="str">
        <f ca="1">INDEX(INDIRECT($4:$4),Table1[//DB])</f>
        <v>PCS</v>
      </c>
      <c r="V112" s="4"/>
      <c r="W112" s="2">
        <f>INDEX([1]!NOTA[C],Table1[[#This Row],[//NOTA]])</f>
        <v>0</v>
      </c>
      <c r="X112" s="2">
        <f ca="1">IF(Table1[[#This Row],[Column5]]/Table1[[#This Row],[QTY X]]=Table1[[#This Row],[CTN]],Table1[[#This Row],[Column5]]/Table1[[#This Row],[QTY X]],Table1[[#This Row],[Column5]]/Table1[[#This Row],[QTY X]]&amp;" xxx ")</f>
        <v>0</v>
      </c>
      <c r="Y112" s="2">
        <f ca="1">INDEX(INDIRECT($2:$2),Table1[//NOTA])</f>
        <v>0</v>
      </c>
      <c r="Z112" s="2" t="str">
        <f>IF(Table1[[#This Row],[CTN]]&lt;1,"",INDEX([1]!NOTA[QTY],Table1[[#This Row],[//NOTA]]))</f>
        <v/>
      </c>
      <c r="AA112" s="2" t="str">
        <f>IF(Table1[[#This Row],[CTN]]&lt;1,"",INDEX([1]!NOTA[STN],Table1[[#This Row],[//NOTA]]))</f>
        <v/>
      </c>
      <c r="AB11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0</v>
      </c>
      <c r="AC112" s="4">
        <f>IF(Table1[[#This Row],[CTN]]&lt;1,INDEX([1]!NOTA[QTY],Table1[[#This Row],[//NOTA]]),"")</f>
        <v>12</v>
      </c>
      <c r="AD112" s="4" t="str">
        <f>IF(Table1[[#This Row],[SISA]]="","",INDEX([1]!NOTA[STN],Table1[[#This Row],[//NOTA]]))</f>
        <v>LSN</v>
      </c>
      <c r="AE112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144</v>
      </c>
      <c r="AF112" s="2" t="str">
        <f ca="1">IF(Table1[[#This Row],[SISA X]]="","",Table1[[#This Row],[STN X]])</f>
        <v>PCS</v>
      </c>
      <c r="AG112" s="2">
        <f ca="1">IF(AND(AX$5:AX$373&gt;=$3:$3,AX$5:AX$373&lt;=$4:$4),Table1[[#This Row],[CTN]],"")</f>
        <v>0</v>
      </c>
      <c r="AH112" s="2">
        <f ca="1">IF(Table1[[#This Row],[CTN_MG_1]]="","",Table1[[#This Row],[SISA X]])</f>
        <v>144</v>
      </c>
      <c r="AI112" s="2" t="str">
        <f ca="1">IF(Table1[[#This Row],[QTY_ECER_MG_1]]="","",Table1[[#This Row],[STN SISA X]])</f>
        <v>PCS</v>
      </c>
      <c r="AJ112" s="2">
        <f ca="1">IF(Table1[[#This Row],[CTN_MG_1]]="","",COUNT(AG$6:AG112))</f>
        <v>98</v>
      </c>
      <c r="AK112" s="2" t="str">
        <f ca="1">IF(AND(Table1[TGL_H]&gt;=$3:$3,Table1[TGL_H]&lt;=$4:$4),Table1[CTN],"")</f>
        <v/>
      </c>
      <c r="AL112" s="2" t="str">
        <f ca="1">IF(Table1[[#This Row],[CTN_MG_2]]="","",Table1[[#This Row],[SISA X]])</f>
        <v/>
      </c>
      <c r="AM112" s="2" t="str">
        <f ca="1">IF(Table1[[#This Row],[QTY_ECER_MG_2]]="","",Table1[[#This Row],[STN SISA X]])</f>
        <v/>
      </c>
      <c r="AN112" s="2" t="str">
        <f ca="1">IF(Table1[[#This Row],[CTN_MG_2]]="","",COUNT(AK$6:AK112))</f>
        <v/>
      </c>
      <c r="AO112" s="2" t="str">
        <f ca="1">IF(AND(AX$5:AX$373&gt;=$3:$3,AX$5:AX$373&lt;=$4:$4),Table1[[#This Row],[CTN]],"")</f>
        <v/>
      </c>
      <c r="AP112" s="2" t="str">
        <f ca="1">IF(Table1[[#This Row],[CTN_MG_3]]="","",Table1[[#This Row],[SISA X]])</f>
        <v/>
      </c>
      <c r="AQ112" s="2" t="str">
        <f ca="1">IF(Table1[[#This Row],[QTY_ECER_MG_3]]="","",Table1[[#This Row],[STN SISA X]])</f>
        <v/>
      </c>
      <c r="AR112" s="4" t="str">
        <f ca="1">IF(Table1[[#This Row],[CTN_MG_3]]="","",COUNT(AO$6:AO112))</f>
        <v/>
      </c>
      <c r="AS112" s="4" t="str">
        <f ca="1">IF(AND(Table1[[#This Row],[TGL_H]]&gt;=$3:$3,Table1[[#This Row],[TGL_H]]&lt;=$4:$4),Table1[[#This Row],[CTN]],"")</f>
        <v/>
      </c>
      <c r="AT112" s="4" t="str">
        <f ca="1">IF(Table1[[#This Row],[CTN_MG_4]]="","",Table1[[#This Row],[SISA X]])</f>
        <v/>
      </c>
      <c r="AU112" s="4" t="str">
        <f ca="1">IF(Table1[[#This Row],[QTY_ECER_MG_4]]="","",Table1[[#This Row],[STN SISA X]])</f>
        <v/>
      </c>
      <c r="AV112" s="4" t="str">
        <f ca="1">IF(Table1[[#This Row],[CTN_MG_4]]="","",COUNT(AS$6:AS112))</f>
        <v/>
      </c>
      <c r="AW112" s="4">
        <f ca="1">IF(Table1[[#This Row],[ID_4]]="",IF(Table1[[#This Row],[ID_3]]="",IF(Table1[[#This Row],[ID_2]]="",IF(Table1[[#This Row],[ID_1]]="","",1),2),3),4)</f>
        <v>1</v>
      </c>
      <c r="AX112" s="3">
        <f ca="1">INDEX([1]!NOTA[TGL_H],Table1[[#This Row],[//NOTA]])</f>
        <v>45114</v>
      </c>
    </row>
    <row r="113" spans="1:50" x14ac:dyDescent="0.25">
      <c r="A113" s="1">
        <v>144</v>
      </c>
      <c r="D113" t="str">
        <f ca="1">INDEX([1]!NOTA[NB NOTA_C_QTY],Table1[[#This Row],[//NOTA]])</f>
        <v>kenkopencilcasepc0719ur24lsnartomoro</v>
      </c>
      <c r="E113" t="str">
        <f ca="1">INDEX([1]!NOTA[NB NOTA_C_QTY],Table1[[#This Row],[//NOTA]])&amp;Table1[[#This Row],[MINGGU]]</f>
        <v>kenkopencilcasepc0719ur24lsnartomoro1</v>
      </c>
      <c r="F113">
        <f t="shared" si="1"/>
        <v>144</v>
      </c>
      <c r="G113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13">
        <f ca="1">MATCH(Table1[[#This Row],[NB NOTA_C_QTY]],[2]!db[NB NOTA_C_QTY+F],0)</f>
        <v>656</v>
      </c>
      <c r="I113" s="4" t="str">
        <f ca="1">INDEX(INDIRECT($4:$4),Table1[//DB])</f>
        <v>Pc Kenko PC-0719-UR</v>
      </c>
      <c r="J113" s="4" t="str">
        <f ca="1">INDEX(INDIRECT($4:$4),Table1[//DB])</f>
        <v>ARTO MORO</v>
      </c>
      <c r="K113" s="5" t="str">
        <f ca="1">INDEX(INDIRECT($4:$4),Table1[//DB])</f>
        <v>KENKO</v>
      </c>
      <c r="L113" s="4" t="str">
        <f ca="1">INDEX(INDIRECT($4:$4),Table1[//DB])</f>
        <v>24 LSN</v>
      </c>
      <c r="M113" s="4" t="str">
        <f ca="1">INDEX(INDIRECT($4:$4),Table1[//DB])</f>
        <v>pcase</v>
      </c>
      <c r="N113" s="4" t="str">
        <f ca="1">INDEX(INDIRECT($4:$4),Table1[//DB])</f>
        <v>24</v>
      </c>
      <c r="O113" s="4" t="str">
        <f ca="1">INDEX(INDIRECT($4:$4),Table1[//DB])</f>
        <v>LSN</v>
      </c>
      <c r="P113" s="4">
        <f ca="1">INDEX(INDIRECT($4:$4),Table1[//DB])</f>
        <v>12</v>
      </c>
      <c r="Q113" s="4" t="str">
        <f ca="1">INDEX(INDIRECT($4:$4),Table1[//DB])</f>
        <v>PCS</v>
      </c>
      <c r="R113" s="4" t="str">
        <f ca="1">INDEX(INDIRECT($4:$4),Table1[//DB])</f>
        <v/>
      </c>
      <c r="S113" s="4" t="str">
        <f ca="1">INDEX(INDIRECT($4:$4),Table1[//DB])</f>
        <v/>
      </c>
      <c r="T113" s="4">
        <f ca="1">INDEX(INDIRECT($4:$4),Table1[//DB])</f>
        <v>288</v>
      </c>
      <c r="U113" s="4" t="str">
        <f ca="1">INDEX(INDIRECT($4:$4),Table1[//DB])</f>
        <v>PCS</v>
      </c>
      <c r="V113" s="4"/>
      <c r="W113" s="2">
        <f>INDEX([1]!NOTA[C],Table1[[#This Row],[//NOTA]])</f>
        <v>10</v>
      </c>
      <c r="X113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113" s="2">
        <f ca="1">INDEX(INDIRECT($2:$2),Table1[//NOTA])</f>
        <v>0</v>
      </c>
      <c r="Z113" s="2">
        <f>IF(Table1[[#This Row],[CTN]]&lt;1,"",INDEX([1]!NOTA[QTY],Table1[[#This Row],[//NOTA]]))</f>
        <v>0</v>
      </c>
      <c r="AA113" s="2">
        <f>IF(Table1[[#This Row],[CTN]]&lt;1,"",INDEX([1]!NOTA[STN],Table1[[#This Row],[//NOTA]]))</f>
        <v>0</v>
      </c>
      <c r="AB11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2880</v>
      </c>
      <c r="AC113" s="4" t="str">
        <f>IF(Table1[[#This Row],[CTN]]&lt;1,INDEX([1]!NOTA[QTY],Table1[[#This Row],[//NOTA]]),"")</f>
        <v/>
      </c>
      <c r="AD113" s="4" t="str">
        <f>IF(Table1[[#This Row],[SISA]]="","",INDEX([1]!NOTA[STN],Table1[[#This Row],[//NOTA]]))</f>
        <v/>
      </c>
      <c r="AE11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13" s="2" t="str">
        <f>IF(Table1[[#This Row],[SISA X]]="","",Table1[[#This Row],[STN X]])</f>
        <v/>
      </c>
      <c r="AG113" s="2">
        <f ca="1">IF(AND(AX$5:AX$373&gt;=$3:$3,AX$5:AX$373&lt;=$4:$4),Table1[[#This Row],[CTN]],"")</f>
        <v>10</v>
      </c>
      <c r="AH113" s="2" t="str">
        <f ca="1">IF(Table1[[#This Row],[CTN_MG_1]]="","",Table1[[#This Row],[SISA X]])</f>
        <v/>
      </c>
      <c r="AI113" s="2" t="str">
        <f ca="1">IF(Table1[[#This Row],[QTY_ECER_MG_1]]="","",Table1[[#This Row],[STN SISA X]])</f>
        <v/>
      </c>
      <c r="AJ113" s="2">
        <f ca="1">IF(Table1[[#This Row],[CTN_MG_1]]="","",COUNT(AG$6:AG113))</f>
        <v>99</v>
      </c>
      <c r="AK113" s="2" t="str">
        <f ca="1">IF(AND(Table1[TGL_H]&gt;=$3:$3,Table1[TGL_H]&lt;=$4:$4),Table1[CTN],"")</f>
        <v/>
      </c>
      <c r="AL113" s="2" t="str">
        <f ca="1">IF(Table1[[#This Row],[CTN_MG_2]]="","",Table1[[#This Row],[SISA X]])</f>
        <v/>
      </c>
      <c r="AM113" s="2" t="str">
        <f ca="1">IF(Table1[[#This Row],[QTY_ECER_MG_2]]="","",Table1[[#This Row],[STN SISA X]])</f>
        <v/>
      </c>
      <c r="AN113" s="2" t="str">
        <f ca="1">IF(Table1[[#This Row],[CTN_MG_2]]="","",COUNT(AK$6:AK113))</f>
        <v/>
      </c>
      <c r="AO113" s="2" t="str">
        <f ca="1">IF(AND(AX$5:AX$373&gt;=$3:$3,AX$5:AX$373&lt;=$4:$4),Table1[[#This Row],[CTN]],"")</f>
        <v/>
      </c>
      <c r="AP113" s="2" t="str">
        <f ca="1">IF(Table1[[#This Row],[CTN_MG_3]]="","",Table1[[#This Row],[SISA X]])</f>
        <v/>
      </c>
      <c r="AQ113" s="2" t="str">
        <f ca="1">IF(Table1[[#This Row],[QTY_ECER_MG_3]]="","",Table1[[#This Row],[STN SISA X]])</f>
        <v/>
      </c>
      <c r="AR113" s="4" t="str">
        <f ca="1">IF(Table1[[#This Row],[CTN_MG_3]]="","",COUNT(AO$6:AO113))</f>
        <v/>
      </c>
      <c r="AS113" s="4" t="str">
        <f ca="1">IF(AND(Table1[[#This Row],[TGL_H]]&gt;=$3:$3,Table1[[#This Row],[TGL_H]]&lt;=$4:$4),Table1[[#This Row],[CTN]],"")</f>
        <v/>
      </c>
      <c r="AT113" s="4" t="str">
        <f ca="1">IF(Table1[[#This Row],[CTN_MG_4]]="","",Table1[[#This Row],[SISA X]])</f>
        <v/>
      </c>
      <c r="AU113" s="4" t="str">
        <f ca="1">IF(Table1[[#This Row],[QTY_ECER_MG_4]]="","",Table1[[#This Row],[STN SISA X]])</f>
        <v/>
      </c>
      <c r="AV113" s="4" t="str">
        <f ca="1">IF(Table1[[#This Row],[CTN_MG_4]]="","",COUNT(AS$6:AS113))</f>
        <v/>
      </c>
      <c r="AW113" s="4">
        <f ca="1">IF(Table1[[#This Row],[ID_4]]="",IF(Table1[[#This Row],[ID_3]]="",IF(Table1[[#This Row],[ID_2]]="",IF(Table1[[#This Row],[ID_1]]="","",1),2),3),4)</f>
        <v>1</v>
      </c>
      <c r="AX113" s="3">
        <f ca="1">INDEX([1]!NOTA[TGL_H],Table1[[#This Row],[//NOTA]])</f>
        <v>45114</v>
      </c>
    </row>
    <row r="114" spans="1:50" x14ac:dyDescent="0.25">
      <c r="A114" s="1">
        <v>145</v>
      </c>
      <c r="D114" t="str">
        <f ca="1">INDEX([1]!NOTA[NB NOTA_C_QTY],Table1[[#This Row],[//NOTA]])</f>
        <v>kenkocolorpencilcp12fnwenonwooderasable16lsnartomoro</v>
      </c>
      <c r="E114" t="str">
        <f ca="1">INDEX([1]!NOTA[NB NOTA_C_QTY],Table1[[#This Row],[//NOTA]])&amp;Table1[[#This Row],[MINGGU]]</f>
        <v>kenkocolorpencilcp12fnwenonwooderasable16lsnartomoro1</v>
      </c>
      <c r="F114">
        <f t="shared" si="1"/>
        <v>145</v>
      </c>
      <c r="G11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14">
        <f ca="1">MATCH(Table1[[#This Row],[NB NOTA_C_QTY]],[2]!db[NB NOTA_C_QTY+F],0)</f>
        <v>794</v>
      </c>
      <c r="I114" s="4" t="str">
        <f ca="1">INDEX(INDIRECT($4:$4),Table1[//DB])</f>
        <v>PW Kenko 12W CP-12 F NWE nonwood</v>
      </c>
      <c r="J114" s="4" t="str">
        <f ca="1">INDEX(INDIRECT($4:$4),Table1[//DB])</f>
        <v>ARTO MORO</v>
      </c>
      <c r="K114" s="5" t="str">
        <f ca="1">INDEX(INDIRECT($4:$4),Table1[//DB])</f>
        <v>KENKO</v>
      </c>
      <c r="L114" s="4" t="str">
        <f ca="1">INDEX(INDIRECT($4:$4),Table1[//DB])</f>
        <v>16 LSN</v>
      </c>
      <c r="M114" s="4" t="str">
        <f ca="1">INDEX(INDIRECT($4:$4),Table1[//DB])</f>
        <v>pw</v>
      </c>
      <c r="N114" s="4" t="str">
        <f ca="1">INDEX(INDIRECT($4:$4),Table1[//DB])</f>
        <v>16</v>
      </c>
      <c r="O114" s="4" t="str">
        <f ca="1">INDEX(INDIRECT($4:$4),Table1[//DB])</f>
        <v>LSN</v>
      </c>
      <c r="P114" s="4">
        <f ca="1">INDEX(INDIRECT($4:$4),Table1[//DB])</f>
        <v>12</v>
      </c>
      <c r="Q114" s="4" t="str">
        <f ca="1">INDEX(INDIRECT($4:$4),Table1[//DB])</f>
        <v>PCS</v>
      </c>
      <c r="R114" s="4" t="str">
        <f ca="1">INDEX(INDIRECT($4:$4),Table1[//DB])</f>
        <v/>
      </c>
      <c r="S114" s="4" t="str">
        <f ca="1">INDEX(INDIRECT($4:$4),Table1[//DB])</f>
        <v/>
      </c>
      <c r="T114" s="4">
        <f ca="1">INDEX(INDIRECT($4:$4),Table1[//DB])</f>
        <v>192</v>
      </c>
      <c r="U114" s="4" t="str">
        <f ca="1">INDEX(INDIRECT($4:$4),Table1[//DB])</f>
        <v>PCS</v>
      </c>
      <c r="V114" s="4"/>
      <c r="W114" s="2">
        <f>INDEX([1]!NOTA[C],Table1[[#This Row],[//NOTA]])</f>
        <v>12</v>
      </c>
      <c r="X114" s="2">
        <f ca="1">IF(Table1[[#This Row],[Column5]]/Table1[[#This Row],[QTY X]]=Table1[[#This Row],[CTN]],Table1[[#This Row],[Column5]]/Table1[[#This Row],[QTY X]],Table1[[#This Row],[Column5]]/Table1[[#This Row],[QTY X]]&amp;" xxx ")</f>
        <v>12</v>
      </c>
      <c r="Y114" s="2">
        <f ca="1">INDEX(INDIRECT($2:$2),Table1[//NOTA])</f>
        <v>0</v>
      </c>
      <c r="Z114" s="2">
        <f>IF(Table1[[#This Row],[CTN]]&lt;1,"",INDEX([1]!NOTA[QTY],Table1[[#This Row],[//NOTA]]))</f>
        <v>0</v>
      </c>
      <c r="AA114" s="2">
        <f>IF(Table1[[#This Row],[CTN]]&lt;1,"",INDEX([1]!NOTA[STN],Table1[[#This Row],[//NOTA]]))</f>
        <v>0</v>
      </c>
      <c r="AB11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2304</v>
      </c>
      <c r="AC114" s="4" t="str">
        <f>IF(Table1[[#This Row],[CTN]]&lt;1,INDEX([1]!NOTA[QTY],Table1[[#This Row],[//NOTA]]),"")</f>
        <v/>
      </c>
      <c r="AD114" s="4" t="str">
        <f>IF(Table1[[#This Row],[SISA]]="","",INDEX([1]!NOTA[STN],Table1[[#This Row],[//NOTA]]))</f>
        <v/>
      </c>
      <c r="AE11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14" s="2" t="str">
        <f>IF(Table1[[#This Row],[SISA X]]="","",Table1[[#This Row],[STN X]])</f>
        <v/>
      </c>
      <c r="AG114" s="2">
        <f ca="1">IF(AND(AX$5:AX$373&gt;=$3:$3,AX$5:AX$373&lt;=$4:$4),Table1[[#This Row],[CTN]],"")</f>
        <v>12</v>
      </c>
      <c r="AH114" s="2" t="str">
        <f ca="1">IF(Table1[[#This Row],[CTN_MG_1]]="","",Table1[[#This Row],[SISA X]])</f>
        <v/>
      </c>
      <c r="AI114" s="2" t="str">
        <f ca="1">IF(Table1[[#This Row],[QTY_ECER_MG_1]]="","",Table1[[#This Row],[STN SISA X]])</f>
        <v/>
      </c>
      <c r="AJ114" s="2">
        <f ca="1">IF(Table1[[#This Row],[CTN_MG_1]]="","",COUNT(AG$6:AG114))</f>
        <v>100</v>
      </c>
      <c r="AK114" s="2" t="str">
        <f ca="1">IF(AND(Table1[TGL_H]&gt;=$3:$3,Table1[TGL_H]&lt;=$4:$4),Table1[CTN],"")</f>
        <v/>
      </c>
      <c r="AL114" s="2" t="str">
        <f ca="1">IF(Table1[[#This Row],[CTN_MG_2]]="","",Table1[[#This Row],[SISA X]])</f>
        <v/>
      </c>
      <c r="AM114" s="2" t="str">
        <f ca="1">IF(Table1[[#This Row],[QTY_ECER_MG_2]]="","",Table1[[#This Row],[STN SISA X]])</f>
        <v/>
      </c>
      <c r="AN114" s="2" t="str">
        <f ca="1">IF(Table1[[#This Row],[CTN_MG_2]]="","",COUNT(AK$6:AK114))</f>
        <v/>
      </c>
      <c r="AO114" s="2" t="str">
        <f ca="1">IF(AND(AX$5:AX$373&gt;=$3:$3,AX$5:AX$373&lt;=$4:$4),Table1[[#This Row],[CTN]],"")</f>
        <v/>
      </c>
      <c r="AP114" s="2" t="str">
        <f ca="1">IF(Table1[[#This Row],[CTN_MG_3]]="","",Table1[[#This Row],[SISA X]])</f>
        <v/>
      </c>
      <c r="AQ114" s="2" t="str">
        <f ca="1">IF(Table1[[#This Row],[QTY_ECER_MG_3]]="","",Table1[[#This Row],[STN SISA X]])</f>
        <v/>
      </c>
      <c r="AR114" s="4" t="str">
        <f ca="1">IF(Table1[[#This Row],[CTN_MG_3]]="","",COUNT(AO$6:AO114))</f>
        <v/>
      </c>
      <c r="AS114" s="4" t="str">
        <f ca="1">IF(AND(Table1[[#This Row],[TGL_H]]&gt;=$3:$3,Table1[[#This Row],[TGL_H]]&lt;=$4:$4),Table1[[#This Row],[CTN]],"")</f>
        <v/>
      </c>
      <c r="AT114" s="4" t="str">
        <f ca="1">IF(Table1[[#This Row],[CTN_MG_4]]="","",Table1[[#This Row],[SISA X]])</f>
        <v/>
      </c>
      <c r="AU114" s="4" t="str">
        <f ca="1">IF(Table1[[#This Row],[QTY_ECER_MG_4]]="","",Table1[[#This Row],[STN SISA X]])</f>
        <v/>
      </c>
      <c r="AV114" s="4" t="str">
        <f ca="1">IF(Table1[[#This Row],[CTN_MG_4]]="","",COUNT(AS$6:AS114))</f>
        <v/>
      </c>
      <c r="AW114" s="4">
        <f ca="1">IF(Table1[[#This Row],[ID_4]]="",IF(Table1[[#This Row],[ID_3]]="",IF(Table1[[#This Row],[ID_2]]="",IF(Table1[[#This Row],[ID_1]]="","",1),2),3),4)</f>
        <v>1</v>
      </c>
      <c r="AX114" s="3">
        <f ca="1">INDEX([1]!NOTA[TGL_H],Table1[[#This Row],[//NOTA]])</f>
        <v>45114</v>
      </c>
    </row>
    <row r="115" spans="1:50" x14ac:dyDescent="0.25">
      <c r="A115" s="1">
        <v>146</v>
      </c>
      <c r="D115" t="str">
        <f ca="1">INDEX([1]!NOTA[NB NOTA_C_QTY],Table1[[#This Row],[//NOTA]])</f>
        <v>kenko12bicolorpencilcp12fbcclassic24lsnartomoro</v>
      </c>
      <c r="E115" t="str">
        <f ca="1">INDEX([1]!NOTA[NB NOTA_C_QTY],Table1[[#This Row],[//NOTA]])&amp;Table1[[#This Row],[MINGGU]]</f>
        <v>kenko12bicolorpencilcp12fbcclassic24lsnartomoro1</v>
      </c>
      <c r="F115">
        <f t="shared" si="1"/>
        <v>146</v>
      </c>
      <c r="G115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15">
        <f ca="1">MATCH(Table1[[#This Row],[NB NOTA_C_QTY]],[2]!db[NB NOTA_C_QTY+F],0)</f>
        <v>774</v>
      </c>
      <c r="I115" s="4" t="str">
        <f ca="1">INDEX(INDIRECT($4:$4),Table1[//DB])</f>
        <v>PW bicolor Kenko 12W CP-12 FBC classic</v>
      </c>
      <c r="J115" s="4" t="str">
        <f ca="1">INDEX(INDIRECT($4:$4),Table1[//DB])</f>
        <v>ARTO MORO</v>
      </c>
      <c r="K115" s="5" t="str">
        <f ca="1">INDEX(INDIRECT($4:$4),Table1[//DB])</f>
        <v>KENKO</v>
      </c>
      <c r="L115" s="4" t="str">
        <f ca="1">INDEX(INDIRECT($4:$4),Table1[//DB])</f>
        <v>24 LSN</v>
      </c>
      <c r="M115" s="4" t="str">
        <f ca="1">INDEX(INDIRECT($4:$4),Table1[//DB])</f>
        <v>pw</v>
      </c>
      <c r="N115" s="4" t="str">
        <f ca="1">INDEX(INDIRECT($4:$4),Table1[//DB])</f>
        <v>24</v>
      </c>
      <c r="O115" s="4" t="str">
        <f ca="1">INDEX(INDIRECT($4:$4),Table1[//DB])</f>
        <v>LSN</v>
      </c>
      <c r="P115" s="4">
        <f ca="1">INDEX(INDIRECT($4:$4),Table1[//DB])</f>
        <v>12</v>
      </c>
      <c r="Q115" s="4" t="str">
        <f ca="1">INDEX(INDIRECT($4:$4),Table1[//DB])</f>
        <v>PCS</v>
      </c>
      <c r="R115" s="4" t="str">
        <f ca="1">INDEX(INDIRECT($4:$4),Table1[//DB])</f>
        <v/>
      </c>
      <c r="S115" s="4" t="str">
        <f ca="1">INDEX(INDIRECT($4:$4),Table1[//DB])</f>
        <v/>
      </c>
      <c r="T115" s="4">
        <f ca="1">INDEX(INDIRECT($4:$4),Table1[//DB])</f>
        <v>288</v>
      </c>
      <c r="U115" s="4" t="str">
        <f ca="1">INDEX(INDIRECT($4:$4),Table1[//DB])</f>
        <v>PCS</v>
      </c>
      <c r="V115" s="4"/>
      <c r="W115" s="2">
        <f>INDEX([1]!NOTA[C],Table1[[#This Row],[//NOTA]])</f>
        <v>3</v>
      </c>
      <c r="X115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115" s="2">
        <f ca="1">INDEX(INDIRECT($2:$2),Table1[//NOTA])</f>
        <v>0</v>
      </c>
      <c r="Z115" s="2">
        <f>IF(Table1[[#This Row],[CTN]]&lt;1,"",INDEX([1]!NOTA[QTY],Table1[[#This Row],[//NOTA]]))</f>
        <v>0</v>
      </c>
      <c r="AA115" s="2">
        <f>IF(Table1[[#This Row],[CTN]]&lt;1,"",INDEX([1]!NOTA[STN],Table1[[#This Row],[//NOTA]]))</f>
        <v>0</v>
      </c>
      <c r="AB11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864</v>
      </c>
      <c r="AC115" s="4" t="str">
        <f>IF(Table1[[#This Row],[CTN]]&lt;1,INDEX([1]!NOTA[QTY],Table1[[#This Row],[//NOTA]]),"")</f>
        <v/>
      </c>
      <c r="AD115" s="4" t="str">
        <f>IF(Table1[[#This Row],[SISA]]="","",INDEX([1]!NOTA[STN],Table1[[#This Row],[//NOTA]]))</f>
        <v/>
      </c>
      <c r="AE11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15" s="2" t="str">
        <f>IF(Table1[[#This Row],[SISA X]]="","",Table1[[#This Row],[STN X]])</f>
        <v/>
      </c>
      <c r="AG115" s="2">
        <f ca="1">IF(AND(AX$5:AX$373&gt;=$3:$3,AX$5:AX$373&lt;=$4:$4),Table1[[#This Row],[CTN]],"")</f>
        <v>3</v>
      </c>
      <c r="AH115" s="2" t="str">
        <f ca="1">IF(Table1[[#This Row],[CTN_MG_1]]="","",Table1[[#This Row],[SISA X]])</f>
        <v/>
      </c>
      <c r="AI115" s="2" t="str">
        <f ca="1">IF(Table1[[#This Row],[QTY_ECER_MG_1]]="","",Table1[[#This Row],[STN SISA X]])</f>
        <v/>
      </c>
      <c r="AJ115" s="2">
        <f ca="1">IF(Table1[[#This Row],[CTN_MG_1]]="","",COUNT(AG$6:AG115))</f>
        <v>101</v>
      </c>
      <c r="AK115" s="2" t="str">
        <f ca="1">IF(AND(Table1[TGL_H]&gt;=$3:$3,Table1[TGL_H]&lt;=$4:$4),Table1[CTN],"")</f>
        <v/>
      </c>
      <c r="AL115" s="2" t="str">
        <f ca="1">IF(Table1[[#This Row],[CTN_MG_2]]="","",Table1[[#This Row],[SISA X]])</f>
        <v/>
      </c>
      <c r="AM115" s="2" t="str">
        <f ca="1">IF(Table1[[#This Row],[QTY_ECER_MG_2]]="","",Table1[[#This Row],[STN SISA X]])</f>
        <v/>
      </c>
      <c r="AN115" s="2" t="str">
        <f ca="1">IF(Table1[[#This Row],[CTN_MG_2]]="","",COUNT(AK$6:AK115))</f>
        <v/>
      </c>
      <c r="AO115" s="2" t="str">
        <f ca="1">IF(AND(AX$5:AX$373&gt;=$3:$3,AX$5:AX$373&lt;=$4:$4),Table1[[#This Row],[CTN]],"")</f>
        <v/>
      </c>
      <c r="AP115" s="2" t="str">
        <f ca="1">IF(Table1[[#This Row],[CTN_MG_3]]="","",Table1[[#This Row],[SISA X]])</f>
        <v/>
      </c>
      <c r="AQ115" s="2" t="str">
        <f ca="1">IF(Table1[[#This Row],[QTY_ECER_MG_3]]="","",Table1[[#This Row],[STN SISA X]])</f>
        <v/>
      </c>
      <c r="AR115" s="4" t="str">
        <f ca="1">IF(Table1[[#This Row],[CTN_MG_3]]="","",COUNT(AO$6:AO115))</f>
        <v/>
      </c>
      <c r="AS115" s="4" t="str">
        <f ca="1">IF(AND(Table1[[#This Row],[TGL_H]]&gt;=$3:$3,Table1[[#This Row],[TGL_H]]&lt;=$4:$4),Table1[[#This Row],[CTN]],"")</f>
        <v/>
      </c>
      <c r="AT115" s="4" t="str">
        <f ca="1">IF(Table1[[#This Row],[CTN_MG_4]]="","",Table1[[#This Row],[SISA X]])</f>
        <v/>
      </c>
      <c r="AU115" s="4" t="str">
        <f ca="1">IF(Table1[[#This Row],[QTY_ECER_MG_4]]="","",Table1[[#This Row],[STN SISA X]])</f>
        <v/>
      </c>
      <c r="AV115" s="4" t="str">
        <f ca="1">IF(Table1[[#This Row],[CTN_MG_4]]="","",COUNT(AS$6:AS115))</f>
        <v/>
      </c>
      <c r="AW115" s="4">
        <f ca="1">IF(Table1[[#This Row],[ID_4]]="",IF(Table1[[#This Row],[ID_3]]="",IF(Table1[[#This Row],[ID_2]]="",IF(Table1[[#This Row],[ID_1]]="","",1),2),3),4)</f>
        <v>1</v>
      </c>
      <c r="AX115" s="3">
        <f ca="1">INDEX([1]!NOTA[TGL_H],Table1[[#This Row],[//NOTA]])</f>
        <v>45114</v>
      </c>
    </row>
    <row r="116" spans="1:50" x14ac:dyDescent="0.25">
      <c r="A116" s="1">
        <v>147</v>
      </c>
      <c r="D116" t="str">
        <f ca="1">INDEX([1]!NOTA[NB NOTA_C_QTY],Table1[[#This Row],[//NOTA]])</f>
        <v>kenko24colorpencilcp24ftincaseclassic10box6setartomoro</v>
      </c>
      <c r="E116" t="str">
        <f ca="1">INDEX([1]!NOTA[NB NOTA_C_QTY],Table1[[#This Row],[//NOTA]])&amp;Table1[[#This Row],[MINGGU]]</f>
        <v>kenko24colorpencilcp24ftincaseclassic10box6setartomoro1</v>
      </c>
      <c r="F116">
        <f t="shared" si="1"/>
        <v>147</v>
      </c>
      <c r="G116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16">
        <f ca="1">MATCH(Table1[[#This Row],[NB NOTA_C_QTY]],[2]!db[NB NOTA_C_QTY+F],0)</f>
        <v>802</v>
      </c>
      <c r="I116" s="4" t="str">
        <f ca="1">INDEX(INDIRECT($4:$4),Table1[//DB])</f>
        <v>PW Kenko 24W CP-24 F kaleng</v>
      </c>
      <c r="J116" s="4" t="str">
        <f ca="1">INDEX(INDIRECT($4:$4),Table1[//DB])</f>
        <v>ARTO MORO</v>
      </c>
      <c r="K116" s="5" t="str">
        <f ca="1">INDEX(INDIRECT($4:$4),Table1[//DB])</f>
        <v>KENKO</v>
      </c>
      <c r="L116" s="4" t="str">
        <f ca="1">INDEX(INDIRECT($4:$4),Table1[//DB])</f>
        <v>10 BOX (6 SET)</v>
      </c>
      <c r="M116" s="4" t="str">
        <f ca="1">INDEX(INDIRECT($4:$4),Table1[//DB])</f>
        <v>pw</v>
      </c>
      <c r="N116" s="4" t="str">
        <f ca="1">INDEX(INDIRECT($4:$4),Table1[//DB])</f>
        <v>10</v>
      </c>
      <c r="O116" s="4" t="str">
        <f ca="1">INDEX(INDIRECT($4:$4),Table1[//DB])</f>
        <v>BOX</v>
      </c>
      <c r="P116" s="4" t="str">
        <f ca="1">INDEX(INDIRECT($4:$4),Table1[//DB])</f>
        <v>6</v>
      </c>
      <c r="Q116" s="4" t="str">
        <f ca="1">INDEX(INDIRECT($4:$4),Table1[//DB])</f>
        <v>SET</v>
      </c>
      <c r="R116" s="4" t="str">
        <f ca="1">INDEX(INDIRECT($4:$4),Table1[//DB])</f>
        <v/>
      </c>
      <c r="S116" s="4" t="str">
        <f ca="1">INDEX(INDIRECT($4:$4),Table1[//DB])</f>
        <v/>
      </c>
      <c r="T116" s="4">
        <f ca="1">INDEX(INDIRECT($4:$4),Table1[//DB])</f>
        <v>60</v>
      </c>
      <c r="U116" s="4" t="str">
        <f ca="1">INDEX(INDIRECT($4:$4),Table1[//DB])</f>
        <v>SET</v>
      </c>
      <c r="V116" s="4"/>
      <c r="W116" s="2">
        <f>INDEX([1]!NOTA[C],Table1[[#This Row],[//NOTA]])</f>
        <v>2</v>
      </c>
      <c r="X116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16" s="2">
        <f ca="1">INDEX(INDIRECT($2:$2),Table1[//NOTA])</f>
        <v>0</v>
      </c>
      <c r="Z116" s="2">
        <f>IF(Table1[[#This Row],[CTN]]&lt;1,"",INDEX([1]!NOTA[QTY],Table1[[#This Row],[//NOTA]]))</f>
        <v>0</v>
      </c>
      <c r="AA116" s="2">
        <f>IF(Table1[[#This Row],[CTN]]&lt;1,"",INDEX([1]!NOTA[STN],Table1[[#This Row],[//NOTA]]))</f>
        <v>0</v>
      </c>
      <c r="AB11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120</v>
      </c>
      <c r="AC116" s="4" t="str">
        <f>IF(Table1[[#This Row],[CTN]]&lt;1,INDEX([1]!NOTA[QTY],Table1[[#This Row],[//NOTA]]),"")</f>
        <v/>
      </c>
      <c r="AD116" s="4" t="str">
        <f>IF(Table1[[#This Row],[SISA]]="","",INDEX([1]!NOTA[STN],Table1[[#This Row],[//NOTA]]))</f>
        <v/>
      </c>
      <c r="AE11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16" s="2" t="str">
        <f>IF(Table1[[#This Row],[SISA X]]="","",Table1[[#This Row],[STN X]])</f>
        <v/>
      </c>
      <c r="AG116" s="2">
        <f ca="1">IF(AND(AX$5:AX$373&gt;=$3:$3,AX$5:AX$373&lt;=$4:$4),Table1[[#This Row],[CTN]],"")</f>
        <v>2</v>
      </c>
      <c r="AH116" s="2" t="str">
        <f ca="1">IF(Table1[[#This Row],[CTN_MG_1]]="","",Table1[[#This Row],[SISA X]])</f>
        <v/>
      </c>
      <c r="AI116" s="2" t="str">
        <f ca="1">IF(Table1[[#This Row],[QTY_ECER_MG_1]]="","",Table1[[#This Row],[STN SISA X]])</f>
        <v/>
      </c>
      <c r="AJ116" s="2">
        <f ca="1">IF(Table1[[#This Row],[CTN_MG_1]]="","",COUNT(AG$6:AG116))</f>
        <v>102</v>
      </c>
      <c r="AK116" s="2" t="str">
        <f ca="1">IF(AND(Table1[TGL_H]&gt;=$3:$3,Table1[TGL_H]&lt;=$4:$4),Table1[CTN],"")</f>
        <v/>
      </c>
      <c r="AL116" s="2" t="str">
        <f ca="1">IF(Table1[[#This Row],[CTN_MG_2]]="","",Table1[[#This Row],[SISA X]])</f>
        <v/>
      </c>
      <c r="AM116" s="2" t="str">
        <f ca="1">IF(Table1[[#This Row],[QTY_ECER_MG_2]]="","",Table1[[#This Row],[STN SISA X]])</f>
        <v/>
      </c>
      <c r="AN116" s="2" t="str">
        <f ca="1">IF(Table1[[#This Row],[CTN_MG_2]]="","",COUNT(AK$6:AK116))</f>
        <v/>
      </c>
      <c r="AO116" s="2" t="str">
        <f ca="1">IF(AND(AX$5:AX$373&gt;=$3:$3,AX$5:AX$373&lt;=$4:$4),Table1[[#This Row],[CTN]],"")</f>
        <v/>
      </c>
      <c r="AP116" s="2" t="str">
        <f ca="1">IF(Table1[[#This Row],[CTN_MG_3]]="","",Table1[[#This Row],[SISA X]])</f>
        <v/>
      </c>
      <c r="AQ116" s="2" t="str">
        <f ca="1">IF(Table1[[#This Row],[QTY_ECER_MG_3]]="","",Table1[[#This Row],[STN SISA X]])</f>
        <v/>
      </c>
      <c r="AR116" s="4" t="str">
        <f ca="1">IF(Table1[[#This Row],[CTN_MG_3]]="","",COUNT(AO$6:AO116))</f>
        <v/>
      </c>
      <c r="AS116" s="4" t="str">
        <f ca="1">IF(AND(Table1[[#This Row],[TGL_H]]&gt;=$3:$3,Table1[[#This Row],[TGL_H]]&lt;=$4:$4),Table1[[#This Row],[CTN]],"")</f>
        <v/>
      </c>
      <c r="AT116" s="4" t="str">
        <f ca="1">IF(Table1[[#This Row],[CTN_MG_4]]="","",Table1[[#This Row],[SISA X]])</f>
        <v/>
      </c>
      <c r="AU116" s="4" t="str">
        <f ca="1">IF(Table1[[#This Row],[QTY_ECER_MG_4]]="","",Table1[[#This Row],[STN SISA X]])</f>
        <v/>
      </c>
      <c r="AV116" s="4" t="str">
        <f ca="1">IF(Table1[[#This Row],[CTN_MG_4]]="","",COUNT(AS$6:AS116))</f>
        <v/>
      </c>
      <c r="AW116" s="4">
        <f ca="1">IF(Table1[[#This Row],[ID_4]]="",IF(Table1[[#This Row],[ID_3]]="",IF(Table1[[#This Row],[ID_2]]="",IF(Table1[[#This Row],[ID_1]]="","",1),2),3),4)</f>
        <v>1</v>
      </c>
      <c r="AX116" s="3">
        <f ca="1">INDEX([1]!NOTA[TGL_H],Table1[[#This Row],[//NOTA]])</f>
        <v>45114</v>
      </c>
    </row>
    <row r="117" spans="1:50" x14ac:dyDescent="0.25">
      <c r="A117" s="1">
        <v>149</v>
      </c>
      <c r="D117" t="str">
        <f ca="1">INDEX([1]!NOTA[NB NOTA_C_QTY],Table1[[#This Row],[//NOTA]])</f>
        <v>kenkopocketnotepn40312lsnartomoro</v>
      </c>
      <c r="E117" t="str">
        <f ca="1">INDEX([1]!NOTA[NB NOTA_C_QTY],Table1[[#This Row],[//NOTA]])&amp;Table1[[#This Row],[MINGGU]]</f>
        <v>kenkopocketnotepn40312lsnartomoro1</v>
      </c>
      <c r="F117">
        <f t="shared" si="1"/>
        <v>149</v>
      </c>
      <c r="G117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17">
        <f ca="1">MATCH(Table1[[#This Row],[NB NOTA_C_QTY]],[2]!db[NB NOTA_C_QTY+F],0)</f>
        <v>747</v>
      </c>
      <c r="I117" s="4" t="str">
        <f ca="1">INDEX(INDIRECT($4:$4),Table1[//DB])</f>
        <v>Pocket note Kenko PN-403</v>
      </c>
      <c r="J117" s="4" t="str">
        <f ca="1">INDEX(INDIRECT($4:$4),Table1[//DB])</f>
        <v>ARTO MORO</v>
      </c>
      <c r="K117" s="5" t="str">
        <f ca="1">INDEX(INDIRECT($4:$4),Table1[//DB])</f>
        <v>KENKO</v>
      </c>
      <c r="L117" s="4" t="str">
        <f ca="1">INDEX(INDIRECT($4:$4),Table1[//DB])</f>
        <v>12 LSN</v>
      </c>
      <c r="M117" s="4" t="str">
        <f ca="1">INDEX(INDIRECT($4:$4),Table1[//DB])</f>
        <v>note</v>
      </c>
      <c r="N117" s="4" t="str">
        <f ca="1">INDEX(INDIRECT($4:$4),Table1[//DB])</f>
        <v>12</v>
      </c>
      <c r="O117" s="4" t="str">
        <f ca="1">INDEX(INDIRECT($4:$4),Table1[//DB])</f>
        <v>LSN</v>
      </c>
      <c r="P117" s="4">
        <f ca="1">INDEX(INDIRECT($4:$4),Table1[//DB])</f>
        <v>12</v>
      </c>
      <c r="Q117" s="4" t="str">
        <f ca="1">INDEX(INDIRECT($4:$4),Table1[//DB])</f>
        <v>PCS</v>
      </c>
      <c r="R117" s="4" t="str">
        <f ca="1">INDEX(INDIRECT($4:$4),Table1[//DB])</f>
        <v/>
      </c>
      <c r="S117" s="4" t="str">
        <f ca="1">INDEX(INDIRECT($4:$4),Table1[//DB])</f>
        <v/>
      </c>
      <c r="T117" s="4">
        <f ca="1">INDEX(INDIRECT($4:$4),Table1[//DB])</f>
        <v>144</v>
      </c>
      <c r="U117" s="4" t="str">
        <f ca="1">INDEX(INDIRECT($4:$4),Table1[//DB])</f>
        <v>PCS</v>
      </c>
      <c r="V117" s="4"/>
      <c r="W117" s="2">
        <f>INDEX([1]!NOTA[C],Table1[[#This Row],[//NOTA]])</f>
        <v>1</v>
      </c>
      <c r="X117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17" s="2">
        <f ca="1">INDEX(INDIRECT($2:$2),Table1[//NOTA])</f>
        <v>0</v>
      </c>
      <c r="Z117" s="2">
        <f>IF(Table1[[#This Row],[CTN]]&lt;1,"",INDEX([1]!NOTA[QTY],Table1[[#This Row],[//NOTA]]))</f>
        <v>0</v>
      </c>
      <c r="AA117" s="2">
        <f>IF(Table1[[#This Row],[CTN]]&lt;1,"",INDEX([1]!NOTA[STN],Table1[[#This Row],[//NOTA]]))</f>
        <v>0</v>
      </c>
      <c r="AB11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</v>
      </c>
      <c r="AC117" s="4" t="str">
        <f>IF(Table1[[#This Row],[CTN]]&lt;1,INDEX([1]!NOTA[QTY],Table1[[#This Row],[//NOTA]]),"")</f>
        <v/>
      </c>
      <c r="AD117" s="4" t="str">
        <f>IF(Table1[[#This Row],[SISA]]="","",INDEX([1]!NOTA[STN],Table1[[#This Row],[//NOTA]]))</f>
        <v/>
      </c>
      <c r="AE11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17" s="2" t="str">
        <f>IF(Table1[[#This Row],[SISA X]]="","",Table1[[#This Row],[STN X]])</f>
        <v/>
      </c>
      <c r="AG117" s="2">
        <f ca="1">IF(AND(AX$5:AX$373&gt;=$3:$3,AX$5:AX$373&lt;=$4:$4),Table1[[#This Row],[CTN]],"")</f>
        <v>1</v>
      </c>
      <c r="AH117" s="2" t="str">
        <f ca="1">IF(Table1[[#This Row],[CTN_MG_1]]="","",Table1[[#This Row],[SISA X]])</f>
        <v/>
      </c>
      <c r="AI117" s="2" t="str">
        <f ca="1">IF(Table1[[#This Row],[QTY_ECER_MG_1]]="","",Table1[[#This Row],[STN SISA X]])</f>
        <v/>
      </c>
      <c r="AJ117" s="2">
        <f ca="1">IF(Table1[[#This Row],[CTN_MG_1]]="","",COUNT(AG$6:AG117))</f>
        <v>103</v>
      </c>
      <c r="AK117" s="2" t="str">
        <f ca="1">IF(AND(Table1[TGL_H]&gt;=$3:$3,Table1[TGL_H]&lt;=$4:$4),Table1[CTN],"")</f>
        <v/>
      </c>
      <c r="AL117" s="2" t="str">
        <f ca="1">IF(Table1[[#This Row],[CTN_MG_2]]="","",Table1[[#This Row],[SISA X]])</f>
        <v/>
      </c>
      <c r="AM117" s="2" t="str">
        <f ca="1">IF(Table1[[#This Row],[QTY_ECER_MG_2]]="","",Table1[[#This Row],[STN SISA X]])</f>
        <v/>
      </c>
      <c r="AN117" s="2" t="str">
        <f ca="1">IF(Table1[[#This Row],[CTN_MG_2]]="","",COUNT(AK$6:AK117))</f>
        <v/>
      </c>
      <c r="AO117" s="2" t="str">
        <f ca="1">IF(AND(AX$5:AX$373&gt;=$3:$3,AX$5:AX$373&lt;=$4:$4),Table1[[#This Row],[CTN]],"")</f>
        <v/>
      </c>
      <c r="AP117" s="2" t="str">
        <f ca="1">IF(Table1[[#This Row],[CTN_MG_3]]="","",Table1[[#This Row],[SISA X]])</f>
        <v/>
      </c>
      <c r="AQ117" s="2" t="str">
        <f ca="1">IF(Table1[[#This Row],[QTY_ECER_MG_3]]="","",Table1[[#This Row],[STN SISA X]])</f>
        <v/>
      </c>
      <c r="AR117" s="4" t="str">
        <f ca="1">IF(Table1[[#This Row],[CTN_MG_3]]="","",COUNT(AO$6:AO117))</f>
        <v/>
      </c>
      <c r="AS117" s="4" t="str">
        <f ca="1">IF(AND(Table1[[#This Row],[TGL_H]]&gt;=$3:$3,Table1[[#This Row],[TGL_H]]&lt;=$4:$4),Table1[[#This Row],[CTN]],"")</f>
        <v/>
      </c>
      <c r="AT117" s="4" t="str">
        <f ca="1">IF(Table1[[#This Row],[CTN_MG_4]]="","",Table1[[#This Row],[SISA X]])</f>
        <v/>
      </c>
      <c r="AU117" s="4" t="str">
        <f ca="1">IF(Table1[[#This Row],[QTY_ECER_MG_4]]="","",Table1[[#This Row],[STN SISA X]])</f>
        <v/>
      </c>
      <c r="AV117" s="4" t="str">
        <f ca="1">IF(Table1[[#This Row],[CTN_MG_4]]="","",COUNT(AS$6:AS117))</f>
        <v/>
      </c>
      <c r="AW117" s="4">
        <f ca="1">IF(Table1[[#This Row],[ID_4]]="",IF(Table1[[#This Row],[ID_3]]="",IF(Table1[[#This Row],[ID_2]]="",IF(Table1[[#This Row],[ID_1]]="","",1),2),3),4)</f>
        <v>1</v>
      </c>
      <c r="AX117" s="3">
        <f ca="1">INDEX([1]!NOTA[TGL_H],Table1[[#This Row],[//NOTA]])</f>
        <v>45114</v>
      </c>
    </row>
    <row r="118" spans="1:50" x14ac:dyDescent="0.25">
      <c r="A118" s="1">
        <v>150</v>
      </c>
      <c r="D118" t="str">
        <f ca="1">INDEX([1]!NOTA[NB NOTA_C_QTY],Table1[[#This Row],[//NOTA]])</f>
        <v>kenkoliquidgluelg3535ml20lsnartomoro</v>
      </c>
      <c r="E118" t="str">
        <f ca="1">INDEX([1]!NOTA[NB NOTA_C_QTY],Table1[[#This Row],[//NOTA]])&amp;Table1[[#This Row],[MINGGU]]</f>
        <v>kenkoliquidgluelg3535ml20lsnartomoro1</v>
      </c>
      <c r="F118">
        <f t="shared" si="1"/>
        <v>150</v>
      </c>
      <c r="G118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18">
        <f ca="1">MATCH(Table1[[#This Row],[NB NOTA_C_QTY]],[2]!db[NB NOTA_C_QTY+F],0)</f>
        <v>541</v>
      </c>
      <c r="I118" s="4" t="str">
        <f ca="1">INDEX(INDIRECT($4:$4),Table1[//DB])</f>
        <v>Lem cair Kenko LG-35</v>
      </c>
      <c r="J118" s="4" t="str">
        <f ca="1">INDEX(INDIRECT($4:$4),Table1[//DB])</f>
        <v>ARTO MORO</v>
      </c>
      <c r="K118" s="5" t="str">
        <f ca="1">INDEX(INDIRECT($4:$4),Table1[//DB])</f>
        <v>KENKO</v>
      </c>
      <c r="L118" s="4" t="str">
        <f ca="1">INDEX(INDIRECT($4:$4),Table1[//DB])</f>
        <v>20 LSN</v>
      </c>
      <c r="M118" s="4" t="str">
        <f ca="1">INDEX(INDIRECT($4:$4),Table1[//DB])</f>
        <v>lem</v>
      </c>
      <c r="N118" s="4" t="str">
        <f ca="1">INDEX(INDIRECT($4:$4),Table1[//DB])</f>
        <v>20</v>
      </c>
      <c r="O118" s="4" t="str">
        <f ca="1">INDEX(INDIRECT($4:$4),Table1[//DB])</f>
        <v>LSN</v>
      </c>
      <c r="P118" s="4">
        <f ca="1">INDEX(INDIRECT($4:$4),Table1[//DB])</f>
        <v>12</v>
      </c>
      <c r="Q118" s="4" t="str">
        <f ca="1">INDEX(INDIRECT($4:$4),Table1[//DB])</f>
        <v>PCS</v>
      </c>
      <c r="R118" s="4" t="str">
        <f ca="1">INDEX(INDIRECT($4:$4),Table1[//DB])</f>
        <v/>
      </c>
      <c r="S118" s="4" t="str">
        <f ca="1">INDEX(INDIRECT($4:$4),Table1[//DB])</f>
        <v/>
      </c>
      <c r="T118" s="4">
        <f ca="1">INDEX(INDIRECT($4:$4),Table1[//DB])</f>
        <v>240</v>
      </c>
      <c r="U118" s="4" t="str">
        <f ca="1">INDEX(INDIRECT($4:$4),Table1[//DB])</f>
        <v>PCS</v>
      </c>
      <c r="V118" s="4"/>
      <c r="W118" s="2">
        <f>INDEX([1]!NOTA[C],Table1[[#This Row],[//NOTA]])</f>
        <v>1</v>
      </c>
      <c r="X118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18" s="2">
        <f ca="1">INDEX(INDIRECT($2:$2),Table1[//NOTA])</f>
        <v>0</v>
      </c>
      <c r="Z118" s="2">
        <f>IF(Table1[[#This Row],[CTN]]&lt;1,"",INDEX([1]!NOTA[QTY],Table1[[#This Row],[//NOTA]]))</f>
        <v>0</v>
      </c>
      <c r="AA118" s="2">
        <f>IF(Table1[[#This Row],[CTN]]&lt;1,"",INDEX([1]!NOTA[STN],Table1[[#This Row],[//NOTA]]))</f>
        <v>0</v>
      </c>
      <c r="AB11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240</v>
      </c>
      <c r="AC118" s="4" t="str">
        <f>IF(Table1[[#This Row],[CTN]]&lt;1,INDEX([1]!NOTA[QTY],Table1[[#This Row],[//NOTA]]),"")</f>
        <v/>
      </c>
      <c r="AD118" s="4" t="str">
        <f>IF(Table1[[#This Row],[SISA]]="","",INDEX([1]!NOTA[STN],Table1[[#This Row],[//NOTA]]))</f>
        <v/>
      </c>
      <c r="AE11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18" s="2" t="str">
        <f>IF(Table1[[#This Row],[SISA X]]="","",Table1[[#This Row],[STN X]])</f>
        <v/>
      </c>
      <c r="AG118" s="2">
        <f ca="1">IF(AND(AX$5:AX$373&gt;=$3:$3,AX$5:AX$373&lt;=$4:$4),Table1[[#This Row],[CTN]],"")</f>
        <v>1</v>
      </c>
      <c r="AH118" s="2" t="str">
        <f ca="1">IF(Table1[[#This Row],[CTN_MG_1]]="","",Table1[[#This Row],[SISA X]])</f>
        <v/>
      </c>
      <c r="AI118" s="2" t="str">
        <f ca="1">IF(Table1[[#This Row],[QTY_ECER_MG_1]]="","",Table1[[#This Row],[STN SISA X]])</f>
        <v/>
      </c>
      <c r="AJ118" s="2">
        <f ca="1">IF(Table1[[#This Row],[CTN_MG_1]]="","",COUNT(AG$6:AG118))</f>
        <v>104</v>
      </c>
      <c r="AK118" s="2" t="str">
        <f ca="1">IF(AND(Table1[TGL_H]&gt;=$3:$3,Table1[TGL_H]&lt;=$4:$4),Table1[CTN],"")</f>
        <v/>
      </c>
      <c r="AL118" s="2" t="str">
        <f ca="1">IF(Table1[[#This Row],[CTN_MG_2]]="","",Table1[[#This Row],[SISA X]])</f>
        <v/>
      </c>
      <c r="AM118" s="2" t="str">
        <f ca="1">IF(Table1[[#This Row],[QTY_ECER_MG_2]]="","",Table1[[#This Row],[STN SISA X]])</f>
        <v/>
      </c>
      <c r="AN118" s="2" t="str">
        <f ca="1">IF(Table1[[#This Row],[CTN_MG_2]]="","",COUNT(AK$6:AK118))</f>
        <v/>
      </c>
      <c r="AO118" s="2" t="str">
        <f ca="1">IF(AND(AX$5:AX$373&gt;=$3:$3,AX$5:AX$373&lt;=$4:$4),Table1[[#This Row],[CTN]],"")</f>
        <v/>
      </c>
      <c r="AP118" s="2" t="str">
        <f ca="1">IF(Table1[[#This Row],[CTN_MG_3]]="","",Table1[[#This Row],[SISA X]])</f>
        <v/>
      </c>
      <c r="AQ118" s="2" t="str">
        <f ca="1">IF(Table1[[#This Row],[QTY_ECER_MG_3]]="","",Table1[[#This Row],[STN SISA X]])</f>
        <v/>
      </c>
      <c r="AR118" s="4" t="str">
        <f ca="1">IF(Table1[[#This Row],[CTN_MG_3]]="","",COUNT(AO$6:AO118))</f>
        <v/>
      </c>
      <c r="AS118" s="4" t="str">
        <f ca="1">IF(AND(Table1[[#This Row],[TGL_H]]&gt;=$3:$3,Table1[[#This Row],[TGL_H]]&lt;=$4:$4),Table1[[#This Row],[CTN]],"")</f>
        <v/>
      </c>
      <c r="AT118" s="4" t="str">
        <f ca="1">IF(Table1[[#This Row],[CTN_MG_4]]="","",Table1[[#This Row],[SISA X]])</f>
        <v/>
      </c>
      <c r="AU118" s="4" t="str">
        <f ca="1">IF(Table1[[#This Row],[QTY_ECER_MG_4]]="","",Table1[[#This Row],[STN SISA X]])</f>
        <v/>
      </c>
      <c r="AV118" s="4" t="str">
        <f ca="1">IF(Table1[[#This Row],[CTN_MG_4]]="","",COUNT(AS$6:AS118))</f>
        <v/>
      </c>
      <c r="AW118" s="4">
        <f ca="1">IF(Table1[[#This Row],[ID_4]]="",IF(Table1[[#This Row],[ID_3]]="",IF(Table1[[#This Row],[ID_2]]="",IF(Table1[[#This Row],[ID_1]]="","",1),2),3),4)</f>
        <v>1</v>
      </c>
      <c r="AX118" s="3">
        <f ca="1">INDEX([1]!NOTA[TGL_H],Table1[[#This Row],[//NOTA]])</f>
        <v>45114</v>
      </c>
    </row>
    <row r="119" spans="1:50" x14ac:dyDescent="0.25">
      <c r="A119" s="1">
        <v>151</v>
      </c>
      <c r="D119" t="str">
        <f ca="1">INDEX([1]!NOTA[NB NOTA_C_QTY],Table1[[#This Row],[//NOTA]])</f>
        <v>kenkotapedispensertd2011core24pcsartomoro</v>
      </c>
      <c r="E119" t="str">
        <f ca="1">INDEX([1]!NOTA[NB NOTA_C_QTY],Table1[[#This Row],[//NOTA]])&amp;Table1[[#This Row],[MINGGU]]</f>
        <v>kenkotapedispensertd2011core24pcsartomoro1</v>
      </c>
      <c r="F119">
        <f t="shared" si="1"/>
        <v>151</v>
      </c>
      <c r="G119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19">
        <f ca="1">MATCH(Table1[[#This Row],[NB NOTA_C_QTY]],[2]!db[NB NOTA_C_QTY+F],0)</f>
        <v>909</v>
      </c>
      <c r="I119" s="4" t="str">
        <f ca="1">INDEX(INDIRECT($4:$4),Table1[//DB])</f>
        <v>Dispenser Kenko TD-201</v>
      </c>
      <c r="J119" s="4" t="str">
        <f ca="1">INDEX(INDIRECT($4:$4),Table1[//DB])</f>
        <v>ARTO MORO</v>
      </c>
      <c r="K119" s="5" t="str">
        <f ca="1">INDEX(INDIRECT($4:$4),Table1[//DB])</f>
        <v>KENKO</v>
      </c>
      <c r="L119" s="4" t="str">
        <f ca="1">INDEX(INDIRECT($4:$4),Table1[//DB])</f>
        <v>24 PCS</v>
      </c>
      <c r="M119" s="4" t="str">
        <f ca="1">INDEX(INDIRECT($4:$4),Table1[//DB])</f>
        <v>isolasi</v>
      </c>
      <c r="N119" s="4" t="str">
        <f ca="1">INDEX(INDIRECT($4:$4),Table1[//DB])</f>
        <v>24</v>
      </c>
      <c r="O119" s="4" t="str">
        <f ca="1">INDEX(INDIRECT($4:$4),Table1[//DB])</f>
        <v>PCS</v>
      </c>
      <c r="P119" s="4" t="str">
        <f ca="1">INDEX(INDIRECT($4:$4),Table1[//DB])</f>
        <v/>
      </c>
      <c r="Q119" s="4" t="str">
        <f ca="1">INDEX(INDIRECT($4:$4),Table1[//DB])</f>
        <v/>
      </c>
      <c r="R119" s="4" t="str">
        <f ca="1">INDEX(INDIRECT($4:$4),Table1[//DB])</f>
        <v/>
      </c>
      <c r="S119" s="4" t="str">
        <f ca="1">INDEX(INDIRECT($4:$4),Table1[//DB])</f>
        <v/>
      </c>
      <c r="T119" s="4">
        <f ca="1">INDEX(INDIRECT($4:$4),Table1[//DB])</f>
        <v>24</v>
      </c>
      <c r="U119" s="4" t="str">
        <f ca="1">INDEX(INDIRECT($4:$4),Table1[//DB])</f>
        <v>PCS</v>
      </c>
      <c r="V119" s="4"/>
      <c r="W119" s="2">
        <f>INDEX([1]!NOTA[C],Table1[[#This Row],[//NOTA]])</f>
        <v>1</v>
      </c>
      <c r="X119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19" s="2">
        <f ca="1">INDEX(INDIRECT($2:$2),Table1[//NOTA])</f>
        <v>0</v>
      </c>
      <c r="Z119" s="2">
        <f>IF(Table1[[#This Row],[CTN]]&lt;1,"",INDEX([1]!NOTA[QTY],Table1[[#This Row],[//NOTA]]))</f>
        <v>0</v>
      </c>
      <c r="AA119" s="2">
        <f>IF(Table1[[#This Row],[CTN]]&lt;1,"",INDEX([1]!NOTA[STN],Table1[[#This Row],[//NOTA]]))</f>
        <v>0</v>
      </c>
      <c r="AB11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</v>
      </c>
      <c r="AC119" s="4" t="str">
        <f>IF(Table1[[#This Row],[CTN]]&lt;1,INDEX([1]!NOTA[QTY],Table1[[#This Row],[//NOTA]]),"")</f>
        <v/>
      </c>
      <c r="AD119" s="4" t="str">
        <f>IF(Table1[[#This Row],[SISA]]="","",INDEX([1]!NOTA[STN],Table1[[#This Row],[//NOTA]]))</f>
        <v/>
      </c>
      <c r="AE11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19" s="2" t="str">
        <f>IF(Table1[[#This Row],[SISA X]]="","",Table1[[#This Row],[STN X]])</f>
        <v/>
      </c>
      <c r="AG119" s="2">
        <f ca="1">IF(AND(AX$5:AX$373&gt;=$3:$3,AX$5:AX$373&lt;=$4:$4),Table1[[#This Row],[CTN]],"")</f>
        <v>1</v>
      </c>
      <c r="AH119" s="2" t="str">
        <f ca="1">IF(Table1[[#This Row],[CTN_MG_1]]="","",Table1[[#This Row],[SISA X]])</f>
        <v/>
      </c>
      <c r="AI119" s="2" t="str">
        <f ca="1">IF(Table1[[#This Row],[QTY_ECER_MG_1]]="","",Table1[[#This Row],[STN SISA X]])</f>
        <v/>
      </c>
      <c r="AJ119" s="2">
        <f ca="1">IF(Table1[[#This Row],[CTN_MG_1]]="","",COUNT(AG$6:AG119))</f>
        <v>105</v>
      </c>
      <c r="AK119" s="2" t="str">
        <f ca="1">IF(AND(Table1[TGL_H]&gt;=$3:$3,Table1[TGL_H]&lt;=$4:$4),Table1[CTN],"")</f>
        <v/>
      </c>
      <c r="AL119" s="2" t="str">
        <f ca="1">IF(Table1[[#This Row],[CTN_MG_2]]="","",Table1[[#This Row],[SISA X]])</f>
        <v/>
      </c>
      <c r="AM119" s="2" t="str">
        <f ca="1">IF(Table1[[#This Row],[QTY_ECER_MG_2]]="","",Table1[[#This Row],[STN SISA X]])</f>
        <v/>
      </c>
      <c r="AN119" s="2" t="str">
        <f ca="1">IF(Table1[[#This Row],[CTN_MG_2]]="","",COUNT(AK$6:AK119))</f>
        <v/>
      </c>
      <c r="AO119" s="2" t="str">
        <f ca="1">IF(AND(AX$5:AX$373&gt;=$3:$3,AX$5:AX$373&lt;=$4:$4),Table1[[#This Row],[CTN]],"")</f>
        <v/>
      </c>
      <c r="AP119" s="2" t="str">
        <f ca="1">IF(Table1[[#This Row],[CTN_MG_3]]="","",Table1[[#This Row],[SISA X]])</f>
        <v/>
      </c>
      <c r="AQ119" s="2" t="str">
        <f ca="1">IF(Table1[[#This Row],[QTY_ECER_MG_3]]="","",Table1[[#This Row],[STN SISA X]])</f>
        <v/>
      </c>
      <c r="AR119" s="4" t="str">
        <f ca="1">IF(Table1[[#This Row],[CTN_MG_3]]="","",COUNT(AO$6:AO119))</f>
        <v/>
      </c>
      <c r="AS119" s="4" t="str">
        <f ca="1">IF(AND(Table1[[#This Row],[TGL_H]]&gt;=$3:$3,Table1[[#This Row],[TGL_H]]&lt;=$4:$4),Table1[[#This Row],[CTN]],"")</f>
        <v/>
      </c>
      <c r="AT119" s="4" t="str">
        <f ca="1">IF(Table1[[#This Row],[CTN_MG_4]]="","",Table1[[#This Row],[SISA X]])</f>
        <v/>
      </c>
      <c r="AU119" s="4" t="str">
        <f ca="1">IF(Table1[[#This Row],[QTY_ECER_MG_4]]="","",Table1[[#This Row],[STN SISA X]])</f>
        <v/>
      </c>
      <c r="AV119" s="4" t="str">
        <f ca="1">IF(Table1[[#This Row],[CTN_MG_4]]="","",COUNT(AS$6:AS119))</f>
        <v/>
      </c>
      <c r="AW119" s="4">
        <f ca="1">IF(Table1[[#This Row],[ID_4]]="",IF(Table1[[#This Row],[ID_3]]="",IF(Table1[[#This Row],[ID_2]]="",IF(Table1[[#This Row],[ID_1]]="","",1),2),3),4)</f>
        <v>1</v>
      </c>
      <c r="AX119" s="3">
        <f ca="1">INDEX([1]!NOTA[TGL_H],Table1[[#This Row],[//NOTA]])</f>
        <v>45114</v>
      </c>
    </row>
    <row r="120" spans="1:50" x14ac:dyDescent="0.25">
      <c r="A120" s="1">
        <v>152</v>
      </c>
      <c r="D120" t="str">
        <f ca="1">INDEX([1]!NOTA[NB NOTA_C_QTY],Table1[[#This Row],[//NOTA]])</f>
        <v>kenkotapedispensertd3211&amp;3core24pcsartomoro</v>
      </c>
      <c r="E120" t="str">
        <f ca="1">INDEX([1]!NOTA[NB NOTA_C_QTY],Table1[[#This Row],[//NOTA]])&amp;Table1[[#This Row],[MINGGU]]</f>
        <v>kenkotapedispensertd3211&amp;3core24pcsartomoro1</v>
      </c>
      <c r="F120">
        <f t="shared" si="1"/>
        <v>152</v>
      </c>
      <c r="G120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20">
        <f ca="1">MATCH(Table1[[#This Row],[NB NOTA_C_QTY]],[2]!db[NB NOTA_C_QTY+F],0)</f>
        <v>910</v>
      </c>
      <c r="I120" s="4" t="str">
        <f ca="1">INDEX(INDIRECT($4:$4),Table1[//DB])</f>
        <v>Dispenser Kenko TD-321</v>
      </c>
      <c r="J120" s="4" t="str">
        <f ca="1">INDEX(INDIRECT($4:$4),Table1[//DB])</f>
        <v>ARTO MORO</v>
      </c>
      <c r="K120" s="5" t="str">
        <f ca="1">INDEX(INDIRECT($4:$4),Table1[//DB])</f>
        <v>KENKO</v>
      </c>
      <c r="L120" s="4" t="str">
        <f ca="1">INDEX(INDIRECT($4:$4),Table1[//DB])</f>
        <v>24 PCS</v>
      </c>
      <c r="M120" s="4" t="str">
        <f ca="1">INDEX(INDIRECT($4:$4),Table1[//DB])</f>
        <v>isolasi</v>
      </c>
      <c r="N120" s="4" t="str">
        <f ca="1">INDEX(INDIRECT($4:$4),Table1[//DB])</f>
        <v>24</v>
      </c>
      <c r="O120" s="4" t="str">
        <f ca="1">INDEX(INDIRECT($4:$4),Table1[//DB])</f>
        <v>PCS</v>
      </c>
      <c r="P120" s="4" t="str">
        <f ca="1">INDEX(INDIRECT($4:$4),Table1[//DB])</f>
        <v/>
      </c>
      <c r="Q120" s="4" t="str">
        <f ca="1">INDEX(INDIRECT($4:$4),Table1[//DB])</f>
        <v/>
      </c>
      <c r="R120" s="4" t="str">
        <f ca="1">INDEX(INDIRECT($4:$4),Table1[//DB])</f>
        <v/>
      </c>
      <c r="S120" s="4" t="str">
        <f ca="1">INDEX(INDIRECT($4:$4),Table1[//DB])</f>
        <v/>
      </c>
      <c r="T120" s="4">
        <f ca="1">INDEX(INDIRECT($4:$4),Table1[//DB])</f>
        <v>24</v>
      </c>
      <c r="U120" s="4" t="str">
        <f ca="1">INDEX(INDIRECT($4:$4),Table1[//DB])</f>
        <v>PCS</v>
      </c>
      <c r="V120" s="4"/>
      <c r="W120" s="2">
        <f>INDEX([1]!NOTA[C],Table1[[#This Row],[//NOTA]])</f>
        <v>1</v>
      </c>
      <c r="X120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20" s="2">
        <f ca="1">INDEX(INDIRECT($2:$2),Table1[//NOTA])</f>
        <v>0</v>
      </c>
      <c r="Z120" s="2">
        <f>IF(Table1[[#This Row],[CTN]]&lt;1,"",INDEX([1]!NOTA[QTY],Table1[[#This Row],[//NOTA]]))</f>
        <v>0</v>
      </c>
      <c r="AA120" s="2">
        <f>IF(Table1[[#This Row],[CTN]]&lt;1,"",INDEX([1]!NOTA[STN],Table1[[#This Row],[//NOTA]]))</f>
        <v>0</v>
      </c>
      <c r="AB12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</v>
      </c>
      <c r="AC120" s="4" t="str">
        <f>IF(Table1[[#This Row],[CTN]]&lt;1,INDEX([1]!NOTA[QTY],Table1[[#This Row],[//NOTA]]),"")</f>
        <v/>
      </c>
      <c r="AD120" s="4" t="str">
        <f>IF(Table1[[#This Row],[SISA]]="","",INDEX([1]!NOTA[STN],Table1[[#This Row],[//NOTA]]))</f>
        <v/>
      </c>
      <c r="AE12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20" s="2" t="str">
        <f>IF(Table1[[#This Row],[SISA X]]="","",Table1[[#This Row],[STN X]])</f>
        <v/>
      </c>
      <c r="AG120" s="2">
        <f ca="1">IF(AND(AX$5:AX$373&gt;=$3:$3,AX$5:AX$373&lt;=$4:$4),Table1[[#This Row],[CTN]],"")</f>
        <v>1</v>
      </c>
      <c r="AH120" s="2" t="str">
        <f ca="1">IF(Table1[[#This Row],[CTN_MG_1]]="","",Table1[[#This Row],[SISA X]])</f>
        <v/>
      </c>
      <c r="AI120" s="2" t="str">
        <f ca="1">IF(Table1[[#This Row],[QTY_ECER_MG_1]]="","",Table1[[#This Row],[STN SISA X]])</f>
        <v/>
      </c>
      <c r="AJ120" s="2">
        <f ca="1">IF(Table1[[#This Row],[CTN_MG_1]]="","",COUNT(AG$6:AG120))</f>
        <v>106</v>
      </c>
      <c r="AK120" s="2" t="str">
        <f ca="1">IF(AND(Table1[TGL_H]&gt;=$3:$3,Table1[TGL_H]&lt;=$4:$4),Table1[CTN],"")</f>
        <v/>
      </c>
      <c r="AL120" s="2" t="str">
        <f ca="1">IF(Table1[[#This Row],[CTN_MG_2]]="","",Table1[[#This Row],[SISA X]])</f>
        <v/>
      </c>
      <c r="AM120" s="2" t="str">
        <f ca="1">IF(Table1[[#This Row],[QTY_ECER_MG_2]]="","",Table1[[#This Row],[STN SISA X]])</f>
        <v/>
      </c>
      <c r="AN120" s="2" t="str">
        <f ca="1">IF(Table1[[#This Row],[CTN_MG_2]]="","",COUNT(AK$6:AK120))</f>
        <v/>
      </c>
      <c r="AO120" s="2" t="str">
        <f ca="1">IF(AND(AX$5:AX$373&gt;=$3:$3,AX$5:AX$373&lt;=$4:$4),Table1[[#This Row],[CTN]],"")</f>
        <v/>
      </c>
      <c r="AP120" s="2" t="str">
        <f ca="1">IF(Table1[[#This Row],[CTN_MG_3]]="","",Table1[[#This Row],[SISA X]])</f>
        <v/>
      </c>
      <c r="AQ120" s="2" t="str">
        <f ca="1">IF(Table1[[#This Row],[QTY_ECER_MG_3]]="","",Table1[[#This Row],[STN SISA X]])</f>
        <v/>
      </c>
      <c r="AR120" s="4" t="str">
        <f ca="1">IF(Table1[[#This Row],[CTN_MG_3]]="","",COUNT(AO$6:AO120))</f>
        <v/>
      </c>
      <c r="AS120" s="4" t="str">
        <f ca="1">IF(AND(Table1[[#This Row],[TGL_H]]&gt;=$3:$3,Table1[[#This Row],[TGL_H]]&lt;=$4:$4),Table1[[#This Row],[CTN]],"")</f>
        <v/>
      </c>
      <c r="AT120" s="4" t="str">
        <f ca="1">IF(Table1[[#This Row],[CTN_MG_4]]="","",Table1[[#This Row],[SISA X]])</f>
        <v/>
      </c>
      <c r="AU120" s="4" t="str">
        <f ca="1">IF(Table1[[#This Row],[QTY_ECER_MG_4]]="","",Table1[[#This Row],[STN SISA X]])</f>
        <v/>
      </c>
      <c r="AV120" s="4" t="str">
        <f ca="1">IF(Table1[[#This Row],[CTN_MG_4]]="","",COUNT(AS$6:AS120))</f>
        <v/>
      </c>
      <c r="AW120" s="4">
        <f ca="1">IF(Table1[[#This Row],[ID_4]]="",IF(Table1[[#This Row],[ID_3]]="",IF(Table1[[#This Row],[ID_2]]="",IF(Table1[[#This Row],[ID_1]]="","",1),2),3),4)</f>
        <v>1</v>
      </c>
      <c r="AX120" s="3">
        <f ca="1">INDEX([1]!NOTA[TGL_H],Table1[[#This Row],[//NOTA]])</f>
        <v>45114</v>
      </c>
    </row>
    <row r="121" spans="1:50" x14ac:dyDescent="0.25">
      <c r="A121" s="1">
        <v>153</v>
      </c>
      <c r="D121" t="str">
        <f ca="1">INDEX([1]!NOTA[NB NOTA_C_QTY],Table1[[#This Row],[//NOTA]])</f>
        <v>kenkolooseleafb5ll100267080pcsartomoro</v>
      </c>
      <c r="E121" t="str">
        <f ca="1">INDEX([1]!NOTA[NB NOTA_C_QTY],Table1[[#This Row],[//NOTA]])&amp;Table1[[#This Row],[MINGGU]]</f>
        <v>kenkolooseleafb5ll100267080pcsartomoro1</v>
      </c>
      <c r="F121">
        <f t="shared" si="1"/>
        <v>153</v>
      </c>
      <c r="G121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21">
        <f ca="1">MATCH(Table1[[#This Row],[NB NOTA_C_QTY]],[2]!db[NB NOTA_C_QTY+F],0)</f>
        <v>527</v>
      </c>
      <c r="I121" s="4" t="str">
        <f ca="1">INDEX(INDIRECT($4:$4),Table1[//DB])</f>
        <v>L Leaf Kenko B5-LL 100-2670</v>
      </c>
      <c r="J121" s="4" t="str">
        <f ca="1">INDEX(INDIRECT($4:$4),Table1[//DB])</f>
        <v>ARTO MORO</v>
      </c>
      <c r="K121" s="5" t="str">
        <f ca="1">INDEX(INDIRECT($4:$4),Table1[//DB])</f>
        <v>KENKO</v>
      </c>
      <c r="L121" s="4" t="str">
        <f ca="1">INDEX(INDIRECT($4:$4),Table1[//DB])</f>
        <v>80 PCS</v>
      </c>
      <c r="M121" s="4" t="str">
        <f ca="1">INDEX(INDIRECT($4:$4),Table1[//DB])</f>
        <v>ll</v>
      </c>
      <c r="N121" s="4" t="str">
        <f ca="1">INDEX(INDIRECT($4:$4),Table1[//DB])</f>
        <v>80</v>
      </c>
      <c r="O121" s="4" t="str">
        <f ca="1">INDEX(INDIRECT($4:$4),Table1[//DB])</f>
        <v>PCS</v>
      </c>
      <c r="P121" s="4" t="str">
        <f ca="1">INDEX(INDIRECT($4:$4),Table1[//DB])</f>
        <v/>
      </c>
      <c r="Q121" s="4" t="str">
        <f ca="1">INDEX(INDIRECT($4:$4),Table1[//DB])</f>
        <v/>
      </c>
      <c r="R121" s="4" t="str">
        <f ca="1">INDEX(INDIRECT($4:$4),Table1[//DB])</f>
        <v/>
      </c>
      <c r="S121" s="4" t="str">
        <f ca="1">INDEX(INDIRECT($4:$4),Table1[//DB])</f>
        <v/>
      </c>
      <c r="T121" s="4">
        <f ca="1">INDEX(INDIRECT($4:$4),Table1[//DB])</f>
        <v>80</v>
      </c>
      <c r="U121" s="4" t="str">
        <f ca="1">INDEX(INDIRECT($4:$4),Table1[//DB])</f>
        <v>PCS</v>
      </c>
      <c r="V121" s="4"/>
      <c r="W121" s="2">
        <f>INDEX([1]!NOTA[C],Table1[[#This Row],[//NOTA]])</f>
        <v>1</v>
      </c>
      <c r="X121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21" s="2">
        <f ca="1">INDEX(INDIRECT($2:$2),Table1[//NOTA])</f>
        <v>0</v>
      </c>
      <c r="Z121" s="2">
        <f>IF(Table1[[#This Row],[CTN]]&lt;1,"",INDEX([1]!NOTA[QTY],Table1[[#This Row],[//NOTA]]))</f>
        <v>0</v>
      </c>
      <c r="AA121" s="2">
        <f>IF(Table1[[#This Row],[CTN]]&lt;1,"",INDEX([1]!NOTA[STN],Table1[[#This Row],[//NOTA]]))</f>
        <v>0</v>
      </c>
      <c r="AB12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80</v>
      </c>
      <c r="AC121" s="4" t="str">
        <f>IF(Table1[[#This Row],[CTN]]&lt;1,INDEX([1]!NOTA[QTY],Table1[[#This Row],[//NOTA]]),"")</f>
        <v/>
      </c>
      <c r="AD121" s="4" t="str">
        <f>IF(Table1[[#This Row],[SISA]]="","",INDEX([1]!NOTA[STN],Table1[[#This Row],[//NOTA]]))</f>
        <v/>
      </c>
      <c r="AE12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21" s="2" t="str">
        <f>IF(Table1[[#This Row],[SISA X]]="","",Table1[[#This Row],[STN X]])</f>
        <v/>
      </c>
      <c r="AG121" s="2">
        <f ca="1">IF(AND(AX$5:AX$373&gt;=$3:$3,AX$5:AX$373&lt;=$4:$4),Table1[[#This Row],[CTN]],"")</f>
        <v>1</v>
      </c>
      <c r="AH121" s="2" t="str">
        <f ca="1">IF(Table1[[#This Row],[CTN_MG_1]]="","",Table1[[#This Row],[SISA X]])</f>
        <v/>
      </c>
      <c r="AI121" s="2" t="str">
        <f ca="1">IF(Table1[[#This Row],[QTY_ECER_MG_1]]="","",Table1[[#This Row],[STN SISA X]])</f>
        <v/>
      </c>
      <c r="AJ121" s="2">
        <f ca="1">IF(Table1[[#This Row],[CTN_MG_1]]="","",COUNT(AG$6:AG121))</f>
        <v>107</v>
      </c>
      <c r="AK121" s="2" t="str">
        <f ca="1">IF(AND(Table1[TGL_H]&gt;=$3:$3,Table1[TGL_H]&lt;=$4:$4),Table1[CTN],"")</f>
        <v/>
      </c>
      <c r="AL121" s="2" t="str">
        <f ca="1">IF(Table1[[#This Row],[CTN_MG_2]]="","",Table1[[#This Row],[SISA X]])</f>
        <v/>
      </c>
      <c r="AM121" s="2" t="str">
        <f ca="1">IF(Table1[[#This Row],[QTY_ECER_MG_2]]="","",Table1[[#This Row],[STN SISA X]])</f>
        <v/>
      </c>
      <c r="AN121" s="2" t="str">
        <f ca="1">IF(Table1[[#This Row],[CTN_MG_2]]="","",COUNT(AK$6:AK121))</f>
        <v/>
      </c>
      <c r="AO121" s="2" t="str">
        <f ca="1">IF(AND(AX$5:AX$373&gt;=$3:$3,AX$5:AX$373&lt;=$4:$4),Table1[[#This Row],[CTN]],"")</f>
        <v/>
      </c>
      <c r="AP121" s="2" t="str">
        <f ca="1">IF(Table1[[#This Row],[CTN_MG_3]]="","",Table1[[#This Row],[SISA X]])</f>
        <v/>
      </c>
      <c r="AQ121" s="2" t="str">
        <f ca="1">IF(Table1[[#This Row],[QTY_ECER_MG_3]]="","",Table1[[#This Row],[STN SISA X]])</f>
        <v/>
      </c>
      <c r="AR121" s="4" t="str">
        <f ca="1">IF(Table1[[#This Row],[CTN_MG_3]]="","",COUNT(AO$6:AO121))</f>
        <v/>
      </c>
      <c r="AS121" s="4" t="str">
        <f ca="1">IF(AND(Table1[[#This Row],[TGL_H]]&gt;=$3:$3,Table1[[#This Row],[TGL_H]]&lt;=$4:$4),Table1[[#This Row],[CTN]],"")</f>
        <v/>
      </c>
      <c r="AT121" s="4" t="str">
        <f ca="1">IF(Table1[[#This Row],[CTN_MG_4]]="","",Table1[[#This Row],[SISA X]])</f>
        <v/>
      </c>
      <c r="AU121" s="4" t="str">
        <f ca="1">IF(Table1[[#This Row],[QTY_ECER_MG_4]]="","",Table1[[#This Row],[STN SISA X]])</f>
        <v/>
      </c>
      <c r="AV121" s="4" t="str">
        <f ca="1">IF(Table1[[#This Row],[CTN_MG_4]]="","",COUNT(AS$6:AS121))</f>
        <v/>
      </c>
      <c r="AW121" s="4">
        <f ca="1">IF(Table1[[#This Row],[ID_4]]="",IF(Table1[[#This Row],[ID_3]]="",IF(Table1[[#This Row],[ID_2]]="",IF(Table1[[#This Row],[ID_1]]="","",1),2),3),4)</f>
        <v>1</v>
      </c>
      <c r="AX121" s="3">
        <f ca="1">INDEX([1]!NOTA[TGL_H],Table1[[#This Row],[//NOTA]])</f>
        <v>45114</v>
      </c>
    </row>
    <row r="122" spans="1:50" x14ac:dyDescent="0.25">
      <c r="A122" s="1">
        <v>154</v>
      </c>
      <c r="D122" t="str">
        <f ca="1">INDEX([1]!NOTA[NB NOTA_C_QTY],Table1[[#This Row],[//NOTA]])</f>
        <v>kenkostainlesssteelruler15cm50lsnartomoro</v>
      </c>
      <c r="E122" t="str">
        <f ca="1">INDEX([1]!NOTA[NB NOTA_C_QTY],Table1[[#This Row],[//NOTA]])&amp;Table1[[#This Row],[MINGGU]]</f>
        <v>kenkostainlesssteelruler15cm50lsnartomoro1</v>
      </c>
      <c r="F122">
        <f t="shared" si="1"/>
        <v>154</v>
      </c>
      <c r="G122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22">
        <f ca="1">MATCH(Table1[[#This Row],[NB NOTA_C_QTY]],[2]!db[NB NOTA_C_QTY+F],0)</f>
        <v>359</v>
      </c>
      <c r="I122" s="4" t="str">
        <f ca="1">INDEX(INDIRECT($4:$4),Table1[//DB])</f>
        <v>Garisan Besi Kenko 15cm</v>
      </c>
      <c r="J122" s="4" t="str">
        <f ca="1">INDEX(INDIRECT($4:$4),Table1[//DB])</f>
        <v>ARTO MORO</v>
      </c>
      <c r="K122" s="5" t="str">
        <f ca="1">INDEX(INDIRECT($4:$4),Table1[//DB])</f>
        <v>KENKO</v>
      </c>
      <c r="L122" s="4" t="str">
        <f ca="1">INDEX(INDIRECT($4:$4),Table1[//DB])</f>
        <v>50 LSN</v>
      </c>
      <c r="M122" s="4" t="str">
        <f ca="1">INDEX(INDIRECT($4:$4),Table1[//DB])</f>
        <v>garisan</v>
      </c>
      <c r="N122" s="4" t="str">
        <f ca="1">INDEX(INDIRECT($4:$4),Table1[//DB])</f>
        <v>50</v>
      </c>
      <c r="O122" s="4" t="str">
        <f ca="1">INDEX(INDIRECT($4:$4),Table1[//DB])</f>
        <v>LSN</v>
      </c>
      <c r="P122" s="4">
        <f ca="1">INDEX(INDIRECT($4:$4),Table1[//DB])</f>
        <v>12</v>
      </c>
      <c r="Q122" s="4" t="str">
        <f ca="1">INDEX(INDIRECT($4:$4),Table1[//DB])</f>
        <v>PCS</v>
      </c>
      <c r="R122" s="4" t="str">
        <f ca="1">INDEX(INDIRECT($4:$4),Table1[//DB])</f>
        <v/>
      </c>
      <c r="S122" s="4" t="str">
        <f ca="1">INDEX(INDIRECT($4:$4),Table1[//DB])</f>
        <v/>
      </c>
      <c r="T122" s="4">
        <f ca="1">INDEX(INDIRECT($4:$4),Table1[//DB])</f>
        <v>600</v>
      </c>
      <c r="U122" s="4" t="str">
        <f ca="1">INDEX(INDIRECT($4:$4),Table1[//DB])</f>
        <v>PCS</v>
      </c>
      <c r="V122" s="4"/>
      <c r="W122" s="2">
        <f>INDEX([1]!NOTA[C],Table1[[#This Row],[//NOTA]])</f>
        <v>1</v>
      </c>
      <c r="X122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22" s="2">
        <f ca="1">INDEX(INDIRECT($2:$2),Table1[//NOTA])</f>
        <v>0</v>
      </c>
      <c r="Z122" s="2">
        <f>IF(Table1[[#This Row],[CTN]]&lt;1,"",INDEX([1]!NOTA[QTY],Table1[[#This Row],[//NOTA]]))</f>
        <v>0</v>
      </c>
      <c r="AA122" s="2">
        <f>IF(Table1[[#This Row],[CTN]]&lt;1,"",INDEX([1]!NOTA[STN],Table1[[#This Row],[//NOTA]]))</f>
        <v>0</v>
      </c>
      <c r="AB12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600</v>
      </c>
      <c r="AC122" s="4" t="str">
        <f>IF(Table1[[#This Row],[CTN]]&lt;1,INDEX([1]!NOTA[QTY],Table1[[#This Row],[//NOTA]]),"")</f>
        <v/>
      </c>
      <c r="AD122" s="4" t="str">
        <f>IF(Table1[[#This Row],[SISA]]="","",INDEX([1]!NOTA[STN],Table1[[#This Row],[//NOTA]]))</f>
        <v/>
      </c>
      <c r="AE12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22" s="2" t="str">
        <f>IF(Table1[[#This Row],[SISA X]]="","",Table1[[#This Row],[STN X]])</f>
        <v/>
      </c>
      <c r="AG122" s="2">
        <f ca="1">IF(AND(AX$5:AX$373&gt;=$3:$3,AX$5:AX$373&lt;=$4:$4),Table1[[#This Row],[CTN]],"")</f>
        <v>1</v>
      </c>
      <c r="AH122" s="2" t="str">
        <f ca="1">IF(Table1[[#This Row],[CTN_MG_1]]="","",Table1[[#This Row],[SISA X]])</f>
        <v/>
      </c>
      <c r="AI122" s="2" t="str">
        <f ca="1">IF(Table1[[#This Row],[QTY_ECER_MG_1]]="","",Table1[[#This Row],[STN SISA X]])</f>
        <v/>
      </c>
      <c r="AJ122" s="2">
        <f ca="1">IF(Table1[[#This Row],[CTN_MG_1]]="","",COUNT(AG$6:AG122))</f>
        <v>108</v>
      </c>
      <c r="AK122" s="2" t="str">
        <f ca="1">IF(AND(Table1[TGL_H]&gt;=$3:$3,Table1[TGL_H]&lt;=$4:$4),Table1[CTN],"")</f>
        <v/>
      </c>
      <c r="AL122" s="2" t="str">
        <f ca="1">IF(Table1[[#This Row],[CTN_MG_2]]="","",Table1[[#This Row],[SISA X]])</f>
        <v/>
      </c>
      <c r="AM122" s="2" t="str">
        <f ca="1">IF(Table1[[#This Row],[QTY_ECER_MG_2]]="","",Table1[[#This Row],[STN SISA X]])</f>
        <v/>
      </c>
      <c r="AN122" s="2" t="str">
        <f ca="1">IF(Table1[[#This Row],[CTN_MG_2]]="","",COUNT(AK$6:AK122))</f>
        <v/>
      </c>
      <c r="AO122" s="2" t="str">
        <f ca="1">IF(AND(AX$5:AX$373&gt;=$3:$3,AX$5:AX$373&lt;=$4:$4),Table1[[#This Row],[CTN]],"")</f>
        <v/>
      </c>
      <c r="AP122" s="2" t="str">
        <f ca="1">IF(Table1[[#This Row],[CTN_MG_3]]="","",Table1[[#This Row],[SISA X]])</f>
        <v/>
      </c>
      <c r="AQ122" s="2" t="str">
        <f ca="1">IF(Table1[[#This Row],[QTY_ECER_MG_3]]="","",Table1[[#This Row],[STN SISA X]])</f>
        <v/>
      </c>
      <c r="AR122" s="4" t="str">
        <f ca="1">IF(Table1[[#This Row],[CTN_MG_3]]="","",COUNT(AO$6:AO122))</f>
        <v/>
      </c>
      <c r="AS122" s="4" t="str">
        <f ca="1">IF(AND(Table1[[#This Row],[TGL_H]]&gt;=$3:$3,Table1[[#This Row],[TGL_H]]&lt;=$4:$4),Table1[[#This Row],[CTN]],"")</f>
        <v/>
      </c>
      <c r="AT122" s="4" t="str">
        <f ca="1">IF(Table1[[#This Row],[CTN_MG_4]]="","",Table1[[#This Row],[SISA X]])</f>
        <v/>
      </c>
      <c r="AU122" s="4" t="str">
        <f ca="1">IF(Table1[[#This Row],[QTY_ECER_MG_4]]="","",Table1[[#This Row],[STN SISA X]])</f>
        <v/>
      </c>
      <c r="AV122" s="4" t="str">
        <f ca="1">IF(Table1[[#This Row],[CTN_MG_4]]="","",COUNT(AS$6:AS122))</f>
        <v/>
      </c>
      <c r="AW122" s="4">
        <f ca="1">IF(Table1[[#This Row],[ID_4]]="",IF(Table1[[#This Row],[ID_3]]="",IF(Table1[[#This Row],[ID_2]]="",IF(Table1[[#This Row],[ID_1]]="","",1),2),3),4)</f>
        <v>1</v>
      </c>
      <c r="AX122" s="3">
        <f ca="1">INDEX([1]!NOTA[TGL_H],Table1[[#This Row],[//NOTA]])</f>
        <v>45114</v>
      </c>
    </row>
    <row r="123" spans="1:50" x14ac:dyDescent="0.25">
      <c r="A123" s="1">
        <v>155</v>
      </c>
      <c r="D123" t="str">
        <f ca="1">INDEX([1]!NOTA[NB NOTA_C_QTY],Table1[[#This Row],[//NOTA]])</f>
        <v>kenkostainlesssteelruler20cm25lsnartomoro</v>
      </c>
      <c r="E123" t="str">
        <f ca="1">INDEX([1]!NOTA[NB NOTA_C_QTY],Table1[[#This Row],[//NOTA]])&amp;Table1[[#This Row],[MINGGU]]</f>
        <v>kenkostainlesssteelruler20cm25lsnartomoro1</v>
      </c>
      <c r="F123">
        <f t="shared" si="1"/>
        <v>155</v>
      </c>
      <c r="G123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23">
        <f ca="1">MATCH(Table1[[#This Row],[NB NOTA_C_QTY]],[2]!db[NB NOTA_C_QTY+F],0)</f>
        <v>360</v>
      </c>
      <c r="I123" s="4" t="str">
        <f ca="1">INDEX(INDIRECT($4:$4),Table1[//DB])</f>
        <v>Garisan Besi Kenko 20cm</v>
      </c>
      <c r="J123" s="4" t="str">
        <f ca="1">INDEX(INDIRECT($4:$4),Table1[//DB])</f>
        <v>ARTO MORO</v>
      </c>
      <c r="K123" s="5" t="str">
        <f ca="1">INDEX(INDIRECT($4:$4),Table1[//DB])</f>
        <v>KENKO</v>
      </c>
      <c r="L123" s="4" t="str">
        <f ca="1">INDEX(INDIRECT($4:$4),Table1[//DB])</f>
        <v>25 LSN</v>
      </c>
      <c r="M123" s="4" t="str">
        <f ca="1">INDEX(INDIRECT($4:$4),Table1[//DB])</f>
        <v>garisan</v>
      </c>
      <c r="N123" s="4" t="str">
        <f ca="1">INDEX(INDIRECT($4:$4),Table1[//DB])</f>
        <v>25</v>
      </c>
      <c r="O123" s="4" t="str">
        <f ca="1">INDEX(INDIRECT($4:$4),Table1[//DB])</f>
        <v>LSN</v>
      </c>
      <c r="P123" s="4">
        <f ca="1">INDEX(INDIRECT($4:$4),Table1[//DB])</f>
        <v>12</v>
      </c>
      <c r="Q123" s="4" t="str">
        <f ca="1">INDEX(INDIRECT($4:$4),Table1[//DB])</f>
        <v>PCS</v>
      </c>
      <c r="R123" s="4" t="str">
        <f ca="1">INDEX(INDIRECT($4:$4),Table1[//DB])</f>
        <v/>
      </c>
      <c r="S123" s="4" t="str">
        <f ca="1">INDEX(INDIRECT($4:$4),Table1[//DB])</f>
        <v/>
      </c>
      <c r="T123" s="4">
        <f ca="1">INDEX(INDIRECT($4:$4),Table1[//DB])</f>
        <v>300</v>
      </c>
      <c r="U123" s="4" t="str">
        <f ca="1">INDEX(INDIRECT($4:$4),Table1[//DB])</f>
        <v>PCS</v>
      </c>
      <c r="V123" s="4"/>
      <c r="W123" s="2">
        <f>INDEX([1]!NOTA[C],Table1[[#This Row],[//NOTA]])</f>
        <v>1</v>
      </c>
      <c r="X123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23" s="2">
        <f ca="1">INDEX(INDIRECT($2:$2),Table1[//NOTA])</f>
        <v>0</v>
      </c>
      <c r="Z123" s="2">
        <f>IF(Table1[[#This Row],[CTN]]&lt;1,"",INDEX([1]!NOTA[QTY],Table1[[#This Row],[//NOTA]]))</f>
        <v>0</v>
      </c>
      <c r="AA123" s="2">
        <f>IF(Table1[[#This Row],[CTN]]&lt;1,"",INDEX([1]!NOTA[STN],Table1[[#This Row],[//NOTA]]))</f>
        <v>0</v>
      </c>
      <c r="AB12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300</v>
      </c>
      <c r="AC123" s="4" t="str">
        <f>IF(Table1[[#This Row],[CTN]]&lt;1,INDEX([1]!NOTA[QTY],Table1[[#This Row],[//NOTA]]),"")</f>
        <v/>
      </c>
      <c r="AD123" s="4" t="str">
        <f>IF(Table1[[#This Row],[SISA]]="","",INDEX([1]!NOTA[STN],Table1[[#This Row],[//NOTA]]))</f>
        <v/>
      </c>
      <c r="AE12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23" s="2" t="str">
        <f>IF(Table1[[#This Row],[SISA X]]="","",Table1[[#This Row],[STN X]])</f>
        <v/>
      </c>
      <c r="AG123" s="2">
        <f ca="1">IF(AND(AX$5:AX$373&gt;=$3:$3,AX$5:AX$373&lt;=$4:$4),Table1[[#This Row],[CTN]],"")</f>
        <v>1</v>
      </c>
      <c r="AH123" s="2" t="str">
        <f ca="1">IF(Table1[[#This Row],[CTN_MG_1]]="","",Table1[[#This Row],[SISA X]])</f>
        <v/>
      </c>
      <c r="AI123" s="2" t="str">
        <f ca="1">IF(Table1[[#This Row],[QTY_ECER_MG_1]]="","",Table1[[#This Row],[STN SISA X]])</f>
        <v/>
      </c>
      <c r="AJ123" s="2">
        <f ca="1">IF(Table1[[#This Row],[CTN_MG_1]]="","",COUNT(AG$6:AG123))</f>
        <v>109</v>
      </c>
      <c r="AK123" s="2" t="str">
        <f ca="1">IF(AND(Table1[TGL_H]&gt;=$3:$3,Table1[TGL_H]&lt;=$4:$4),Table1[CTN],"")</f>
        <v/>
      </c>
      <c r="AL123" s="2" t="str">
        <f ca="1">IF(Table1[[#This Row],[CTN_MG_2]]="","",Table1[[#This Row],[SISA X]])</f>
        <v/>
      </c>
      <c r="AM123" s="2" t="str">
        <f ca="1">IF(Table1[[#This Row],[QTY_ECER_MG_2]]="","",Table1[[#This Row],[STN SISA X]])</f>
        <v/>
      </c>
      <c r="AN123" s="2" t="str">
        <f ca="1">IF(Table1[[#This Row],[CTN_MG_2]]="","",COUNT(AK$6:AK123))</f>
        <v/>
      </c>
      <c r="AO123" s="2" t="str">
        <f ca="1">IF(AND(AX$5:AX$373&gt;=$3:$3,AX$5:AX$373&lt;=$4:$4),Table1[[#This Row],[CTN]],"")</f>
        <v/>
      </c>
      <c r="AP123" s="2" t="str">
        <f ca="1">IF(Table1[[#This Row],[CTN_MG_3]]="","",Table1[[#This Row],[SISA X]])</f>
        <v/>
      </c>
      <c r="AQ123" s="2" t="str">
        <f ca="1">IF(Table1[[#This Row],[QTY_ECER_MG_3]]="","",Table1[[#This Row],[STN SISA X]])</f>
        <v/>
      </c>
      <c r="AR123" s="4" t="str">
        <f ca="1">IF(Table1[[#This Row],[CTN_MG_3]]="","",COUNT(AO$6:AO123))</f>
        <v/>
      </c>
      <c r="AS123" s="4" t="str">
        <f ca="1">IF(AND(Table1[[#This Row],[TGL_H]]&gt;=$3:$3,Table1[[#This Row],[TGL_H]]&lt;=$4:$4),Table1[[#This Row],[CTN]],"")</f>
        <v/>
      </c>
      <c r="AT123" s="4" t="str">
        <f ca="1">IF(Table1[[#This Row],[CTN_MG_4]]="","",Table1[[#This Row],[SISA X]])</f>
        <v/>
      </c>
      <c r="AU123" s="4" t="str">
        <f ca="1">IF(Table1[[#This Row],[QTY_ECER_MG_4]]="","",Table1[[#This Row],[STN SISA X]])</f>
        <v/>
      </c>
      <c r="AV123" s="4" t="str">
        <f ca="1">IF(Table1[[#This Row],[CTN_MG_4]]="","",COUNT(AS$6:AS123))</f>
        <v/>
      </c>
      <c r="AW123" s="4">
        <f ca="1">IF(Table1[[#This Row],[ID_4]]="",IF(Table1[[#This Row],[ID_3]]="",IF(Table1[[#This Row],[ID_2]]="",IF(Table1[[#This Row],[ID_1]]="","",1),2),3),4)</f>
        <v>1</v>
      </c>
      <c r="AX123" s="3">
        <f ca="1">INDEX([1]!NOTA[TGL_H],Table1[[#This Row],[//NOTA]])</f>
        <v>45114</v>
      </c>
    </row>
    <row r="124" spans="1:50" x14ac:dyDescent="0.25">
      <c r="A124" s="1">
        <v>156</v>
      </c>
      <c r="D124" t="str">
        <f ca="1">INDEX([1]!NOTA[NB NOTA_C_QTY],Table1[[#This Row],[//NOTA]])</f>
        <v>kenkostainlesssteelruler30cm25lsnartomoro</v>
      </c>
      <c r="E124" t="str">
        <f ca="1">INDEX([1]!NOTA[NB NOTA_C_QTY],Table1[[#This Row],[//NOTA]])&amp;Table1[[#This Row],[MINGGU]]</f>
        <v>kenkostainlesssteelruler30cm25lsnartomoro1</v>
      </c>
      <c r="F124">
        <f t="shared" si="1"/>
        <v>156</v>
      </c>
      <c r="G12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24">
        <f ca="1">MATCH(Table1[[#This Row],[NB NOTA_C_QTY]],[2]!db[NB NOTA_C_QTY+F],0)</f>
        <v>356</v>
      </c>
      <c r="I124" s="4" t="str">
        <f ca="1">INDEX(INDIRECT($4:$4),Table1[//DB])</f>
        <v>Garisan besi 30cm Kenko</v>
      </c>
      <c r="J124" s="4" t="str">
        <f ca="1">INDEX(INDIRECT($4:$4),Table1[//DB])</f>
        <v>ARTO MORO</v>
      </c>
      <c r="K124" s="5" t="str">
        <f ca="1">INDEX(INDIRECT($4:$4),Table1[//DB])</f>
        <v>KENKO</v>
      </c>
      <c r="L124" s="4" t="str">
        <f ca="1">INDEX(INDIRECT($4:$4),Table1[//DB])</f>
        <v>25 LSN</v>
      </c>
      <c r="M124" s="4" t="str">
        <f ca="1">INDEX(INDIRECT($4:$4),Table1[//DB])</f>
        <v>garisan</v>
      </c>
      <c r="N124" s="4" t="str">
        <f ca="1">INDEX(INDIRECT($4:$4),Table1[//DB])</f>
        <v>25</v>
      </c>
      <c r="O124" s="4" t="str">
        <f ca="1">INDEX(INDIRECT($4:$4),Table1[//DB])</f>
        <v>LSN</v>
      </c>
      <c r="P124" s="4">
        <f ca="1">INDEX(INDIRECT($4:$4),Table1[//DB])</f>
        <v>12</v>
      </c>
      <c r="Q124" s="4" t="str">
        <f ca="1">INDEX(INDIRECT($4:$4),Table1[//DB])</f>
        <v>PCS</v>
      </c>
      <c r="R124" s="4" t="str">
        <f ca="1">INDEX(INDIRECT($4:$4),Table1[//DB])</f>
        <v/>
      </c>
      <c r="S124" s="4" t="str">
        <f ca="1">INDEX(INDIRECT($4:$4),Table1[//DB])</f>
        <v/>
      </c>
      <c r="T124" s="4">
        <f ca="1">INDEX(INDIRECT($4:$4),Table1[//DB])</f>
        <v>300</v>
      </c>
      <c r="U124" s="4" t="str">
        <f ca="1">INDEX(INDIRECT($4:$4),Table1[//DB])</f>
        <v>PCS</v>
      </c>
      <c r="V124" s="4"/>
      <c r="W124" s="2">
        <f>INDEX([1]!NOTA[C],Table1[[#This Row],[//NOTA]])</f>
        <v>1</v>
      </c>
      <c r="X124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24" s="2">
        <f ca="1">INDEX(INDIRECT($2:$2),Table1[//NOTA])</f>
        <v>0</v>
      </c>
      <c r="Z124" s="2">
        <f>IF(Table1[[#This Row],[CTN]]&lt;1,"",INDEX([1]!NOTA[QTY],Table1[[#This Row],[//NOTA]]))</f>
        <v>0</v>
      </c>
      <c r="AA124" s="2">
        <f>IF(Table1[[#This Row],[CTN]]&lt;1,"",INDEX([1]!NOTA[STN],Table1[[#This Row],[//NOTA]]))</f>
        <v>0</v>
      </c>
      <c r="AB12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300</v>
      </c>
      <c r="AC124" s="4" t="str">
        <f>IF(Table1[[#This Row],[CTN]]&lt;1,INDEX([1]!NOTA[QTY],Table1[[#This Row],[//NOTA]]),"")</f>
        <v/>
      </c>
      <c r="AD124" s="4" t="str">
        <f>IF(Table1[[#This Row],[SISA]]="","",INDEX([1]!NOTA[STN],Table1[[#This Row],[//NOTA]]))</f>
        <v/>
      </c>
      <c r="AE12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24" s="2" t="str">
        <f>IF(Table1[[#This Row],[SISA X]]="","",Table1[[#This Row],[STN X]])</f>
        <v/>
      </c>
      <c r="AG124" s="2">
        <f ca="1">IF(AND(AX$5:AX$373&gt;=$3:$3,AX$5:AX$373&lt;=$4:$4),Table1[[#This Row],[CTN]],"")</f>
        <v>1</v>
      </c>
      <c r="AH124" s="2" t="str">
        <f ca="1">IF(Table1[[#This Row],[CTN_MG_1]]="","",Table1[[#This Row],[SISA X]])</f>
        <v/>
      </c>
      <c r="AI124" s="2" t="str">
        <f ca="1">IF(Table1[[#This Row],[QTY_ECER_MG_1]]="","",Table1[[#This Row],[STN SISA X]])</f>
        <v/>
      </c>
      <c r="AJ124" s="2">
        <f ca="1">IF(Table1[[#This Row],[CTN_MG_1]]="","",COUNT(AG$6:AG124))</f>
        <v>110</v>
      </c>
      <c r="AK124" s="2" t="str">
        <f ca="1">IF(AND(Table1[TGL_H]&gt;=$3:$3,Table1[TGL_H]&lt;=$4:$4),Table1[CTN],"")</f>
        <v/>
      </c>
      <c r="AL124" s="2" t="str">
        <f ca="1">IF(Table1[[#This Row],[CTN_MG_2]]="","",Table1[[#This Row],[SISA X]])</f>
        <v/>
      </c>
      <c r="AM124" s="2" t="str">
        <f ca="1">IF(Table1[[#This Row],[QTY_ECER_MG_2]]="","",Table1[[#This Row],[STN SISA X]])</f>
        <v/>
      </c>
      <c r="AN124" s="2" t="str">
        <f ca="1">IF(Table1[[#This Row],[CTN_MG_2]]="","",COUNT(AK$6:AK124))</f>
        <v/>
      </c>
      <c r="AO124" s="2" t="str">
        <f ca="1">IF(AND(AX$5:AX$373&gt;=$3:$3,AX$5:AX$373&lt;=$4:$4),Table1[[#This Row],[CTN]],"")</f>
        <v/>
      </c>
      <c r="AP124" s="2" t="str">
        <f ca="1">IF(Table1[[#This Row],[CTN_MG_3]]="","",Table1[[#This Row],[SISA X]])</f>
        <v/>
      </c>
      <c r="AQ124" s="2" t="str">
        <f ca="1">IF(Table1[[#This Row],[QTY_ECER_MG_3]]="","",Table1[[#This Row],[STN SISA X]])</f>
        <v/>
      </c>
      <c r="AR124" s="4" t="str">
        <f ca="1">IF(Table1[[#This Row],[CTN_MG_3]]="","",COUNT(AO$6:AO124))</f>
        <v/>
      </c>
      <c r="AS124" s="4" t="str">
        <f ca="1">IF(AND(Table1[[#This Row],[TGL_H]]&gt;=$3:$3,Table1[[#This Row],[TGL_H]]&lt;=$4:$4),Table1[[#This Row],[CTN]],"")</f>
        <v/>
      </c>
      <c r="AT124" s="4" t="str">
        <f ca="1">IF(Table1[[#This Row],[CTN_MG_4]]="","",Table1[[#This Row],[SISA X]])</f>
        <v/>
      </c>
      <c r="AU124" s="4" t="str">
        <f ca="1">IF(Table1[[#This Row],[QTY_ECER_MG_4]]="","",Table1[[#This Row],[STN SISA X]])</f>
        <v/>
      </c>
      <c r="AV124" s="4" t="str">
        <f ca="1">IF(Table1[[#This Row],[CTN_MG_4]]="","",COUNT(AS$6:AS124))</f>
        <v/>
      </c>
      <c r="AW124" s="4">
        <f ca="1">IF(Table1[[#This Row],[ID_4]]="",IF(Table1[[#This Row],[ID_3]]="",IF(Table1[[#This Row],[ID_2]]="",IF(Table1[[#This Row],[ID_1]]="","",1),2),3),4)</f>
        <v>1</v>
      </c>
      <c r="AX124" s="3">
        <f ca="1">INDEX([1]!NOTA[TGL_H],Table1[[#This Row],[//NOTA]])</f>
        <v>45114</v>
      </c>
    </row>
    <row r="125" spans="1:50" x14ac:dyDescent="0.25">
      <c r="A125" s="1">
        <v>157</v>
      </c>
      <c r="D125" t="str">
        <f ca="1">INDEX([1]!NOTA[NB NOTA_C_QTY],Table1[[#This Row],[//NOTA]])</f>
        <v>kenkobinderclipno15520grsartomoro</v>
      </c>
      <c r="E125" t="str">
        <f ca="1">INDEX([1]!NOTA[NB NOTA_C_QTY],Table1[[#This Row],[//NOTA]])&amp;Table1[[#This Row],[MINGGU]]</f>
        <v>kenkobinderclipno15520grsartomoro1</v>
      </c>
      <c r="F125">
        <f t="shared" si="1"/>
        <v>157</v>
      </c>
      <c r="G125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25">
        <f ca="1">MATCH(Table1[[#This Row],[NB NOTA_C_QTY]],[2]!db[NB NOTA_C_QTY+F],0)</f>
        <v>134</v>
      </c>
      <c r="I125" s="4" t="str">
        <f ca="1">INDEX(INDIRECT($4:$4),Table1[//DB])</f>
        <v>Binder clip Kenko 155</v>
      </c>
      <c r="J125" s="4" t="str">
        <f ca="1">INDEX(INDIRECT($4:$4),Table1[//DB])</f>
        <v>ARTO MORO</v>
      </c>
      <c r="K125" s="5" t="str">
        <f ca="1">INDEX(INDIRECT($4:$4),Table1[//DB])</f>
        <v>KENKO</v>
      </c>
      <c r="L125" s="4" t="str">
        <f ca="1">INDEX(INDIRECT($4:$4),Table1[//DB])</f>
        <v>20 GRS</v>
      </c>
      <c r="M125" s="4" t="str">
        <f ca="1">INDEX(INDIRECT($4:$4),Table1[//DB])</f>
        <v>clip</v>
      </c>
      <c r="N125" s="4" t="str">
        <f ca="1">INDEX(INDIRECT($4:$4),Table1[//DB])</f>
        <v>20</v>
      </c>
      <c r="O125" s="4" t="str">
        <f ca="1">INDEX(INDIRECT($4:$4),Table1[//DB])</f>
        <v>GRS</v>
      </c>
      <c r="P125" s="4">
        <f ca="1">INDEX(INDIRECT($4:$4),Table1[//DB])</f>
        <v>12</v>
      </c>
      <c r="Q125" s="4" t="str">
        <f ca="1">INDEX(INDIRECT($4:$4),Table1[//DB])</f>
        <v>LSN</v>
      </c>
      <c r="R125" s="4">
        <f ca="1">INDEX(INDIRECT($4:$4),Table1[//DB])</f>
        <v>12</v>
      </c>
      <c r="S125" s="4" t="str">
        <f ca="1">INDEX(INDIRECT($4:$4),Table1[//DB])</f>
        <v>PCS</v>
      </c>
      <c r="T125" s="4">
        <f ca="1">INDEX(INDIRECT($4:$4),Table1[//DB])</f>
        <v>2880</v>
      </c>
      <c r="U125" s="4" t="str">
        <f ca="1">INDEX(INDIRECT($4:$4),Table1[//DB])</f>
        <v>PCS</v>
      </c>
      <c r="V125" s="4"/>
      <c r="W125" s="2">
        <f>INDEX([1]!NOTA[C],Table1[[#This Row],[//NOTA]])</f>
        <v>1</v>
      </c>
      <c r="X125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25" s="2">
        <f ca="1">INDEX(INDIRECT($2:$2),Table1[//NOTA])</f>
        <v>0</v>
      </c>
      <c r="Z125" s="2">
        <f>IF(Table1[[#This Row],[CTN]]&lt;1,"",INDEX([1]!NOTA[QTY],Table1[[#This Row],[//NOTA]]))</f>
        <v>0</v>
      </c>
      <c r="AA125" s="2">
        <f>IF(Table1[[#This Row],[CTN]]&lt;1,"",INDEX([1]!NOTA[STN],Table1[[#This Row],[//NOTA]]))</f>
        <v>0</v>
      </c>
      <c r="AB12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2880</v>
      </c>
      <c r="AC125" s="4" t="str">
        <f>IF(Table1[[#This Row],[CTN]]&lt;1,INDEX([1]!NOTA[QTY],Table1[[#This Row],[//NOTA]]),"")</f>
        <v/>
      </c>
      <c r="AD125" s="4" t="str">
        <f>IF(Table1[[#This Row],[SISA]]="","",INDEX([1]!NOTA[STN],Table1[[#This Row],[//NOTA]]))</f>
        <v/>
      </c>
      <c r="AE12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25" s="2" t="str">
        <f>IF(Table1[[#This Row],[SISA X]]="","",Table1[[#This Row],[STN X]])</f>
        <v/>
      </c>
      <c r="AG125" s="2">
        <f ca="1">IF(AND(AX$5:AX$373&gt;=$3:$3,AX$5:AX$373&lt;=$4:$4),Table1[[#This Row],[CTN]],"")</f>
        <v>1</v>
      </c>
      <c r="AH125" s="2" t="str">
        <f ca="1">IF(Table1[[#This Row],[CTN_MG_1]]="","",Table1[[#This Row],[SISA X]])</f>
        <v/>
      </c>
      <c r="AI125" s="2" t="str">
        <f ca="1">IF(Table1[[#This Row],[QTY_ECER_MG_1]]="","",Table1[[#This Row],[STN SISA X]])</f>
        <v/>
      </c>
      <c r="AJ125" s="2">
        <f ca="1">IF(Table1[[#This Row],[CTN_MG_1]]="","",COUNT(AG$6:AG125))</f>
        <v>111</v>
      </c>
      <c r="AK125" s="2" t="str">
        <f ca="1">IF(AND(Table1[TGL_H]&gt;=$3:$3,Table1[TGL_H]&lt;=$4:$4),Table1[CTN],"")</f>
        <v/>
      </c>
      <c r="AL125" s="2" t="str">
        <f ca="1">IF(Table1[[#This Row],[CTN_MG_2]]="","",Table1[[#This Row],[SISA X]])</f>
        <v/>
      </c>
      <c r="AM125" s="2" t="str">
        <f ca="1">IF(Table1[[#This Row],[QTY_ECER_MG_2]]="","",Table1[[#This Row],[STN SISA X]])</f>
        <v/>
      </c>
      <c r="AN125" s="2" t="str">
        <f ca="1">IF(Table1[[#This Row],[CTN_MG_2]]="","",COUNT(AK$6:AK125))</f>
        <v/>
      </c>
      <c r="AO125" s="2" t="str">
        <f ca="1">IF(AND(AX$5:AX$373&gt;=$3:$3,AX$5:AX$373&lt;=$4:$4),Table1[[#This Row],[CTN]],"")</f>
        <v/>
      </c>
      <c r="AP125" s="2" t="str">
        <f ca="1">IF(Table1[[#This Row],[CTN_MG_3]]="","",Table1[[#This Row],[SISA X]])</f>
        <v/>
      </c>
      <c r="AQ125" s="2" t="str">
        <f ca="1">IF(Table1[[#This Row],[QTY_ECER_MG_3]]="","",Table1[[#This Row],[STN SISA X]])</f>
        <v/>
      </c>
      <c r="AR125" s="4" t="str">
        <f ca="1">IF(Table1[[#This Row],[CTN_MG_3]]="","",COUNT(AO$6:AO125))</f>
        <v/>
      </c>
      <c r="AS125" s="4" t="str">
        <f ca="1">IF(AND(Table1[[#This Row],[TGL_H]]&gt;=$3:$3,Table1[[#This Row],[TGL_H]]&lt;=$4:$4),Table1[[#This Row],[CTN]],"")</f>
        <v/>
      </c>
      <c r="AT125" s="4" t="str">
        <f ca="1">IF(Table1[[#This Row],[CTN_MG_4]]="","",Table1[[#This Row],[SISA X]])</f>
        <v/>
      </c>
      <c r="AU125" s="4" t="str">
        <f ca="1">IF(Table1[[#This Row],[QTY_ECER_MG_4]]="","",Table1[[#This Row],[STN SISA X]])</f>
        <v/>
      </c>
      <c r="AV125" s="4" t="str">
        <f ca="1">IF(Table1[[#This Row],[CTN_MG_4]]="","",COUNT(AS$6:AS125))</f>
        <v/>
      </c>
      <c r="AW125" s="4">
        <f ca="1">IF(Table1[[#This Row],[ID_4]]="",IF(Table1[[#This Row],[ID_3]]="",IF(Table1[[#This Row],[ID_2]]="",IF(Table1[[#This Row],[ID_1]]="","",1),2),3),4)</f>
        <v>1</v>
      </c>
      <c r="AX125" s="3">
        <f ca="1">INDEX([1]!NOTA[TGL_H],Table1[[#This Row],[//NOTA]])</f>
        <v>45114</v>
      </c>
    </row>
    <row r="126" spans="1:50" x14ac:dyDescent="0.25">
      <c r="A126" s="1">
        <v>158</v>
      </c>
      <c r="D126" t="str">
        <f ca="1">INDEX([1]!NOTA[NB NOTA_C_QTY],Table1[[#This Row],[//NOTA]])</f>
        <v>kenkobinderclipno20010grsartomoro</v>
      </c>
      <c r="E126" t="str">
        <f ca="1">INDEX([1]!NOTA[NB NOTA_C_QTY],Table1[[#This Row],[//NOTA]])&amp;Table1[[#This Row],[MINGGU]]</f>
        <v>kenkobinderclipno20010grsartomoro1</v>
      </c>
      <c r="F126">
        <f t="shared" si="1"/>
        <v>158</v>
      </c>
      <c r="G126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26">
        <f ca="1">MATCH(Table1[[#This Row],[NB NOTA_C_QTY]],[2]!db[NB NOTA_C_QTY+F],0)</f>
        <v>135</v>
      </c>
      <c r="I126" s="4" t="str">
        <f ca="1">INDEX(INDIRECT($4:$4),Table1[//DB])</f>
        <v>Binder clip Kenko 200</v>
      </c>
      <c r="J126" s="4" t="str">
        <f ca="1">INDEX(INDIRECT($4:$4),Table1[//DB])</f>
        <v>ARTO MORO</v>
      </c>
      <c r="K126" s="5" t="str">
        <f ca="1">INDEX(INDIRECT($4:$4),Table1[//DB])</f>
        <v>KENKO</v>
      </c>
      <c r="L126" s="4" t="str">
        <f ca="1">INDEX(INDIRECT($4:$4),Table1[//DB])</f>
        <v>10 GRS</v>
      </c>
      <c r="M126" s="4" t="str">
        <f ca="1">INDEX(INDIRECT($4:$4),Table1[//DB])</f>
        <v>clip</v>
      </c>
      <c r="N126" s="4" t="str">
        <f ca="1">INDEX(INDIRECT($4:$4),Table1[//DB])</f>
        <v>10</v>
      </c>
      <c r="O126" s="4" t="str">
        <f ca="1">INDEX(INDIRECT($4:$4),Table1[//DB])</f>
        <v>GRS</v>
      </c>
      <c r="P126" s="4">
        <f ca="1">INDEX(INDIRECT($4:$4),Table1[//DB])</f>
        <v>12</v>
      </c>
      <c r="Q126" s="4" t="str">
        <f ca="1">INDEX(INDIRECT($4:$4),Table1[//DB])</f>
        <v>LSN</v>
      </c>
      <c r="R126" s="4">
        <f ca="1">INDEX(INDIRECT($4:$4),Table1[//DB])</f>
        <v>12</v>
      </c>
      <c r="S126" s="4" t="str">
        <f ca="1">INDEX(INDIRECT($4:$4),Table1[//DB])</f>
        <v>PCS</v>
      </c>
      <c r="T126" s="4">
        <f ca="1">INDEX(INDIRECT($4:$4),Table1[//DB])</f>
        <v>1440</v>
      </c>
      <c r="U126" s="4" t="str">
        <f ca="1">INDEX(INDIRECT($4:$4),Table1[//DB])</f>
        <v>PCS</v>
      </c>
      <c r="V126" s="4"/>
      <c r="W126" s="2">
        <f>INDEX([1]!NOTA[C],Table1[[#This Row],[//NOTA]])</f>
        <v>1</v>
      </c>
      <c r="X126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26" s="2">
        <f ca="1">INDEX(INDIRECT($2:$2),Table1[//NOTA])</f>
        <v>0</v>
      </c>
      <c r="Z126" s="2">
        <f>IF(Table1[[#This Row],[CTN]]&lt;1,"",INDEX([1]!NOTA[QTY],Table1[[#This Row],[//NOTA]]))</f>
        <v>0</v>
      </c>
      <c r="AA126" s="2">
        <f>IF(Table1[[#This Row],[CTN]]&lt;1,"",INDEX([1]!NOTA[STN],Table1[[#This Row],[//NOTA]]))</f>
        <v>0</v>
      </c>
      <c r="AB12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1440</v>
      </c>
      <c r="AC126" s="4" t="str">
        <f>IF(Table1[[#This Row],[CTN]]&lt;1,INDEX([1]!NOTA[QTY],Table1[[#This Row],[//NOTA]]),"")</f>
        <v/>
      </c>
      <c r="AD126" s="4" t="str">
        <f>IF(Table1[[#This Row],[SISA]]="","",INDEX([1]!NOTA[STN],Table1[[#This Row],[//NOTA]]))</f>
        <v/>
      </c>
      <c r="AE12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26" s="2" t="str">
        <f>IF(Table1[[#This Row],[SISA X]]="","",Table1[[#This Row],[STN X]])</f>
        <v/>
      </c>
      <c r="AG126" s="2">
        <f ca="1">IF(AND(AX$5:AX$373&gt;=$3:$3,AX$5:AX$373&lt;=$4:$4),Table1[[#This Row],[CTN]],"")</f>
        <v>1</v>
      </c>
      <c r="AH126" s="2" t="str">
        <f ca="1">IF(Table1[[#This Row],[CTN_MG_1]]="","",Table1[[#This Row],[SISA X]])</f>
        <v/>
      </c>
      <c r="AI126" s="2" t="str">
        <f ca="1">IF(Table1[[#This Row],[QTY_ECER_MG_1]]="","",Table1[[#This Row],[STN SISA X]])</f>
        <v/>
      </c>
      <c r="AJ126" s="2">
        <f ca="1">IF(Table1[[#This Row],[CTN_MG_1]]="","",COUNT(AG$6:AG126))</f>
        <v>112</v>
      </c>
      <c r="AK126" s="2" t="str">
        <f ca="1">IF(AND(Table1[TGL_H]&gt;=$3:$3,Table1[TGL_H]&lt;=$4:$4),Table1[CTN],"")</f>
        <v/>
      </c>
      <c r="AL126" s="2" t="str">
        <f ca="1">IF(Table1[[#This Row],[CTN_MG_2]]="","",Table1[[#This Row],[SISA X]])</f>
        <v/>
      </c>
      <c r="AM126" s="2" t="str">
        <f ca="1">IF(Table1[[#This Row],[QTY_ECER_MG_2]]="","",Table1[[#This Row],[STN SISA X]])</f>
        <v/>
      </c>
      <c r="AN126" s="2" t="str">
        <f ca="1">IF(Table1[[#This Row],[CTN_MG_2]]="","",COUNT(AK$6:AK126))</f>
        <v/>
      </c>
      <c r="AO126" s="2" t="str">
        <f ca="1">IF(AND(AX$5:AX$373&gt;=$3:$3,AX$5:AX$373&lt;=$4:$4),Table1[[#This Row],[CTN]],"")</f>
        <v/>
      </c>
      <c r="AP126" s="2" t="str">
        <f ca="1">IF(Table1[[#This Row],[CTN_MG_3]]="","",Table1[[#This Row],[SISA X]])</f>
        <v/>
      </c>
      <c r="AQ126" s="2" t="str">
        <f ca="1">IF(Table1[[#This Row],[QTY_ECER_MG_3]]="","",Table1[[#This Row],[STN SISA X]])</f>
        <v/>
      </c>
      <c r="AR126" s="4" t="str">
        <f ca="1">IF(Table1[[#This Row],[CTN_MG_3]]="","",COUNT(AO$6:AO126))</f>
        <v/>
      </c>
      <c r="AS126" s="4" t="str">
        <f ca="1">IF(AND(Table1[[#This Row],[TGL_H]]&gt;=$3:$3,Table1[[#This Row],[TGL_H]]&lt;=$4:$4),Table1[[#This Row],[CTN]],"")</f>
        <v/>
      </c>
      <c r="AT126" s="4" t="str">
        <f ca="1">IF(Table1[[#This Row],[CTN_MG_4]]="","",Table1[[#This Row],[SISA X]])</f>
        <v/>
      </c>
      <c r="AU126" s="4" t="str">
        <f ca="1">IF(Table1[[#This Row],[QTY_ECER_MG_4]]="","",Table1[[#This Row],[STN SISA X]])</f>
        <v/>
      </c>
      <c r="AV126" s="4" t="str">
        <f ca="1">IF(Table1[[#This Row],[CTN_MG_4]]="","",COUNT(AS$6:AS126))</f>
        <v/>
      </c>
      <c r="AW126" s="4">
        <f ca="1">IF(Table1[[#This Row],[ID_4]]="",IF(Table1[[#This Row],[ID_3]]="",IF(Table1[[#This Row],[ID_2]]="",IF(Table1[[#This Row],[ID_1]]="","",1),2),3),4)</f>
        <v>1</v>
      </c>
      <c r="AX126" s="3">
        <f ca="1">INDEX([1]!NOTA[TGL_H],Table1[[#This Row],[//NOTA]])</f>
        <v>45114</v>
      </c>
    </row>
    <row r="127" spans="1:50" x14ac:dyDescent="0.25">
      <c r="A127" s="1">
        <v>160</v>
      </c>
      <c r="D127" t="str">
        <f ca="1">INDEX([1]!NOTA[NB NOTA_C_QTY],Table1[[#This Row],[//NOTA]])</f>
        <v>kenkocuttera3009mmblade30lsnartomoro</v>
      </c>
      <c r="E127" t="str">
        <f ca="1">INDEX([1]!NOTA[NB NOTA_C_QTY],Table1[[#This Row],[//NOTA]])&amp;Table1[[#This Row],[MINGGU]]</f>
        <v>kenkocuttera3009mmblade30lsnartomoro1</v>
      </c>
      <c r="F127">
        <f t="shared" si="1"/>
        <v>160</v>
      </c>
      <c r="G127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27">
        <f ca="1">MATCH(Table1[[#This Row],[NB NOTA_C_QTY]],[2]!db[NB NOTA_C_QTY+F],0)</f>
        <v>314</v>
      </c>
      <c r="I127" s="4" t="str">
        <f ca="1">INDEX(INDIRECT($4:$4),Table1[//DB])</f>
        <v>Cutter Kenko A-300</v>
      </c>
      <c r="J127" s="4" t="str">
        <f ca="1">INDEX(INDIRECT($4:$4),Table1[//DB])</f>
        <v>ARTO MORO</v>
      </c>
      <c r="K127" s="5" t="str">
        <f ca="1">INDEX(INDIRECT($4:$4),Table1[//DB])</f>
        <v>KENKO</v>
      </c>
      <c r="L127" s="4" t="str">
        <f ca="1">INDEX(INDIRECT($4:$4),Table1[//DB])</f>
        <v>30 LSN</v>
      </c>
      <c r="M127" s="4" t="str">
        <f ca="1">INDEX(INDIRECT($4:$4),Table1[//DB])</f>
        <v>cutter</v>
      </c>
      <c r="N127" s="4" t="str">
        <f ca="1">INDEX(INDIRECT($4:$4),Table1[//DB])</f>
        <v>30</v>
      </c>
      <c r="O127" s="4" t="str">
        <f ca="1">INDEX(INDIRECT($4:$4),Table1[//DB])</f>
        <v>LSN</v>
      </c>
      <c r="P127" s="4">
        <f ca="1">INDEX(INDIRECT($4:$4),Table1[//DB])</f>
        <v>12</v>
      </c>
      <c r="Q127" s="4" t="str">
        <f ca="1">INDEX(INDIRECT($4:$4),Table1[//DB])</f>
        <v>PCS</v>
      </c>
      <c r="R127" s="4" t="str">
        <f ca="1">INDEX(INDIRECT($4:$4),Table1[//DB])</f>
        <v/>
      </c>
      <c r="S127" s="4" t="str">
        <f ca="1">INDEX(INDIRECT($4:$4),Table1[//DB])</f>
        <v/>
      </c>
      <c r="T127" s="4">
        <f ca="1">INDEX(INDIRECT($4:$4),Table1[//DB])</f>
        <v>360</v>
      </c>
      <c r="U127" s="4" t="str">
        <f ca="1">INDEX(INDIRECT($4:$4),Table1[//DB])</f>
        <v>PCS</v>
      </c>
      <c r="V127" s="4"/>
      <c r="W127" s="2">
        <f>INDEX([1]!NOTA[C],Table1[[#This Row],[//NOTA]])</f>
        <v>1</v>
      </c>
      <c r="X127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27" s="2">
        <f ca="1">INDEX(INDIRECT($2:$2),Table1[//NOTA])</f>
        <v>0</v>
      </c>
      <c r="Z127" s="2">
        <f>IF(Table1[[#This Row],[CTN]]&lt;1,"",INDEX([1]!NOTA[QTY],Table1[[#This Row],[//NOTA]]))</f>
        <v>0</v>
      </c>
      <c r="AA127" s="2">
        <f>IF(Table1[[#This Row],[CTN]]&lt;1,"",INDEX([1]!NOTA[STN],Table1[[#This Row],[//NOTA]]))</f>
        <v>0</v>
      </c>
      <c r="AB12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360</v>
      </c>
      <c r="AC127" s="4" t="str">
        <f>IF(Table1[[#This Row],[CTN]]&lt;1,INDEX([1]!NOTA[QTY],Table1[[#This Row],[//NOTA]]),"")</f>
        <v/>
      </c>
      <c r="AD127" s="4" t="str">
        <f>IF(Table1[[#This Row],[SISA]]="","",INDEX([1]!NOTA[STN],Table1[[#This Row],[//NOTA]]))</f>
        <v/>
      </c>
      <c r="AE12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27" s="2" t="str">
        <f>IF(Table1[[#This Row],[SISA X]]="","",Table1[[#This Row],[STN X]])</f>
        <v/>
      </c>
      <c r="AG127" s="2">
        <f ca="1">IF(AND(AX$5:AX$373&gt;=$3:$3,AX$5:AX$373&lt;=$4:$4),Table1[[#This Row],[CTN]],"")</f>
        <v>1</v>
      </c>
      <c r="AH127" s="2" t="str">
        <f ca="1">IF(Table1[[#This Row],[CTN_MG_1]]="","",Table1[[#This Row],[SISA X]])</f>
        <v/>
      </c>
      <c r="AI127" s="2" t="str">
        <f ca="1">IF(Table1[[#This Row],[QTY_ECER_MG_1]]="","",Table1[[#This Row],[STN SISA X]])</f>
        <v/>
      </c>
      <c r="AJ127" s="2">
        <f ca="1">IF(Table1[[#This Row],[CTN_MG_1]]="","",COUNT(AG$6:AG127))</f>
        <v>113</v>
      </c>
      <c r="AK127" s="2" t="str">
        <f ca="1">IF(AND(Table1[TGL_H]&gt;=$3:$3,Table1[TGL_H]&lt;=$4:$4),Table1[CTN],"")</f>
        <v/>
      </c>
      <c r="AL127" s="2" t="str">
        <f ca="1">IF(Table1[[#This Row],[CTN_MG_2]]="","",Table1[[#This Row],[SISA X]])</f>
        <v/>
      </c>
      <c r="AM127" s="2" t="str">
        <f ca="1">IF(Table1[[#This Row],[QTY_ECER_MG_2]]="","",Table1[[#This Row],[STN SISA X]])</f>
        <v/>
      </c>
      <c r="AN127" s="2" t="str">
        <f ca="1">IF(Table1[[#This Row],[CTN_MG_2]]="","",COUNT(AK$6:AK127))</f>
        <v/>
      </c>
      <c r="AO127" s="2" t="str">
        <f ca="1">IF(AND(AX$5:AX$373&gt;=$3:$3,AX$5:AX$373&lt;=$4:$4),Table1[[#This Row],[CTN]],"")</f>
        <v/>
      </c>
      <c r="AP127" s="2" t="str">
        <f ca="1">IF(Table1[[#This Row],[CTN_MG_3]]="","",Table1[[#This Row],[SISA X]])</f>
        <v/>
      </c>
      <c r="AQ127" s="2" t="str">
        <f ca="1">IF(Table1[[#This Row],[QTY_ECER_MG_3]]="","",Table1[[#This Row],[STN SISA X]])</f>
        <v/>
      </c>
      <c r="AR127" s="4" t="str">
        <f ca="1">IF(Table1[[#This Row],[CTN_MG_3]]="","",COUNT(AO$6:AO127))</f>
        <v/>
      </c>
      <c r="AS127" s="4" t="str">
        <f ca="1">IF(AND(Table1[[#This Row],[TGL_H]]&gt;=$3:$3,Table1[[#This Row],[TGL_H]]&lt;=$4:$4),Table1[[#This Row],[CTN]],"")</f>
        <v/>
      </c>
      <c r="AT127" s="4" t="str">
        <f ca="1">IF(Table1[[#This Row],[CTN_MG_4]]="","",Table1[[#This Row],[SISA X]])</f>
        <v/>
      </c>
      <c r="AU127" s="4" t="str">
        <f ca="1">IF(Table1[[#This Row],[QTY_ECER_MG_4]]="","",Table1[[#This Row],[STN SISA X]])</f>
        <v/>
      </c>
      <c r="AV127" s="4" t="str">
        <f ca="1">IF(Table1[[#This Row],[CTN_MG_4]]="","",COUNT(AS$6:AS127))</f>
        <v/>
      </c>
      <c r="AW127" s="4">
        <f ca="1">IF(Table1[[#This Row],[ID_4]]="",IF(Table1[[#This Row],[ID_3]]="",IF(Table1[[#This Row],[ID_2]]="",IF(Table1[[#This Row],[ID_1]]="","",1),2),3),4)</f>
        <v>1</v>
      </c>
      <c r="AX127" s="3">
        <f ca="1">INDEX([1]!NOTA[TGL_H],Table1[[#This Row],[//NOTA]])</f>
        <v>45114</v>
      </c>
    </row>
    <row r="128" spans="1:50" x14ac:dyDescent="0.25">
      <c r="A128" s="1">
        <v>161</v>
      </c>
      <c r="D128" t="str">
        <f ca="1">INDEX([1]!NOTA[NB NOTA_C_QTY],Table1[[#This Row],[//NOTA]])</f>
        <v>kenkocutterl50018mmblade20lsnartomoro</v>
      </c>
      <c r="E128" t="str">
        <f ca="1">INDEX([1]!NOTA[NB NOTA_C_QTY],Table1[[#This Row],[//NOTA]])&amp;Table1[[#This Row],[MINGGU]]</f>
        <v>kenkocutterl50018mmblade20lsnartomoro1</v>
      </c>
      <c r="F128">
        <f t="shared" si="1"/>
        <v>161</v>
      </c>
      <c r="G128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28">
        <f ca="1">MATCH(Table1[[#This Row],[NB NOTA_C_QTY]],[2]!db[NB NOTA_C_QTY+F],0)</f>
        <v>317</v>
      </c>
      <c r="I128" s="4" t="str">
        <f ca="1">INDEX(INDIRECT($4:$4),Table1[//DB])</f>
        <v>Cutter Kenko L-500</v>
      </c>
      <c r="J128" s="4" t="str">
        <f ca="1">INDEX(INDIRECT($4:$4),Table1[//DB])</f>
        <v>ARTO MORO</v>
      </c>
      <c r="K128" s="5" t="str">
        <f ca="1">INDEX(INDIRECT($4:$4),Table1[//DB])</f>
        <v>KENKO</v>
      </c>
      <c r="L128" s="4" t="str">
        <f ca="1">INDEX(INDIRECT($4:$4),Table1[//DB])</f>
        <v>20 LSN</v>
      </c>
      <c r="M128" s="4" t="str">
        <f ca="1">INDEX(INDIRECT($4:$4),Table1[//DB])</f>
        <v>cutter</v>
      </c>
      <c r="N128" s="4" t="str">
        <f ca="1">INDEX(INDIRECT($4:$4),Table1[//DB])</f>
        <v>20</v>
      </c>
      <c r="O128" s="4" t="str">
        <f ca="1">INDEX(INDIRECT($4:$4),Table1[//DB])</f>
        <v>LSN</v>
      </c>
      <c r="P128" s="4">
        <f ca="1">INDEX(INDIRECT($4:$4),Table1[//DB])</f>
        <v>12</v>
      </c>
      <c r="Q128" s="4" t="str">
        <f ca="1">INDEX(INDIRECT($4:$4),Table1[//DB])</f>
        <v>PCS</v>
      </c>
      <c r="R128" s="4" t="str">
        <f ca="1">INDEX(INDIRECT($4:$4),Table1[//DB])</f>
        <v/>
      </c>
      <c r="S128" s="4" t="str">
        <f ca="1">INDEX(INDIRECT($4:$4),Table1[//DB])</f>
        <v/>
      </c>
      <c r="T128" s="4">
        <f ca="1">INDEX(INDIRECT($4:$4),Table1[//DB])</f>
        <v>240</v>
      </c>
      <c r="U128" s="4" t="str">
        <f ca="1">INDEX(INDIRECT($4:$4),Table1[//DB])</f>
        <v>PCS</v>
      </c>
      <c r="V128" s="4"/>
      <c r="W128" s="2">
        <f>INDEX([1]!NOTA[C],Table1[[#This Row],[//NOTA]])</f>
        <v>1</v>
      </c>
      <c r="X128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28" s="2">
        <f ca="1">INDEX(INDIRECT($2:$2),Table1[//NOTA])</f>
        <v>0</v>
      </c>
      <c r="Z128" s="2">
        <f>IF(Table1[[#This Row],[CTN]]&lt;1,"",INDEX([1]!NOTA[QTY],Table1[[#This Row],[//NOTA]]))</f>
        <v>0</v>
      </c>
      <c r="AA128" s="2">
        <f>IF(Table1[[#This Row],[CTN]]&lt;1,"",INDEX([1]!NOTA[STN],Table1[[#This Row],[//NOTA]]))</f>
        <v>0</v>
      </c>
      <c r="AB12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240</v>
      </c>
      <c r="AC128" s="4" t="str">
        <f>IF(Table1[[#This Row],[CTN]]&lt;1,INDEX([1]!NOTA[QTY],Table1[[#This Row],[//NOTA]]),"")</f>
        <v/>
      </c>
      <c r="AD128" s="4" t="str">
        <f>IF(Table1[[#This Row],[SISA]]="","",INDEX([1]!NOTA[STN],Table1[[#This Row],[//NOTA]]))</f>
        <v/>
      </c>
      <c r="AE12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28" s="2" t="str">
        <f>IF(Table1[[#This Row],[SISA X]]="","",Table1[[#This Row],[STN X]])</f>
        <v/>
      </c>
      <c r="AG128" s="2">
        <f ca="1">IF(AND(AX$5:AX$373&gt;=$3:$3,AX$5:AX$373&lt;=$4:$4),Table1[[#This Row],[CTN]],"")</f>
        <v>1</v>
      </c>
      <c r="AH128" s="2" t="str">
        <f ca="1">IF(Table1[[#This Row],[CTN_MG_1]]="","",Table1[[#This Row],[SISA X]])</f>
        <v/>
      </c>
      <c r="AI128" s="2" t="str">
        <f ca="1">IF(Table1[[#This Row],[QTY_ECER_MG_1]]="","",Table1[[#This Row],[STN SISA X]])</f>
        <v/>
      </c>
      <c r="AJ128" s="2">
        <f ca="1">IF(Table1[[#This Row],[CTN_MG_1]]="","",COUNT(AG$6:AG128))</f>
        <v>114</v>
      </c>
      <c r="AK128" s="2" t="str">
        <f ca="1">IF(AND(Table1[TGL_H]&gt;=$3:$3,Table1[TGL_H]&lt;=$4:$4),Table1[CTN],"")</f>
        <v/>
      </c>
      <c r="AL128" s="2" t="str">
        <f ca="1">IF(Table1[[#This Row],[CTN_MG_2]]="","",Table1[[#This Row],[SISA X]])</f>
        <v/>
      </c>
      <c r="AM128" s="2" t="str">
        <f ca="1">IF(Table1[[#This Row],[QTY_ECER_MG_2]]="","",Table1[[#This Row],[STN SISA X]])</f>
        <v/>
      </c>
      <c r="AN128" s="2" t="str">
        <f ca="1">IF(Table1[[#This Row],[CTN_MG_2]]="","",COUNT(AK$6:AK128))</f>
        <v/>
      </c>
      <c r="AO128" s="2" t="str">
        <f ca="1">IF(AND(AX$5:AX$373&gt;=$3:$3,AX$5:AX$373&lt;=$4:$4),Table1[[#This Row],[CTN]],"")</f>
        <v/>
      </c>
      <c r="AP128" s="2" t="str">
        <f ca="1">IF(Table1[[#This Row],[CTN_MG_3]]="","",Table1[[#This Row],[SISA X]])</f>
        <v/>
      </c>
      <c r="AQ128" s="2" t="str">
        <f ca="1">IF(Table1[[#This Row],[QTY_ECER_MG_3]]="","",Table1[[#This Row],[STN SISA X]])</f>
        <v/>
      </c>
      <c r="AR128" s="4" t="str">
        <f ca="1">IF(Table1[[#This Row],[CTN_MG_3]]="","",COUNT(AO$6:AO128))</f>
        <v/>
      </c>
      <c r="AS128" s="4" t="str">
        <f ca="1">IF(AND(Table1[[#This Row],[TGL_H]]&gt;=$3:$3,Table1[[#This Row],[TGL_H]]&lt;=$4:$4),Table1[[#This Row],[CTN]],"")</f>
        <v/>
      </c>
      <c r="AT128" s="4" t="str">
        <f ca="1">IF(Table1[[#This Row],[CTN_MG_4]]="","",Table1[[#This Row],[SISA X]])</f>
        <v/>
      </c>
      <c r="AU128" s="4" t="str">
        <f ca="1">IF(Table1[[#This Row],[QTY_ECER_MG_4]]="","",Table1[[#This Row],[STN SISA X]])</f>
        <v/>
      </c>
      <c r="AV128" s="4" t="str">
        <f ca="1">IF(Table1[[#This Row],[CTN_MG_4]]="","",COUNT(AS$6:AS128))</f>
        <v/>
      </c>
      <c r="AW128" s="4">
        <f ca="1">IF(Table1[[#This Row],[ID_4]]="",IF(Table1[[#This Row],[ID_3]]="",IF(Table1[[#This Row],[ID_2]]="",IF(Table1[[#This Row],[ID_1]]="","",1),2),3),4)</f>
        <v>1</v>
      </c>
      <c r="AX128" s="3">
        <f ca="1">INDEX([1]!NOTA[TGL_H],Table1[[#This Row],[//NOTA]])</f>
        <v>45114</v>
      </c>
    </row>
    <row r="129" spans="1:50" x14ac:dyDescent="0.25">
      <c r="A129" s="1">
        <v>162</v>
      </c>
      <c r="D129" t="str">
        <f ca="1">INDEX([1]!NOTA[NB NOTA_C_QTY],Table1[[#This Row],[//NOTA]])</f>
        <v>kenkocorrectionfluidke0136lsnartomoro</v>
      </c>
      <c r="E129" t="str">
        <f ca="1">INDEX([1]!NOTA[NB NOTA_C_QTY],Table1[[#This Row],[//NOTA]])&amp;Table1[[#This Row],[MINGGU]]</f>
        <v>kenkocorrectionfluidke0136lsnartomoro1</v>
      </c>
      <c r="F129">
        <f t="shared" si="1"/>
        <v>162</v>
      </c>
      <c r="G129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29">
        <f ca="1">MATCH(Table1[[#This Row],[NB NOTA_C_QTY]],[2]!db[NB NOTA_C_QTY+F],0)</f>
        <v>996</v>
      </c>
      <c r="I129" s="4" t="str">
        <f ca="1">INDEX(INDIRECT($4:$4),Table1[//DB])</f>
        <v>Tipe-ex Kenko KE-01</v>
      </c>
      <c r="J129" s="4" t="str">
        <f ca="1">INDEX(INDIRECT($4:$4),Table1[//DB])</f>
        <v>ARTO MORO</v>
      </c>
      <c r="K129" s="5" t="str">
        <f ca="1">INDEX(INDIRECT($4:$4),Table1[//DB])</f>
        <v>KENKO</v>
      </c>
      <c r="L129" s="4" t="str">
        <f ca="1">INDEX(INDIRECT($4:$4),Table1[//DB])</f>
        <v>36 LSN</v>
      </c>
      <c r="M129" s="4" t="str">
        <f ca="1">INDEX(INDIRECT($4:$4),Table1[//DB])</f>
        <v>tipex</v>
      </c>
      <c r="N129" s="4" t="str">
        <f ca="1">INDEX(INDIRECT($4:$4),Table1[//DB])</f>
        <v>36</v>
      </c>
      <c r="O129" s="4" t="str">
        <f ca="1">INDEX(INDIRECT($4:$4),Table1[//DB])</f>
        <v>LSN</v>
      </c>
      <c r="P129" s="4">
        <f ca="1">INDEX(INDIRECT($4:$4),Table1[//DB])</f>
        <v>12</v>
      </c>
      <c r="Q129" s="4" t="str">
        <f ca="1">INDEX(INDIRECT($4:$4),Table1[//DB])</f>
        <v>PCS</v>
      </c>
      <c r="R129" s="4" t="str">
        <f ca="1">INDEX(INDIRECT($4:$4),Table1[//DB])</f>
        <v/>
      </c>
      <c r="S129" s="4" t="str">
        <f ca="1">INDEX(INDIRECT($4:$4),Table1[//DB])</f>
        <v/>
      </c>
      <c r="T129" s="4">
        <f ca="1">INDEX(INDIRECT($4:$4),Table1[//DB])</f>
        <v>432</v>
      </c>
      <c r="U129" s="4" t="str">
        <f ca="1">INDEX(INDIRECT($4:$4),Table1[//DB])</f>
        <v>PCS</v>
      </c>
      <c r="V129" s="4"/>
      <c r="W129" s="2">
        <f>INDEX([1]!NOTA[C],Table1[[#This Row],[//NOTA]])</f>
        <v>7</v>
      </c>
      <c r="X129" s="2">
        <f ca="1">IF(Table1[[#This Row],[Column5]]/Table1[[#This Row],[QTY X]]=Table1[[#This Row],[CTN]],Table1[[#This Row],[Column5]]/Table1[[#This Row],[QTY X]],Table1[[#This Row],[Column5]]/Table1[[#This Row],[QTY X]]&amp;" xxx ")</f>
        <v>7</v>
      </c>
      <c r="Y129" s="2">
        <f ca="1">INDEX(INDIRECT($2:$2),Table1[//NOTA])</f>
        <v>0</v>
      </c>
      <c r="Z129" s="2">
        <f>IF(Table1[[#This Row],[CTN]]&lt;1,"",INDEX([1]!NOTA[QTY],Table1[[#This Row],[//NOTA]]))</f>
        <v>0</v>
      </c>
      <c r="AA129" s="2">
        <f>IF(Table1[[#This Row],[CTN]]&lt;1,"",INDEX([1]!NOTA[STN],Table1[[#This Row],[//NOTA]]))</f>
        <v>0</v>
      </c>
      <c r="AB12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3024</v>
      </c>
      <c r="AC129" s="4" t="str">
        <f>IF(Table1[[#This Row],[CTN]]&lt;1,INDEX([1]!NOTA[QTY],Table1[[#This Row],[//NOTA]]),"")</f>
        <v/>
      </c>
      <c r="AD129" s="4" t="str">
        <f>IF(Table1[[#This Row],[SISA]]="","",INDEX([1]!NOTA[STN],Table1[[#This Row],[//NOTA]]))</f>
        <v/>
      </c>
      <c r="AE12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29" s="2" t="str">
        <f>IF(Table1[[#This Row],[SISA X]]="","",Table1[[#This Row],[STN X]])</f>
        <v/>
      </c>
      <c r="AG129" s="2">
        <f ca="1">IF(AND(AX$5:AX$373&gt;=$3:$3,AX$5:AX$373&lt;=$4:$4),Table1[[#This Row],[CTN]],"")</f>
        <v>7</v>
      </c>
      <c r="AH129" s="2" t="str">
        <f ca="1">IF(Table1[[#This Row],[CTN_MG_1]]="","",Table1[[#This Row],[SISA X]])</f>
        <v/>
      </c>
      <c r="AI129" s="2" t="str">
        <f ca="1">IF(Table1[[#This Row],[QTY_ECER_MG_1]]="","",Table1[[#This Row],[STN SISA X]])</f>
        <v/>
      </c>
      <c r="AJ129" s="2">
        <f ca="1">IF(Table1[[#This Row],[CTN_MG_1]]="","",COUNT(AG$6:AG129))</f>
        <v>115</v>
      </c>
      <c r="AK129" s="2" t="str">
        <f ca="1">IF(AND(Table1[TGL_H]&gt;=$3:$3,Table1[TGL_H]&lt;=$4:$4),Table1[CTN],"")</f>
        <v/>
      </c>
      <c r="AL129" s="2" t="str">
        <f ca="1">IF(Table1[[#This Row],[CTN_MG_2]]="","",Table1[[#This Row],[SISA X]])</f>
        <v/>
      </c>
      <c r="AM129" s="2" t="str">
        <f ca="1">IF(Table1[[#This Row],[QTY_ECER_MG_2]]="","",Table1[[#This Row],[STN SISA X]])</f>
        <v/>
      </c>
      <c r="AN129" s="2" t="str">
        <f ca="1">IF(Table1[[#This Row],[CTN_MG_2]]="","",COUNT(AK$6:AK129))</f>
        <v/>
      </c>
      <c r="AO129" s="2" t="str">
        <f ca="1">IF(AND(AX$5:AX$373&gt;=$3:$3,AX$5:AX$373&lt;=$4:$4),Table1[[#This Row],[CTN]],"")</f>
        <v/>
      </c>
      <c r="AP129" s="2" t="str">
        <f ca="1">IF(Table1[[#This Row],[CTN_MG_3]]="","",Table1[[#This Row],[SISA X]])</f>
        <v/>
      </c>
      <c r="AQ129" s="2" t="str">
        <f ca="1">IF(Table1[[#This Row],[QTY_ECER_MG_3]]="","",Table1[[#This Row],[STN SISA X]])</f>
        <v/>
      </c>
      <c r="AR129" s="4" t="str">
        <f ca="1">IF(Table1[[#This Row],[CTN_MG_3]]="","",COUNT(AO$6:AO129))</f>
        <v/>
      </c>
      <c r="AS129" s="4" t="str">
        <f ca="1">IF(AND(Table1[[#This Row],[TGL_H]]&gt;=$3:$3,Table1[[#This Row],[TGL_H]]&lt;=$4:$4),Table1[[#This Row],[CTN]],"")</f>
        <v/>
      </c>
      <c r="AT129" s="4" t="str">
        <f ca="1">IF(Table1[[#This Row],[CTN_MG_4]]="","",Table1[[#This Row],[SISA X]])</f>
        <v/>
      </c>
      <c r="AU129" s="4" t="str">
        <f ca="1">IF(Table1[[#This Row],[QTY_ECER_MG_4]]="","",Table1[[#This Row],[STN SISA X]])</f>
        <v/>
      </c>
      <c r="AV129" s="4" t="str">
        <f ca="1">IF(Table1[[#This Row],[CTN_MG_4]]="","",COUNT(AS$6:AS129))</f>
        <v/>
      </c>
      <c r="AW129" s="4">
        <f ca="1">IF(Table1[[#This Row],[ID_4]]="",IF(Table1[[#This Row],[ID_3]]="",IF(Table1[[#This Row],[ID_2]]="",IF(Table1[[#This Row],[ID_1]]="","",1),2),3),4)</f>
        <v>1</v>
      </c>
      <c r="AX129" s="3">
        <f ca="1">INDEX([1]!NOTA[TGL_H],Table1[[#This Row],[//NOTA]])</f>
        <v>45114</v>
      </c>
    </row>
    <row r="130" spans="1:50" x14ac:dyDescent="0.25">
      <c r="A130" s="1">
        <v>163</v>
      </c>
      <c r="D130" t="str">
        <f ca="1">INDEX([1]!NOTA[NB NOTA_C_QTY],Table1[[#This Row],[//NOTA]])</f>
        <v>titi24colortwistcrayonticp24t6lsnartomoro</v>
      </c>
      <c r="E130" t="str">
        <f ca="1">INDEX([1]!NOTA[NB NOTA_C_QTY],Table1[[#This Row],[//NOTA]])&amp;Table1[[#This Row],[MINGGU]]</f>
        <v>titi24colortwistcrayonticp24t6lsnartomoro1</v>
      </c>
      <c r="F130">
        <f t="shared" si="1"/>
        <v>163</v>
      </c>
      <c r="G130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30">
        <f ca="1">MATCH(Table1[[#This Row],[NB NOTA_C_QTY]],[2]!db[NB NOTA_C_QTY+F],0)</f>
        <v>307</v>
      </c>
      <c r="I130" s="4" t="str">
        <f ca="1">INDEX(INDIRECT($4:$4),Table1[//DB])</f>
        <v>Crayon putar Titi 24W TI-CP-24T</v>
      </c>
      <c r="J130" s="4" t="str">
        <f ca="1">INDEX(INDIRECT($4:$4),Table1[//DB])</f>
        <v>ARTO MORO</v>
      </c>
      <c r="K130" s="5" t="str">
        <f ca="1">INDEX(INDIRECT($4:$4),Table1[//DB])</f>
        <v>KENKO</v>
      </c>
      <c r="L130" s="4" t="str">
        <f ca="1">INDEX(INDIRECT($4:$4),Table1[//DB])</f>
        <v>6 LSN</v>
      </c>
      <c r="M130" s="4" t="str">
        <f ca="1">INDEX(INDIRECT($4:$4),Table1[//DB])</f>
        <v>crayon</v>
      </c>
      <c r="N130" s="4" t="str">
        <f ca="1">INDEX(INDIRECT($4:$4),Table1[//DB])</f>
        <v>6</v>
      </c>
      <c r="O130" s="4" t="str">
        <f ca="1">INDEX(INDIRECT($4:$4),Table1[//DB])</f>
        <v>LSN</v>
      </c>
      <c r="P130" s="4">
        <f ca="1">INDEX(INDIRECT($4:$4),Table1[//DB])</f>
        <v>12</v>
      </c>
      <c r="Q130" s="4" t="str">
        <f ca="1">INDEX(INDIRECT($4:$4),Table1[//DB])</f>
        <v>PCS</v>
      </c>
      <c r="R130" s="4" t="str">
        <f ca="1">INDEX(INDIRECT($4:$4),Table1[//DB])</f>
        <v/>
      </c>
      <c r="S130" s="4" t="str">
        <f ca="1">INDEX(INDIRECT($4:$4),Table1[//DB])</f>
        <v/>
      </c>
      <c r="T130" s="4">
        <f ca="1">INDEX(INDIRECT($4:$4),Table1[//DB])</f>
        <v>72</v>
      </c>
      <c r="U130" s="4" t="str">
        <f ca="1">INDEX(INDIRECT($4:$4),Table1[//DB])</f>
        <v>PCS</v>
      </c>
      <c r="V130" s="4"/>
      <c r="W130" s="2">
        <f>INDEX([1]!NOTA[C],Table1[[#This Row],[//NOTA]])</f>
        <v>2</v>
      </c>
      <c r="X130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30" s="2">
        <f ca="1">INDEX(INDIRECT($2:$2),Table1[//NOTA])</f>
        <v>0</v>
      </c>
      <c r="Z130" s="2">
        <f>IF(Table1[[#This Row],[CTN]]&lt;1,"",INDEX([1]!NOTA[QTY],Table1[[#This Row],[//NOTA]]))</f>
        <v>0</v>
      </c>
      <c r="AA130" s="2">
        <f>IF(Table1[[#This Row],[CTN]]&lt;1,"",INDEX([1]!NOTA[STN],Table1[[#This Row],[//NOTA]]))</f>
        <v>0</v>
      </c>
      <c r="AB13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</v>
      </c>
      <c r="AC130" s="4" t="str">
        <f>IF(Table1[[#This Row],[CTN]]&lt;1,INDEX([1]!NOTA[QTY],Table1[[#This Row],[//NOTA]]),"")</f>
        <v/>
      </c>
      <c r="AD130" s="4" t="str">
        <f>IF(Table1[[#This Row],[SISA]]="","",INDEX([1]!NOTA[STN],Table1[[#This Row],[//NOTA]]))</f>
        <v/>
      </c>
      <c r="AE13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30" s="2" t="str">
        <f>IF(Table1[[#This Row],[SISA X]]="","",Table1[[#This Row],[STN X]])</f>
        <v/>
      </c>
      <c r="AG130" s="2">
        <f ca="1">IF(AND(AX$5:AX$373&gt;=$3:$3,AX$5:AX$373&lt;=$4:$4),Table1[[#This Row],[CTN]],"")</f>
        <v>2</v>
      </c>
      <c r="AH130" s="2" t="str">
        <f ca="1">IF(Table1[[#This Row],[CTN_MG_1]]="","",Table1[[#This Row],[SISA X]])</f>
        <v/>
      </c>
      <c r="AI130" s="2" t="str">
        <f ca="1">IF(Table1[[#This Row],[QTY_ECER_MG_1]]="","",Table1[[#This Row],[STN SISA X]])</f>
        <v/>
      </c>
      <c r="AJ130" s="2">
        <f ca="1">IF(Table1[[#This Row],[CTN_MG_1]]="","",COUNT(AG$6:AG130))</f>
        <v>116</v>
      </c>
      <c r="AK130" s="2" t="str">
        <f ca="1">IF(AND(Table1[TGL_H]&gt;=$3:$3,Table1[TGL_H]&lt;=$4:$4),Table1[CTN],"")</f>
        <v/>
      </c>
      <c r="AL130" s="2" t="str">
        <f ca="1">IF(Table1[[#This Row],[CTN_MG_2]]="","",Table1[[#This Row],[SISA X]])</f>
        <v/>
      </c>
      <c r="AM130" s="2" t="str">
        <f ca="1">IF(Table1[[#This Row],[QTY_ECER_MG_2]]="","",Table1[[#This Row],[STN SISA X]])</f>
        <v/>
      </c>
      <c r="AN130" s="2" t="str">
        <f ca="1">IF(Table1[[#This Row],[CTN_MG_2]]="","",COUNT(AK$6:AK130))</f>
        <v/>
      </c>
      <c r="AO130" s="2" t="str">
        <f ca="1">IF(AND(AX$5:AX$373&gt;=$3:$3,AX$5:AX$373&lt;=$4:$4),Table1[[#This Row],[CTN]],"")</f>
        <v/>
      </c>
      <c r="AP130" s="2" t="str">
        <f ca="1">IF(Table1[[#This Row],[CTN_MG_3]]="","",Table1[[#This Row],[SISA X]])</f>
        <v/>
      </c>
      <c r="AQ130" s="2" t="str">
        <f ca="1">IF(Table1[[#This Row],[QTY_ECER_MG_3]]="","",Table1[[#This Row],[STN SISA X]])</f>
        <v/>
      </c>
      <c r="AR130" s="4" t="str">
        <f ca="1">IF(Table1[[#This Row],[CTN_MG_3]]="","",COUNT(AO$6:AO130))</f>
        <v/>
      </c>
      <c r="AS130" s="4" t="str">
        <f ca="1">IF(AND(Table1[[#This Row],[TGL_H]]&gt;=$3:$3,Table1[[#This Row],[TGL_H]]&lt;=$4:$4),Table1[[#This Row],[CTN]],"")</f>
        <v/>
      </c>
      <c r="AT130" s="4" t="str">
        <f ca="1">IF(Table1[[#This Row],[CTN_MG_4]]="","",Table1[[#This Row],[SISA X]])</f>
        <v/>
      </c>
      <c r="AU130" s="4" t="str">
        <f ca="1">IF(Table1[[#This Row],[QTY_ECER_MG_4]]="","",Table1[[#This Row],[STN SISA X]])</f>
        <v/>
      </c>
      <c r="AV130" s="4" t="str">
        <f ca="1">IF(Table1[[#This Row],[CTN_MG_4]]="","",COUNT(AS$6:AS130))</f>
        <v/>
      </c>
      <c r="AW130" s="4">
        <f ca="1">IF(Table1[[#This Row],[ID_4]]="",IF(Table1[[#This Row],[ID_3]]="",IF(Table1[[#This Row],[ID_2]]="",IF(Table1[[#This Row],[ID_1]]="","",1),2),3),4)</f>
        <v>1</v>
      </c>
      <c r="AX130" s="3">
        <f ca="1">INDEX([1]!NOTA[TGL_H],Table1[[#This Row],[//NOTA]])</f>
        <v>45114</v>
      </c>
    </row>
    <row r="131" spans="1:50" x14ac:dyDescent="0.25">
      <c r="A131" s="1">
        <v>164</v>
      </c>
      <c r="D131" t="str">
        <f ca="1">INDEX([1]!NOTA[NB NOTA_C_QTY],Table1[[#This Row],[//NOTA]])</f>
        <v>kenkobinderclipno20010grsartomoro</v>
      </c>
      <c r="E131" t="str">
        <f ca="1">INDEX([1]!NOTA[NB NOTA_C_QTY],Table1[[#This Row],[//NOTA]])&amp;Table1[[#This Row],[MINGGU]]</f>
        <v>kenkobinderclipno20010grsartomoro1</v>
      </c>
      <c r="F131">
        <f t="shared" si="1"/>
        <v>164</v>
      </c>
      <c r="G131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31">
        <f ca="1">MATCH(Table1[[#This Row],[NB NOTA_C_QTY]],[2]!db[NB NOTA_C_QTY+F],0)</f>
        <v>135</v>
      </c>
      <c r="I131" s="4" t="str">
        <f ca="1">INDEX(INDIRECT($4:$4),Table1[//DB])</f>
        <v>Binder clip Kenko 200</v>
      </c>
      <c r="J131" s="4" t="str">
        <f ca="1">INDEX(INDIRECT($4:$4),Table1[//DB])</f>
        <v>ARTO MORO</v>
      </c>
      <c r="K131" s="5" t="str">
        <f ca="1">INDEX(INDIRECT($4:$4),Table1[//DB])</f>
        <v>KENKO</v>
      </c>
      <c r="L131" s="4" t="str">
        <f ca="1">INDEX(INDIRECT($4:$4),Table1[//DB])</f>
        <v>10 GRS</v>
      </c>
      <c r="M131" s="4" t="str">
        <f ca="1">INDEX(INDIRECT($4:$4),Table1[//DB])</f>
        <v>clip</v>
      </c>
      <c r="N131" s="4" t="str">
        <f ca="1">INDEX(INDIRECT($4:$4),Table1[//DB])</f>
        <v>10</v>
      </c>
      <c r="O131" s="4" t="str">
        <f ca="1">INDEX(INDIRECT($4:$4),Table1[//DB])</f>
        <v>GRS</v>
      </c>
      <c r="P131" s="4">
        <f ca="1">INDEX(INDIRECT($4:$4),Table1[//DB])</f>
        <v>12</v>
      </c>
      <c r="Q131" s="4" t="str">
        <f ca="1">INDEX(INDIRECT($4:$4),Table1[//DB])</f>
        <v>LSN</v>
      </c>
      <c r="R131" s="4">
        <f ca="1">INDEX(INDIRECT($4:$4),Table1[//DB])</f>
        <v>12</v>
      </c>
      <c r="S131" s="4" t="str">
        <f ca="1">INDEX(INDIRECT($4:$4),Table1[//DB])</f>
        <v>PCS</v>
      </c>
      <c r="T131" s="4">
        <f ca="1">INDEX(INDIRECT($4:$4),Table1[//DB])</f>
        <v>1440</v>
      </c>
      <c r="U131" s="4" t="str">
        <f ca="1">INDEX(INDIRECT($4:$4),Table1[//DB])</f>
        <v>PCS</v>
      </c>
      <c r="V131" s="4"/>
      <c r="W131" s="2">
        <f>INDEX([1]!NOTA[C],Table1[[#This Row],[//NOTA]])</f>
        <v>1</v>
      </c>
      <c r="X131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31" s="2">
        <f ca="1">INDEX(INDIRECT($2:$2),Table1[//NOTA])</f>
        <v>0</v>
      </c>
      <c r="Z131" s="2">
        <f>IF(Table1[[#This Row],[CTN]]&lt;1,"",INDEX([1]!NOTA[QTY],Table1[[#This Row],[//NOTA]]))</f>
        <v>0</v>
      </c>
      <c r="AA131" s="2">
        <f>IF(Table1[[#This Row],[CTN]]&lt;1,"",INDEX([1]!NOTA[STN],Table1[[#This Row],[//NOTA]]))</f>
        <v>0</v>
      </c>
      <c r="AB13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1440</v>
      </c>
      <c r="AC131" s="4" t="str">
        <f>IF(Table1[[#This Row],[CTN]]&lt;1,INDEX([1]!NOTA[QTY],Table1[[#This Row],[//NOTA]]),"")</f>
        <v/>
      </c>
      <c r="AD131" s="4" t="str">
        <f>IF(Table1[[#This Row],[SISA]]="","",INDEX([1]!NOTA[STN],Table1[[#This Row],[//NOTA]]))</f>
        <v/>
      </c>
      <c r="AE13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31" s="2" t="str">
        <f>IF(Table1[[#This Row],[SISA X]]="","",Table1[[#This Row],[STN X]])</f>
        <v/>
      </c>
      <c r="AG131" s="2">
        <f ca="1">IF(AND(AX$5:AX$373&gt;=$3:$3,AX$5:AX$373&lt;=$4:$4),Table1[[#This Row],[CTN]],"")</f>
        <v>1</v>
      </c>
      <c r="AH131" s="2" t="str">
        <f ca="1">IF(Table1[[#This Row],[CTN_MG_1]]="","",Table1[[#This Row],[SISA X]])</f>
        <v/>
      </c>
      <c r="AI131" s="2" t="str">
        <f ca="1">IF(Table1[[#This Row],[QTY_ECER_MG_1]]="","",Table1[[#This Row],[STN SISA X]])</f>
        <v/>
      </c>
      <c r="AJ131" s="2">
        <f ca="1">IF(Table1[[#This Row],[CTN_MG_1]]="","",COUNT(AG$6:AG131))</f>
        <v>117</v>
      </c>
      <c r="AK131" s="2" t="str">
        <f ca="1">IF(AND(Table1[TGL_H]&gt;=$3:$3,Table1[TGL_H]&lt;=$4:$4),Table1[CTN],"")</f>
        <v/>
      </c>
      <c r="AL131" s="2" t="str">
        <f ca="1">IF(Table1[[#This Row],[CTN_MG_2]]="","",Table1[[#This Row],[SISA X]])</f>
        <v/>
      </c>
      <c r="AM131" s="2" t="str">
        <f ca="1">IF(Table1[[#This Row],[QTY_ECER_MG_2]]="","",Table1[[#This Row],[STN SISA X]])</f>
        <v/>
      </c>
      <c r="AN131" s="2" t="str">
        <f ca="1">IF(Table1[[#This Row],[CTN_MG_2]]="","",COUNT(AK$6:AK131))</f>
        <v/>
      </c>
      <c r="AO131" s="2" t="str">
        <f ca="1">IF(AND(AX$5:AX$373&gt;=$3:$3,AX$5:AX$373&lt;=$4:$4),Table1[[#This Row],[CTN]],"")</f>
        <v/>
      </c>
      <c r="AP131" s="2" t="str">
        <f ca="1">IF(Table1[[#This Row],[CTN_MG_3]]="","",Table1[[#This Row],[SISA X]])</f>
        <v/>
      </c>
      <c r="AQ131" s="2" t="str">
        <f ca="1">IF(Table1[[#This Row],[QTY_ECER_MG_3]]="","",Table1[[#This Row],[STN SISA X]])</f>
        <v/>
      </c>
      <c r="AR131" s="4" t="str">
        <f ca="1">IF(Table1[[#This Row],[CTN_MG_3]]="","",COUNT(AO$6:AO131))</f>
        <v/>
      </c>
      <c r="AS131" s="4" t="str">
        <f ca="1">IF(AND(Table1[[#This Row],[TGL_H]]&gt;=$3:$3,Table1[[#This Row],[TGL_H]]&lt;=$4:$4),Table1[[#This Row],[CTN]],"")</f>
        <v/>
      </c>
      <c r="AT131" s="4" t="str">
        <f ca="1">IF(Table1[[#This Row],[CTN_MG_4]]="","",Table1[[#This Row],[SISA X]])</f>
        <v/>
      </c>
      <c r="AU131" s="4" t="str">
        <f ca="1">IF(Table1[[#This Row],[QTY_ECER_MG_4]]="","",Table1[[#This Row],[STN SISA X]])</f>
        <v/>
      </c>
      <c r="AV131" s="4" t="str">
        <f ca="1">IF(Table1[[#This Row],[CTN_MG_4]]="","",COUNT(AS$6:AS131))</f>
        <v/>
      </c>
      <c r="AW131" s="4">
        <f ca="1">IF(Table1[[#This Row],[ID_4]]="",IF(Table1[[#This Row],[ID_3]]="",IF(Table1[[#This Row],[ID_2]]="",IF(Table1[[#This Row],[ID_1]]="","",1),2),3),4)</f>
        <v>1</v>
      </c>
      <c r="AX131" s="3">
        <f ca="1">INDEX([1]!NOTA[TGL_H],Table1[[#This Row],[//NOTA]])</f>
        <v>45114</v>
      </c>
    </row>
    <row r="132" spans="1:50" x14ac:dyDescent="0.25">
      <c r="A132" s="1">
        <v>165</v>
      </c>
      <c r="D132" t="str">
        <f ca="1">INDEX([1]!NOTA[NB NOTA_C_QTY],Table1[[#This Row],[//NOTA]])</f>
        <v>kenkobinderclipno2605grsartomoro</v>
      </c>
      <c r="E132" t="str">
        <f ca="1">INDEX([1]!NOTA[NB NOTA_C_QTY],Table1[[#This Row],[//NOTA]])&amp;Table1[[#This Row],[MINGGU]]</f>
        <v>kenkobinderclipno2605grsartomoro1</v>
      </c>
      <c r="F132">
        <f t="shared" si="1"/>
        <v>165</v>
      </c>
      <c r="G132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32">
        <f ca="1">MATCH(Table1[[#This Row],[NB NOTA_C_QTY]],[2]!db[NB NOTA_C_QTY+F],0)</f>
        <v>136</v>
      </c>
      <c r="I132" s="4" t="str">
        <f ca="1">INDEX(INDIRECT($4:$4),Table1[//DB])</f>
        <v>Binder clip Kenko 260</v>
      </c>
      <c r="J132" s="4" t="str">
        <f ca="1">INDEX(INDIRECT($4:$4),Table1[//DB])</f>
        <v>ARTO MORO</v>
      </c>
      <c r="K132" s="5" t="str">
        <f ca="1">INDEX(INDIRECT($4:$4),Table1[//DB])</f>
        <v>KENKO</v>
      </c>
      <c r="L132" s="4" t="str">
        <f ca="1">INDEX(INDIRECT($4:$4),Table1[//DB])</f>
        <v>5 GRS</v>
      </c>
      <c r="M132" s="4" t="str">
        <f ca="1">INDEX(INDIRECT($4:$4),Table1[//DB])</f>
        <v>clip</v>
      </c>
      <c r="N132" s="4" t="str">
        <f ca="1">INDEX(INDIRECT($4:$4),Table1[//DB])</f>
        <v>5</v>
      </c>
      <c r="O132" s="4" t="str">
        <f ca="1">INDEX(INDIRECT($4:$4),Table1[//DB])</f>
        <v>GRS</v>
      </c>
      <c r="P132" s="4">
        <f ca="1">INDEX(INDIRECT($4:$4),Table1[//DB])</f>
        <v>12</v>
      </c>
      <c r="Q132" s="4" t="str">
        <f ca="1">INDEX(INDIRECT($4:$4),Table1[//DB])</f>
        <v>LSN</v>
      </c>
      <c r="R132" s="4">
        <f ca="1">INDEX(INDIRECT($4:$4),Table1[//DB])</f>
        <v>12</v>
      </c>
      <c r="S132" s="4" t="str">
        <f ca="1">INDEX(INDIRECT($4:$4),Table1[//DB])</f>
        <v>PCS</v>
      </c>
      <c r="T132" s="4">
        <f ca="1">INDEX(INDIRECT($4:$4),Table1[//DB])</f>
        <v>720</v>
      </c>
      <c r="U132" s="4" t="str">
        <f ca="1">INDEX(INDIRECT($4:$4),Table1[//DB])</f>
        <v>PCS</v>
      </c>
      <c r="V132" s="4"/>
      <c r="W132" s="2">
        <f>INDEX([1]!NOTA[C],Table1[[#This Row],[//NOTA]])</f>
        <v>1</v>
      </c>
      <c r="X132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32" s="2">
        <f ca="1">INDEX(INDIRECT($2:$2),Table1[//NOTA])</f>
        <v>0</v>
      </c>
      <c r="Z132" s="2">
        <f>IF(Table1[[#This Row],[CTN]]&lt;1,"",INDEX([1]!NOTA[QTY],Table1[[#This Row],[//NOTA]]))</f>
        <v>0</v>
      </c>
      <c r="AA132" s="2">
        <f>IF(Table1[[#This Row],[CTN]]&lt;1,"",INDEX([1]!NOTA[STN],Table1[[#This Row],[//NOTA]]))</f>
        <v>0</v>
      </c>
      <c r="AB13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</v>
      </c>
      <c r="AC132" s="4" t="str">
        <f>IF(Table1[[#This Row],[CTN]]&lt;1,INDEX([1]!NOTA[QTY],Table1[[#This Row],[//NOTA]]),"")</f>
        <v/>
      </c>
      <c r="AD132" s="4" t="str">
        <f>IF(Table1[[#This Row],[SISA]]="","",INDEX([1]!NOTA[STN],Table1[[#This Row],[//NOTA]]))</f>
        <v/>
      </c>
      <c r="AE13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32" s="2" t="str">
        <f>IF(Table1[[#This Row],[SISA X]]="","",Table1[[#This Row],[STN X]])</f>
        <v/>
      </c>
      <c r="AG132" s="2">
        <f ca="1">IF(AND(AX$5:AX$373&gt;=$3:$3,AX$5:AX$373&lt;=$4:$4),Table1[[#This Row],[CTN]],"")</f>
        <v>1</v>
      </c>
      <c r="AH132" s="2" t="str">
        <f ca="1">IF(Table1[[#This Row],[CTN_MG_1]]="","",Table1[[#This Row],[SISA X]])</f>
        <v/>
      </c>
      <c r="AI132" s="2" t="str">
        <f ca="1">IF(Table1[[#This Row],[QTY_ECER_MG_1]]="","",Table1[[#This Row],[STN SISA X]])</f>
        <v/>
      </c>
      <c r="AJ132" s="2">
        <f ca="1">IF(Table1[[#This Row],[CTN_MG_1]]="","",COUNT(AG$6:AG132))</f>
        <v>118</v>
      </c>
      <c r="AK132" s="2" t="str">
        <f ca="1">IF(AND(Table1[TGL_H]&gt;=$3:$3,Table1[TGL_H]&lt;=$4:$4),Table1[CTN],"")</f>
        <v/>
      </c>
      <c r="AL132" s="2" t="str">
        <f ca="1">IF(Table1[[#This Row],[CTN_MG_2]]="","",Table1[[#This Row],[SISA X]])</f>
        <v/>
      </c>
      <c r="AM132" s="2" t="str">
        <f ca="1">IF(Table1[[#This Row],[QTY_ECER_MG_2]]="","",Table1[[#This Row],[STN SISA X]])</f>
        <v/>
      </c>
      <c r="AN132" s="2" t="str">
        <f ca="1">IF(Table1[[#This Row],[CTN_MG_2]]="","",COUNT(AK$6:AK132))</f>
        <v/>
      </c>
      <c r="AO132" s="2" t="str">
        <f ca="1">IF(AND(AX$5:AX$373&gt;=$3:$3,AX$5:AX$373&lt;=$4:$4),Table1[[#This Row],[CTN]],"")</f>
        <v/>
      </c>
      <c r="AP132" s="2" t="str">
        <f ca="1">IF(Table1[[#This Row],[CTN_MG_3]]="","",Table1[[#This Row],[SISA X]])</f>
        <v/>
      </c>
      <c r="AQ132" s="2" t="str">
        <f ca="1">IF(Table1[[#This Row],[QTY_ECER_MG_3]]="","",Table1[[#This Row],[STN SISA X]])</f>
        <v/>
      </c>
      <c r="AR132" s="4" t="str">
        <f ca="1">IF(Table1[[#This Row],[CTN_MG_3]]="","",COUNT(AO$6:AO132))</f>
        <v/>
      </c>
      <c r="AS132" s="4" t="str">
        <f ca="1">IF(AND(Table1[[#This Row],[TGL_H]]&gt;=$3:$3,Table1[[#This Row],[TGL_H]]&lt;=$4:$4),Table1[[#This Row],[CTN]],"")</f>
        <v/>
      </c>
      <c r="AT132" s="4" t="str">
        <f ca="1">IF(Table1[[#This Row],[CTN_MG_4]]="","",Table1[[#This Row],[SISA X]])</f>
        <v/>
      </c>
      <c r="AU132" s="4" t="str">
        <f ca="1">IF(Table1[[#This Row],[QTY_ECER_MG_4]]="","",Table1[[#This Row],[STN SISA X]])</f>
        <v/>
      </c>
      <c r="AV132" s="4" t="str">
        <f ca="1">IF(Table1[[#This Row],[CTN_MG_4]]="","",COUNT(AS$6:AS132))</f>
        <v/>
      </c>
      <c r="AW132" s="4">
        <f ca="1">IF(Table1[[#This Row],[ID_4]]="",IF(Table1[[#This Row],[ID_3]]="",IF(Table1[[#This Row],[ID_2]]="",IF(Table1[[#This Row],[ID_1]]="","",1),2),3),4)</f>
        <v>1</v>
      </c>
      <c r="AX132" s="3">
        <f ca="1">INDEX([1]!NOTA[TGL_H],Table1[[#This Row],[//NOTA]])</f>
        <v>45114</v>
      </c>
    </row>
    <row r="133" spans="1:50" x14ac:dyDescent="0.25">
      <c r="A133" s="1">
        <v>166</v>
      </c>
      <c r="D133" t="str">
        <f ca="1">INDEX([1]!NOTA[NB NOTA_C_QTY],Table1[[#This Row],[//NOTA]])</f>
        <v>titi24colortwistcrayonticp24t6lsnartomoro</v>
      </c>
      <c r="E133" t="str">
        <f ca="1">INDEX([1]!NOTA[NB NOTA_C_QTY],Table1[[#This Row],[//NOTA]])&amp;Table1[[#This Row],[MINGGU]]</f>
        <v>titi24colortwistcrayonticp24t6lsnartomoro1</v>
      </c>
      <c r="F133">
        <f t="shared" si="1"/>
        <v>166</v>
      </c>
      <c r="G133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33">
        <f ca="1">MATCH(Table1[[#This Row],[NB NOTA_C_QTY]],[2]!db[NB NOTA_C_QTY+F],0)</f>
        <v>307</v>
      </c>
      <c r="I133" s="4" t="str">
        <f ca="1">INDEX(INDIRECT($4:$4),Table1[//DB])</f>
        <v>Crayon putar Titi 24W TI-CP-24T</v>
      </c>
      <c r="J133" s="4" t="str">
        <f ca="1">INDEX(INDIRECT($4:$4),Table1[//DB])</f>
        <v>ARTO MORO</v>
      </c>
      <c r="K133" s="5" t="str">
        <f ca="1">INDEX(INDIRECT($4:$4),Table1[//DB])</f>
        <v>KENKO</v>
      </c>
      <c r="L133" s="4" t="str">
        <f ca="1">INDEX(INDIRECT($4:$4),Table1[//DB])</f>
        <v>6 LSN</v>
      </c>
      <c r="M133" s="4" t="str">
        <f ca="1">INDEX(INDIRECT($4:$4),Table1[//DB])</f>
        <v>crayon</v>
      </c>
      <c r="N133" s="4" t="str">
        <f ca="1">INDEX(INDIRECT($4:$4),Table1[//DB])</f>
        <v>6</v>
      </c>
      <c r="O133" s="4" t="str">
        <f ca="1">INDEX(INDIRECT($4:$4),Table1[//DB])</f>
        <v>LSN</v>
      </c>
      <c r="P133" s="4">
        <f ca="1">INDEX(INDIRECT($4:$4),Table1[//DB])</f>
        <v>12</v>
      </c>
      <c r="Q133" s="4" t="str">
        <f ca="1">INDEX(INDIRECT($4:$4),Table1[//DB])</f>
        <v>PCS</v>
      </c>
      <c r="R133" s="4" t="str">
        <f ca="1">INDEX(INDIRECT($4:$4),Table1[//DB])</f>
        <v/>
      </c>
      <c r="S133" s="4" t="str">
        <f ca="1">INDEX(INDIRECT($4:$4),Table1[//DB])</f>
        <v/>
      </c>
      <c r="T133" s="4">
        <f ca="1">INDEX(INDIRECT($4:$4),Table1[//DB])</f>
        <v>72</v>
      </c>
      <c r="U133" s="4" t="str">
        <f ca="1">INDEX(INDIRECT($4:$4),Table1[//DB])</f>
        <v>PCS</v>
      </c>
      <c r="V133" s="4"/>
      <c r="W133" s="2">
        <f>INDEX([1]!NOTA[C],Table1[[#This Row],[//NOTA]])</f>
        <v>10</v>
      </c>
      <c r="X133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133" s="2">
        <f ca="1">INDEX(INDIRECT($2:$2),Table1[//NOTA])</f>
        <v>0</v>
      </c>
      <c r="Z133" s="2">
        <f>IF(Table1[[#This Row],[CTN]]&lt;1,"",INDEX([1]!NOTA[QTY],Table1[[#This Row],[//NOTA]]))</f>
        <v>0</v>
      </c>
      <c r="AA133" s="2">
        <f>IF(Table1[[#This Row],[CTN]]&lt;1,"",INDEX([1]!NOTA[STN],Table1[[#This Row],[//NOTA]]))</f>
        <v>0</v>
      </c>
      <c r="AB13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</v>
      </c>
      <c r="AC133" s="4" t="str">
        <f>IF(Table1[[#This Row],[CTN]]&lt;1,INDEX([1]!NOTA[QTY],Table1[[#This Row],[//NOTA]]),"")</f>
        <v/>
      </c>
      <c r="AD133" s="4" t="str">
        <f>IF(Table1[[#This Row],[SISA]]="","",INDEX([1]!NOTA[STN],Table1[[#This Row],[//NOTA]]))</f>
        <v/>
      </c>
      <c r="AE13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33" s="2" t="str">
        <f>IF(Table1[[#This Row],[SISA X]]="","",Table1[[#This Row],[STN X]])</f>
        <v/>
      </c>
      <c r="AG133" s="2">
        <f ca="1">IF(AND(AX$5:AX$373&gt;=$3:$3,AX$5:AX$373&lt;=$4:$4),Table1[[#This Row],[CTN]],"")</f>
        <v>10</v>
      </c>
      <c r="AH133" s="2" t="str">
        <f ca="1">IF(Table1[[#This Row],[CTN_MG_1]]="","",Table1[[#This Row],[SISA X]])</f>
        <v/>
      </c>
      <c r="AI133" s="2" t="str">
        <f ca="1">IF(Table1[[#This Row],[QTY_ECER_MG_1]]="","",Table1[[#This Row],[STN SISA X]])</f>
        <v/>
      </c>
      <c r="AJ133" s="2">
        <f ca="1">IF(Table1[[#This Row],[CTN_MG_1]]="","",COUNT(AG$6:AG133))</f>
        <v>119</v>
      </c>
      <c r="AK133" s="2" t="str">
        <f ca="1">IF(AND(Table1[TGL_H]&gt;=$3:$3,Table1[TGL_H]&lt;=$4:$4),Table1[CTN],"")</f>
        <v/>
      </c>
      <c r="AL133" s="2" t="str">
        <f ca="1">IF(Table1[[#This Row],[CTN_MG_2]]="","",Table1[[#This Row],[SISA X]])</f>
        <v/>
      </c>
      <c r="AM133" s="2" t="str">
        <f ca="1">IF(Table1[[#This Row],[QTY_ECER_MG_2]]="","",Table1[[#This Row],[STN SISA X]])</f>
        <v/>
      </c>
      <c r="AN133" s="2" t="str">
        <f ca="1">IF(Table1[[#This Row],[CTN_MG_2]]="","",COUNT(AK$6:AK133))</f>
        <v/>
      </c>
      <c r="AO133" s="2" t="str">
        <f ca="1">IF(AND(AX$5:AX$373&gt;=$3:$3,AX$5:AX$373&lt;=$4:$4),Table1[[#This Row],[CTN]],"")</f>
        <v/>
      </c>
      <c r="AP133" s="2" t="str">
        <f ca="1">IF(Table1[[#This Row],[CTN_MG_3]]="","",Table1[[#This Row],[SISA X]])</f>
        <v/>
      </c>
      <c r="AQ133" s="2" t="str">
        <f ca="1">IF(Table1[[#This Row],[QTY_ECER_MG_3]]="","",Table1[[#This Row],[STN SISA X]])</f>
        <v/>
      </c>
      <c r="AR133" s="4" t="str">
        <f ca="1">IF(Table1[[#This Row],[CTN_MG_3]]="","",COUNT(AO$6:AO133))</f>
        <v/>
      </c>
      <c r="AS133" s="4" t="str">
        <f ca="1">IF(AND(Table1[[#This Row],[TGL_H]]&gt;=$3:$3,Table1[[#This Row],[TGL_H]]&lt;=$4:$4),Table1[[#This Row],[CTN]],"")</f>
        <v/>
      </c>
      <c r="AT133" s="4" t="str">
        <f ca="1">IF(Table1[[#This Row],[CTN_MG_4]]="","",Table1[[#This Row],[SISA X]])</f>
        <v/>
      </c>
      <c r="AU133" s="4" t="str">
        <f ca="1">IF(Table1[[#This Row],[QTY_ECER_MG_4]]="","",Table1[[#This Row],[STN SISA X]])</f>
        <v/>
      </c>
      <c r="AV133" s="4" t="str">
        <f ca="1">IF(Table1[[#This Row],[CTN_MG_4]]="","",COUNT(AS$6:AS133))</f>
        <v/>
      </c>
      <c r="AW133" s="4">
        <f ca="1">IF(Table1[[#This Row],[ID_4]]="",IF(Table1[[#This Row],[ID_3]]="",IF(Table1[[#This Row],[ID_2]]="",IF(Table1[[#This Row],[ID_1]]="","",1),2),3),4)</f>
        <v>1</v>
      </c>
      <c r="AX133" s="3">
        <f ca="1">INDEX([1]!NOTA[TGL_H],Table1[[#This Row],[//NOTA]])</f>
        <v>45114</v>
      </c>
    </row>
    <row r="134" spans="1:50" x14ac:dyDescent="0.25">
      <c r="A134" s="1">
        <v>168</v>
      </c>
      <c r="D134" t="str">
        <f ca="1">INDEX([1]!NOTA[NB NOTA_C_QTY],Table1[[#This Row],[//NOTA]])</f>
        <v>pencilp912bjk30grsartomoro</v>
      </c>
      <c r="E134" t="str">
        <f ca="1">INDEX([1]!NOTA[NB NOTA_C_QTY],Table1[[#This Row],[//NOTA]])&amp;Table1[[#This Row],[MINGGU]]</f>
        <v>pencilp912bjk30grsartomoro1</v>
      </c>
      <c r="F134">
        <f t="shared" ref="F134:F197" si="2">A:A</f>
        <v>168</v>
      </c>
      <c r="G13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34">
        <f ca="1">MATCH(Table1[[#This Row],[NB NOTA_C_QTY]],[2]!db[NB NOTA_C_QTY+F],0)</f>
        <v>710</v>
      </c>
      <c r="I134" s="4" t="str">
        <f ca="1">INDEX(INDIRECT($4:$4),Table1[//DB])</f>
        <v>Pensil JK P-91</v>
      </c>
      <c r="J134" s="4" t="str">
        <f ca="1">INDEX(INDIRECT($4:$4),Table1[//DB])</f>
        <v>ARTO MORO</v>
      </c>
      <c r="K134" s="5" t="str">
        <f ca="1">INDEX(INDIRECT($4:$4),Table1[//DB])</f>
        <v>ATALI</v>
      </c>
      <c r="L134" s="4" t="str">
        <f ca="1">INDEX(INDIRECT($4:$4),Table1[//DB])</f>
        <v>30 GRS</v>
      </c>
      <c r="M134" s="4" t="str">
        <f ca="1">INDEX(INDIRECT($4:$4),Table1[//DB])</f>
        <v>pensil</v>
      </c>
      <c r="N134" s="4" t="str">
        <f ca="1">INDEX(INDIRECT($4:$4),Table1[//DB])</f>
        <v>30</v>
      </c>
      <c r="O134" s="4" t="str">
        <f ca="1">INDEX(INDIRECT($4:$4),Table1[//DB])</f>
        <v>GRS</v>
      </c>
      <c r="P134" s="4">
        <f ca="1">INDEX(INDIRECT($4:$4),Table1[//DB])</f>
        <v>12</v>
      </c>
      <c r="Q134" s="4" t="str">
        <f ca="1">INDEX(INDIRECT($4:$4),Table1[//DB])</f>
        <v>LSN</v>
      </c>
      <c r="R134" s="4">
        <f ca="1">INDEX(INDIRECT($4:$4),Table1[//DB])</f>
        <v>12</v>
      </c>
      <c r="S134" s="4" t="str">
        <f ca="1">INDEX(INDIRECT($4:$4),Table1[//DB])</f>
        <v>PCS</v>
      </c>
      <c r="T134" s="4">
        <f ca="1">INDEX(INDIRECT($4:$4),Table1[//DB])</f>
        <v>4320</v>
      </c>
      <c r="U134" s="4" t="str">
        <f ca="1">INDEX(INDIRECT($4:$4),Table1[//DB])</f>
        <v>PCS</v>
      </c>
      <c r="V134" s="4"/>
      <c r="W134" s="2">
        <f>INDEX([1]!NOTA[C],Table1[[#This Row],[//NOTA]])</f>
        <v>3</v>
      </c>
      <c r="X134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134" s="2">
        <f ca="1">INDEX(INDIRECT($2:$2),Table1[//NOTA])</f>
        <v>0</v>
      </c>
      <c r="Z134" s="2">
        <f>IF(Table1[[#This Row],[CTN]]&lt;1,"",INDEX([1]!NOTA[QTY],Table1[[#This Row],[//NOTA]]))</f>
        <v>90</v>
      </c>
      <c r="AA134" s="2" t="str">
        <f>IF(Table1[[#This Row],[CTN]]&lt;1,"",INDEX([1]!NOTA[STN],Table1[[#This Row],[//NOTA]]))</f>
        <v>GRS</v>
      </c>
      <c r="AB134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12960</v>
      </c>
      <c r="AC134" s="4" t="str">
        <f>IF(Table1[[#This Row],[CTN]]&lt;1,INDEX([1]!NOTA[QTY],Table1[[#This Row],[//NOTA]]),"")</f>
        <v/>
      </c>
      <c r="AD134" s="4" t="str">
        <f>IF(Table1[[#This Row],[SISA]]="","",INDEX([1]!NOTA[STN],Table1[[#This Row],[//NOTA]]))</f>
        <v/>
      </c>
      <c r="AE13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34" s="2" t="str">
        <f>IF(Table1[[#This Row],[SISA X]]="","",Table1[[#This Row],[STN X]])</f>
        <v/>
      </c>
      <c r="AG134" s="2">
        <f ca="1">IF(AND(AX$5:AX$373&gt;=$3:$3,AX$5:AX$373&lt;=$4:$4),Table1[[#This Row],[CTN]],"")</f>
        <v>3</v>
      </c>
      <c r="AH134" s="2" t="str">
        <f ca="1">IF(Table1[[#This Row],[CTN_MG_1]]="","",Table1[[#This Row],[SISA X]])</f>
        <v/>
      </c>
      <c r="AI134" s="2" t="str">
        <f ca="1">IF(Table1[[#This Row],[QTY_ECER_MG_1]]="","",Table1[[#This Row],[STN SISA X]])</f>
        <v/>
      </c>
      <c r="AJ134" s="2">
        <f ca="1">IF(Table1[[#This Row],[CTN_MG_1]]="","",COUNT(AG$6:AG134))</f>
        <v>120</v>
      </c>
      <c r="AK134" s="2" t="str">
        <f ca="1">IF(AND(Table1[TGL_H]&gt;=$3:$3,Table1[TGL_H]&lt;=$4:$4),Table1[CTN],"")</f>
        <v/>
      </c>
      <c r="AL134" s="2" t="str">
        <f ca="1">IF(Table1[[#This Row],[CTN_MG_2]]="","",Table1[[#This Row],[SISA X]])</f>
        <v/>
      </c>
      <c r="AM134" s="2" t="str">
        <f ca="1">IF(Table1[[#This Row],[QTY_ECER_MG_2]]="","",Table1[[#This Row],[STN SISA X]])</f>
        <v/>
      </c>
      <c r="AN134" s="2" t="str">
        <f ca="1">IF(Table1[[#This Row],[CTN_MG_2]]="","",COUNT(AK$6:AK134))</f>
        <v/>
      </c>
      <c r="AO134" s="2" t="str">
        <f ca="1">IF(AND(AX$5:AX$373&gt;=$3:$3,AX$5:AX$373&lt;=$4:$4),Table1[[#This Row],[CTN]],"")</f>
        <v/>
      </c>
      <c r="AP134" s="2" t="str">
        <f ca="1">IF(Table1[[#This Row],[CTN_MG_3]]="","",Table1[[#This Row],[SISA X]])</f>
        <v/>
      </c>
      <c r="AQ134" s="2" t="str">
        <f ca="1">IF(Table1[[#This Row],[QTY_ECER_MG_3]]="","",Table1[[#This Row],[STN SISA X]])</f>
        <v/>
      </c>
      <c r="AR134" s="4" t="str">
        <f ca="1">IF(Table1[[#This Row],[CTN_MG_3]]="","",COUNT(AO$6:AO134))</f>
        <v/>
      </c>
      <c r="AS134" s="4" t="str">
        <f ca="1">IF(AND(Table1[[#This Row],[TGL_H]]&gt;=$3:$3,Table1[[#This Row],[TGL_H]]&lt;=$4:$4),Table1[[#This Row],[CTN]],"")</f>
        <v/>
      </c>
      <c r="AT134" s="4" t="str">
        <f ca="1">IF(Table1[[#This Row],[CTN_MG_4]]="","",Table1[[#This Row],[SISA X]])</f>
        <v/>
      </c>
      <c r="AU134" s="4" t="str">
        <f ca="1">IF(Table1[[#This Row],[QTY_ECER_MG_4]]="","",Table1[[#This Row],[STN SISA X]])</f>
        <v/>
      </c>
      <c r="AV134" s="4" t="str">
        <f ca="1">IF(Table1[[#This Row],[CTN_MG_4]]="","",COUNT(AS$6:AS134))</f>
        <v/>
      </c>
      <c r="AW134" s="4">
        <f ca="1">IF(Table1[[#This Row],[ID_4]]="",IF(Table1[[#This Row],[ID_3]]="",IF(Table1[[#This Row],[ID_2]]="",IF(Table1[[#This Row],[ID_1]]="","",1),2),3),4)</f>
        <v>1</v>
      </c>
      <c r="AX134" s="3">
        <f ca="1">INDEX([1]!NOTA[TGL_H],Table1[[#This Row],[//NOTA]])</f>
        <v>45115</v>
      </c>
    </row>
    <row r="135" spans="1:50" x14ac:dyDescent="0.25">
      <c r="A135" s="1">
        <v>169</v>
      </c>
      <c r="D135" t="str">
        <f ca="1">INDEX([1]!NOTA[NB NOTA_C_QTY],Table1[[#This Row],[//NOTA]])</f>
        <v>pencilp882bjk30grsartomoro</v>
      </c>
      <c r="E135" t="str">
        <f ca="1">INDEX([1]!NOTA[NB NOTA_C_QTY],Table1[[#This Row],[//NOTA]])&amp;Table1[[#This Row],[MINGGU]]</f>
        <v>pencilp882bjk30grsartomoro1</v>
      </c>
      <c r="F135">
        <f t="shared" si="2"/>
        <v>169</v>
      </c>
      <c r="G135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35">
        <f ca="1">MATCH(Table1[[#This Row],[NB NOTA_C_QTY]],[2]!db[NB NOTA_C_QTY+F],0)</f>
        <v>708</v>
      </c>
      <c r="I135" s="4" t="str">
        <f ca="1">INDEX(INDIRECT($4:$4),Table1[//DB])</f>
        <v>Pensil JK P-88 2B</v>
      </c>
      <c r="J135" s="4" t="str">
        <f ca="1">INDEX(INDIRECT($4:$4),Table1[//DB])</f>
        <v>ARTO MORO</v>
      </c>
      <c r="K135" s="5" t="str">
        <f ca="1">INDEX(INDIRECT($4:$4),Table1[//DB])</f>
        <v>ATALI</v>
      </c>
      <c r="L135" s="4" t="str">
        <f ca="1">INDEX(INDIRECT($4:$4),Table1[//DB])</f>
        <v>30 GRS</v>
      </c>
      <c r="M135" s="4" t="str">
        <f ca="1">INDEX(INDIRECT($4:$4),Table1[//DB])</f>
        <v>pensil</v>
      </c>
      <c r="N135" s="4" t="str">
        <f ca="1">INDEX(INDIRECT($4:$4),Table1[//DB])</f>
        <v>30</v>
      </c>
      <c r="O135" s="4" t="str">
        <f ca="1">INDEX(INDIRECT($4:$4),Table1[//DB])</f>
        <v>GRS</v>
      </c>
      <c r="P135" s="4">
        <f ca="1">INDEX(INDIRECT($4:$4),Table1[//DB])</f>
        <v>12</v>
      </c>
      <c r="Q135" s="4" t="str">
        <f ca="1">INDEX(INDIRECT($4:$4),Table1[//DB])</f>
        <v>LSN</v>
      </c>
      <c r="R135" s="4">
        <f ca="1">INDEX(INDIRECT($4:$4),Table1[//DB])</f>
        <v>12</v>
      </c>
      <c r="S135" s="4" t="str">
        <f ca="1">INDEX(INDIRECT($4:$4),Table1[//DB])</f>
        <v>PCS</v>
      </c>
      <c r="T135" s="4">
        <f ca="1">INDEX(INDIRECT($4:$4),Table1[//DB])</f>
        <v>4320</v>
      </c>
      <c r="U135" s="4" t="str">
        <f ca="1">INDEX(INDIRECT($4:$4),Table1[//DB])</f>
        <v>PCS</v>
      </c>
      <c r="V135" s="4"/>
      <c r="W135" s="2">
        <f>INDEX([1]!NOTA[C],Table1[[#This Row],[//NOTA]])</f>
        <v>2</v>
      </c>
      <c r="X135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35" s="2">
        <f ca="1">INDEX(INDIRECT($2:$2),Table1[//NOTA])</f>
        <v>0</v>
      </c>
      <c r="Z135" s="2">
        <f>IF(Table1[[#This Row],[CTN]]&lt;1,"",INDEX([1]!NOTA[QTY],Table1[[#This Row],[//NOTA]]))</f>
        <v>60</v>
      </c>
      <c r="AA135" s="2" t="str">
        <f>IF(Table1[[#This Row],[CTN]]&lt;1,"",INDEX([1]!NOTA[STN],Table1[[#This Row],[//NOTA]]))</f>
        <v>GRS</v>
      </c>
      <c r="AB135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8640</v>
      </c>
      <c r="AC135" s="4" t="str">
        <f>IF(Table1[[#This Row],[CTN]]&lt;1,INDEX([1]!NOTA[QTY],Table1[[#This Row],[//NOTA]]),"")</f>
        <v/>
      </c>
      <c r="AD135" s="4" t="str">
        <f>IF(Table1[[#This Row],[SISA]]="","",INDEX([1]!NOTA[STN],Table1[[#This Row],[//NOTA]]))</f>
        <v/>
      </c>
      <c r="AE13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35" s="2" t="str">
        <f>IF(Table1[[#This Row],[SISA X]]="","",Table1[[#This Row],[STN X]])</f>
        <v/>
      </c>
      <c r="AG135" s="2">
        <f ca="1">IF(AND(AX$5:AX$373&gt;=$3:$3,AX$5:AX$373&lt;=$4:$4),Table1[[#This Row],[CTN]],"")</f>
        <v>2</v>
      </c>
      <c r="AH135" s="2" t="str">
        <f ca="1">IF(Table1[[#This Row],[CTN_MG_1]]="","",Table1[[#This Row],[SISA X]])</f>
        <v/>
      </c>
      <c r="AI135" s="2" t="str">
        <f ca="1">IF(Table1[[#This Row],[QTY_ECER_MG_1]]="","",Table1[[#This Row],[STN SISA X]])</f>
        <v/>
      </c>
      <c r="AJ135" s="2">
        <f ca="1">IF(Table1[[#This Row],[CTN_MG_1]]="","",COUNT(AG$6:AG135))</f>
        <v>121</v>
      </c>
      <c r="AK135" s="2" t="str">
        <f ca="1">IF(AND(Table1[TGL_H]&gt;=$3:$3,Table1[TGL_H]&lt;=$4:$4),Table1[CTN],"")</f>
        <v/>
      </c>
      <c r="AL135" s="2" t="str">
        <f ca="1">IF(Table1[[#This Row],[CTN_MG_2]]="","",Table1[[#This Row],[SISA X]])</f>
        <v/>
      </c>
      <c r="AM135" s="2" t="str">
        <f ca="1">IF(Table1[[#This Row],[QTY_ECER_MG_2]]="","",Table1[[#This Row],[STN SISA X]])</f>
        <v/>
      </c>
      <c r="AN135" s="2" t="str">
        <f ca="1">IF(Table1[[#This Row],[CTN_MG_2]]="","",COUNT(AK$6:AK135))</f>
        <v/>
      </c>
      <c r="AO135" s="2" t="str">
        <f ca="1">IF(AND(AX$5:AX$373&gt;=$3:$3,AX$5:AX$373&lt;=$4:$4),Table1[[#This Row],[CTN]],"")</f>
        <v/>
      </c>
      <c r="AP135" s="2" t="str">
        <f ca="1">IF(Table1[[#This Row],[CTN_MG_3]]="","",Table1[[#This Row],[SISA X]])</f>
        <v/>
      </c>
      <c r="AQ135" s="2" t="str">
        <f ca="1">IF(Table1[[#This Row],[QTY_ECER_MG_3]]="","",Table1[[#This Row],[STN SISA X]])</f>
        <v/>
      </c>
      <c r="AR135" s="4" t="str">
        <f ca="1">IF(Table1[[#This Row],[CTN_MG_3]]="","",COUNT(AO$6:AO135))</f>
        <v/>
      </c>
      <c r="AS135" s="4" t="str">
        <f ca="1">IF(AND(Table1[[#This Row],[TGL_H]]&gt;=$3:$3,Table1[[#This Row],[TGL_H]]&lt;=$4:$4),Table1[[#This Row],[CTN]],"")</f>
        <v/>
      </c>
      <c r="AT135" s="4" t="str">
        <f ca="1">IF(Table1[[#This Row],[CTN_MG_4]]="","",Table1[[#This Row],[SISA X]])</f>
        <v/>
      </c>
      <c r="AU135" s="4" t="str">
        <f ca="1">IF(Table1[[#This Row],[QTY_ECER_MG_4]]="","",Table1[[#This Row],[STN SISA X]])</f>
        <v/>
      </c>
      <c r="AV135" s="4" t="str">
        <f ca="1">IF(Table1[[#This Row],[CTN_MG_4]]="","",COUNT(AS$6:AS135))</f>
        <v/>
      </c>
      <c r="AW135" s="4">
        <f ca="1">IF(Table1[[#This Row],[ID_4]]="",IF(Table1[[#This Row],[ID_3]]="",IF(Table1[[#This Row],[ID_2]]="",IF(Table1[[#This Row],[ID_1]]="","",1),2),3),4)</f>
        <v>1</v>
      </c>
      <c r="AX135" s="3">
        <f ca="1">INDEX([1]!NOTA[TGL_H],Table1[[#This Row],[//NOTA]])</f>
        <v>45115</v>
      </c>
    </row>
    <row r="136" spans="1:50" x14ac:dyDescent="0.25">
      <c r="A136" s="1">
        <v>170</v>
      </c>
      <c r="D136" t="str">
        <f ca="1">INDEX([1]!NOTA[NB NOTA_C_QTY],Table1[[#This Row],[//NOTA]])</f>
        <v>labellbp2ln2barisjk50pak10rolartomoro</v>
      </c>
      <c r="E136" t="str">
        <f ca="1">INDEX([1]!NOTA[NB NOTA_C_QTY],Table1[[#This Row],[//NOTA]])&amp;Table1[[#This Row],[MINGGU]]</f>
        <v>labellbp2ln2barisjk50pak10rolartomoro1</v>
      </c>
      <c r="F136">
        <f t="shared" si="2"/>
        <v>170</v>
      </c>
      <c r="G136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36">
        <f ca="1">MATCH(Table1[[#This Row],[NB NOTA_C_QTY]],[2]!db[NB NOTA_C_QTY+F],0)</f>
        <v>537</v>
      </c>
      <c r="I136" s="4" t="str">
        <f ca="1">INDEX(INDIRECT($4:$4),Table1[//DB])</f>
        <v>Label JK LB-P2LN 2 Line Putih</v>
      </c>
      <c r="J136" s="4" t="str">
        <f ca="1">INDEX(INDIRECT($4:$4),Table1[//DB])</f>
        <v>ARTO MORO</v>
      </c>
      <c r="K136" s="5" t="str">
        <f ca="1">INDEX(INDIRECT($4:$4),Table1[//DB])</f>
        <v>ATALI</v>
      </c>
      <c r="L136" s="4" t="str">
        <f ca="1">INDEX(INDIRECT($4:$4),Table1[//DB])</f>
        <v>50 PAK (10 ROL)</v>
      </c>
      <c r="M136" s="4" t="str">
        <f ca="1">INDEX(INDIRECT($4:$4),Table1[//DB])</f>
        <v>label</v>
      </c>
      <c r="N136" s="4" t="str">
        <f ca="1">INDEX(INDIRECT($4:$4),Table1[//DB])</f>
        <v>50</v>
      </c>
      <c r="O136" s="4" t="str">
        <f ca="1">INDEX(INDIRECT($4:$4),Table1[//DB])</f>
        <v>PAK</v>
      </c>
      <c r="P136" s="4" t="str">
        <f ca="1">INDEX(INDIRECT($4:$4),Table1[//DB])</f>
        <v>10</v>
      </c>
      <c r="Q136" s="4" t="str">
        <f ca="1">INDEX(INDIRECT($4:$4),Table1[//DB])</f>
        <v>ROL</v>
      </c>
      <c r="R136" s="4" t="str">
        <f ca="1">INDEX(INDIRECT($4:$4),Table1[//DB])</f>
        <v/>
      </c>
      <c r="S136" s="4" t="str">
        <f ca="1">INDEX(INDIRECT($4:$4),Table1[//DB])</f>
        <v/>
      </c>
      <c r="T136" s="4">
        <f ca="1">INDEX(INDIRECT($4:$4),Table1[//DB])</f>
        <v>500</v>
      </c>
      <c r="U136" s="4" t="str">
        <f ca="1">INDEX(INDIRECT($4:$4),Table1[//DB])</f>
        <v>ROL</v>
      </c>
      <c r="V136" s="4"/>
      <c r="W136" s="2">
        <f>INDEX([1]!NOTA[C],Table1[[#This Row],[//NOTA]])</f>
        <v>2</v>
      </c>
      <c r="X136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36" s="2">
        <f ca="1">INDEX(INDIRECT($2:$2),Table1[//NOTA])</f>
        <v>0</v>
      </c>
      <c r="Z136" s="2">
        <f>IF(Table1[[#This Row],[CTN]]&lt;1,"",INDEX([1]!NOTA[QTY],Table1[[#This Row],[//NOTA]]))</f>
        <v>1000</v>
      </c>
      <c r="AA136" s="2" t="str">
        <f>IF(Table1[[#This Row],[CTN]]&lt;1,"",INDEX([1]!NOTA[STN],Table1[[#This Row],[//NOTA]]))</f>
        <v>ROL</v>
      </c>
      <c r="AB13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1000</v>
      </c>
      <c r="AC136" s="4" t="str">
        <f>IF(Table1[[#This Row],[CTN]]&lt;1,INDEX([1]!NOTA[QTY],Table1[[#This Row],[//NOTA]]),"")</f>
        <v/>
      </c>
      <c r="AD136" s="4" t="str">
        <f>IF(Table1[[#This Row],[SISA]]="","",INDEX([1]!NOTA[STN],Table1[[#This Row],[//NOTA]]))</f>
        <v/>
      </c>
      <c r="AE13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36" s="2" t="str">
        <f>IF(Table1[[#This Row],[SISA X]]="","",Table1[[#This Row],[STN X]])</f>
        <v/>
      </c>
      <c r="AG136" s="2">
        <f ca="1">IF(AND(AX$5:AX$373&gt;=$3:$3,AX$5:AX$373&lt;=$4:$4),Table1[[#This Row],[CTN]],"")</f>
        <v>2</v>
      </c>
      <c r="AH136" s="2" t="str">
        <f ca="1">IF(Table1[[#This Row],[CTN_MG_1]]="","",Table1[[#This Row],[SISA X]])</f>
        <v/>
      </c>
      <c r="AI136" s="2" t="str">
        <f ca="1">IF(Table1[[#This Row],[QTY_ECER_MG_1]]="","",Table1[[#This Row],[STN SISA X]])</f>
        <v/>
      </c>
      <c r="AJ136" s="2">
        <f ca="1">IF(Table1[[#This Row],[CTN_MG_1]]="","",COUNT(AG$6:AG136))</f>
        <v>122</v>
      </c>
      <c r="AK136" s="2" t="str">
        <f ca="1">IF(AND(Table1[TGL_H]&gt;=$3:$3,Table1[TGL_H]&lt;=$4:$4),Table1[CTN],"")</f>
        <v/>
      </c>
      <c r="AL136" s="2" t="str">
        <f ca="1">IF(Table1[[#This Row],[CTN_MG_2]]="","",Table1[[#This Row],[SISA X]])</f>
        <v/>
      </c>
      <c r="AM136" s="2" t="str">
        <f ca="1">IF(Table1[[#This Row],[QTY_ECER_MG_2]]="","",Table1[[#This Row],[STN SISA X]])</f>
        <v/>
      </c>
      <c r="AN136" s="2" t="str">
        <f ca="1">IF(Table1[[#This Row],[CTN_MG_2]]="","",COUNT(AK$6:AK136))</f>
        <v/>
      </c>
      <c r="AO136" s="2" t="str">
        <f ca="1">IF(AND(AX$5:AX$373&gt;=$3:$3,AX$5:AX$373&lt;=$4:$4),Table1[[#This Row],[CTN]],"")</f>
        <v/>
      </c>
      <c r="AP136" s="2" t="str">
        <f ca="1">IF(Table1[[#This Row],[CTN_MG_3]]="","",Table1[[#This Row],[SISA X]])</f>
        <v/>
      </c>
      <c r="AQ136" s="2" t="str">
        <f ca="1">IF(Table1[[#This Row],[QTY_ECER_MG_3]]="","",Table1[[#This Row],[STN SISA X]])</f>
        <v/>
      </c>
      <c r="AR136" s="4" t="str">
        <f ca="1">IF(Table1[[#This Row],[CTN_MG_3]]="","",COUNT(AO$6:AO136))</f>
        <v/>
      </c>
      <c r="AS136" s="4" t="str">
        <f ca="1">IF(AND(Table1[[#This Row],[TGL_H]]&gt;=$3:$3,Table1[[#This Row],[TGL_H]]&lt;=$4:$4),Table1[[#This Row],[CTN]],"")</f>
        <v/>
      </c>
      <c r="AT136" s="4" t="str">
        <f ca="1">IF(Table1[[#This Row],[CTN_MG_4]]="","",Table1[[#This Row],[SISA X]])</f>
        <v/>
      </c>
      <c r="AU136" s="4" t="str">
        <f ca="1">IF(Table1[[#This Row],[QTY_ECER_MG_4]]="","",Table1[[#This Row],[STN SISA X]])</f>
        <v/>
      </c>
      <c r="AV136" s="4" t="str">
        <f ca="1">IF(Table1[[#This Row],[CTN_MG_4]]="","",COUNT(AS$6:AS136))</f>
        <v/>
      </c>
      <c r="AW136" s="4">
        <f ca="1">IF(Table1[[#This Row],[ID_4]]="",IF(Table1[[#This Row],[ID_3]]="",IF(Table1[[#This Row],[ID_2]]="",IF(Table1[[#This Row],[ID_1]]="","",1),2),3),4)</f>
        <v>1</v>
      </c>
      <c r="AX136" s="3">
        <f ca="1">INDEX([1]!NOTA[TGL_H],Table1[[#This Row],[//NOTA]])</f>
        <v>45115</v>
      </c>
    </row>
    <row r="137" spans="1:50" x14ac:dyDescent="0.25">
      <c r="A137" s="1">
        <v>171</v>
      </c>
      <c r="D137" t="str">
        <f ca="1">INDEX([1]!NOTA[NB NOTA_C_QTY],Table1[[#This Row],[//NOTA]])</f>
        <v>colorpencilcps24jk12box12setartomoro</v>
      </c>
      <c r="E137" t="str">
        <f ca="1">INDEX([1]!NOTA[NB NOTA_C_QTY],Table1[[#This Row],[//NOTA]])&amp;Table1[[#This Row],[MINGGU]]</f>
        <v>colorpencilcps24jk12box12setartomoro1</v>
      </c>
      <c r="F137">
        <f t="shared" si="2"/>
        <v>171</v>
      </c>
      <c r="G137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37">
        <f ca="1">MATCH(Table1[[#This Row],[NB NOTA_C_QTY]],[2]!db[NB NOTA_C_QTY+F],0)</f>
        <v>784</v>
      </c>
      <c r="I137" s="4" t="str">
        <f ca="1">INDEX(INDIRECT($4:$4),Table1[//DB])</f>
        <v>PW JK 24W CP-S24 pendek</v>
      </c>
      <c r="J137" s="4" t="str">
        <f ca="1">INDEX(INDIRECT($4:$4),Table1[//DB])</f>
        <v>ARTO MORO</v>
      </c>
      <c r="K137" s="5" t="str">
        <f ca="1">INDEX(INDIRECT($4:$4),Table1[//DB])</f>
        <v>ATALI</v>
      </c>
      <c r="L137" s="4" t="str">
        <f ca="1">INDEX(INDIRECT($4:$4),Table1[//DB])</f>
        <v>12 BOX (12 SET)</v>
      </c>
      <c r="M137" s="4" t="str">
        <f ca="1">INDEX(INDIRECT($4:$4),Table1[//DB])</f>
        <v>pw</v>
      </c>
      <c r="N137" s="4" t="str">
        <f ca="1">INDEX(INDIRECT($4:$4),Table1[//DB])</f>
        <v>12</v>
      </c>
      <c r="O137" s="4" t="str">
        <f ca="1">INDEX(INDIRECT($4:$4),Table1[//DB])</f>
        <v>BOX</v>
      </c>
      <c r="P137" s="4" t="str">
        <f ca="1">INDEX(INDIRECT($4:$4),Table1[//DB])</f>
        <v>12</v>
      </c>
      <c r="Q137" s="4" t="str">
        <f ca="1">INDEX(INDIRECT($4:$4),Table1[//DB])</f>
        <v>SET</v>
      </c>
      <c r="R137" s="4" t="str">
        <f ca="1">INDEX(INDIRECT($4:$4),Table1[//DB])</f>
        <v/>
      </c>
      <c r="S137" s="4" t="str">
        <f ca="1">INDEX(INDIRECT($4:$4),Table1[//DB])</f>
        <v/>
      </c>
      <c r="T137" s="4">
        <f ca="1">INDEX(INDIRECT($4:$4),Table1[//DB])</f>
        <v>144</v>
      </c>
      <c r="U137" s="4" t="str">
        <f ca="1">INDEX(INDIRECT($4:$4),Table1[//DB])</f>
        <v>SET</v>
      </c>
      <c r="V137" s="4"/>
      <c r="W137" s="2">
        <f>INDEX([1]!NOTA[C],Table1[[#This Row],[//NOTA]])</f>
        <v>1</v>
      </c>
      <c r="X137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37" s="2">
        <f ca="1">INDEX(INDIRECT($2:$2),Table1[//NOTA])</f>
        <v>0</v>
      </c>
      <c r="Z137" s="2">
        <f>IF(Table1[[#This Row],[CTN]]&lt;1,"",INDEX([1]!NOTA[QTY],Table1[[#This Row],[//NOTA]]))</f>
        <v>144</v>
      </c>
      <c r="AA137" s="2" t="str">
        <f>IF(Table1[[#This Row],[CTN]]&lt;1,"",INDEX([1]!NOTA[STN],Table1[[#This Row],[//NOTA]]))</f>
        <v>SET</v>
      </c>
      <c r="AB13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</v>
      </c>
      <c r="AC137" s="4" t="str">
        <f>IF(Table1[[#This Row],[CTN]]&lt;1,INDEX([1]!NOTA[QTY],Table1[[#This Row],[//NOTA]]),"")</f>
        <v/>
      </c>
      <c r="AD137" s="4" t="str">
        <f>IF(Table1[[#This Row],[SISA]]="","",INDEX([1]!NOTA[STN],Table1[[#This Row],[//NOTA]]))</f>
        <v/>
      </c>
      <c r="AE13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37" s="2" t="str">
        <f>IF(Table1[[#This Row],[SISA X]]="","",Table1[[#This Row],[STN X]])</f>
        <v/>
      </c>
      <c r="AG137" s="2">
        <f ca="1">IF(AND(AX$5:AX$373&gt;=$3:$3,AX$5:AX$373&lt;=$4:$4),Table1[[#This Row],[CTN]],"")</f>
        <v>1</v>
      </c>
      <c r="AH137" s="2" t="str">
        <f ca="1">IF(Table1[[#This Row],[CTN_MG_1]]="","",Table1[[#This Row],[SISA X]])</f>
        <v/>
      </c>
      <c r="AI137" s="2" t="str">
        <f ca="1">IF(Table1[[#This Row],[QTY_ECER_MG_1]]="","",Table1[[#This Row],[STN SISA X]])</f>
        <v/>
      </c>
      <c r="AJ137" s="2">
        <f ca="1">IF(Table1[[#This Row],[CTN_MG_1]]="","",COUNT(AG$6:AG137))</f>
        <v>123</v>
      </c>
      <c r="AK137" s="2" t="str">
        <f ca="1">IF(AND(Table1[TGL_H]&gt;=$3:$3,Table1[TGL_H]&lt;=$4:$4),Table1[CTN],"")</f>
        <v/>
      </c>
      <c r="AL137" s="2" t="str">
        <f ca="1">IF(Table1[[#This Row],[CTN_MG_2]]="","",Table1[[#This Row],[SISA X]])</f>
        <v/>
      </c>
      <c r="AM137" s="2" t="str">
        <f ca="1">IF(Table1[[#This Row],[QTY_ECER_MG_2]]="","",Table1[[#This Row],[STN SISA X]])</f>
        <v/>
      </c>
      <c r="AN137" s="2" t="str">
        <f ca="1">IF(Table1[[#This Row],[CTN_MG_2]]="","",COUNT(AK$6:AK137))</f>
        <v/>
      </c>
      <c r="AO137" s="2" t="str">
        <f ca="1">IF(AND(AX$5:AX$373&gt;=$3:$3,AX$5:AX$373&lt;=$4:$4),Table1[[#This Row],[CTN]],"")</f>
        <v/>
      </c>
      <c r="AP137" s="2" t="str">
        <f ca="1">IF(Table1[[#This Row],[CTN_MG_3]]="","",Table1[[#This Row],[SISA X]])</f>
        <v/>
      </c>
      <c r="AQ137" s="2" t="str">
        <f ca="1">IF(Table1[[#This Row],[QTY_ECER_MG_3]]="","",Table1[[#This Row],[STN SISA X]])</f>
        <v/>
      </c>
      <c r="AR137" s="4" t="str">
        <f ca="1">IF(Table1[[#This Row],[CTN_MG_3]]="","",COUNT(AO$6:AO137))</f>
        <v/>
      </c>
      <c r="AS137" s="4" t="str">
        <f ca="1">IF(AND(Table1[[#This Row],[TGL_H]]&gt;=$3:$3,Table1[[#This Row],[TGL_H]]&lt;=$4:$4),Table1[[#This Row],[CTN]],"")</f>
        <v/>
      </c>
      <c r="AT137" s="4" t="str">
        <f ca="1">IF(Table1[[#This Row],[CTN_MG_4]]="","",Table1[[#This Row],[SISA X]])</f>
        <v/>
      </c>
      <c r="AU137" s="4" t="str">
        <f ca="1">IF(Table1[[#This Row],[QTY_ECER_MG_4]]="","",Table1[[#This Row],[STN SISA X]])</f>
        <v/>
      </c>
      <c r="AV137" s="4" t="str">
        <f ca="1">IF(Table1[[#This Row],[CTN_MG_4]]="","",COUNT(AS$6:AS137))</f>
        <v/>
      </c>
      <c r="AW137" s="4">
        <f ca="1">IF(Table1[[#This Row],[ID_4]]="",IF(Table1[[#This Row],[ID_3]]="",IF(Table1[[#This Row],[ID_2]]="",IF(Table1[[#This Row],[ID_1]]="","",1),2),3),4)</f>
        <v>1</v>
      </c>
      <c r="AX137" s="3">
        <f ca="1">INDEX([1]!NOTA[TGL_H],Table1[[#This Row],[//NOTA]])</f>
        <v>45115</v>
      </c>
    </row>
    <row r="138" spans="1:50" x14ac:dyDescent="0.25">
      <c r="A138" s="1">
        <v>172</v>
      </c>
      <c r="D138" t="str">
        <f ca="1">INDEX([1]!NOTA[NB NOTA_C_QTY],Table1[[#This Row],[//NOTA]])</f>
        <v>ballpenbp336mypastelblackjk144lsnartomoro</v>
      </c>
      <c r="E138" t="str">
        <f ca="1">INDEX([1]!NOTA[NB NOTA_C_QTY],Table1[[#This Row],[//NOTA]])&amp;Table1[[#This Row],[MINGGU]]</f>
        <v>ballpenbp336mypastelblackjk144lsnartomoro1</v>
      </c>
      <c r="F138">
        <f t="shared" si="2"/>
        <v>172</v>
      </c>
      <c r="G138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38">
        <f ca="1">MATCH(Table1[[#This Row],[NB NOTA_C_QTY]],[2]!db[NB NOTA_C_QTY+F],0)</f>
        <v>24</v>
      </c>
      <c r="I138" s="4" t="str">
        <f ca="1">INDEX(INDIRECT($4:$4),Table1[//DB])</f>
        <v>Ballpen JK BP-336 My Pastel Hitam</v>
      </c>
      <c r="J138" s="4" t="str">
        <f ca="1">INDEX(INDIRECT($4:$4),Table1[//DB])</f>
        <v>ARTO MORO</v>
      </c>
      <c r="K138" s="5" t="str">
        <f ca="1">INDEX(INDIRECT($4:$4),Table1[//DB])</f>
        <v>ATALI</v>
      </c>
      <c r="L138" s="4" t="str">
        <f ca="1">INDEX(INDIRECT($4:$4),Table1[//DB])</f>
        <v>144 LSN</v>
      </c>
      <c r="M138" s="4" t="str">
        <f ca="1">INDEX(INDIRECT($4:$4),Table1[//DB])</f>
        <v>pen</v>
      </c>
      <c r="N138" s="4" t="str">
        <f ca="1">INDEX(INDIRECT($4:$4),Table1[//DB])</f>
        <v>144</v>
      </c>
      <c r="O138" s="4" t="str">
        <f ca="1">INDEX(INDIRECT($4:$4),Table1[//DB])</f>
        <v>LSN</v>
      </c>
      <c r="P138" s="4">
        <f ca="1">INDEX(INDIRECT($4:$4),Table1[//DB])</f>
        <v>12</v>
      </c>
      <c r="Q138" s="4" t="str">
        <f ca="1">INDEX(INDIRECT($4:$4),Table1[//DB])</f>
        <v>PCS</v>
      </c>
      <c r="R138" s="4" t="str">
        <f ca="1">INDEX(INDIRECT($4:$4),Table1[//DB])</f>
        <v/>
      </c>
      <c r="S138" s="4" t="str">
        <f ca="1">INDEX(INDIRECT($4:$4),Table1[//DB])</f>
        <v/>
      </c>
      <c r="T138" s="4">
        <f ca="1">INDEX(INDIRECT($4:$4),Table1[//DB])</f>
        <v>1728</v>
      </c>
      <c r="U138" s="4" t="str">
        <f ca="1">INDEX(INDIRECT($4:$4),Table1[//DB])</f>
        <v>PCS</v>
      </c>
      <c r="V138" s="4"/>
      <c r="W138" s="2">
        <f>INDEX([1]!NOTA[C],Table1[[#This Row],[//NOTA]])</f>
        <v>1</v>
      </c>
      <c r="X138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38" s="2">
        <f ca="1">INDEX(INDIRECT($2:$2),Table1[//NOTA])</f>
        <v>0</v>
      </c>
      <c r="Z138" s="2">
        <f>IF(Table1[[#This Row],[CTN]]&lt;1,"",INDEX([1]!NOTA[QTY],Table1[[#This Row],[//NOTA]]))</f>
        <v>144</v>
      </c>
      <c r="AA138" s="2" t="str">
        <f>IF(Table1[[#This Row],[CTN]]&lt;1,"",INDEX([1]!NOTA[STN],Table1[[#This Row],[//NOTA]]))</f>
        <v>LSN</v>
      </c>
      <c r="AB138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</v>
      </c>
      <c r="AC138" s="4" t="str">
        <f>IF(Table1[[#This Row],[CTN]]&lt;1,INDEX([1]!NOTA[QTY],Table1[[#This Row],[//NOTA]]),"")</f>
        <v/>
      </c>
      <c r="AD138" s="4" t="str">
        <f>IF(Table1[[#This Row],[SISA]]="","",INDEX([1]!NOTA[STN],Table1[[#This Row],[//NOTA]]))</f>
        <v/>
      </c>
      <c r="AE13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38" s="2" t="str">
        <f>IF(Table1[[#This Row],[SISA X]]="","",Table1[[#This Row],[STN X]])</f>
        <v/>
      </c>
      <c r="AG138" s="2">
        <f ca="1">IF(AND(AX$5:AX$373&gt;=$3:$3,AX$5:AX$373&lt;=$4:$4),Table1[[#This Row],[CTN]],"")</f>
        <v>1</v>
      </c>
      <c r="AH138" s="2" t="str">
        <f ca="1">IF(Table1[[#This Row],[CTN_MG_1]]="","",Table1[[#This Row],[SISA X]])</f>
        <v/>
      </c>
      <c r="AI138" s="2" t="str">
        <f ca="1">IF(Table1[[#This Row],[QTY_ECER_MG_1]]="","",Table1[[#This Row],[STN SISA X]])</f>
        <v/>
      </c>
      <c r="AJ138" s="2">
        <f ca="1">IF(Table1[[#This Row],[CTN_MG_1]]="","",COUNT(AG$6:AG138))</f>
        <v>124</v>
      </c>
      <c r="AK138" s="2" t="str">
        <f ca="1">IF(AND(Table1[TGL_H]&gt;=$3:$3,Table1[TGL_H]&lt;=$4:$4),Table1[CTN],"")</f>
        <v/>
      </c>
      <c r="AL138" s="2" t="str">
        <f ca="1">IF(Table1[[#This Row],[CTN_MG_2]]="","",Table1[[#This Row],[SISA X]])</f>
        <v/>
      </c>
      <c r="AM138" s="2" t="str">
        <f ca="1">IF(Table1[[#This Row],[QTY_ECER_MG_2]]="","",Table1[[#This Row],[STN SISA X]])</f>
        <v/>
      </c>
      <c r="AN138" s="2" t="str">
        <f ca="1">IF(Table1[[#This Row],[CTN_MG_2]]="","",COUNT(AK$6:AK138))</f>
        <v/>
      </c>
      <c r="AO138" s="2" t="str">
        <f ca="1">IF(AND(AX$5:AX$373&gt;=$3:$3,AX$5:AX$373&lt;=$4:$4),Table1[[#This Row],[CTN]],"")</f>
        <v/>
      </c>
      <c r="AP138" s="2" t="str">
        <f ca="1">IF(Table1[[#This Row],[CTN_MG_3]]="","",Table1[[#This Row],[SISA X]])</f>
        <v/>
      </c>
      <c r="AQ138" s="2" t="str">
        <f ca="1">IF(Table1[[#This Row],[QTY_ECER_MG_3]]="","",Table1[[#This Row],[STN SISA X]])</f>
        <v/>
      </c>
      <c r="AR138" s="4" t="str">
        <f ca="1">IF(Table1[[#This Row],[CTN_MG_3]]="","",COUNT(AO$6:AO138))</f>
        <v/>
      </c>
      <c r="AS138" s="4" t="str">
        <f ca="1">IF(AND(Table1[[#This Row],[TGL_H]]&gt;=$3:$3,Table1[[#This Row],[TGL_H]]&lt;=$4:$4),Table1[[#This Row],[CTN]],"")</f>
        <v/>
      </c>
      <c r="AT138" s="4" t="str">
        <f ca="1">IF(Table1[[#This Row],[CTN_MG_4]]="","",Table1[[#This Row],[SISA X]])</f>
        <v/>
      </c>
      <c r="AU138" s="4" t="str">
        <f ca="1">IF(Table1[[#This Row],[QTY_ECER_MG_4]]="","",Table1[[#This Row],[STN SISA X]])</f>
        <v/>
      </c>
      <c r="AV138" s="4" t="str">
        <f ca="1">IF(Table1[[#This Row],[CTN_MG_4]]="","",COUNT(AS$6:AS138))</f>
        <v/>
      </c>
      <c r="AW138" s="4">
        <f ca="1">IF(Table1[[#This Row],[ID_4]]="",IF(Table1[[#This Row],[ID_3]]="",IF(Table1[[#This Row],[ID_2]]="",IF(Table1[[#This Row],[ID_1]]="","",1),2),3),4)</f>
        <v>1</v>
      </c>
      <c r="AX138" s="3">
        <f ca="1">INDEX([1]!NOTA[TGL_H],Table1[[#This Row],[//NOTA]])</f>
        <v>45115</v>
      </c>
    </row>
    <row r="139" spans="1:50" x14ac:dyDescent="0.25">
      <c r="A139" s="1">
        <v>173</v>
      </c>
      <c r="D139" t="str">
        <f ca="1">INDEX([1]!NOTA[NB NOTA_C_QTY],Table1[[#This Row],[//NOTA]])</f>
        <v>gelpengp243whizgelblackjk144lsnartomoro</v>
      </c>
      <c r="E139" t="str">
        <f ca="1">INDEX([1]!NOTA[NB NOTA_C_QTY],Table1[[#This Row],[//NOTA]])&amp;Table1[[#This Row],[MINGGU]]</f>
        <v>gelpengp243whizgelblackjk144lsnartomoro1</v>
      </c>
      <c r="F139">
        <f t="shared" si="2"/>
        <v>173</v>
      </c>
      <c r="G139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39">
        <f ca="1">MATCH(Table1[[#This Row],[NB NOTA_C_QTY]],[2]!db[NB NOTA_C_QTY+F],0)</f>
        <v>146</v>
      </c>
      <c r="I139" s="4" t="str">
        <f ca="1">INDEX(INDIRECT($4:$4),Table1[//DB])</f>
        <v>Bp Gel JK GP-243 Whiz Bp Gel Hitam</v>
      </c>
      <c r="J139" s="4" t="str">
        <f ca="1">INDEX(INDIRECT($4:$4),Table1[//DB])</f>
        <v>ARTO MORO</v>
      </c>
      <c r="K139" s="5" t="str">
        <f ca="1">INDEX(INDIRECT($4:$4),Table1[//DB])</f>
        <v>ATALI</v>
      </c>
      <c r="L139" s="4" t="str">
        <f ca="1">INDEX(INDIRECT($4:$4),Table1[//DB])</f>
        <v>144 LSN</v>
      </c>
      <c r="M139" s="4" t="str">
        <f ca="1">INDEX(INDIRECT($4:$4),Table1[//DB])</f>
        <v>pen</v>
      </c>
      <c r="N139" s="4" t="str">
        <f ca="1">INDEX(INDIRECT($4:$4),Table1[//DB])</f>
        <v>144</v>
      </c>
      <c r="O139" s="4" t="str">
        <f ca="1">INDEX(INDIRECT($4:$4),Table1[//DB])</f>
        <v>LSN</v>
      </c>
      <c r="P139" s="4">
        <f ca="1">INDEX(INDIRECT($4:$4),Table1[//DB])</f>
        <v>12</v>
      </c>
      <c r="Q139" s="4" t="str">
        <f ca="1">INDEX(INDIRECT($4:$4),Table1[//DB])</f>
        <v>PCS</v>
      </c>
      <c r="R139" s="4" t="str">
        <f ca="1">INDEX(INDIRECT($4:$4),Table1[//DB])</f>
        <v/>
      </c>
      <c r="S139" s="4" t="str">
        <f ca="1">INDEX(INDIRECT($4:$4),Table1[//DB])</f>
        <v/>
      </c>
      <c r="T139" s="4">
        <f ca="1">INDEX(INDIRECT($4:$4),Table1[//DB])</f>
        <v>1728</v>
      </c>
      <c r="U139" s="4" t="str">
        <f ca="1">INDEX(INDIRECT($4:$4),Table1[//DB])</f>
        <v>PCS</v>
      </c>
      <c r="V139" s="4"/>
      <c r="W139" s="2">
        <f>INDEX([1]!NOTA[C],Table1[[#This Row],[//NOTA]])</f>
        <v>1</v>
      </c>
      <c r="X139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39" s="2">
        <f ca="1">INDEX(INDIRECT($2:$2),Table1[//NOTA])</f>
        <v>0</v>
      </c>
      <c r="Z139" s="2">
        <f>IF(Table1[[#This Row],[CTN]]&lt;1,"",INDEX([1]!NOTA[QTY],Table1[[#This Row],[//NOTA]]))</f>
        <v>144</v>
      </c>
      <c r="AA139" s="2" t="str">
        <f>IF(Table1[[#This Row],[CTN]]&lt;1,"",INDEX([1]!NOTA[STN],Table1[[#This Row],[//NOTA]]))</f>
        <v>LSN</v>
      </c>
      <c r="AB139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</v>
      </c>
      <c r="AC139" s="4" t="str">
        <f>IF(Table1[[#This Row],[CTN]]&lt;1,INDEX([1]!NOTA[QTY],Table1[[#This Row],[//NOTA]]),"")</f>
        <v/>
      </c>
      <c r="AD139" s="4" t="str">
        <f>IF(Table1[[#This Row],[SISA]]="","",INDEX([1]!NOTA[STN],Table1[[#This Row],[//NOTA]]))</f>
        <v/>
      </c>
      <c r="AE13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39" s="2" t="str">
        <f>IF(Table1[[#This Row],[SISA X]]="","",Table1[[#This Row],[STN X]])</f>
        <v/>
      </c>
      <c r="AG139" s="2">
        <f ca="1">IF(AND(AX$5:AX$373&gt;=$3:$3,AX$5:AX$373&lt;=$4:$4),Table1[[#This Row],[CTN]],"")</f>
        <v>1</v>
      </c>
      <c r="AH139" s="2" t="str">
        <f ca="1">IF(Table1[[#This Row],[CTN_MG_1]]="","",Table1[[#This Row],[SISA X]])</f>
        <v/>
      </c>
      <c r="AI139" s="2" t="str">
        <f ca="1">IF(Table1[[#This Row],[QTY_ECER_MG_1]]="","",Table1[[#This Row],[STN SISA X]])</f>
        <v/>
      </c>
      <c r="AJ139" s="2">
        <f ca="1">IF(Table1[[#This Row],[CTN_MG_1]]="","",COUNT(AG$6:AG139))</f>
        <v>125</v>
      </c>
      <c r="AK139" s="2" t="str">
        <f ca="1">IF(AND(Table1[TGL_H]&gt;=$3:$3,Table1[TGL_H]&lt;=$4:$4),Table1[CTN],"")</f>
        <v/>
      </c>
      <c r="AL139" s="2" t="str">
        <f ca="1">IF(Table1[[#This Row],[CTN_MG_2]]="","",Table1[[#This Row],[SISA X]])</f>
        <v/>
      </c>
      <c r="AM139" s="2" t="str">
        <f ca="1">IF(Table1[[#This Row],[QTY_ECER_MG_2]]="","",Table1[[#This Row],[STN SISA X]])</f>
        <v/>
      </c>
      <c r="AN139" s="2" t="str">
        <f ca="1">IF(Table1[[#This Row],[CTN_MG_2]]="","",COUNT(AK$6:AK139))</f>
        <v/>
      </c>
      <c r="AO139" s="2" t="str">
        <f ca="1">IF(AND(AX$5:AX$373&gt;=$3:$3,AX$5:AX$373&lt;=$4:$4),Table1[[#This Row],[CTN]],"")</f>
        <v/>
      </c>
      <c r="AP139" s="2" t="str">
        <f ca="1">IF(Table1[[#This Row],[CTN_MG_3]]="","",Table1[[#This Row],[SISA X]])</f>
        <v/>
      </c>
      <c r="AQ139" s="2" t="str">
        <f ca="1">IF(Table1[[#This Row],[QTY_ECER_MG_3]]="","",Table1[[#This Row],[STN SISA X]])</f>
        <v/>
      </c>
      <c r="AR139" s="4" t="str">
        <f ca="1">IF(Table1[[#This Row],[CTN_MG_3]]="","",COUNT(AO$6:AO139))</f>
        <v/>
      </c>
      <c r="AS139" s="4" t="str">
        <f ca="1">IF(AND(Table1[[#This Row],[TGL_H]]&gt;=$3:$3,Table1[[#This Row],[TGL_H]]&lt;=$4:$4),Table1[[#This Row],[CTN]],"")</f>
        <v/>
      </c>
      <c r="AT139" s="4" t="str">
        <f ca="1">IF(Table1[[#This Row],[CTN_MG_4]]="","",Table1[[#This Row],[SISA X]])</f>
        <v/>
      </c>
      <c r="AU139" s="4" t="str">
        <f ca="1">IF(Table1[[#This Row],[QTY_ECER_MG_4]]="","",Table1[[#This Row],[STN SISA X]])</f>
        <v/>
      </c>
      <c r="AV139" s="4" t="str">
        <f ca="1">IF(Table1[[#This Row],[CTN_MG_4]]="","",COUNT(AS$6:AS139))</f>
        <v/>
      </c>
      <c r="AW139" s="4">
        <f ca="1">IF(Table1[[#This Row],[ID_4]]="",IF(Table1[[#This Row],[ID_3]]="",IF(Table1[[#This Row],[ID_2]]="",IF(Table1[[#This Row],[ID_1]]="","",1),2),3),4)</f>
        <v>1</v>
      </c>
      <c r="AX139" s="3">
        <f ca="1">INDEX([1]!NOTA[TGL_H],Table1[[#This Row],[//NOTA]])</f>
        <v>45115</v>
      </c>
    </row>
    <row r="140" spans="1:50" x14ac:dyDescent="0.25">
      <c r="A140" s="1">
        <v>174</v>
      </c>
      <c r="D140" t="str">
        <f ca="1">INDEX([1]!NOTA[NB NOTA_C_QTY],Table1[[#This Row],[//NOTA]])</f>
        <v>gelpengp266itech2blackjk144lsnartomoro</v>
      </c>
      <c r="E140" t="str">
        <f ca="1">INDEX([1]!NOTA[NB NOTA_C_QTY],Table1[[#This Row],[//NOTA]])&amp;Table1[[#This Row],[MINGGU]]</f>
        <v>gelpengp266itech2blackjk144lsnartomoro1</v>
      </c>
      <c r="F140">
        <f t="shared" si="2"/>
        <v>174</v>
      </c>
      <c r="G140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40">
        <f ca="1">MATCH(Table1[[#This Row],[NB NOTA_C_QTY]],[2]!db[NB NOTA_C_QTY+F],0)</f>
        <v>149</v>
      </c>
      <c r="I140" s="4" t="str">
        <f ca="1">INDEX(INDIRECT($4:$4),Table1[//DB])</f>
        <v>Bp Gel JK GP-266 Itech 2 Hitam</v>
      </c>
      <c r="J140" s="4" t="str">
        <f ca="1">INDEX(INDIRECT($4:$4),Table1[//DB])</f>
        <v>ARTO MORO</v>
      </c>
      <c r="K140" s="5" t="str">
        <f ca="1">INDEX(INDIRECT($4:$4),Table1[//DB])</f>
        <v>ATALI</v>
      </c>
      <c r="L140" s="4" t="str">
        <f ca="1">INDEX(INDIRECT($4:$4),Table1[//DB])</f>
        <v>144 LSN</v>
      </c>
      <c r="M140" s="4" t="str">
        <f ca="1">INDEX(INDIRECT($4:$4),Table1[//DB])</f>
        <v>pen</v>
      </c>
      <c r="N140" s="4" t="str">
        <f ca="1">INDEX(INDIRECT($4:$4),Table1[//DB])</f>
        <v>144</v>
      </c>
      <c r="O140" s="4" t="str">
        <f ca="1">INDEX(INDIRECT($4:$4),Table1[//DB])</f>
        <v>LSN</v>
      </c>
      <c r="P140" s="4">
        <f ca="1">INDEX(INDIRECT($4:$4),Table1[//DB])</f>
        <v>12</v>
      </c>
      <c r="Q140" s="4" t="str">
        <f ca="1">INDEX(INDIRECT($4:$4),Table1[//DB])</f>
        <v>PCS</v>
      </c>
      <c r="R140" s="4" t="str">
        <f ca="1">INDEX(INDIRECT($4:$4),Table1[//DB])</f>
        <v/>
      </c>
      <c r="S140" s="4" t="str">
        <f ca="1">INDEX(INDIRECT($4:$4),Table1[//DB])</f>
        <v/>
      </c>
      <c r="T140" s="4">
        <f ca="1">INDEX(INDIRECT($4:$4),Table1[//DB])</f>
        <v>1728</v>
      </c>
      <c r="U140" s="4" t="str">
        <f ca="1">INDEX(INDIRECT($4:$4),Table1[//DB])</f>
        <v>PCS</v>
      </c>
      <c r="V140" s="4"/>
      <c r="W140" s="2">
        <f>INDEX([1]!NOTA[C],Table1[[#This Row],[//NOTA]])</f>
        <v>1</v>
      </c>
      <c r="X140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40" s="2">
        <f ca="1">INDEX(INDIRECT($2:$2),Table1[//NOTA])</f>
        <v>0</v>
      </c>
      <c r="Z140" s="2">
        <f>IF(Table1[[#This Row],[CTN]]&lt;1,"",INDEX([1]!NOTA[QTY],Table1[[#This Row],[//NOTA]]))</f>
        <v>144</v>
      </c>
      <c r="AA140" s="2" t="str">
        <f>IF(Table1[[#This Row],[CTN]]&lt;1,"",INDEX([1]!NOTA[STN],Table1[[#This Row],[//NOTA]]))</f>
        <v>LSN</v>
      </c>
      <c r="AB140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</v>
      </c>
      <c r="AC140" s="4" t="str">
        <f>IF(Table1[[#This Row],[CTN]]&lt;1,INDEX([1]!NOTA[QTY],Table1[[#This Row],[//NOTA]]),"")</f>
        <v/>
      </c>
      <c r="AD140" s="4" t="str">
        <f>IF(Table1[[#This Row],[SISA]]="","",INDEX([1]!NOTA[STN],Table1[[#This Row],[//NOTA]]))</f>
        <v/>
      </c>
      <c r="AE14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40" s="2" t="str">
        <f>IF(Table1[[#This Row],[SISA X]]="","",Table1[[#This Row],[STN X]])</f>
        <v/>
      </c>
      <c r="AG140" s="2">
        <f ca="1">IF(AND(AX$5:AX$373&gt;=$3:$3,AX$5:AX$373&lt;=$4:$4),Table1[[#This Row],[CTN]],"")</f>
        <v>1</v>
      </c>
      <c r="AH140" s="2" t="str">
        <f ca="1">IF(Table1[[#This Row],[CTN_MG_1]]="","",Table1[[#This Row],[SISA X]])</f>
        <v/>
      </c>
      <c r="AI140" s="2" t="str">
        <f ca="1">IF(Table1[[#This Row],[QTY_ECER_MG_1]]="","",Table1[[#This Row],[STN SISA X]])</f>
        <v/>
      </c>
      <c r="AJ140" s="2">
        <f ca="1">IF(Table1[[#This Row],[CTN_MG_1]]="","",COUNT(AG$6:AG140))</f>
        <v>126</v>
      </c>
      <c r="AK140" s="2" t="str">
        <f ca="1">IF(AND(Table1[TGL_H]&gt;=$3:$3,Table1[TGL_H]&lt;=$4:$4),Table1[CTN],"")</f>
        <v/>
      </c>
      <c r="AL140" s="2" t="str">
        <f ca="1">IF(Table1[[#This Row],[CTN_MG_2]]="","",Table1[[#This Row],[SISA X]])</f>
        <v/>
      </c>
      <c r="AM140" s="2" t="str">
        <f ca="1">IF(Table1[[#This Row],[QTY_ECER_MG_2]]="","",Table1[[#This Row],[STN SISA X]])</f>
        <v/>
      </c>
      <c r="AN140" s="2" t="str">
        <f ca="1">IF(Table1[[#This Row],[CTN_MG_2]]="","",COUNT(AK$6:AK140))</f>
        <v/>
      </c>
      <c r="AO140" s="2" t="str">
        <f ca="1">IF(AND(AX$5:AX$373&gt;=$3:$3,AX$5:AX$373&lt;=$4:$4),Table1[[#This Row],[CTN]],"")</f>
        <v/>
      </c>
      <c r="AP140" s="2" t="str">
        <f ca="1">IF(Table1[[#This Row],[CTN_MG_3]]="","",Table1[[#This Row],[SISA X]])</f>
        <v/>
      </c>
      <c r="AQ140" s="2" t="str">
        <f ca="1">IF(Table1[[#This Row],[QTY_ECER_MG_3]]="","",Table1[[#This Row],[STN SISA X]])</f>
        <v/>
      </c>
      <c r="AR140" s="4" t="str">
        <f ca="1">IF(Table1[[#This Row],[CTN_MG_3]]="","",COUNT(AO$6:AO140))</f>
        <v/>
      </c>
      <c r="AS140" s="4" t="str">
        <f ca="1">IF(AND(Table1[[#This Row],[TGL_H]]&gt;=$3:$3,Table1[[#This Row],[TGL_H]]&lt;=$4:$4),Table1[[#This Row],[CTN]],"")</f>
        <v/>
      </c>
      <c r="AT140" s="4" t="str">
        <f ca="1">IF(Table1[[#This Row],[CTN_MG_4]]="","",Table1[[#This Row],[SISA X]])</f>
        <v/>
      </c>
      <c r="AU140" s="4" t="str">
        <f ca="1">IF(Table1[[#This Row],[QTY_ECER_MG_4]]="","",Table1[[#This Row],[STN SISA X]])</f>
        <v/>
      </c>
      <c r="AV140" s="4" t="str">
        <f ca="1">IF(Table1[[#This Row],[CTN_MG_4]]="","",COUNT(AS$6:AS140))</f>
        <v/>
      </c>
      <c r="AW140" s="4">
        <f ca="1">IF(Table1[[#This Row],[ID_4]]="",IF(Table1[[#This Row],[ID_3]]="",IF(Table1[[#This Row],[ID_2]]="",IF(Table1[[#This Row],[ID_1]]="","",1),2),3),4)</f>
        <v>1</v>
      </c>
      <c r="AX140" s="3">
        <f ca="1">INDEX([1]!NOTA[TGL_H],Table1[[#This Row],[//NOTA]])</f>
        <v>45115</v>
      </c>
    </row>
    <row r="141" spans="1:50" x14ac:dyDescent="0.25">
      <c r="A141" s="1">
        <v>175</v>
      </c>
      <c r="D141" t="str">
        <f ca="1">INDEX([1]!NOTA[NB NOTA_C_QTY],Table1[[#This Row],[//NOTA]])</f>
        <v>pencilcasepc0719ac36afanimalcalenderjk288pcsartomoro</v>
      </c>
      <c r="E141" t="str">
        <f ca="1">INDEX([1]!NOTA[NB NOTA_C_QTY],Table1[[#This Row],[//NOTA]])&amp;Table1[[#This Row],[MINGGU]]</f>
        <v>pencilcasepc0719ac36afanimalcalenderjk288pcsartomoro1</v>
      </c>
      <c r="F141">
        <f t="shared" si="2"/>
        <v>175</v>
      </c>
      <c r="G141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41">
        <f ca="1">MATCH(Table1[[#This Row],[NB NOTA_C_QTY]],[2]!db[NB NOTA_C_QTY+F],0)</f>
        <v>638</v>
      </c>
      <c r="I141" s="4" t="str">
        <f ca="1">INDEX(INDIRECT($4:$4),Table1[//DB])</f>
        <v>Pc JK PC-0719AC-36A/F Animal Calender</v>
      </c>
      <c r="J141" s="4" t="str">
        <f ca="1">INDEX(INDIRECT($4:$4),Table1[//DB])</f>
        <v>ARTO MORO</v>
      </c>
      <c r="K141" s="5" t="str">
        <f ca="1">INDEX(INDIRECT($4:$4),Table1[//DB])</f>
        <v>ATALI</v>
      </c>
      <c r="L141" s="4" t="str">
        <f ca="1">INDEX(INDIRECT($4:$4),Table1[//DB])</f>
        <v>288 PCS</v>
      </c>
      <c r="M141" s="4" t="str">
        <f ca="1">INDEX(INDIRECT($4:$4),Table1[//DB])</f>
        <v>pcase</v>
      </c>
      <c r="N141" s="4" t="str">
        <f ca="1">INDEX(INDIRECT($4:$4),Table1[//DB])</f>
        <v>288</v>
      </c>
      <c r="O141" s="4" t="str">
        <f ca="1">INDEX(INDIRECT($4:$4),Table1[//DB])</f>
        <v>PCS</v>
      </c>
      <c r="P141" s="4" t="str">
        <f ca="1">INDEX(INDIRECT($4:$4),Table1[//DB])</f>
        <v/>
      </c>
      <c r="Q141" s="4" t="str">
        <f ca="1">INDEX(INDIRECT($4:$4),Table1[//DB])</f>
        <v/>
      </c>
      <c r="R141" s="4" t="str">
        <f ca="1">INDEX(INDIRECT($4:$4),Table1[//DB])</f>
        <v/>
      </c>
      <c r="S141" s="4" t="str">
        <f ca="1">INDEX(INDIRECT($4:$4),Table1[//DB])</f>
        <v/>
      </c>
      <c r="T141" s="4">
        <f ca="1">INDEX(INDIRECT($4:$4),Table1[//DB])</f>
        <v>288</v>
      </c>
      <c r="U141" s="4" t="str">
        <f ca="1">INDEX(INDIRECT($4:$4),Table1[//DB])</f>
        <v>PCS</v>
      </c>
      <c r="V141" s="4"/>
      <c r="W141" s="2">
        <f>INDEX([1]!NOTA[C],Table1[[#This Row],[//NOTA]])</f>
        <v>1</v>
      </c>
      <c r="X141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41" s="2">
        <f ca="1">INDEX(INDIRECT($2:$2),Table1[//NOTA])</f>
        <v>0</v>
      </c>
      <c r="Z141" s="2">
        <f>IF(Table1[[#This Row],[CTN]]&lt;1,"",INDEX([1]!NOTA[QTY],Table1[[#This Row],[//NOTA]]))</f>
        <v>288</v>
      </c>
      <c r="AA141" s="2" t="str">
        <f>IF(Table1[[#This Row],[CTN]]&lt;1,"",INDEX([1]!NOTA[STN],Table1[[#This Row],[//NOTA]]))</f>
        <v>PCS</v>
      </c>
      <c r="AB14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C141" s="4" t="str">
        <f>IF(Table1[[#This Row],[CTN]]&lt;1,INDEX([1]!NOTA[QTY],Table1[[#This Row],[//NOTA]]),"")</f>
        <v/>
      </c>
      <c r="AD141" s="4" t="str">
        <f>IF(Table1[[#This Row],[SISA]]="","",INDEX([1]!NOTA[STN],Table1[[#This Row],[//NOTA]]))</f>
        <v/>
      </c>
      <c r="AE14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41" s="2" t="str">
        <f>IF(Table1[[#This Row],[SISA X]]="","",Table1[[#This Row],[STN X]])</f>
        <v/>
      </c>
      <c r="AG141" s="2">
        <f ca="1">IF(AND(AX$5:AX$373&gt;=$3:$3,AX$5:AX$373&lt;=$4:$4),Table1[[#This Row],[CTN]],"")</f>
        <v>1</v>
      </c>
      <c r="AH141" s="2" t="str">
        <f ca="1">IF(Table1[[#This Row],[CTN_MG_1]]="","",Table1[[#This Row],[SISA X]])</f>
        <v/>
      </c>
      <c r="AI141" s="2" t="str">
        <f ca="1">IF(Table1[[#This Row],[QTY_ECER_MG_1]]="","",Table1[[#This Row],[STN SISA X]])</f>
        <v/>
      </c>
      <c r="AJ141" s="2">
        <f ca="1">IF(Table1[[#This Row],[CTN_MG_1]]="","",COUNT(AG$6:AG141))</f>
        <v>127</v>
      </c>
      <c r="AK141" s="2" t="str">
        <f ca="1">IF(AND(Table1[TGL_H]&gt;=$3:$3,Table1[TGL_H]&lt;=$4:$4),Table1[CTN],"")</f>
        <v/>
      </c>
      <c r="AL141" s="2" t="str">
        <f ca="1">IF(Table1[[#This Row],[CTN_MG_2]]="","",Table1[[#This Row],[SISA X]])</f>
        <v/>
      </c>
      <c r="AM141" s="2" t="str">
        <f ca="1">IF(Table1[[#This Row],[QTY_ECER_MG_2]]="","",Table1[[#This Row],[STN SISA X]])</f>
        <v/>
      </c>
      <c r="AN141" s="2" t="str">
        <f ca="1">IF(Table1[[#This Row],[CTN_MG_2]]="","",COUNT(AK$6:AK141))</f>
        <v/>
      </c>
      <c r="AO141" s="2" t="str">
        <f ca="1">IF(AND(AX$5:AX$373&gt;=$3:$3,AX$5:AX$373&lt;=$4:$4),Table1[[#This Row],[CTN]],"")</f>
        <v/>
      </c>
      <c r="AP141" s="2" t="str">
        <f ca="1">IF(Table1[[#This Row],[CTN_MG_3]]="","",Table1[[#This Row],[SISA X]])</f>
        <v/>
      </c>
      <c r="AQ141" s="2" t="str">
        <f ca="1">IF(Table1[[#This Row],[QTY_ECER_MG_3]]="","",Table1[[#This Row],[STN SISA X]])</f>
        <v/>
      </c>
      <c r="AR141" s="4" t="str">
        <f ca="1">IF(Table1[[#This Row],[CTN_MG_3]]="","",COUNT(AO$6:AO141))</f>
        <v/>
      </c>
      <c r="AS141" s="4" t="str">
        <f ca="1">IF(AND(Table1[[#This Row],[TGL_H]]&gt;=$3:$3,Table1[[#This Row],[TGL_H]]&lt;=$4:$4),Table1[[#This Row],[CTN]],"")</f>
        <v/>
      </c>
      <c r="AT141" s="4" t="str">
        <f ca="1">IF(Table1[[#This Row],[CTN_MG_4]]="","",Table1[[#This Row],[SISA X]])</f>
        <v/>
      </c>
      <c r="AU141" s="4" t="str">
        <f ca="1">IF(Table1[[#This Row],[QTY_ECER_MG_4]]="","",Table1[[#This Row],[STN SISA X]])</f>
        <v/>
      </c>
      <c r="AV141" s="4" t="str">
        <f ca="1">IF(Table1[[#This Row],[CTN_MG_4]]="","",COUNT(AS$6:AS141))</f>
        <v/>
      </c>
      <c r="AW141" s="4">
        <f ca="1">IF(Table1[[#This Row],[ID_4]]="",IF(Table1[[#This Row],[ID_3]]="",IF(Table1[[#This Row],[ID_2]]="",IF(Table1[[#This Row],[ID_1]]="","",1),2),3),4)</f>
        <v>1</v>
      </c>
      <c r="AX141" s="3">
        <f ca="1">INDEX([1]!NOTA[TGL_H],Table1[[#This Row],[//NOTA]])</f>
        <v>45115</v>
      </c>
    </row>
    <row r="142" spans="1:50" x14ac:dyDescent="0.25">
      <c r="A142" s="1">
        <v>176</v>
      </c>
      <c r="D142" t="str">
        <f ca="1">INDEX([1]!NOTA[NB NOTA_C_QTY],Table1[[#This Row],[//NOTA]])</f>
        <v>pencilcasepc0719tv33aftraveljk288pcsartomoro</v>
      </c>
      <c r="E142" t="str">
        <f ca="1">INDEX([1]!NOTA[NB NOTA_C_QTY],Table1[[#This Row],[//NOTA]])&amp;Table1[[#This Row],[MINGGU]]</f>
        <v>pencilcasepc0719tv33aftraveljk288pcsartomoro1</v>
      </c>
      <c r="F142">
        <f t="shared" si="2"/>
        <v>176</v>
      </c>
      <c r="G142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42">
        <f ca="1">MATCH(Table1[[#This Row],[NB NOTA_C_QTY]],[2]!db[NB NOTA_C_QTY+F],0)</f>
        <v>650</v>
      </c>
      <c r="I142" s="4" t="str">
        <f ca="1">INDEX(INDIRECT($4:$4),Table1[//DB])</f>
        <v>Pc JK PC-0719TV-33A/F Travel</v>
      </c>
      <c r="J142" s="4" t="str">
        <f ca="1">INDEX(INDIRECT($4:$4),Table1[//DB])</f>
        <v>ARTO MORO</v>
      </c>
      <c r="K142" s="5" t="str">
        <f ca="1">INDEX(INDIRECT($4:$4),Table1[//DB])</f>
        <v>ATALI</v>
      </c>
      <c r="L142" s="4" t="str">
        <f ca="1">INDEX(INDIRECT($4:$4),Table1[//DB])</f>
        <v>288 PCS</v>
      </c>
      <c r="M142" s="4" t="str">
        <f ca="1">INDEX(INDIRECT($4:$4),Table1[//DB])</f>
        <v>pcase</v>
      </c>
      <c r="N142" s="4" t="str">
        <f ca="1">INDEX(INDIRECT($4:$4),Table1[//DB])</f>
        <v>288</v>
      </c>
      <c r="O142" s="4" t="str">
        <f ca="1">INDEX(INDIRECT($4:$4),Table1[//DB])</f>
        <v>PCS</v>
      </c>
      <c r="P142" s="4" t="str">
        <f ca="1">INDEX(INDIRECT($4:$4),Table1[//DB])</f>
        <v/>
      </c>
      <c r="Q142" s="4" t="str">
        <f ca="1">INDEX(INDIRECT($4:$4),Table1[//DB])</f>
        <v/>
      </c>
      <c r="R142" s="4" t="str">
        <f ca="1">INDEX(INDIRECT($4:$4),Table1[//DB])</f>
        <v/>
      </c>
      <c r="S142" s="4" t="str">
        <f ca="1">INDEX(INDIRECT($4:$4),Table1[//DB])</f>
        <v/>
      </c>
      <c r="T142" s="4">
        <f ca="1">INDEX(INDIRECT($4:$4),Table1[//DB])</f>
        <v>288</v>
      </c>
      <c r="U142" s="4" t="str">
        <f ca="1">INDEX(INDIRECT($4:$4),Table1[//DB])</f>
        <v>PCS</v>
      </c>
      <c r="V142" s="4"/>
      <c r="W142" s="2">
        <f>INDEX([1]!NOTA[C],Table1[[#This Row],[//NOTA]])</f>
        <v>2</v>
      </c>
      <c r="X142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42" s="2">
        <f ca="1">INDEX(INDIRECT($2:$2),Table1[//NOTA])</f>
        <v>0</v>
      </c>
      <c r="Z142" s="2">
        <f>IF(Table1[[#This Row],[CTN]]&lt;1,"",INDEX([1]!NOTA[QTY],Table1[[#This Row],[//NOTA]]))</f>
        <v>576</v>
      </c>
      <c r="AA142" s="2" t="str">
        <f>IF(Table1[[#This Row],[CTN]]&lt;1,"",INDEX([1]!NOTA[STN],Table1[[#This Row],[//NOTA]]))</f>
        <v>PCS</v>
      </c>
      <c r="AB14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576</v>
      </c>
      <c r="AC142" s="4" t="str">
        <f>IF(Table1[[#This Row],[CTN]]&lt;1,INDEX([1]!NOTA[QTY],Table1[[#This Row],[//NOTA]]),"")</f>
        <v/>
      </c>
      <c r="AD142" s="4" t="str">
        <f>IF(Table1[[#This Row],[SISA]]="","",INDEX([1]!NOTA[STN],Table1[[#This Row],[//NOTA]]))</f>
        <v/>
      </c>
      <c r="AE14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42" s="2" t="str">
        <f>IF(Table1[[#This Row],[SISA X]]="","",Table1[[#This Row],[STN X]])</f>
        <v/>
      </c>
      <c r="AG142" s="2">
        <f ca="1">IF(AND(AX$5:AX$373&gt;=$3:$3,AX$5:AX$373&lt;=$4:$4),Table1[[#This Row],[CTN]],"")</f>
        <v>2</v>
      </c>
      <c r="AH142" s="2" t="str">
        <f ca="1">IF(Table1[[#This Row],[CTN_MG_1]]="","",Table1[[#This Row],[SISA X]])</f>
        <v/>
      </c>
      <c r="AI142" s="2" t="str">
        <f ca="1">IF(Table1[[#This Row],[QTY_ECER_MG_1]]="","",Table1[[#This Row],[STN SISA X]])</f>
        <v/>
      </c>
      <c r="AJ142" s="2">
        <f ca="1">IF(Table1[[#This Row],[CTN_MG_1]]="","",COUNT(AG$6:AG142))</f>
        <v>128</v>
      </c>
      <c r="AK142" s="2" t="str">
        <f ca="1">IF(AND(Table1[TGL_H]&gt;=$3:$3,Table1[TGL_H]&lt;=$4:$4),Table1[CTN],"")</f>
        <v/>
      </c>
      <c r="AL142" s="2" t="str">
        <f ca="1">IF(Table1[[#This Row],[CTN_MG_2]]="","",Table1[[#This Row],[SISA X]])</f>
        <v/>
      </c>
      <c r="AM142" s="2" t="str">
        <f ca="1">IF(Table1[[#This Row],[QTY_ECER_MG_2]]="","",Table1[[#This Row],[STN SISA X]])</f>
        <v/>
      </c>
      <c r="AN142" s="2" t="str">
        <f ca="1">IF(Table1[[#This Row],[CTN_MG_2]]="","",COUNT(AK$6:AK142))</f>
        <v/>
      </c>
      <c r="AO142" s="2" t="str">
        <f ca="1">IF(AND(AX$5:AX$373&gt;=$3:$3,AX$5:AX$373&lt;=$4:$4),Table1[[#This Row],[CTN]],"")</f>
        <v/>
      </c>
      <c r="AP142" s="2" t="str">
        <f ca="1">IF(Table1[[#This Row],[CTN_MG_3]]="","",Table1[[#This Row],[SISA X]])</f>
        <v/>
      </c>
      <c r="AQ142" s="2" t="str">
        <f ca="1">IF(Table1[[#This Row],[QTY_ECER_MG_3]]="","",Table1[[#This Row],[STN SISA X]])</f>
        <v/>
      </c>
      <c r="AR142" s="4" t="str">
        <f ca="1">IF(Table1[[#This Row],[CTN_MG_3]]="","",COUNT(AO$6:AO142))</f>
        <v/>
      </c>
      <c r="AS142" s="4" t="str">
        <f ca="1">IF(AND(Table1[[#This Row],[TGL_H]]&gt;=$3:$3,Table1[[#This Row],[TGL_H]]&lt;=$4:$4),Table1[[#This Row],[CTN]],"")</f>
        <v/>
      </c>
      <c r="AT142" s="4" t="str">
        <f ca="1">IF(Table1[[#This Row],[CTN_MG_4]]="","",Table1[[#This Row],[SISA X]])</f>
        <v/>
      </c>
      <c r="AU142" s="4" t="str">
        <f ca="1">IF(Table1[[#This Row],[QTY_ECER_MG_4]]="","",Table1[[#This Row],[STN SISA X]])</f>
        <v/>
      </c>
      <c r="AV142" s="4" t="str">
        <f ca="1">IF(Table1[[#This Row],[CTN_MG_4]]="","",COUNT(AS$6:AS142))</f>
        <v/>
      </c>
      <c r="AW142" s="4">
        <f ca="1">IF(Table1[[#This Row],[ID_4]]="",IF(Table1[[#This Row],[ID_3]]="",IF(Table1[[#This Row],[ID_2]]="",IF(Table1[[#This Row],[ID_1]]="","",1),2),3),4)</f>
        <v>1</v>
      </c>
      <c r="AX142" s="3">
        <f ca="1">INDEX([1]!NOTA[TGL_H],Table1[[#This Row],[//NOTA]])</f>
        <v>45115</v>
      </c>
    </row>
    <row r="143" spans="1:50" x14ac:dyDescent="0.25">
      <c r="A143" s="1">
        <v>178</v>
      </c>
      <c r="D143" t="str">
        <f ca="1">INDEX([1]!NOTA[NB NOTA_C_QTY],Table1[[#This Row],[//NOTA]])</f>
        <v>oilpastelop12sppcaseseaworldjk12lsnartomoro</v>
      </c>
      <c r="E143" t="str">
        <f ca="1">INDEX([1]!NOTA[NB NOTA_C_QTY],Table1[[#This Row],[//NOTA]])&amp;Table1[[#This Row],[MINGGU]]</f>
        <v>oilpastelop12sppcaseseaworldjk12lsnartomoro1</v>
      </c>
      <c r="F143">
        <f t="shared" si="2"/>
        <v>178</v>
      </c>
      <c r="G143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43">
        <f ca="1">MATCH(Table1[[#This Row],[NB NOTA_C_QTY]],[2]!db[NB NOTA_C_QTY+F],0)</f>
        <v>599</v>
      </c>
      <c r="I143" s="4" t="str">
        <f ca="1">INDEX(INDIRECT($4:$4),Table1[//DB])</f>
        <v>O pastel JK 12W OP-12 S</v>
      </c>
      <c r="J143" s="4" t="str">
        <f ca="1">INDEX(INDIRECT($4:$4),Table1[//DB])</f>
        <v>ARTO MORO</v>
      </c>
      <c r="K143" s="5" t="str">
        <f ca="1">INDEX(INDIRECT($4:$4),Table1[//DB])</f>
        <v>ATALI</v>
      </c>
      <c r="L143" s="4" t="str">
        <f ca="1">INDEX(INDIRECT($4:$4),Table1[//DB])</f>
        <v>12 LSN</v>
      </c>
      <c r="M143" s="4" t="str">
        <f ca="1">INDEX(INDIRECT($4:$4),Table1[//DB])</f>
        <v>cr/op</v>
      </c>
      <c r="N143" s="4" t="str">
        <f ca="1">INDEX(INDIRECT($4:$4),Table1[//DB])</f>
        <v>12</v>
      </c>
      <c r="O143" s="4" t="str">
        <f ca="1">INDEX(INDIRECT($4:$4),Table1[//DB])</f>
        <v>LSN</v>
      </c>
      <c r="P143" s="4">
        <f ca="1">INDEX(INDIRECT($4:$4),Table1[//DB])</f>
        <v>12</v>
      </c>
      <c r="Q143" s="4" t="str">
        <f ca="1">INDEX(INDIRECT($4:$4),Table1[//DB])</f>
        <v>PCS</v>
      </c>
      <c r="R143" s="4" t="str">
        <f ca="1">INDEX(INDIRECT($4:$4),Table1[//DB])</f>
        <v/>
      </c>
      <c r="S143" s="4" t="str">
        <f ca="1">INDEX(INDIRECT($4:$4),Table1[//DB])</f>
        <v/>
      </c>
      <c r="T143" s="4">
        <f ca="1">INDEX(INDIRECT($4:$4),Table1[//DB])</f>
        <v>144</v>
      </c>
      <c r="U143" s="4" t="str">
        <f ca="1">INDEX(INDIRECT($4:$4),Table1[//DB])</f>
        <v>PCS</v>
      </c>
      <c r="V143" s="4"/>
      <c r="W143" s="2">
        <f>INDEX([1]!NOTA[C],Table1[[#This Row],[//NOTA]])</f>
        <v>10</v>
      </c>
      <c r="X143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143" s="2">
        <f ca="1">INDEX(INDIRECT($2:$2),Table1[//NOTA])</f>
        <v>0</v>
      </c>
      <c r="Z143" s="2">
        <f>IF(Table1[[#This Row],[CTN]]&lt;1,"",INDEX([1]!NOTA[QTY],Table1[[#This Row],[//NOTA]]))</f>
        <v>1440</v>
      </c>
      <c r="AA143" s="2" t="str">
        <f>IF(Table1[[#This Row],[CTN]]&lt;1,"",INDEX([1]!NOTA[STN],Table1[[#This Row],[//NOTA]]))</f>
        <v>SET</v>
      </c>
      <c r="AB14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1440</v>
      </c>
      <c r="AC143" s="4" t="str">
        <f>IF(Table1[[#This Row],[CTN]]&lt;1,INDEX([1]!NOTA[QTY],Table1[[#This Row],[//NOTA]]),"")</f>
        <v/>
      </c>
      <c r="AD143" s="4" t="str">
        <f>IF(Table1[[#This Row],[SISA]]="","",INDEX([1]!NOTA[STN],Table1[[#This Row],[//NOTA]]))</f>
        <v/>
      </c>
      <c r="AE14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43" s="2" t="str">
        <f>IF(Table1[[#This Row],[SISA X]]="","",Table1[[#This Row],[STN X]])</f>
        <v/>
      </c>
      <c r="AG143" s="2">
        <f ca="1">IF(AND(AX$5:AX$373&gt;=$3:$3,AX$5:AX$373&lt;=$4:$4),Table1[[#This Row],[CTN]],"")</f>
        <v>10</v>
      </c>
      <c r="AH143" s="2" t="str">
        <f ca="1">IF(Table1[[#This Row],[CTN_MG_1]]="","",Table1[[#This Row],[SISA X]])</f>
        <v/>
      </c>
      <c r="AI143" s="2" t="str">
        <f ca="1">IF(Table1[[#This Row],[QTY_ECER_MG_1]]="","",Table1[[#This Row],[STN SISA X]])</f>
        <v/>
      </c>
      <c r="AJ143" s="2">
        <f ca="1">IF(Table1[[#This Row],[CTN_MG_1]]="","",COUNT(AG$6:AG143))</f>
        <v>129</v>
      </c>
      <c r="AK143" s="2" t="str">
        <f ca="1">IF(AND(Table1[TGL_H]&gt;=$3:$3,Table1[TGL_H]&lt;=$4:$4),Table1[CTN],"")</f>
        <v/>
      </c>
      <c r="AL143" s="2" t="str">
        <f ca="1">IF(Table1[[#This Row],[CTN_MG_2]]="","",Table1[[#This Row],[SISA X]])</f>
        <v/>
      </c>
      <c r="AM143" s="2" t="str">
        <f ca="1">IF(Table1[[#This Row],[QTY_ECER_MG_2]]="","",Table1[[#This Row],[STN SISA X]])</f>
        <v/>
      </c>
      <c r="AN143" s="2" t="str">
        <f ca="1">IF(Table1[[#This Row],[CTN_MG_2]]="","",COUNT(AK$6:AK143))</f>
        <v/>
      </c>
      <c r="AO143" s="2" t="str">
        <f ca="1">IF(AND(AX$5:AX$373&gt;=$3:$3,AX$5:AX$373&lt;=$4:$4),Table1[[#This Row],[CTN]],"")</f>
        <v/>
      </c>
      <c r="AP143" s="2" t="str">
        <f ca="1">IF(Table1[[#This Row],[CTN_MG_3]]="","",Table1[[#This Row],[SISA X]])</f>
        <v/>
      </c>
      <c r="AQ143" s="2" t="str">
        <f ca="1">IF(Table1[[#This Row],[QTY_ECER_MG_3]]="","",Table1[[#This Row],[STN SISA X]])</f>
        <v/>
      </c>
      <c r="AR143" s="4" t="str">
        <f ca="1">IF(Table1[[#This Row],[CTN_MG_3]]="","",COUNT(AO$6:AO143))</f>
        <v/>
      </c>
      <c r="AS143" s="4" t="str">
        <f ca="1">IF(AND(Table1[[#This Row],[TGL_H]]&gt;=$3:$3,Table1[[#This Row],[TGL_H]]&lt;=$4:$4),Table1[[#This Row],[CTN]],"")</f>
        <v/>
      </c>
      <c r="AT143" s="4" t="str">
        <f ca="1">IF(Table1[[#This Row],[CTN_MG_4]]="","",Table1[[#This Row],[SISA X]])</f>
        <v/>
      </c>
      <c r="AU143" s="4" t="str">
        <f ca="1">IF(Table1[[#This Row],[QTY_ECER_MG_4]]="","",Table1[[#This Row],[STN SISA X]])</f>
        <v/>
      </c>
      <c r="AV143" s="4" t="str">
        <f ca="1">IF(Table1[[#This Row],[CTN_MG_4]]="","",COUNT(AS$6:AS143))</f>
        <v/>
      </c>
      <c r="AW143" s="4">
        <f ca="1">IF(Table1[[#This Row],[ID_4]]="",IF(Table1[[#This Row],[ID_3]]="",IF(Table1[[#This Row],[ID_2]]="",IF(Table1[[#This Row],[ID_1]]="","",1),2),3),4)</f>
        <v>1</v>
      </c>
      <c r="AX143" s="3">
        <f ca="1">INDEX([1]!NOTA[TGL_H],Table1[[#This Row],[//NOTA]])</f>
        <v>45115</v>
      </c>
    </row>
    <row r="144" spans="1:50" x14ac:dyDescent="0.25">
      <c r="A144" s="1">
        <v>179</v>
      </c>
      <c r="D144" t="str">
        <f ca="1">INDEX([1]!NOTA[NB NOTA_C_QTY],Table1[[#This Row],[//NOTA]])</f>
        <v>colorpencilcp12pbjk12lsnartomoro</v>
      </c>
      <c r="E144" t="str">
        <f ca="1">INDEX([1]!NOTA[NB NOTA_C_QTY],Table1[[#This Row],[//NOTA]])&amp;Table1[[#This Row],[MINGGU]]</f>
        <v>colorpencilcp12pbjk12lsnartomoro1</v>
      </c>
      <c r="F144">
        <f t="shared" si="2"/>
        <v>179</v>
      </c>
      <c r="G14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44">
        <f ca="1">MATCH(Table1[[#This Row],[NB NOTA_C_QTY]],[2]!db[NB NOTA_C_QTY+F],0)</f>
        <v>777</v>
      </c>
      <c r="I144" s="4" t="str">
        <f ca="1">INDEX(INDIRECT($4:$4),Table1[//DB])</f>
        <v>PW JK 12W CP-12 PB panjang</v>
      </c>
      <c r="J144" s="4" t="str">
        <f ca="1">INDEX(INDIRECT($4:$4),Table1[//DB])</f>
        <v>ARTO MORO</v>
      </c>
      <c r="K144" s="5" t="str">
        <f ca="1">INDEX(INDIRECT($4:$4),Table1[//DB])</f>
        <v>ATALI</v>
      </c>
      <c r="L144" s="4" t="str">
        <f ca="1">INDEX(INDIRECT($4:$4),Table1[//DB])</f>
        <v>12 LSN</v>
      </c>
      <c r="M144" s="4" t="str">
        <f ca="1">INDEX(INDIRECT($4:$4),Table1[//DB])</f>
        <v>pw</v>
      </c>
      <c r="N144" s="4" t="str">
        <f ca="1">INDEX(INDIRECT($4:$4),Table1[//DB])</f>
        <v>12</v>
      </c>
      <c r="O144" s="4" t="str">
        <f ca="1">INDEX(INDIRECT($4:$4),Table1[//DB])</f>
        <v>LSN</v>
      </c>
      <c r="P144" s="4">
        <f ca="1">INDEX(INDIRECT($4:$4),Table1[//DB])</f>
        <v>12</v>
      </c>
      <c r="Q144" s="4" t="str">
        <f ca="1">INDEX(INDIRECT($4:$4),Table1[//DB])</f>
        <v>PCS</v>
      </c>
      <c r="R144" s="4" t="str">
        <f ca="1">INDEX(INDIRECT($4:$4),Table1[//DB])</f>
        <v/>
      </c>
      <c r="S144" s="4" t="str">
        <f ca="1">INDEX(INDIRECT($4:$4),Table1[//DB])</f>
        <v/>
      </c>
      <c r="T144" s="4">
        <f ca="1">INDEX(INDIRECT($4:$4),Table1[//DB])</f>
        <v>144</v>
      </c>
      <c r="U144" s="4" t="str">
        <f ca="1">INDEX(INDIRECT($4:$4),Table1[//DB])</f>
        <v>PCS</v>
      </c>
      <c r="V144" s="4"/>
      <c r="W144" s="2">
        <f>INDEX([1]!NOTA[C],Table1[[#This Row],[//NOTA]])</f>
        <v>13</v>
      </c>
      <c r="X144" s="2">
        <f ca="1">IF(Table1[[#This Row],[Column5]]/Table1[[#This Row],[QTY X]]=Table1[[#This Row],[CTN]],Table1[[#This Row],[Column5]]/Table1[[#This Row],[QTY X]],Table1[[#This Row],[Column5]]/Table1[[#This Row],[QTY X]]&amp;" xxx ")</f>
        <v>13</v>
      </c>
      <c r="Y144" s="2">
        <f ca="1">INDEX(INDIRECT($2:$2),Table1[//NOTA])</f>
        <v>0</v>
      </c>
      <c r="Z144" s="2">
        <f>IF(Table1[[#This Row],[CTN]]&lt;1,"",INDEX([1]!NOTA[QTY],Table1[[#This Row],[//NOTA]]))</f>
        <v>1872</v>
      </c>
      <c r="AA144" s="2" t="str">
        <f>IF(Table1[[#This Row],[CTN]]&lt;1,"",INDEX([1]!NOTA[STN],Table1[[#This Row],[//NOTA]]))</f>
        <v>SET</v>
      </c>
      <c r="AB14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1872</v>
      </c>
      <c r="AC144" s="4" t="str">
        <f>IF(Table1[[#This Row],[CTN]]&lt;1,INDEX([1]!NOTA[QTY],Table1[[#This Row],[//NOTA]]),"")</f>
        <v/>
      </c>
      <c r="AD144" s="4" t="str">
        <f>IF(Table1[[#This Row],[SISA]]="","",INDEX([1]!NOTA[STN],Table1[[#This Row],[//NOTA]]))</f>
        <v/>
      </c>
      <c r="AE14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44" s="2" t="str">
        <f>IF(Table1[[#This Row],[SISA X]]="","",Table1[[#This Row],[STN X]])</f>
        <v/>
      </c>
      <c r="AG144" s="2">
        <f ca="1">IF(AND(AX$5:AX$373&gt;=$3:$3,AX$5:AX$373&lt;=$4:$4),Table1[[#This Row],[CTN]],"")</f>
        <v>13</v>
      </c>
      <c r="AH144" s="2" t="str">
        <f ca="1">IF(Table1[[#This Row],[CTN_MG_1]]="","",Table1[[#This Row],[SISA X]])</f>
        <v/>
      </c>
      <c r="AI144" s="2" t="str">
        <f ca="1">IF(Table1[[#This Row],[QTY_ECER_MG_1]]="","",Table1[[#This Row],[STN SISA X]])</f>
        <v/>
      </c>
      <c r="AJ144" s="2">
        <f ca="1">IF(Table1[[#This Row],[CTN_MG_1]]="","",COUNT(AG$6:AG144))</f>
        <v>130</v>
      </c>
      <c r="AK144" s="2" t="str">
        <f ca="1">IF(AND(Table1[TGL_H]&gt;=$3:$3,Table1[TGL_H]&lt;=$4:$4),Table1[CTN],"")</f>
        <v/>
      </c>
      <c r="AL144" s="2" t="str">
        <f ca="1">IF(Table1[[#This Row],[CTN_MG_2]]="","",Table1[[#This Row],[SISA X]])</f>
        <v/>
      </c>
      <c r="AM144" s="2" t="str">
        <f ca="1">IF(Table1[[#This Row],[QTY_ECER_MG_2]]="","",Table1[[#This Row],[STN SISA X]])</f>
        <v/>
      </c>
      <c r="AN144" s="2" t="str">
        <f ca="1">IF(Table1[[#This Row],[CTN_MG_2]]="","",COUNT(AK$6:AK144))</f>
        <v/>
      </c>
      <c r="AO144" s="2" t="str">
        <f ca="1">IF(AND(AX$5:AX$373&gt;=$3:$3,AX$5:AX$373&lt;=$4:$4),Table1[[#This Row],[CTN]],"")</f>
        <v/>
      </c>
      <c r="AP144" s="2" t="str">
        <f ca="1">IF(Table1[[#This Row],[CTN_MG_3]]="","",Table1[[#This Row],[SISA X]])</f>
        <v/>
      </c>
      <c r="AQ144" s="2" t="str">
        <f ca="1">IF(Table1[[#This Row],[QTY_ECER_MG_3]]="","",Table1[[#This Row],[STN SISA X]])</f>
        <v/>
      </c>
      <c r="AR144" s="4" t="str">
        <f ca="1">IF(Table1[[#This Row],[CTN_MG_3]]="","",COUNT(AO$6:AO144))</f>
        <v/>
      </c>
      <c r="AS144" s="4" t="str">
        <f ca="1">IF(AND(Table1[[#This Row],[TGL_H]]&gt;=$3:$3,Table1[[#This Row],[TGL_H]]&lt;=$4:$4),Table1[[#This Row],[CTN]],"")</f>
        <v/>
      </c>
      <c r="AT144" s="4" t="str">
        <f ca="1">IF(Table1[[#This Row],[CTN_MG_4]]="","",Table1[[#This Row],[SISA X]])</f>
        <v/>
      </c>
      <c r="AU144" s="4" t="str">
        <f ca="1">IF(Table1[[#This Row],[QTY_ECER_MG_4]]="","",Table1[[#This Row],[STN SISA X]])</f>
        <v/>
      </c>
      <c r="AV144" s="4" t="str">
        <f ca="1">IF(Table1[[#This Row],[CTN_MG_4]]="","",COUNT(AS$6:AS144))</f>
        <v/>
      </c>
      <c r="AW144" s="4">
        <f ca="1">IF(Table1[[#This Row],[ID_4]]="",IF(Table1[[#This Row],[ID_3]]="",IF(Table1[[#This Row],[ID_2]]="",IF(Table1[[#This Row],[ID_1]]="","",1),2),3),4)</f>
        <v>1</v>
      </c>
      <c r="AX144" s="3">
        <f ca="1">INDEX([1]!NOTA[TGL_H],Table1[[#This Row],[//NOTA]])</f>
        <v>45115</v>
      </c>
    </row>
    <row r="145" spans="1:50" x14ac:dyDescent="0.25">
      <c r="A145" s="1">
        <v>180</v>
      </c>
      <c r="D145" t="str">
        <f ca="1">INDEX([1]!NOTA[NB NOTA_C_QTY],Table1[[#This Row],[//NOTA]])</f>
        <v>eraser526b40pjk50box40pcsartomoro</v>
      </c>
      <c r="E145" t="str">
        <f ca="1">INDEX([1]!NOTA[NB NOTA_C_QTY],Table1[[#This Row],[//NOTA]])&amp;Table1[[#This Row],[MINGGU]]</f>
        <v>eraser526b40pjk50box40pcsartomoro1</v>
      </c>
      <c r="F145">
        <f t="shared" si="2"/>
        <v>180</v>
      </c>
      <c r="G145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45">
        <f ca="1">MATCH(Table1[[#This Row],[NB NOTA_C_QTY]],[2]!db[NB NOTA_C_QTY+F],0)</f>
        <v>890</v>
      </c>
      <c r="I145" s="4" t="str">
        <f ca="1">INDEX(INDIRECT($4:$4),Table1[//DB])</f>
        <v>Stip JK 40 P</v>
      </c>
      <c r="J145" s="4" t="str">
        <f ca="1">INDEX(INDIRECT($4:$4),Table1[//DB])</f>
        <v>ARTO MORO</v>
      </c>
      <c r="K145" s="5" t="str">
        <f ca="1">INDEX(INDIRECT($4:$4),Table1[//DB])</f>
        <v>ATALI</v>
      </c>
      <c r="L145" s="4" t="str">
        <f ca="1">INDEX(INDIRECT($4:$4),Table1[//DB])</f>
        <v>50 BOX (40 PCS)</v>
      </c>
      <c r="M145" s="4" t="str">
        <f ca="1">INDEX(INDIRECT($4:$4),Table1[//DB])</f>
        <v>stip</v>
      </c>
      <c r="N145" s="4" t="str">
        <f ca="1">INDEX(INDIRECT($4:$4),Table1[//DB])</f>
        <v>50</v>
      </c>
      <c r="O145" s="4" t="str">
        <f ca="1">INDEX(INDIRECT($4:$4),Table1[//DB])</f>
        <v>BOX</v>
      </c>
      <c r="P145" s="4" t="str">
        <f ca="1">INDEX(INDIRECT($4:$4),Table1[//DB])</f>
        <v>40</v>
      </c>
      <c r="Q145" s="4" t="str">
        <f ca="1">INDEX(INDIRECT($4:$4),Table1[//DB])</f>
        <v>PCS</v>
      </c>
      <c r="R145" s="4" t="str">
        <f ca="1">INDEX(INDIRECT($4:$4),Table1[//DB])</f>
        <v/>
      </c>
      <c r="S145" s="4" t="str">
        <f ca="1">INDEX(INDIRECT($4:$4),Table1[//DB])</f>
        <v/>
      </c>
      <c r="T145" s="4">
        <f ca="1">INDEX(INDIRECT($4:$4),Table1[//DB])</f>
        <v>2000</v>
      </c>
      <c r="U145" s="4" t="str">
        <f ca="1">INDEX(INDIRECT($4:$4),Table1[//DB])</f>
        <v>PCS</v>
      </c>
      <c r="V145" s="4"/>
      <c r="W145" s="2">
        <f>INDEX([1]!NOTA[C],Table1[[#This Row],[//NOTA]])</f>
        <v>1</v>
      </c>
      <c r="X145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45" s="2">
        <f ca="1">INDEX(INDIRECT($2:$2),Table1[//NOTA])</f>
        <v>0</v>
      </c>
      <c r="Z145" s="2">
        <f>IF(Table1[[#This Row],[CTN]]&lt;1,"",INDEX([1]!NOTA[QTY],Table1[[#This Row],[//NOTA]]))</f>
        <v>50</v>
      </c>
      <c r="AA145" s="2" t="str">
        <f>IF(Table1[[#This Row],[CTN]]&lt;1,"",INDEX([1]!NOTA[STN],Table1[[#This Row],[//NOTA]]))</f>
        <v>BOX</v>
      </c>
      <c r="AB14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2000</v>
      </c>
      <c r="AC145" s="4" t="str">
        <f>IF(Table1[[#This Row],[CTN]]&lt;1,INDEX([1]!NOTA[QTY],Table1[[#This Row],[//NOTA]]),"")</f>
        <v/>
      </c>
      <c r="AD145" s="4" t="str">
        <f>IF(Table1[[#This Row],[SISA]]="","",INDEX([1]!NOTA[STN],Table1[[#This Row],[//NOTA]]))</f>
        <v/>
      </c>
      <c r="AE14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45" s="2" t="str">
        <f>IF(Table1[[#This Row],[SISA X]]="","",Table1[[#This Row],[STN X]])</f>
        <v/>
      </c>
      <c r="AG145" s="2">
        <f ca="1">IF(AND(AX$5:AX$373&gt;=$3:$3,AX$5:AX$373&lt;=$4:$4),Table1[[#This Row],[CTN]],"")</f>
        <v>1</v>
      </c>
      <c r="AH145" s="2" t="str">
        <f ca="1">IF(Table1[[#This Row],[CTN_MG_1]]="","",Table1[[#This Row],[SISA X]])</f>
        <v/>
      </c>
      <c r="AI145" s="2" t="str">
        <f ca="1">IF(Table1[[#This Row],[QTY_ECER_MG_1]]="","",Table1[[#This Row],[STN SISA X]])</f>
        <v/>
      </c>
      <c r="AJ145" s="2">
        <f ca="1">IF(Table1[[#This Row],[CTN_MG_1]]="","",COUNT(AG$6:AG145))</f>
        <v>131</v>
      </c>
      <c r="AK145" s="2" t="str">
        <f ca="1">IF(AND(Table1[TGL_H]&gt;=$3:$3,Table1[TGL_H]&lt;=$4:$4),Table1[CTN],"")</f>
        <v/>
      </c>
      <c r="AL145" s="2" t="str">
        <f ca="1">IF(Table1[[#This Row],[CTN_MG_2]]="","",Table1[[#This Row],[SISA X]])</f>
        <v/>
      </c>
      <c r="AM145" s="2" t="str">
        <f ca="1">IF(Table1[[#This Row],[QTY_ECER_MG_2]]="","",Table1[[#This Row],[STN SISA X]])</f>
        <v/>
      </c>
      <c r="AN145" s="2" t="str">
        <f ca="1">IF(Table1[[#This Row],[CTN_MG_2]]="","",COUNT(AK$6:AK145))</f>
        <v/>
      </c>
      <c r="AO145" s="2" t="str">
        <f ca="1">IF(AND(AX$5:AX$373&gt;=$3:$3,AX$5:AX$373&lt;=$4:$4),Table1[[#This Row],[CTN]],"")</f>
        <v/>
      </c>
      <c r="AP145" s="2" t="str">
        <f ca="1">IF(Table1[[#This Row],[CTN_MG_3]]="","",Table1[[#This Row],[SISA X]])</f>
        <v/>
      </c>
      <c r="AQ145" s="2" t="str">
        <f ca="1">IF(Table1[[#This Row],[QTY_ECER_MG_3]]="","",Table1[[#This Row],[STN SISA X]])</f>
        <v/>
      </c>
      <c r="AR145" s="4" t="str">
        <f ca="1">IF(Table1[[#This Row],[CTN_MG_3]]="","",COUNT(AO$6:AO145))</f>
        <v/>
      </c>
      <c r="AS145" s="4" t="str">
        <f ca="1">IF(AND(Table1[[#This Row],[TGL_H]]&gt;=$3:$3,Table1[[#This Row],[TGL_H]]&lt;=$4:$4),Table1[[#This Row],[CTN]],"")</f>
        <v/>
      </c>
      <c r="AT145" s="4" t="str">
        <f ca="1">IF(Table1[[#This Row],[CTN_MG_4]]="","",Table1[[#This Row],[SISA X]])</f>
        <v/>
      </c>
      <c r="AU145" s="4" t="str">
        <f ca="1">IF(Table1[[#This Row],[QTY_ECER_MG_4]]="","",Table1[[#This Row],[STN SISA X]])</f>
        <v/>
      </c>
      <c r="AV145" s="4" t="str">
        <f ca="1">IF(Table1[[#This Row],[CTN_MG_4]]="","",COUNT(AS$6:AS145))</f>
        <v/>
      </c>
      <c r="AW145" s="4">
        <f ca="1">IF(Table1[[#This Row],[ID_4]]="",IF(Table1[[#This Row],[ID_3]]="",IF(Table1[[#This Row],[ID_2]]="",IF(Table1[[#This Row],[ID_1]]="","",1),2),3),4)</f>
        <v>1</v>
      </c>
      <c r="AX145" s="3">
        <f ca="1">INDEX([1]!NOTA[TGL_H],Table1[[#This Row],[//NOTA]])</f>
        <v>45115</v>
      </c>
    </row>
    <row r="146" spans="1:50" x14ac:dyDescent="0.25">
      <c r="A146" s="1">
        <v>181</v>
      </c>
      <c r="D146" t="str">
        <f ca="1">INDEX([1]!NOTA[NB NOTA_C_QTY],Table1[[#This Row],[//NOTA]])</f>
        <v>erasereb30jk50box30pcsartomoro</v>
      </c>
      <c r="E146" t="str">
        <f ca="1">INDEX([1]!NOTA[NB NOTA_C_QTY],Table1[[#This Row],[//NOTA]])&amp;Table1[[#This Row],[MINGGU]]</f>
        <v>erasereb30jk50box30pcsartomoro1</v>
      </c>
      <c r="F146">
        <f t="shared" si="2"/>
        <v>181</v>
      </c>
      <c r="G146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46">
        <f ca="1">MATCH(Table1[[#This Row],[NB NOTA_C_QTY]],[2]!db[NB NOTA_C_QTY+F],0)</f>
        <v>891</v>
      </c>
      <c r="I146" s="4" t="str">
        <f ca="1">INDEX(INDIRECT($4:$4),Table1[//DB])</f>
        <v>Stip JK 30 Ht</v>
      </c>
      <c r="J146" s="4" t="str">
        <f ca="1">INDEX(INDIRECT($4:$4),Table1[//DB])</f>
        <v>ARTO MORO</v>
      </c>
      <c r="K146" s="5" t="str">
        <f ca="1">INDEX(INDIRECT($4:$4),Table1[//DB])</f>
        <v>ATALI</v>
      </c>
      <c r="L146" s="4" t="str">
        <f ca="1">INDEX(INDIRECT($4:$4),Table1[//DB])</f>
        <v>50 BOX (30 PCS)</v>
      </c>
      <c r="M146" s="4" t="str">
        <f ca="1">INDEX(INDIRECT($4:$4),Table1[//DB])</f>
        <v>stip</v>
      </c>
      <c r="N146" s="4" t="str">
        <f ca="1">INDEX(INDIRECT($4:$4),Table1[//DB])</f>
        <v>50</v>
      </c>
      <c r="O146" s="4" t="str">
        <f ca="1">INDEX(INDIRECT($4:$4),Table1[//DB])</f>
        <v>BOX</v>
      </c>
      <c r="P146" s="4" t="str">
        <f ca="1">INDEX(INDIRECT($4:$4),Table1[//DB])</f>
        <v>30</v>
      </c>
      <c r="Q146" s="4" t="str">
        <f ca="1">INDEX(INDIRECT($4:$4),Table1[//DB])</f>
        <v>PCS</v>
      </c>
      <c r="R146" s="4" t="str">
        <f ca="1">INDEX(INDIRECT($4:$4),Table1[//DB])</f>
        <v/>
      </c>
      <c r="S146" s="4" t="str">
        <f ca="1">INDEX(INDIRECT($4:$4),Table1[//DB])</f>
        <v/>
      </c>
      <c r="T146" s="4">
        <f ca="1">INDEX(INDIRECT($4:$4),Table1[//DB])</f>
        <v>1500</v>
      </c>
      <c r="U146" s="4" t="str">
        <f ca="1">INDEX(INDIRECT($4:$4),Table1[//DB])</f>
        <v>PCS</v>
      </c>
      <c r="V146" s="4"/>
      <c r="W146" s="2">
        <f>INDEX([1]!NOTA[C],Table1[[#This Row],[//NOTA]])</f>
        <v>1</v>
      </c>
      <c r="X146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46" s="2">
        <f ca="1">INDEX(INDIRECT($2:$2),Table1[//NOTA])</f>
        <v>0</v>
      </c>
      <c r="Z146" s="2">
        <f>IF(Table1[[#This Row],[CTN]]&lt;1,"",INDEX([1]!NOTA[QTY],Table1[[#This Row],[//NOTA]]))</f>
        <v>50</v>
      </c>
      <c r="AA146" s="2" t="str">
        <f>IF(Table1[[#This Row],[CTN]]&lt;1,"",INDEX([1]!NOTA[STN],Table1[[#This Row],[//NOTA]]))</f>
        <v>BOX</v>
      </c>
      <c r="AB14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1500</v>
      </c>
      <c r="AC146" s="4" t="str">
        <f>IF(Table1[[#This Row],[CTN]]&lt;1,INDEX([1]!NOTA[QTY],Table1[[#This Row],[//NOTA]]),"")</f>
        <v/>
      </c>
      <c r="AD146" s="4" t="str">
        <f>IF(Table1[[#This Row],[SISA]]="","",INDEX([1]!NOTA[STN],Table1[[#This Row],[//NOTA]]))</f>
        <v/>
      </c>
      <c r="AE14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46" s="2" t="str">
        <f>IF(Table1[[#This Row],[SISA X]]="","",Table1[[#This Row],[STN X]])</f>
        <v/>
      </c>
      <c r="AG146" s="2">
        <f ca="1">IF(AND(AX$5:AX$373&gt;=$3:$3,AX$5:AX$373&lt;=$4:$4),Table1[[#This Row],[CTN]],"")</f>
        <v>1</v>
      </c>
      <c r="AH146" s="2" t="str">
        <f ca="1">IF(Table1[[#This Row],[CTN_MG_1]]="","",Table1[[#This Row],[SISA X]])</f>
        <v/>
      </c>
      <c r="AI146" s="2" t="str">
        <f ca="1">IF(Table1[[#This Row],[QTY_ECER_MG_1]]="","",Table1[[#This Row],[STN SISA X]])</f>
        <v/>
      </c>
      <c r="AJ146" s="2">
        <f ca="1">IF(Table1[[#This Row],[CTN_MG_1]]="","",COUNT(AG$6:AG146))</f>
        <v>132</v>
      </c>
      <c r="AK146" s="2" t="str">
        <f ca="1">IF(AND(Table1[TGL_H]&gt;=$3:$3,Table1[TGL_H]&lt;=$4:$4),Table1[CTN],"")</f>
        <v/>
      </c>
      <c r="AL146" s="2" t="str">
        <f ca="1">IF(Table1[[#This Row],[CTN_MG_2]]="","",Table1[[#This Row],[SISA X]])</f>
        <v/>
      </c>
      <c r="AM146" s="2" t="str">
        <f ca="1">IF(Table1[[#This Row],[QTY_ECER_MG_2]]="","",Table1[[#This Row],[STN SISA X]])</f>
        <v/>
      </c>
      <c r="AN146" s="2" t="str">
        <f ca="1">IF(Table1[[#This Row],[CTN_MG_2]]="","",COUNT(AK$6:AK146))</f>
        <v/>
      </c>
      <c r="AO146" s="2" t="str">
        <f ca="1">IF(AND(AX$5:AX$373&gt;=$3:$3,AX$5:AX$373&lt;=$4:$4),Table1[[#This Row],[CTN]],"")</f>
        <v/>
      </c>
      <c r="AP146" s="2" t="str">
        <f ca="1">IF(Table1[[#This Row],[CTN_MG_3]]="","",Table1[[#This Row],[SISA X]])</f>
        <v/>
      </c>
      <c r="AQ146" s="2" t="str">
        <f ca="1">IF(Table1[[#This Row],[QTY_ECER_MG_3]]="","",Table1[[#This Row],[STN SISA X]])</f>
        <v/>
      </c>
      <c r="AR146" s="4" t="str">
        <f ca="1">IF(Table1[[#This Row],[CTN_MG_3]]="","",COUNT(AO$6:AO146))</f>
        <v/>
      </c>
      <c r="AS146" s="4" t="str">
        <f ca="1">IF(AND(Table1[[#This Row],[TGL_H]]&gt;=$3:$3,Table1[[#This Row],[TGL_H]]&lt;=$4:$4),Table1[[#This Row],[CTN]],"")</f>
        <v/>
      </c>
      <c r="AT146" s="4" t="str">
        <f ca="1">IF(Table1[[#This Row],[CTN_MG_4]]="","",Table1[[#This Row],[SISA X]])</f>
        <v/>
      </c>
      <c r="AU146" s="4" t="str">
        <f ca="1">IF(Table1[[#This Row],[QTY_ECER_MG_4]]="","",Table1[[#This Row],[STN SISA X]])</f>
        <v/>
      </c>
      <c r="AV146" s="4" t="str">
        <f ca="1">IF(Table1[[#This Row],[CTN_MG_4]]="","",COUNT(AS$6:AS146))</f>
        <v/>
      </c>
      <c r="AW146" s="4">
        <f ca="1">IF(Table1[[#This Row],[ID_4]]="",IF(Table1[[#This Row],[ID_3]]="",IF(Table1[[#This Row],[ID_2]]="",IF(Table1[[#This Row],[ID_1]]="","",1),2),3),4)</f>
        <v>1</v>
      </c>
      <c r="AX146" s="3">
        <f ca="1">INDEX([1]!NOTA[TGL_H],Table1[[#This Row],[//NOTA]])</f>
        <v>45115</v>
      </c>
    </row>
    <row r="147" spans="1:50" x14ac:dyDescent="0.25">
      <c r="A147" s="1">
        <v>182</v>
      </c>
      <c r="D147" t="str">
        <f ca="1">INDEX([1]!NOTA[NB NOTA_C_QTY],Table1[[#This Row],[//NOTA]])</f>
        <v>eraserer30wjk50box30pcsartomoro</v>
      </c>
      <c r="E147" t="str">
        <f ca="1">INDEX([1]!NOTA[NB NOTA_C_QTY],Table1[[#This Row],[//NOTA]])&amp;Table1[[#This Row],[MINGGU]]</f>
        <v>eraserer30wjk50box30pcsartomoro1</v>
      </c>
      <c r="F147">
        <f t="shared" si="2"/>
        <v>182</v>
      </c>
      <c r="G147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47">
        <f ca="1">MATCH(Table1[[#This Row],[NB NOTA_C_QTY]],[2]!db[NB NOTA_C_QTY+F],0)</f>
        <v>897</v>
      </c>
      <c r="I147" s="4" t="str">
        <f ca="1">INDEX(INDIRECT($4:$4),Table1[//DB])</f>
        <v>Stip JK 30 P</v>
      </c>
      <c r="J147" s="4" t="str">
        <f ca="1">INDEX(INDIRECT($4:$4),Table1[//DB])</f>
        <v>ARTO MORO</v>
      </c>
      <c r="K147" s="5" t="str">
        <f ca="1">INDEX(INDIRECT($4:$4),Table1[//DB])</f>
        <v>ATALI</v>
      </c>
      <c r="L147" s="4" t="str">
        <f ca="1">INDEX(INDIRECT($4:$4),Table1[//DB])</f>
        <v>50 BOX (30 PCS)</v>
      </c>
      <c r="M147" s="4" t="str">
        <f ca="1">INDEX(INDIRECT($4:$4),Table1[//DB])</f>
        <v>stip</v>
      </c>
      <c r="N147" s="4" t="str">
        <f ca="1">INDEX(INDIRECT($4:$4),Table1[//DB])</f>
        <v>50</v>
      </c>
      <c r="O147" s="4" t="str">
        <f ca="1">INDEX(INDIRECT($4:$4),Table1[//DB])</f>
        <v>BOX</v>
      </c>
      <c r="P147" s="4" t="str">
        <f ca="1">INDEX(INDIRECT($4:$4),Table1[//DB])</f>
        <v>30</v>
      </c>
      <c r="Q147" s="4" t="str">
        <f ca="1">INDEX(INDIRECT($4:$4),Table1[//DB])</f>
        <v>PCS</v>
      </c>
      <c r="R147" s="4" t="str">
        <f ca="1">INDEX(INDIRECT($4:$4),Table1[//DB])</f>
        <v/>
      </c>
      <c r="S147" s="4" t="str">
        <f ca="1">INDEX(INDIRECT($4:$4),Table1[//DB])</f>
        <v/>
      </c>
      <c r="T147" s="4">
        <f ca="1">INDEX(INDIRECT($4:$4),Table1[//DB])</f>
        <v>1500</v>
      </c>
      <c r="U147" s="4" t="str">
        <f ca="1">INDEX(INDIRECT($4:$4),Table1[//DB])</f>
        <v>PCS</v>
      </c>
      <c r="V147" s="4"/>
      <c r="W147" s="2">
        <f>INDEX([1]!NOTA[C],Table1[[#This Row],[//NOTA]])</f>
        <v>2</v>
      </c>
      <c r="X147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47" s="2">
        <f ca="1">INDEX(INDIRECT($2:$2),Table1[//NOTA])</f>
        <v>0</v>
      </c>
      <c r="Z147" s="2">
        <f>IF(Table1[[#This Row],[CTN]]&lt;1,"",INDEX([1]!NOTA[QTY],Table1[[#This Row],[//NOTA]]))</f>
        <v>100</v>
      </c>
      <c r="AA147" s="2" t="str">
        <f>IF(Table1[[#This Row],[CTN]]&lt;1,"",INDEX([1]!NOTA[STN],Table1[[#This Row],[//NOTA]]))</f>
        <v>BOX</v>
      </c>
      <c r="AB14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3000</v>
      </c>
      <c r="AC147" s="4" t="str">
        <f>IF(Table1[[#This Row],[CTN]]&lt;1,INDEX([1]!NOTA[QTY],Table1[[#This Row],[//NOTA]]),"")</f>
        <v/>
      </c>
      <c r="AD147" s="4" t="str">
        <f>IF(Table1[[#This Row],[SISA]]="","",INDEX([1]!NOTA[STN],Table1[[#This Row],[//NOTA]]))</f>
        <v/>
      </c>
      <c r="AE14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47" s="2" t="str">
        <f>IF(Table1[[#This Row],[SISA X]]="","",Table1[[#This Row],[STN X]])</f>
        <v/>
      </c>
      <c r="AG147" s="2">
        <f ca="1">IF(AND(AX$5:AX$373&gt;=$3:$3,AX$5:AX$373&lt;=$4:$4),Table1[[#This Row],[CTN]],"")</f>
        <v>2</v>
      </c>
      <c r="AH147" s="2" t="str">
        <f ca="1">IF(Table1[[#This Row],[CTN_MG_1]]="","",Table1[[#This Row],[SISA X]])</f>
        <v/>
      </c>
      <c r="AI147" s="2" t="str">
        <f ca="1">IF(Table1[[#This Row],[QTY_ECER_MG_1]]="","",Table1[[#This Row],[STN SISA X]])</f>
        <v/>
      </c>
      <c r="AJ147" s="2">
        <f ca="1">IF(Table1[[#This Row],[CTN_MG_1]]="","",COUNT(AG$6:AG147))</f>
        <v>133</v>
      </c>
      <c r="AK147" s="2" t="str">
        <f ca="1">IF(AND(Table1[TGL_H]&gt;=$3:$3,Table1[TGL_H]&lt;=$4:$4),Table1[CTN],"")</f>
        <v/>
      </c>
      <c r="AL147" s="2" t="str">
        <f ca="1">IF(Table1[[#This Row],[CTN_MG_2]]="","",Table1[[#This Row],[SISA X]])</f>
        <v/>
      </c>
      <c r="AM147" s="2" t="str">
        <f ca="1">IF(Table1[[#This Row],[QTY_ECER_MG_2]]="","",Table1[[#This Row],[STN SISA X]])</f>
        <v/>
      </c>
      <c r="AN147" s="2" t="str">
        <f ca="1">IF(Table1[[#This Row],[CTN_MG_2]]="","",COUNT(AK$6:AK147))</f>
        <v/>
      </c>
      <c r="AO147" s="2" t="str">
        <f ca="1">IF(AND(AX$5:AX$373&gt;=$3:$3,AX$5:AX$373&lt;=$4:$4),Table1[[#This Row],[CTN]],"")</f>
        <v/>
      </c>
      <c r="AP147" s="2" t="str">
        <f ca="1">IF(Table1[[#This Row],[CTN_MG_3]]="","",Table1[[#This Row],[SISA X]])</f>
        <v/>
      </c>
      <c r="AQ147" s="2" t="str">
        <f ca="1">IF(Table1[[#This Row],[QTY_ECER_MG_3]]="","",Table1[[#This Row],[STN SISA X]])</f>
        <v/>
      </c>
      <c r="AR147" s="4" t="str">
        <f ca="1">IF(Table1[[#This Row],[CTN_MG_3]]="","",COUNT(AO$6:AO147))</f>
        <v/>
      </c>
      <c r="AS147" s="4" t="str">
        <f ca="1">IF(AND(Table1[[#This Row],[TGL_H]]&gt;=$3:$3,Table1[[#This Row],[TGL_H]]&lt;=$4:$4),Table1[[#This Row],[CTN]],"")</f>
        <v/>
      </c>
      <c r="AT147" s="4" t="str">
        <f ca="1">IF(Table1[[#This Row],[CTN_MG_4]]="","",Table1[[#This Row],[SISA X]])</f>
        <v/>
      </c>
      <c r="AU147" s="4" t="str">
        <f ca="1">IF(Table1[[#This Row],[QTY_ECER_MG_4]]="","",Table1[[#This Row],[STN SISA X]])</f>
        <v/>
      </c>
      <c r="AV147" s="4" t="str">
        <f ca="1">IF(Table1[[#This Row],[CTN_MG_4]]="","",COUNT(AS$6:AS147))</f>
        <v/>
      </c>
      <c r="AW147" s="4">
        <f ca="1">IF(Table1[[#This Row],[ID_4]]="",IF(Table1[[#This Row],[ID_3]]="",IF(Table1[[#This Row],[ID_2]]="",IF(Table1[[#This Row],[ID_1]]="","",1),2),3),4)</f>
        <v>1</v>
      </c>
      <c r="AX147" s="3">
        <f ca="1">INDEX([1]!NOTA[TGL_H],Table1[[#This Row],[//NOTA]])</f>
        <v>45115</v>
      </c>
    </row>
    <row r="148" spans="1:50" x14ac:dyDescent="0.25">
      <c r="A148" s="1">
        <v>183</v>
      </c>
      <c r="D148" t="str">
        <f ca="1">INDEX([1]!NOTA[NB NOTA_C_QTY],Table1[[#This Row],[//NOTA]])</f>
        <v>eraser526b20jk50box20pcsartomoro</v>
      </c>
      <c r="E148" t="str">
        <f ca="1">INDEX([1]!NOTA[NB NOTA_C_QTY],Table1[[#This Row],[//NOTA]])&amp;Table1[[#This Row],[MINGGU]]</f>
        <v>eraser526b20jk50box20pcsartomoro1</v>
      </c>
      <c r="F148">
        <f t="shared" si="2"/>
        <v>183</v>
      </c>
      <c r="G148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48">
        <f ca="1">MATCH(Table1[[#This Row],[NB NOTA_C_QTY]],[2]!db[NB NOTA_C_QTY+F],0)</f>
        <v>887</v>
      </c>
      <c r="I148" s="4" t="str">
        <f ca="1">INDEX(INDIRECT($4:$4),Table1[//DB])</f>
        <v>Stip JK 20 P</v>
      </c>
      <c r="J148" s="4" t="str">
        <f ca="1">INDEX(INDIRECT($4:$4),Table1[//DB])</f>
        <v>ARTO MORO</v>
      </c>
      <c r="K148" s="5" t="str">
        <f ca="1">INDEX(INDIRECT($4:$4),Table1[//DB])</f>
        <v>ATALI</v>
      </c>
      <c r="L148" s="4" t="str">
        <f ca="1">INDEX(INDIRECT($4:$4),Table1[//DB])</f>
        <v>50 BOX (20 PCS)</v>
      </c>
      <c r="M148" s="4" t="str">
        <f ca="1">INDEX(INDIRECT($4:$4),Table1[//DB])</f>
        <v>stip</v>
      </c>
      <c r="N148" s="4" t="str">
        <f ca="1">INDEX(INDIRECT($4:$4),Table1[//DB])</f>
        <v>50</v>
      </c>
      <c r="O148" s="4" t="str">
        <f ca="1">INDEX(INDIRECT($4:$4),Table1[//DB])</f>
        <v>BOX</v>
      </c>
      <c r="P148" s="4" t="str">
        <f ca="1">INDEX(INDIRECT($4:$4),Table1[//DB])</f>
        <v>20</v>
      </c>
      <c r="Q148" s="4" t="str">
        <f ca="1">INDEX(INDIRECT($4:$4),Table1[//DB])</f>
        <v>PCS</v>
      </c>
      <c r="R148" s="4" t="str">
        <f ca="1">INDEX(INDIRECT($4:$4),Table1[//DB])</f>
        <v/>
      </c>
      <c r="S148" s="4" t="str">
        <f ca="1">INDEX(INDIRECT($4:$4),Table1[//DB])</f>
        <v/>
      </c>
      <c r="T148" s="4">
        <f ca="1">INDEX(INDIRECT($4:$4),Table1[//DB])</f>
        <v>1000</v>
      </c>
      <c r="U148" s="4" t="str">
        <f ca="1">INDEX(INDIRECT($4:$4),Table1[//DB])</f>
        <v>PCS</v>
      </c>
      <c r="V148" s="4"/>
      <c r="W148" s="2">
        <f>INDEX([1]!NOTA[C],Table1[[#This Row],[//NOTA]])</f>
        <v>2</v>
      </c>
      <c r="X148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48" s="2">
        <f ca="1">INDEX(INDIRECT($2:$2),Table1[//NOTA])</f>
        <v>0</v>
      </c>
      <c r="Z148" s="2">
        <f>IF(Table1[[#This Row],[CTN]]&lt;1,"",INDEX([1]!NOTA[QTY],Table1[[#This Row],[//NOTA]]))</f>
        <v>100</v>
      </c>
      <c r="AA148" s="2" t="str">
        <f>IF(Table1[[#This Row],[CTN]]&lt;1,"",INDEX([1]!NOTA[STN],Table1[[#This Row],[//NOTA]]))</f>
        <v>BOX</v>
      </c>
      <c r="AB14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2000</v>
      </c>
      <c r="AC148" s="4" t="str">
        <f>IF(Table1[[#This Row],[CTN]]&lt;1,INDEX([1]!NOTA[QTY],Table1[[#This Row],[//NOTA]]),"")</f>
        <v/>
      </c>
      <c r="AD148" s="4" t="str">
        <f>IF(Table1[[#This Row],[SISA]]="","",INDEX([1]!NOTA[STN],Table1[[#This Row],[//NOTA]]))</f>
        <v/>
      </c>
      <c r="AE14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48" s="2" t="str">
        <f>IF(Table1[[#This Row],[SISA X]]="","",Table1[[#This Row],[STN X]])</f>
        <v/>
      </c>
      <c r="AG148" s="2">
        <f ca="1">IF(AND(AX$5:AX$373&gt;=$3:$3,AX$5:AX$373&lt;=$4:$4),Table1[[#This Row],[CTN]],"")</f>
        <v>2</v>
      </c>
      <c r="AH148" s="2" t="str">
        <f ca="1">IF(Table1[[#This Row],[CTN_MG_1]]="","",Table1[[#This Row],[SISA X]])</f>
        <v/>
      </c>
      <c r="AI148" s="2" t="str">
        <f ca="1">IF(Table1[[#This Row],[QTY_ECER_MG_1]]="","",Table1[[#This Row],[STN SISA X]])</f>
        <v/>
      </c>
      <c r="AJ148" s="2">
        <f ca="1">IF(Table1[[#This Row],[CTN_MG_1]]="","",COUNT(AG$6:AG148))</f>
        <v>134</v>
      </c>
      <c r="AK148" s="2" t="str">
        <f ca="1">IF(AND(Table1[TGL_H]&gt;=$3:$3,Table1[TGL_H]&lt;=$4:$4),Table1[CTN],"")</f>
        <v/>
      </c>
      <c r="AL148" s="2" t="str">
        <f ca="1">IF(Table1[[#This Row],[CTN_MG_2]]="","",Table1[[#This Row],[SISA X]])</f>
        <v/>
      </c>
      <c r="AM148" s="2" t="str">
        <f ca="1">IF(Table1[[#This Row],[QTY_ECER_MG_2]]="","",Table1[[#This Row],[STN SISA X]])</f>
        <v/>
      </c>
      <c r="AN148" s="2" t="str">
        <f ca="1">IF(Table1[[#This Row],[CTN_MG_2]]="","",COUNT(AK$6:AK148))</f>
        <v/>
      </c>
      <c r="AO148" s="2" t="str">
        <f ca="1">IF(AND(AX$5:AX$373&gt;=$3:$3,AX$5:AX$373&lt;=$4:$4),Table1[[#This Row],[CTN]],"")</f>
        <v/>
      </c>
      <c r="AP148" s="2" t="str">
        <f ca="1">IF(Table1[[#This Row],[CTN_MG_3]]="","",Table1[[#This Row],[SISA X]])</f>
        <v/>
      </c>
      <c r="AQ148" s="2" t="str">
        <f ca="1">IF(Table1[[#This Row],[QTY_ECER_MG_3]]="","",Table1[[#This Row],[STN SISA X]])</f>
        <v/>
      </c>
      <c r="AR148" s="4" t="str">
        <f ca="1">IF(Table1[[#This Row],[CTN_MG_3]]="","",COUNT(AO$6:AO148))</f>
        <v/>
      </c>
      <c r="AS148" s="4" t="str">
        <f ca="1">IF(AND(Table1[[#This Row],[TGL_H]]&gt;=$3:$3,Table1[[#This Row],[TGL_H]]&lt;=$4:$4),Table1[[#This Row],[CTN]],"")</f>
        <v/>
      </c>
      <c r="AT148" s="4" t="str">
        <f ca="1">IF(Table1[[#This Row],[CTN_MG_4]]="","",Table1[[#This Row],[SISA X]])</f>
        <v/>
      </c>
      <c r="AU148" s="4" t="str">
        <f ca="1">IF(Table1[[#This Row],[QTY_ECER_MG_4]]="","",Table1[[#This Row],[STN SISA X]])</f>
        <v/>
      </c>
      <c r="AV148" s="4" t="str">
        <f ca="1">IF(Table1[[#This Row],[CTN_MG_4]]="","",COUNT(AS$6:AS148))</f>
        <v/>
      </c>
      <c r="AW148" s="4">
        <f ca="1">IF(Table1[[#This Row],[ID_4]]="",IF(Table1[[#This Row],[ID_3]]="",IF(Table1[[#This Row],[ID_2]]="",IF(Table1[[#This Row],[ID_1]]="","",1),2),3),4)</f>
        <v>1</v>
      </c>
      <c r="AX148" s="3">
        <f ca="1">INDEX([1]!NOTA[TGL_H],Table1[[#This Row],[//NOTA]])</f>
        <v>45115</v>
      </c>
    </row>
    <row r="149" spans="1:50" x14ac:dyDescent="0.25">
      <c r="A149" s="1">
        <v>184</v>
      </c>
      <c r="D149" t="str">
        <f ca="1">INDEX([1]!NOTA[NB NOTA_C_QTY],Table1[[#This Row],[//NOTA]])</f>
        <v>correctionfluidjk101ajk48lsnartomoro</v>
      </c>
      <c r="E149" t="str">
        <f ca="1">INDEX([1]!NOTA[NB NOTA_C_QTY],Table1[[#This Row],[//NOTA]])&amp;Table1[[#This Row],[MINGGU]]</f>
        <v>correctionfluidjk101ajk48lsnartomoro1</v>
      </c>
      <c r="F149">
        <f t="shared" si="2"/>
        <v>184</v>
      </c>
      <c r="G149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49">
        <f ca="1">MATCH(Table1[[#This Row],[NB NOTA_C_QTY]],[2]!db[NB NOTA_C_QTY+F],0)</f>
        <v>962</v>
      </c>
      <c r="I149" s="4" t="str">
        <f ca="1">INDEX(INDIRECT($4:$4),Table1[//DB])</f>
        <v>Tipe-ex JK-101 A</v>
      </c>
      <c r="J149" s="4" t="str">
        <f ca="1">INDEX(INDIRECT($4:$4),Table1[//DB])</f>
        <v>ARTO MORO</v>
      </c>
      <c r="K149" s="5" t="str">
        <f ca="1">INDEX(INDIRECT($4:$4),Table1[//DB])</f>
        <v>ATALI</v>
      </c>
      <c r="L149" s="4" t="str">
        <f ca="1">INDEX(INDIRECT($4:$4),Table1[//DB])</f>
        <v>48 LSN</v>
      </c>
      <c r="M149" s="4" t="str">
        <f ca="1">INDEX(INDIRECT($4:$4),Table1[//DB])</f>
        <v>tipex</v>
      </c>
      <c r="N149" s="4" t="str">
        <f ca="1">INDEX(INDIRECT($4:$4),Table1[//DB])</f>
        <v>48</v>
      </c>
      <c r="O149" s="4" t="str">
        <f ca="1">INDEX(INDIRECT($4:$4),Table1[//DB])</f>
        <v>LSN</v>
      </c>
      <c r="P149" s="4">
        <f ca="1">INDEX(INDIRECT($4:$4),Table1[//DB])</f>
        <v>12</v>
      </c>
      <c r="Q149" s="4" t="str">
        <f ca="1">INDEX(INDIRECT($4:$4),Table1[//DB])</f>
        <v>PCS</v>
      </c>
      <c r="R149" s="4" t="str">
        <f ca="1">INDEX(INDIRECT($4:$4),Table1[//DB])</f>
        <v/>
      </c>
      <c r="S149" s="4" t="str">
        <f ca="1">INDEX(INDIRECT($4:$4),Table1[//DB])</f>
        <v/>
      </c>
      <c r="T149" s="4">
        <f ca="1">INDEX(INDIRECT($4:$4),Table1[//DB])</f>
        <v>576</v>
      </c>
      <c r="U149" s="4" t="str">
        <f ca="1">INDEX(INDIRECT($4:$4),Table1[//DB])</f>
        <v>PCS</v>
      </c>
      <c r="V149" s="4"/>
      <c r="W149" s="2">
        <f>INDEX([1]!NOTA[C],Table1[[#This Row],[//NOTA]])</f>
        <v>4</v>
      </c>
      <c r="X149" s="2">
        <f ca="1">IF(Table1[[#This Row],[Column5]]/Table1[[#This Row],[QTY X]]=Table1[[#This Row],[CTN]],Table1[[#This Row],[Column5]]/Table1[[#This Row],[QTY X]],Table1[[#This Row],[Column5]]/Table1[[#This Row],[QTY X]]&amp;" xxx ")</f>
        <v>4</v>
      </c>
      <c r="Y149" s="2">
        <f ca="1">INDEX(INDIRECT($2:$2),Table1[//NOTA])</f>
        <v>0</v>
      </c>
      <c r="Z149" s="2">
        <f>IF(Table1[[#This Row],[CTN]]&lt;1,"",INDEX([1]!NOTA[QTY],Table1[[#This Row],[//NOTA]]))</f>
        <v>192</v>
      </c>
      <c r="AA149" s="2" t="str">
        <f>IF(Table1[[#This Row],[CTN]]&lt;1,"",INDEX([1]!NOTA[STN],Table1[[#This Row],[//NOTA]]))</f>
        <v>LSN</v>
      </c>
      <c r="AB149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2304</v>
      </c>
      <c r="AC149" s="4" t="str">
        <f>IF(Table1[[#This Row],[CTN]]&lt;1,INDEX([1]!NOTA[QTY],Table1[[#This Row],[//NOTA]]),"")</f>
        <v/>
      </c>
      <c r="AD149" s="4" t="str">
        <f>IF(Table1[[#This Row],[SISA]]="","",INDEX([1]!NOTA[STN],Table1[[#This Row],[//NOTA]]))</f>
        <v/>
      </c>
      <c r="AE14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49" s="2" t="str">
        <f>IF(Table1[[#This Row],[SISA X]]="","",Table1[[#This Row],[STN X]])</f>
        <v/>
      </c>
      <c r="AG149" s="2">
        <f ca="1">IF(AND(AX$5:AX$373&gt;=$3:$3,AX$5:AX$373&lt;=$4:$4),Table1[[#This Row],[CTN]],"")</f>
        <v>4</v>
      </c>
      <c r="AH149" s="2" t="str">
        <f ca="1">IF(Table1[[#This Row],[CTN_MG_1]]="","",Table1[[#This Row],[SISA X]])</f>
        <v/>
      </c>
      <c r="AI149" s="2" t="str">
        <f ca="1">IF(Table1[[#This Row],[QTY_ECER_MG_1]]="","",Table1[[#This Row],[STN SISA X]])</f>
        <v/>
      </c>
      <c r="AJ149" s="2">
        <f ca="1">IF(Table1[[#This Row],[CTN_MG_1]]="","",COUNT(AG$6:AG149))</f>
        <v>135</v>
      </c>
      <c r="AK149" s="2" t="str">
        <f ca="1">IF(AND(Table1[TGL_H]&gt;=$3:$3,Table1[TGL_H]&lt;=$4:$4),Table1[CTN],"")</f>
        <v/>
      </c>
      <c r="AL149" s="2" t="str">
        <f ca="1">IF(Table1[[#This Row],[CTN_MG_2]]="","",Table1[[#This Row],[SISA X]])</f>
        <v/>
      </c>
      <c r="AM149" s="2" t="str">
        <f ca="1">IF(Table1[[#This Row],[QTY_ECER_MG_2]]="","",Table1[[#This Row],[STN SISA X]])</f>
        <v/>
      </c>
      <c r="AN149" s="2" t="str">
        <f ca="1">IF(Table1[[#This Row],[CTN_MG_2]]="","",COUNT(AK$6:AK149))</f>
        <v/>
      </c>
      <c r="AO149" s="2" t="str">
        <f ca="1">IF(AND(AX$5:AX$373&gt;=$3:$3,AX$5:AX$373&lt;=$4:$4),Table1[[#This Row],[CTN]],"")</f>
        <v/>
      </c>
      <c r="AP149" s="2" t="str">
        <f ca="1">IF(Table1[[#This Row],[CTN_MG_3]]="","",Table1[[#This Row],[SISA X]])</f>
        <v/>
      </c>
      <c r="AQ149" s="2" t="str">
        <f ca="1">IF(Table1[[#This Row],[QTY_ECER_MG_3]]="","",Table1[[#This Row],[STN SISA X]])</f>
        <v/>
      </c>
      <c r="AR149" s="4" t="str">
        <f ca="1">IF(Table1[[#This Row],[CTN_MG_3]]="","",COUNT(AO$6:AO149))</f>
        <v/>
      </c>
      <c r="AS149" s="4" t="str">
        <f ca="1">IF(AND(Table1[[#This Row],[TGL_H]]&gt;=$3:$3,Table1[[#This Row],[TGL_H]]&lt;=$4:$4),Table1[[#This Row],[CTN]],"")</f>
        <v/>
      </c>
      <c r="AT149" s="4" t="str">
        <f ca="1">IF(Table1[[#This Row],[CTN_MG_4]]="","",Table1[[#This Row],[SISA X]])</f>
        <v/>
      </c>
      <c r="AU149" s="4" t="str">
        <f ca="1">IF(Table1[[#This Row],[QTY_ECER_MG_4]]="","",Table1[[#This Row],[STN SISA X]])</f>
        <v/>
      </c>
      <c r="AV149" s="4" t="str">
        <f ca="1">IF(Table1[[#This Row],[CTN_MG_4]]="","",COUNT(AS$6:AS149))</f>
        <v/>
      </c>
      <c r="AW149" s="4">
        <f ca="1">IF(Table1[[#This Row],[ID_4]]="",IF(Table1[[#This Row],[ID_3]]="",IF(Table1[[#This Row],[ID_2]]="",IF(Table1[[#This Row],[ID_1]]="","",1),2),3),4)</f>
        <v>1</v>
      </c>
      <c r="AX149" s="3">
        <f ca="1">INDEX([1]!NOTA[TGL_H],Table1[[#This Row],[//NOTA]])</f>
        <v>45115</v>
      </c>
    </row>
    <row r="150" spans="1:50" x14ac:dyDescent="0.25">
      <c r="A150" s="1">
        <v>185</v>
      </c>
      <c r="D150" t="str">
        <f ca="1">INDEX([1]!NOTA[NB NOTA_C_QTY],Table1[[#This Row],[//NOTA]])</f>
        <v>ballpenbp34912vokustransblackjkbonus12grsartomoro</v>
      </c>
      <c r="E150" t="str">
        <f ca="1">INDEX([1]!NOTA[NB NOTA_C_QTY],Table1[[#This Row],[//NOTA]])&amp;Table1[[#This Row],[MINGGU]]</f>
        <v>ballpenbp34912vokustransblackjkbonus12grsartomoro1</v>
      </c>
      <c r="F150">
        <f t="shared" si="2"/>
        <v>185</v>
      </c>
      <c r="G150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50">
        <f ca="1">MATCH(Table1[[#This Row],[NB NOTA_C_QTY]],[2]!db[NB NOTA_C_QTY+F],0)</f>
        <v>212</v>
      </c>
      <c r="I150" s="4" t="str">
        <f ca="1">INDEX(INDIRECT($4:$4),Table1[//DB])</f>
        <v>Bp JK BP-349-12 Vokus Trans Hitam</v>
      </c>
      <c r="J150" s="4" t="str">
        <f ca="1">INDEX(INDIRECT($4:$4),Table1[//DB])</f>
        <v>ARTO MORO</v>
      </c>
      <c r="K150" s="5" t="str">
        <f ca="1">INDEX(INDIRECT($4:$4),Table1[//DB])</f>
        <v>ATALI</v>
      </c>
      <c r="L150" s="4" t="str">
        <f ca="1">INDEX(INDIRECT($4:$4),Table1[//DB])</f>
        <v>12 GRS</v>
      </c>
      <c r="M150" s="4" t="str">
        <f ca="1">INDEX(INDIRECT($4:$4),Table1[//DB])</f>
        <v>pen</v>
      </c>
      <c r="N150" s="4" t="str">
        <f ca="1">INDEX(INDIRECT($4:$4),Table1[//DB])</f>
        <v>12</v>
      </c>
      <c r="O150" s="4" t="str">
        <f ca="1">INDEX(INDIRECT($4:$4),Table1[//DB])</f>
        <v>GRS</v>
      </c>
      <c r="P150" s="4">
        <f ca="1">INDEX(INDIRECT($4:$4),Table1[//DB])</f>
        <v>12</v>
      </c>
      <c r="Q150" s="4" t="str">
        <f ca="1">INDEX(INDIRECT($4:$4),Table1[//DB])</f>
        <v>LSN</v>
      </c>
      <c r="R150" s="4">
        <f ca="1">INDEX(INDIRECT($4:$4),Table1[//DB])</f>
        <v>12</v>
      </c>
      <c r="S150" s="4" t="str">
        <f ca="1">INDEX(INDIRECT($4:$4),Table1[//DB])</f>
        <v>PCS</v>
      </c>
      <c r="T150" s="4">
        <f ca="1">INDEX(INDIRECT($4:$4),Table1[//DB])</f>
        <v>1728</v>
      </c>
      <c r="U150" s="4" t="str">
        <f ca="1">INDEX(INDIRECT($4:$4),Table1[//DB])</f>
        <v>PCS</v>
      </c>
      <c r="V150" s="4"/>
      <c r="W150" s="2">
        <f>INDEX([1]!NOTA[C],Table1[[#This Row],[//NOTA]])</f>
        <v>0</v>
      </c>
      <c r="X150" s="2">
        <f ca="1">IF(Table1[[#This Row],[Column5]]/Table1[[#This Row],[QTY X]]=Table1[[#This Row],[CTN]],Table1[[#This Row],[Column5]]/Table1[[#This Row],[QTY X]],Table1[[#This Row],[Column5]]/Table1[[#This Row],[QTY X]]&amp;" xxx ")</f>
        <v>0</v>
      </c>
      <c r="Y150" s="2">
        <f ca="1">INDEX(INDIRECT($2:$2),Table1[//NOTA])</f>
        <v>0</v>
      </c>
      <c r="Z150" s="2" t="str">
        <f>IF(Table1[[#This Row],[CTN]]&lt;1,"",INDEX([1]!NOTA[QTY],Table1[[#This Row],[//NOTA]]))</f>
        <v/>
      </c>
      <c r="AA150" s="2" t="str">
        <f>IF(Table1[[#This Row],[CTN]]&lt;1,"",INDEX([1]!NOTA[STN],Table1[[#This Row],[//NOTA]]))</f>
        <v/>
      </c>
      <c r="AB15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0</v>
      </c>
      <c r="AC150" s="4">
        <f>IF(Table1[[#This Row],[CTN]]&lt;1,INDEX([1]!NOTA[QTY],Table1[[#This Row],[//NOTA]]),"")</f>
        <v>24</v>
      </c>
      <c r="AD150" s="4" t="str">
        <f>IF(Table1[[#This Row],[SISA]]="","",INDEX([1]!NOTA[STN],Table1[[#This Row],[//NOTA]]))</f>
        <v>LSN</v>
      </c>
      <c r="AE150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288</v>
      </c>
      <c r="AF150" s="2" t="str">
        <f ca="1">IF(Table1[[#This Row],[SISA X]]="","",Table1[[#This Row],[STN X]])</f>
        <v>PCS</v>
      </c>
      <c r="AG150" s="2">
        <f ca="1">IF(AND(AX$5:AX$373&gt;=$3:$3,AX$5:AX$373&lt;=$4:$4),Table1[[#This Row],[CTN]],"")</f>
        <v>0</v>
      </c>
      <c r="AH150" s="2">
        <f ca="1">IF(Table1[[#This Row],[CTN_MG_1]]="","",Table1[[#This Row],[SISA X]])</f>
        <v>288</v>
      </c>
      <c r="AI150" s="2" t="str">
        <f ca="1">IF(Table1[[#This Row],[QTY_ECER_MG_1]]="","",Table1[[#This Row],[STN SISA X]])</f>
        <v>PCS</v>
      </c>
      <c r="AJ150" s="2">
        <f ca="1">IF(Table1[[#This Row],[CTN_MG_1]]="","",COUNT(AG$6:AG150))</f>
        <v>136</v>
      </c>
      <c r="AK150" s="2" t="str">
        <f ca="1">IF(AND(Table1[TGL_H]&gt;=$3:$3,Table1[TGL_H]&lt;=$4:$4),Table1[CTN],"")</f>
        <v/>
      </c>
      <c r="AL150" s="2" t="str">
        <f ca="1">IF(Table1[[#This Row],[CTN_MG_2]]="","",Table1[[#This Row],[SISA X]])</f>
        <v/>
      </c>
      <c r="AM150" s="2" t="str">
        <f ca="1">IF(Table1[[#This Row],[QTY_ECER_MG_2]]="","",Table1[[#This Row],[STN SISA X]])</f>
        <v/>
      </c>
      <c r="AN150" s="2" t="str">
        <f ca="1">IF(Table1[[#This Row],[CTN_MG_2]]="","",COUNT(AK$6:AK150))</f>
        <v/>
      </c>
      <c r="AO150" s="2" t="str">
        <f ca="1">IF(AND(AX$5:AX$373&gt;=$3:$3,AX$5:AX$373&lt;=$4:$4),Table1[[#This Row],[CTN]],"")</f>
        <v/>
      </c>
      <c r="AP150" s="2" t="str">
        <f ca="1">IF(Table1[[#This Row],[CTN_MG_3]]="","",Table1[[#This Row],[SISA X]])</f>
        <v/>
      </c>
      <c r="AQ150" s="2" t="str">
        <f ca="1">IF(Table1[[#This Row],[QTY_ECER_MG_3]]="","",Table1[[#This Row],[STN SISA X]])</f>
        <v/>
      </c>
      <c r="AR150" s="4" t="str">
        <f ca="1">IF(Table1[[#This Row],[CTN_MG_3]]="","",COUNT(AO$6:AO150))</f>
        <v/>
      </c>
      <c r="AS150" s="4" t="str">
        <f ca="1">IF(AND(Table1[[#This Row],[TGL_H]]&gt;=$3:$3,Table1[[#This Row],[TGL_H]]&lt;=$4:$4),Table1[[#This Row],[CTN]],"")</f>
        <v/>
      </c>
      <c r="AT150" s="4" t="str">
        <f ca="1">IF(Table1[[#This Row],[CTN_MG_4]]="","",Table1[[#This Row],[SISA X]])</f>
        <v/>
      </c>
      <c r="AU150" s="4" t="str">
        <f ca="1">IF(Table1[[#This Row],[QTY_ECER_MG_4]]="","",Table1[[#This Row],[STN SISA X]])</f>
        <v/>
      </c>
      <c r="AV150" s="4" t="str">
        <f ca="1">IF(Table1[[#This Row],[CTN_MG_4]]="","",COUNT(AS$6:AS150))</f>
        <v/>
      </c>
      <c r="AW150" s="4">
        <f ca="1">IF(Table1[[#This Row],[ID_4]]="",IF(Table1[[#This Row],[ID_3]]="",IF(Table1[[#This Row],[ID_2]]="",IF(Table1[[#This Row],[ID_1]]="","",1),2),3),4)</f>
        <v>1</v>
      </c>
      <c r="AX150" s="3">
        <f ca="1">INDEX([1]!NOTA[TGL_H],Table1[[#This Row],[//NOTA]])</f>
        <v>45115</v>
      </c>
    </row>
    <row r="151" spans="1:50" x14ac:dyDescent="0.25">
      <c r="A151" s="1">
        <v>187</v>
      </c>
      <c r="D151" t="str">
        <f ca="1">INDEX([1]!NOTA[NB NOTA_C_QTY],Table1[[#This Row],[//NOTA]])</f>
        <v>oilpastelop12sppcaseseaworldjk12lsnartomoro</v>
      </c>
      <c r="E151" t="str">
        <f ca="1">INDEX([1]!NOTA[NB NOTA_C_QTY],Table1[[#This Row],[//NOTA]])&amp;Table1[[#This Row],[MINGGU]]</f>
        <v>oilpastelop12sppcaseseaworldjk12lsnartomoro1</v>
      </c>
      <c r="F151">
        <f t="shared" si="2"/>
        <v>187</v>
      </c>
      <c r="G151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51">
        <f ca="1">MATCH(Table1[[#This Row],[NB NOTA_C_QTY]],[2]!db[NB NOTA_C_QTY+F],0)</f>
        <v>599</v>
      </c>
      <c r="I151" s="4" t="str">
        <f ca="1">INDEX(INDIRECT($4:$4),Table1[//DB])</f>
        <v>O pastel JK 12W OP-12 S</v>
      </c>
      <c r="J151" s="4" t="str">
        <f ca="1">INDEX(INDIRECT($4:$4),Table1[//DB])</f>
        <v>ARTO MORO</v>
      </c>
      <c r="K151" s="5" t="str">
        <f ca="1">INDEX(INDIRECT($4:$4),Table1[//DB])</f>
        <v>ATALI</v>
      </c>
      <c r="L151" s="4" t="str">
        <f ca="1">INDEX(INDIRECT($4:$4),Table1[//DB])</f>
        <v>12 LSN</v>
      </c>
      <c r="M151" s="4" t="str">
        <f ca="1">INDEX(INDIRECT($4:$4),Table1[//DB])</f>
        <v>cr/op</v>
      </c>
      <c r="N151" s="4" t="str">
        <f ca="1">INDEX(INDIRECT($4:$4),Table1[//DB])</f>
        <v>12</v>
      </c>
      <c r="O151" s="4" t="str">
        <f ca="1">INDEX(INDIRECT($4:$4),Table1[//DB])</f>
        <v>LSN</v>
      </c>
      <c r="P151" s="4">
        <f ca="1">INDEX(INDIRECT($4:$4),Table1[//DB])</f>
        <v>12</v>
      </c>
      <c r="Q151" s="4" t="str">
        <f ca="1">INDEX(INDIRECT($4:$4),Table1[//DB])</f>
        <v>PCS</v>
      </c>
      <c r="R151" s="4" t="str">
        <f ca="1">INDEX(INDIRECT($4:$4),Table1[//DB])</f>
        <v/>
      </c>
      <c r="S151" s="4" t="str">
        <f ca="1">INDEX(INDIRECT($4:$4),Table1[//DB])</f>
        <v/>
      </c>
      <c r="T151" s="4">
        <f ca="1">INDEX(INDIRECT($4:$4),Table1[//DB])</f>
        <v>144</v>
      </c>
      <c r="U151" s="4" t="str">
        <f ca="1">INDEX(INDIRECT($4:$4),Table1[//DB])</f>
        <v>PCS</v>
      </c>
      <c r="V151" s="4"/>
      <c r="W151" s="2">
        <f>INDEX([1]!NOTA[C],Table1[[#This Row],[//NOTA]])</f>
        <v>8</v>
      </c>
      <c r="X151" s="2">
        <f ca="1">IF(Table1[[#This Row],[Column5]]/Table1[[#This Row],[QTY X]]=Table1[[#This Row],[CTN]],Table1[[#This Row],[Column5]]/Table1[[#This Row],[QTY X]],Table1[[#This Row],[Column5]]/Table1[[#This Row],[QTY X]]&amp;" xxx ")</f>
        <v>8</v>
      </c>
      <c r="Y151" s="2">
        <f ca="1">INDEX(INDIRECT($2:$2),Table1[//NOTA])</f>
        <v>0</v>
      </c>
      <c r="Z151" s="2">
        <f>IF(Table1[[#This Row],[CTN]]&lt;1,"",INDEX([1]!NOTA[QTY],Table1[[#This Row],[//NOTA]]))</f>
        <v>1152</v>
      </c>
      <c r="AA151" s="2" t="str">
        <f>IF(Table1[[#This Row],[CTN]]&lt;1,"",INDEX([1]!NOTA[STN],Table1[[#This Row],[//NOTA]]))</f>
        <v>SET</v>
      </c>
      <c r="AB15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1152</v>
      </c>
      <c r="AC151" s="4" t="str">
        <f>IF(Table1[[#This Row],[CTN]]&lt;1,INDEX([1]!NOTA[QTY],Table1[[#This Row],[//NOTA]]),"")</f>
        <v/>
      </c>
      <c r="AD151" s="4" t="str">
        <f>IF(Table1[[#This Row],[SISA]]="","",INDEX([1]!NOTA[STN],Table1[[#This Row],[//NOTA]]))</f>
        <v/>
      </c>
      <c r="AE15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51" s="2" t="str">
        <f>IF(Table1[[#This Row],[SISA X]]="","",Table1[[#This Row],[STN X]])</f>
        <v/>
      </c>
      <c r="AG151" s="2">
        <f ca="1">IF(AND(AX$5:AX$373&gt;=$3:$3,AX$5:AX$373&lt;=$4:$4),Table1[[#This Row],[CTN]],"")</f>
        <v>8</v>
      </c>
      <c r="AH151" s="2" t="str">
        <f ca="1">IF(Table1[[#This Row],[CTN_MG_1]]="","",Table1[[#This Row],[SISA X]])</f>
        <v/>
      </c>
      <c r="AI151" s="2" t="str">
        <f ca="1">IF(Table1[[#This Row],[QTY_ECER_MG_1]]="","",Table1[[#This Row],[STN SISA X]])</f>
        <v/>
      </c>
      <c r="AJ151" s="2">
        <f ca="1">IF(Table1[[#This Row],[CTN_MG_1]]="","",COUNT(AG$6:AG151))</f>
        <v>137</v>
      </c>
      <c r="AK151" s="2" t="str">
        <f ca="1">IF(AND(Table1[TGL_H]&gt;=$3:$3,Table1[TGL_H]&lt;=$4:$4),Table1[CTN],"")</f>
        <v/>
      </c>
      <c r="AL151" s="2" t="str">
        <f ca="1">IF(Table1[[#This Row],[CTN_MG_2]]="","",Table1[[#This Row],[SISA X]])</f>
        <v/>
      </c>
      <c r="AM151" s="2" t="str">
        <f ca="1">IF(Table1[[#This Row],[QTY_ECER_MG_2]]="","",Table1[[#This Row],[STN SISA X]])</f>
        <v/>
      </c>
      <c r="AN151" s="2" t="str">
        <f ca="1">IF(Table1[[#This Row],[CTN_MG_2]]="","",COUNT(AK$6:AK151))</f>
        <v/>
      </c>
      <c r="AO151" s="2" t="str">
        <f ca="1">IF(AND(AX$5:AX$373&gt;=$3:$3,AX$5:AX$373&lt;=$4:$4),Table1[[#This Row],[CTN]],"")</f>
        <v/>
      </c>
      <c r="AP151" s="2" t="str">
        <f ca="1">IF(Table1[[#This Row],[CTN_MG_3]]="","",Table1[[#This Row],[SISA X]])</f>
        <v/>
      </c>
      <c r="AQ151" s="2" t="str">
        <f ca="1">IF(Table1[[#This Row],[QTY_ECER_MG_3]]="","",Table1[[#This Row],[STN SISA X]])</f>
        <v/>
      </c>
      <c r="AR151" s="4" t="str">
        <f ca="1">IF(Table1[[#This Row],[CTN_MG_3]]="","",COUNT(AO$6:AO151))</f>
        <v/>
      </c>
      <c r="AS151" s="4" t="str">
        <f ca="1">IF(AND(Table1[[#This Row],[TGL_H]]&gt;=$3:$3,Table1[[#This Row],[TGL_H]]&lt;=$4:$4),Table1[[#This Row],[CTN]],"")</f>
        <v/>
      </c>
      <c r="AT151" s="4" t="str">
        <f ca="1">IF(Table1[[#This Row],[CTN_MG_4]]="","",Table1[[#This Row],[SISA X]])</f>
        <v/>
      </c>
      <c r="AU151" s="4" t="str">
        <f ca="1">IF(Table1[[#This Row],[QTY_ECER_MG_4]]="","",Table1[[#This Row],[STN SISA X]])</f>
        <v/>
      </c>
      <c r="AV151" s="4" t="str">
        <f ca="1">IF(Table1[[#This Row],[CTN_MG_4]]="","",COUNT(AS$6:AS151))</f>
        <v/>
      </c>
      <c r="AW151" s="4">
        <f ca="1">IF(Table1[[#This Row],[ID_4]]="",IF(Table1[[#This Row],[ID_3]]="",IF(Table1[[#This Row],[ID_2]]="",IF(Table1[[#This Row],[ID_1]]="","",1),2),3),4)</f>
        <v>1</v>
      </c>
      <c r="AX151" s="3">
        <f ca="1">INDEX([1]!NOTA[TGL_H],Table1[[#This Row],[//NOTA]])</f>
        <v>45115</v>
      </c>
    </row>
    <row r="152" spans="1:50" x14ac:dyDescent="0.25">
      <c r="A152" s="1">
        <v>188</v>
      </c>
      <c r="D152" t="str">
        <f ca="1">INDEX([1]!NOTA[NB NOTA_C_QTY],Table1[[#This Row],[//NOTA]])</f>
        <v>pencilcasepc0719ac36afanimalcalenderjk288pcsartomoro</v>
      </c>
      <c r="E152" t="str">
        <f ca="1">INDEX([1]!NOTA[NB NOTA_C_QTY],Table1[[#This Row],[//NOTA]])&amp;Table1[[#This Row],[MINGGU]]</f>
        <v>pencilcasepc0719ac36afanimalcalenderjk288pcsartomoro1</v>
      </c>
      <c r="F152">
        <f t="shared" si="2"/>
        <v>188</v>
      </c>
      <c r="G152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52">
        <f ca="1">MATCH(Table1[[#This Row],[NB NOTA_C_QTY]],[2]!db[NB NOTA_C_QTY+F],0)</f>
        <v>638</v>
      </c>
      <c r="I152" s="4" t="str">
        <f ca="1">INDEX(INDIRECT($4:$4),Table1[//DB])</f>
        <v>Pc JK PC-0719AC-36A/F Animal Calender</v>
      </c>
      <c r="J152" s="4" t="str">
        <f ca="1">INDEX(INDIRECT($4:$4),Table1[//DB])</f>
        <v>ARTO MORO</v>
      </c>
      <c r="K152" s="5" t="str">
        <f ca="1">INDEX(INDIRECT($4:$4),Table1[//DB])</f>
        <v>ATALI</v>
      </c>
      <c r="L152" s="4" t="str">
        <f ca="1">INDEX(INDIRECT($4:$4),Table1[//DB])</f>
        <v>288 PCS</v>
      </c>
      <c r="M152" s="4" t="str">
        <f ca="1">INDEX(INDIRECT($4:$4),Table1[//DB])</f>
        <v>pcase</v>
      </c>
      <c r="N152" s="4" t="str">
        <f ca="1">INDEX(INDIRECT($4:$4),Table1[//DB])</f>
        <v>288</v>
      </c>
      <c r="O152" s="4" t="str">
        <f ca="1">INDEX(INDIRECT($4:$4),Table1[//DB])</f>
        <v>PCS</v>
      </c>
      <c r="P152" s="4" t="str">
        <f ca="1">INDEX(INDIRECT($4:$4),Table1[//DB])</f>
        <v/>
      </c>
      <c r="Q152" s="4" t="str">
        <f ca="1">INDEX(INDIRECT($4:$4),Table1[//DB])</f>
        <v/>
      </c>
      <c r="R152" s="4" t="str">
        <f ca="1">INDEX(INDIRECT($4:$4),Table1[//DB])</f>
        <v/>
      </c>
      <c r="S152" s="4" t="str">
        <f ca="1">INDEX(INDIRECT($4:$4),Table1[//DB])</f>
        <v/>
      </c>
      <c r="T152" s="4">
        <f ca="1">INDEX(INDIRECT($4:$4),Table1[//DB])</f>
        <v>288</v>
      </c>
      <c r="U152" s="4" t="str">
        <f ca="1">INDEX(INDIRECT($4:$4),Table1[//DB])</f>
        <v>PCS</v>
      </c>
      <c r="V152" s="4"/>
      <c r="W152" s="2">
        <f>INDEX([1]!NOTA[C],Table1[[#This Row],[//NOTA]])</f>
        <v>1</v>
      </c>
      <c r="X152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52" s="2">
        <f ca="1">INDEX(INDIRECT($2:$2),Table1[//NOTA])</f>
        <v>0</v>
      </c>
      <c r="Z152" s="2">
        <f>IF(Table1[[#This Row],[CTN]]&lt;1,"",INDEX([1]!NOTA[QTY],Table1[[#This Row],[//NOTA]]))</f>
        <v>288</v>
      </c>
      <c r="AA152" s="2" t="str">
        <f>IF(Table1[[#This Row],[CTN]]&lt;1,"",INDEX([1]!NOTA[STN],Table1[[#This Row],[//NOTA]]))</f>
        <v>PCS</v>
      </c>
      <c r="AB15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C152" s="4" t="str">
        <f>IF(Table1[[#This Row],[CTN]]&lt;1,INDEX([1]!NOTA[QTY],Table1[[#This Row],[//NOTA]]),"")</f>
        <v/>
      </c>
      <c r="AD152" s="4" t="str">
        <f>IF(Table1[[#This Row],[SISA]]="","",INDEX([1]!NOTA[STN],Table1[[#This Row],[//NOTA]]))</f>
        <v/>
      </c>
      <c r="AE15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52" s="2" t="str">
        <f>IF(Table1[[#This Row],[SISA X]]="","",Table1[[#This Row],[STN X]])</f>
        <v/>
      </c>
      <c r="AG152" s="2">
        <f ca="1">IF(AND(AX$5:AX$373&gt;=$3:$3,AX$5:AX$373&lt;=$4:$4),Table1[[#This Row],[CTN]],"")</f>
        <v>1</v>
      </c>
      <c r="AH152" s="2" t="str">
        <f ca="1">IF(Table1[[#This Row],[CTN_MG_1]]="","",Table1[[#This Row],[SISA X]])</f>
        <v/>
      </c>
      <c r="AI152" s="2" t="str">
        <f ca="1">IF(Table1[[#This Row],[QTY_ECER_MG_1]]="","",Table1[[#This Row],[STN SISA X]])</f>
        <v/>
      </c>
      <c r="AJ152" s="2">
        <f ca="1">IF(Table1[[#This Row],[CTN_MG_1]]="","",COUNT(AG$6:AG152))</f>
        <v>138</v>
      </c>
      <c r="AK152" s="2" t="str">
        <f ca="1">IF(AND(Table1[TGL_H]&gt;=$3:$3,Table1[TGL_H]&lt;=$4:$4),Table1[CTN],"")</f>
        <v/>
      </c>
      <c r="AL152" s="2" t="str">
        <f ca="1">IF(Table1[[#This Row],[CTN_MG_2]]="","",Table1[[#This Row],[SISA X]])</f>
        <v/>
      </c>
      <c r="AM152" s="2" t="str">
        <f ca="1">IF(Table1[[#This Row],[QTY_ECER_MG_2]]="","",Table1[[#This Row],[STN SISA X]])</f>
        <v/>
      </c>
      <c r="AN152" s="2" t="str">
        <f ca="1">IF(Table1[[#This Row],[CTN_MG_2]]="","",COUNT(AK$6:AK152))</f>
        <v/>
      </c>
      <c r="AO152" s="2" t="str">
        <f ca="1">IF(AND(AX$5:AX$373&gt;=$3:$3,AX$5:AX$373&lt;=$4:$4),Table1[[#This Row],[CTN]],"")</f>
        <v/>
      </c>
      <c r="AP152" s="2" t="str">
        <f ca="1">IF(Table1[[#This Row],[CTN_MG_3]]="","",Table1[[#This Row],[SISA X]])</f>
        <v/>
      </c>
      <c r="AQ152" s="2" t="str">
        <f ca="1">IF(Table1[[#This Row],[QTY_ECER_MG_3]]="","",Table1[[#This Row],[STN SISA X]])</f>
        <v/>
      </c>
      <c r="AR152" s="4" t="str">
        <f ca="1">IF(Table1[[#This Row],[CTN_MG_3]]="","",COUNT(AO$6:AO152))</f>
        <v/>
      </c>
      <c r="AS152" s="4" t="str">
        <f ca="1">IF(AND(Table1[[#This Row],[TGL_H]]&gt;=$3:$3,Table1[[#This Row],[TGL_H]]&lt;=$4:$4),Table1[[#This Row],[CTN]],"")</f>
        <v/>
      </c>
      <c r="AT152" s="4" t="str">
        <f ca="1">IF(Table1[[#This Row],[CTN_MG_4]]="","",Table1[[#This Row],[SISA X]])</f>
        <v/>
      </c>
      <c r="AU152" s="4" t="str">
        <f ca="1">IF(Table1[[#This Row],[QTY_ECER_MG_4]]="","",Table1[[#This Row],[STN SISA X]])</f>
        <v/>
      </c>
      <c r="AV152" s="4" t="str">
        <f ca="1">IF(Table1[[#This Row],[CTN_MG_4]]="","",COUNT(AS$6:AS152))</f>
        <v/>
      </c>
      <c r="AW152" s="4">
        <f ca="1">IF(Table1[[#This Row],[ID_4]]="",IF(Table1[[#This Row],[ID_3]]="",IF(Table1[[#This Row],[ID_2]]="",IF(Table1[[#This Row],[ID_1]]="","",1),2),3),4)</f>
        <v>1</v>
      </c>
      <c r="AX152" s="3">
        <f ca="1">INDEX([1]!NOTA[TGL_H],Table1[[#This Row],[//NOTA]])</f>
        <v>45115</v>
      </c>
    </row>
    <row r="153" spans="1:50" x14ac:dyDescent="0.25">
      <c r="A153" s="1">
        <v>189</v>
      </c>
      <c r="D153" t="str">
        <f ca="1">INDEX([1]!NOTA[NB NOTA_C_QTY],Table1[[#This Row],[//NOTA]])</f>
        <v>pencilcasepc0719gz34afgozzyjk288pcsartomoro</v>
      </c>
      <c r="E153" t="str">
        <f ca="1">INDEX([1]!NOTA[NB NOTA_C_QTY],Table1[[#This Row],[//NOTA]])&amp;Table1[[#This Row],[MINGGU]]</f>
        <v>pencilcasepc0719gz34afgozzyjk288pcsartomoro1</v>
      </c>
      <c r="F153">
        <f t="shared" si="2"/>
        <v>189</v>
      </c>
      <c r="G153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53">
        <f ca="1">MATCH(Table1[[#This Row],[NB NOTA_C_QTY]],[2]!db[NB NOTA_C_QTY+F],0)</f>
        <v>639</v>
      </c>
      <c r="I153" s="4" t="str">
        <f ca="1">INDEX(INDIRECT($4:$4),Table1[//DB])</f>
        <v>Pc JK PC-0719GZ-34A/F Gozzy</v>
      </c>
      <c r="J153" s="4" t="str">
        <f ca="1">INDEX(INDIRECT($4:$4),Table1[//DB])</f>
        <v>ARTO MORO</v>
      </c>
      <c r="K153" s="5" t="str">
        <f ca="1">INDEX(INDIRECT($4:$4),Table1[//DB])</f>
        <v>ATALI</v>
      </c>
      <c r="L153" s="4" t="str">
        <f ca="1">INDEX(INDIRECT($4:$4),Table1[//DB])</f>
        <v>288 PCS</v>
      </c>
      <c r="M153" s="4" t="str">
        <f ca="1">INDEX(INDIRECT($4:$4),Table1[//DB])</f>
        <v>pcase</v>
      </c>
      <c r="N153" s="4" t="str">
        <f ca="1">INDEX(INDIRECT($4:$4),Table1[//DB])</f>
        <v>288</v>
      </c>
      <c r="O153" s="4" t="str">
        <f ca="1">INDEX(INDIRECT($4:$4),Table1[//DB])</f>
        <v>PCS</v>
      </c>
      <c r="P153" s="4" t="str">
        <f ca="1">INDEX(INDIRECT($4:$4),Table1[//DB])</f>
        <v/>
      </c>
      <c r="Q153" s="4" t="str">
        <f ca="1">INDEX(INDIRECT($4:$4),Table1[//DB])</f>
        <v/>
      </c>
      <c r="R153" s="4" t="str">
        <f ca="1">INDEX(INDIRECT($4:$4),Table1[//DB])</f>
        <v/>
      </c>
      <c r="S153" s="4" t="str">
        <f ca="1">INDEX(INDIRECT($4:$4),Table1[//DB])</f>
        <v/>
      </c>
      <c r="T153" s="4">
        <f ca="1">INDEX(INDIRECT($4:$4),Table1[//DB])</f>
        <v>288</v>
      </c>
      <c r="U153" s="4" t="str">
        <f ca="1">INDEX(INDIRECT($4:$4),Table1[//DB])</f>
        <v>PCS</v>
      </c>
      <c r="V153" s="4"/>
      <c r="W153" s="2">
        <f>INDEX([1]!NOTA[C],Table1[[#This Row],[//NOTA]])</f>
        <v>1</v>
      </c>
      <c r="X153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53" s="2">
        <f ca="1">INDEX(INDIRECT($2:$2),Table1[//NOTA])</f>
        <v>0</v>
      </c>
      <c r="Z153" s="2">
        <f>IF(Table1[[#This Row],[CTN]]&lt;1,"",INDEX([1]!NOTA[QTY],Table1[[#This Row],[//NOTA]]))</f>
        <v>288</v>
      </c>
      <c r="AA153" s="2" t="str">
        <f>IF(Table1[[#This Row],[CTN]]&lt;1,"",INDEX([1]!NOTA[STN],Table1[[#This Row],[//NOTA]]))</f>
        <v>PCS</v>
      </c>
      <c r="AB15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C153" s="4" t="str">
        <f>IF(Table1[[#This Row],[CTN]]&lt;1,INDEX([1]!NOTA[QTY],Table1[[#This Row],[//NOTA]]),"")</f>
        <v/>
      </c>
      <c r="AD153" s="4" t="str">
        <f>IF(Table1[[#This Row],[SISA]]="","",INDEX([1]!NOTA[STN],Table1[[#This Row],[//NOTA]]))</f>
        <v/>
      </c>
      <c r="AE15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53" s="2" t="str">
        <f>IF(Table1[[#This Row],[SISA X]]="","",Table1[[#This Row],[STN X]])</f>
        <v/>
      </c>
      <c r="AG153" s="2">
        <f ca="1">IF(AND(AX$5:AX$373&gt;=$3:$3,AX$5:AX$373&lt;=$4:$4),Table1[[#This Row],[CTN]],"")</f>
        <v>1</v>
      </c>
      <c r="AH153" s="2" t="str">
        <f ca="1">IF(Table1[[#This Row],[CTN_MG_1]]="","",Table1[[#This Row],[SISA X]])</f>
        <v/>
      </c>
      <c r="AI153" s="2" t="str">
        <f ca="1">IF(Table1[[#This Row],[QTY_ECER_MG_1]]="","",Table1[[#This Row],[STN SISA X]])</f>
        <v/>
      </c>
      <c r="AJ153" s="2">
        <f ca="1">IF(Table1[[#This Row],[CTN_MG_1]]="","",COUNT(AG$6:AG153))</f>
        <v>139</v>
      </c>
      <c r="AK153" s="2" t="str">
        <f ca="1">IF(AND(Table1[TGL_H]&gt;=$3:$3,Table1[TGL_H]&lt;=$4:$4),Table1[CTN],"")</f>
        <v/>
      </c>
      <c r="AL153" s="2" t="str">
        <f ca="1">IF(Table1[[#This Row],[CTN_MG_2]]="","",Table1[[#This Row],[SISA X]])</f>
        <v/>
      </c>
      <c r="AM153" s="2" t="str">
        <f ca="1">IF(Table1[[#This Row],[QTY_ECER_MG_2]]="","",Table1[[#This Row],[STN SISA X]])</f>
        <v/>
      </c>
      <c r="AN153" s="2" t="str">
        <f ca="1">IF(Table1[[#This Row],[CTN_MG_2]]="","",COUNT(AK$6:AK153))</f>
        <v/>
      </c>
      <c r="AO153" s="2" t="str">
        <f ca="1">IF(AND(AX$5:AX$373&gt;=$3:$3,AX$5:AX$373&lt;=$4:$4),Table1[[#This Row],[CTN]],"")</f>
        <v/>
      </c>
      <c r="AP153" s="2" t="str">
        <f ca="1">IF(Table1[[#This Row],[CTN_MG_3]]="","",Table1[[#This Row],[SISA X]])</f>
        <v/>
      </c>
      <c r="AQ153" s="2" t="str">
        <f ca="1">IF(Table1[[#This Row],[QTY_ECER_MG_3]]="","",Table1[[#This Row],[STN SISA X]])</f>
        <v/>
      </c>
      <c r="AR153" s="4" t="str">
        <f ca="1">IF(Table1[[#This Row],[CTN_MG_3]]="","",COUNT(AO$6:AO153))</f>
        <v/>
      </c>
      <c r="AS153" s="4" t="str">
        <f ca="1">IF(AND(Table1[[#This Row],[TGL_H]]&gt;=$3:$3,Table1[[#This Row],[TGL_H]]&lt;=$4:$4),Table1[[#This Row],[CTN]],"")</f>
        <v/>
      </c>
      <c r="AT153" s="4" t="str">
        <f ca="1">IF(Table1[[#This Row],[CTN_MG_4]]="","",Table1[[#This Row],[SISA X]])</f>
        <v/>
      </c>
      <c r="AU153" s="4" t="str">
        <f ca="1">IF(Table1[[#This Row],[QTY_ECER_MG_4]]="","",Table1[[#This Row],[STN SISA X]])</f>
        <v/>
      </c>
      <c r="AV153" s="4" t="str">
        <f ca="1">IF(Table1[[#This Row],[CTN_MG_4]]="","",COUNT(AS$6:AS153))</f>
        <v/>
      </c>
      <c r="AW153" s="4">
        <f ca="1">IF(Table1[[#This Row],[ID_4]]="",IF(Table1[[#This Row],[ID_3]]="",IF(Table1[[#This Row],[ID_2]]="",IF(Table1[[#This Row],[ID_1]]="","",1),2),3),4)</f>
        <v>1</v>
      </c>
      <c r="AX153" s="3">
        <f ca="1">INDEX([1]!NOTA[TGL_H],Table1[[#This Row],[//NOTA]])</f>
        <v>45115</v>
      </c>
    </row>
    <row r="154" spans="1:50" x14ac:dyDescent="0.25">
      <c r="A154" s="1">
        <v>190</v>
      </c>
      <c r="D154" t="str">
        <f ca="1">INDEX([1]!NOTA[NB NOTA_C_QTY],Table1[[#This Row],[//NOTA]])</f>
        <v>pencilcasepc0719tv33aftraveljk288pcsartomoro</v>
      </c>
      <c r="E154" t="str">
        <f ca="1">INDEX([1]!NOTA[NB NOTA_C_QTY],Table1[[#This Row],[//NOTA]])&amp;Table1[[#This Row],[MINGGU]]</f>
        <v>pencilcasepc0719tv33aftraveljk288pcsartomoro1</v>
      </c>
      <c r="F154">
        <f t="shared" si="2"/>
        <v>190</v>
      </c>
      <c r="G15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54">
        <f ca="1">MATCH(Table1[[#This Row],[NB NOTA_C_QTY]],[2]!db[NB NOTA_C_QTY+F],0)</f>
        <v>650</v>
      </c>
      <c r="I154" s="4" t="str">
        <f ca="1">INDEX(INDIRECT($4:$4),Table1[//DB])</f>
        <v>Pc JK PC-0719TV-33A/F Travel</v>
      </c>
      <c r="J154" s="4" t="str">
        <f ca="1">INDEX(INDIRECT($4:$4),Table1[//DB])</f>
        <v>ARTO MORO</v>
      </c>
      <c r="K154" s="5" t="str">
        <f ca="1">INDEX(INDIRECT($4:$4),Table1[//DB])</f>
        <v>ATALI</v>
      </c>
      <c r="L154" s="4" t="str">
        <f ca="1">INDEX(INDIRECT($4:$4),Table1[//DB])</f>
        <v>288 PCS</v>
      </c>
      <c r="M154" s="4" t="str">
        <f ca="1">INDEX(INDIRECT($4:$4),Table1[//DB])</f>
        <v>pcase</v>
      </c>
      <c r="N154" s="4" t="str">
        <f ca="1">INDEX(INDIRECT($4:$4),Table1[//DB])</f>
        <v>288</v>
      </c>
      <c r="O154" s="4" t="str">
        <f ca="1">INDEX(INDIRECT($4:$4),Table1[//DB])</f>
        <v>PCS</v>
      </c>
      <c r="P154" s="4" t="str">
        <f ca="1">INDEX(INDIRECT($4:$4),Table1[//DB])</f>
        <v/>
      </c>
      <c r="Q154" s="4" t="str">
        <f ca="1">INDEX(INDIRECT($4:$4),Table1[//DB])</f>
        <v/>
      </c>
      <c r="R154" s="4" t="str">
        <f ca="1">INDEX(INDIRECT($4:$4),Table1[//DB])</f>
        <v/>
      </c>
      <c r="S154" s="4" t="str">
        <f ca="1">INDEX(INDIRECT($4:$4),Table1[//DB])</f>
        <v/>
      </c>
      <c r="T154" s="4">
        <f ca="1">INDEX(INDIRECT($4:$4),Table1[//DB])</f>
        <v>288</v>
      </c>
      <c r="U154" s="4" t="str">
        <f ca="1">INDEX(INDIRECT($4:$4),Table1[//DB])</f>
        <v>PCS</v>
      </c>
      <c r="V154" s="4"/>
      <c r="W154" s="2">
        <f>INDEX([1]!NOTA[C],Table1[[#This Row],[//NOTA]])</f>
        <v>1</v>
      </c>
      <c r="X154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54" s="2">
        <f ca="1">INDEX(INDIRECT($2:$2),Table1[//NOTA])</f>
        <v>0</v>
      </c>
      <c r="Z154" s="2">
        <f>IF(Table1[[#This Row],[CTN]]&lt;1,"",INDEX([1]!NOTA[QTY],Table1[[#This Row],[//NOTA]]))</f>
        <v>288</v>
      </c>
      <c r="AA154" s="2" t="str">
        <f>IF(Table1[[#This Row],[CTN]]&lt;1,"",INDEX([1]!NOTA[STN],Table1[[#This Row],[//NOTA]]))</f>
        <v>PCS</v>
      </c>
      <c r="AB15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C154" s="4" t="str">
        <f>IF(Table1[[#This Row],[CTN]]&lt;1,INDEX([1]!NOTA[QTY],Table1[[#This Row],[//NOTA]]),"")</f>
        <v/>
      </c>
      <c r="AD154" s="4" t="str">
        <f>IF(Table1[[#This Row],[SISA]]="","",INDEX([1]!NOTA[STN],Table1[[#This Row],[//NOTA]]))</f>
        <v/>
      </c>
      <c r="AE15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54" s="2" t="str">
        <f>IF(Table1[[#This Row],[SISA X]]="","",Table1[[#This Row],[STN X]])</f>
        <v/>
      </c>
      <c r="AG154" s="2">
        <f ca="1">IF(AND(AX$5:AX$373&gt;=$3:$3,AX$5:AX$373&lt;=$4:$4),Table1[[#This Row],[CTN]],"")</f>
        <v>1</v>
      </c>
      <c r="AH154" s="2" t="str">
        <f ca="1">IF(Table1[[#This Row],[CTN_MG_1]]="","",Table1[[#This Row],[SISA X]])</f>
        <v/>
      </c>
      <c r="AI154" s="2" t="str">
        <f ca="1">IF(Table1[[#This Row],[QTY_ECER_MG_1]]="","",Table1[[#This Row],[STN SISA X]])</f>
        <v/>
      </c>
      <c r="AJ154" s="2">
        <f ca="1">IF(Table1[[#This Row],[CTN_MG_1]]="","",COUNT(AG$6:AG154))</f>
        <v>140</v>
      </c>
      <c r="AK154" s="2" t="str">
        <f ca="1">IF(AND(Table1[TGL_H]&gt;=$3:$3,Table1[TGL_H]&lt;=$4:$4),Table1[CTN],"")</f>
        <v/>
      </c>
      <c r="AL154" s="2" t="str">
        <f ca="1">IF(Table1[[#This Row],[CTN_MG_2]]="","",Table1[[#This Row],[SISA X]])</f>
        <v/>
      </c>
      <c r="AM154" s="2" t="str">
        <f ca="1">IF(Table1[[#This Row],[QTY_ECER_MG_2]]="","",Table1[[#This Row],[STN SISA X]])</f>
        <v/>
      </c>
      <c r="AN154" s="2" t="str">
        <f ca="1">IF(Table1[[#This Row],[CTN_MG_2]]="","",COUNT(AK$6:AK154))</f>
        <v/>
      </c>
      <c r="AO154" s="2" t="str">
        <f ca="1">IF(AND(AX$5:AX$373&gt;=$3:$3,AX$5:AX$373&lt;=$4:$4),Table1[[#This Row],[CTN]],"")</f>
        <v/>
      </c>
      <c r="AP154" s="2" t="str">
        <f ca="1">IF(Table1[[#This Row],[CTN_MG_3]]="","",Table1[[#This Row],[SISA X]])</f>
        <v/>
      </c>
      <c r="AQ154" s="2" t="str">
        <f ca="1">IF(Table1[[#This Row],[QTY_ECER_MG_3]]="","",Table1[[#This Row],[STN SISA X]])</f>
        <v/>
      </c>
      <c r="AR154" s="4" t="str">
        <f ca="1">IF(Table1[[#This Row],[CTN_MG_3]]="","",COUNT(AO$6:AO154))</f>
        <v/>
      </c>
      <c r="AS154" s="4" t="str">
        <f ca="1">IF(AND(Table1[[#This Row],[TGL_H]]&gt;=$3:$3,Table1[[#This Row],[TGL_H]]&lt;=$4:$4),Table1[[#This Row],[CTN]],"")</f>
        <v/>
      </c>
      <c r="AT154" s="4" t="str">
        <f ca="1">IF(Table1[[#This Row],[CTN_MG_4]]="","",Table1[[#This Row],[SISA X]])</f>
        <v/>
      </c>
      <c r="AU154" s="4" t="str">
        <f ca="1">IF(Table1[[#This Row],[QTY_ECER_MG_4]]="","",Table1[[#This Row],[STN SISA X]])</f>
        <v/>
      </c>
      <c r="AV154" s="4" t="str">
        <f ca="1">IF(Table1[[#This Row],[CTN_MG_4]]="","",COUNT(AS$6:AS154))</f>
        <v/>
      </c>
      <c r="AW154" s="4">
        <f ca="1">IF(Table1[[#This Row],[ID_4]]="",IF(Table1[[#This Row],[ID_3]]="",IF(Table1[[#This Row],[ID_2]]="",IF(Table1[[#This Row],[ID_1]]="","",1),2),3),4)</f>
        <v>1</v>
      </c>
      <c r="AX154" s="3">
        <f ca="1">INDEX([1]!NOTA[TGL_H],Table1[[#This Row],[//NOTA]])</f>
        <v>45115</v>
      </c>
    </row>
    <row r="155" spans="1:50" x14ac:dyDescent="0.25">
      <c r="A155" s="1">
        <v>191</v>
      </c>
      <c r="D155" t="str">
        <f ca="1">INDEX([1]!NOTA[NB NOTA_C_QTY],Table1[[#This Row],[//NOTA]])</f>
        <v>crayonputartwcr12sjk12lsnartomoro</v>
      </c>
      <c r="E155" t="str">
        <f ca="1">INDEX([1]!NOTA[NB NOTA_C_QTY],Table1[[#This Row],[//NOTA]])&amp;Table1[[#This Row],[MINGGU]]</f>
        <v>crayonputartwcr12sjk12lsnartomoro1</v>
      </c>
      <c r="F155">
        <f t="shared" si="2"/>
        <v>191</v>
      </c>
      <c r="G155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55">
        <f ca="1">MATCH(Table1[[#This Row],[NB NOTA_C_QTY]],[2]!db[NB NOTA_C_QTY+F],0)</f>
        <v>300</v>
      </c>
      <c r="I155" s="4" t="str">
        <f ca="1">INDEX(INDIRECT($4:$4),Table1[//DB])</f>
        <v>Crayon putar JK 12W Panjang</v>
      </c>
      <c r="J155" s="4" t="str">
        <f ca="1">INDEX(INDIRECT($4:$4),Table1[//DB])</f>
        <v>ARTO MORO</v>
      </c>
      <c r="K155" s="5" t="str">
        <f ca="1">INDEX(INDIRECT($4:$4),Table1[//DB])</f>
        <v>ATALI</v>
      </c>
      <c r="L155" s="4" t="str">
        <f ca="1">INDEX(INDIRECT($4:$4),Table1[//DB])</f>
        <v>12 LSN</v>
      </c>
      <c r="M155" s="4" t="str">
        <f ca="1">INDEX(INDIRECT($4:$4),Table1[//DB])</f>
        <v>cr/op</v>
      </c>
      <c r="N155" s="4" t="str">
        <f ca="1">INDEX(INDIRECT($4:$4),Table1[//DB])</f>
        <v>12</v>
      </c>
      <c r="O155" s="4" t="str">
        <f ca="1">INDEX(INDIRECT($4:$4),Table1[//DB])</f>
        <v>LSN</v>
      </c>
      <c r="P155" s="4">
        <f ca="1">INDEX(INDIRECT($4:$4),Table1[//DB])</f>
        <v>12</v>
      </c>
      <c r="Q155" s="4" t="str">
        <f ca="1">INDEX(INDIRECT($4:$4),Table1[//DB])</f>
        <v>PCS</v>
      </c>
      <c r="R155" s="4" t="str">
        <f ca="1">INDEX(INDIRECT($4:$4),Table1[//DB])</f>
        <v/>
      </c>
      <c r="S155" s="4" t="str">
        <f ca="1">INDEX(INDIRECT($4:$4),Table1[//DB])</f>
        <v/>
      </c>
      <c r="T155" s="4">
        <f ca="1">INDEX(INDIRECT($4:$4),Table1[//DB])</f>
        <v>144</v>
      </c>
      <c r="U155" s="4" t="str">
        <f ca="1">INDEX(INDIRECT($4:$4),Table1[//DB])</f>
        <v>PCS</v>
      </c>
      <c r="V155" s="4"/>
      <c r="W155" s="2">
        <f>INDEX([1]!NOTA[C],Table1[[#This Row],[//NOTA]])</f>
        <v>2</v>
      </c>
      <c r="X155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55" s="2">
        <f ca="1">INDEX(INDIRECT($2:$2),Table1[//NOTA])</f>
        <v>0</v>
      </c>
      <c r="Z155" s="2">
        <f>IF(Table1[[#This Row],[CTN]]&lt;1,"",INDEX([1]!NOTA[QTY],Table1[[#This Row],[//NOTA]]))</f>
        <v>288</v>
      </c>
      <c r="AA155" s="2" t="str">
        <f>IF(Table1[[#This Row],[CTN]]&lt;1,"",INDEX([1]!NOTA[STN],Table1[[#This Row],[//NOTA]]))</f>
        <v>SET</v>
      </c>
      <c r="AB15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C155" s="4" t="str">
        <f>IF(Table1[[#This Row],[CTN]]&lt;1,INDEX([1]!NOTA[QTY],Table1[[#This Row],[//NOTA]]),"")</f>
        <v/>
      </c>
      <c r="AD155" s="4" t="str">
        <f>IF(Table1[[#This Row],[SISA]]="","",INDEX([1]!NOTA[STN],Table1[[#This Row],[//NOTA]]))</f>
        <v/>
      </c>
      <c r="AE15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55" s="2" t="str">
        <f>IF(Table1[[#This Row],[SISA X]]="","",Table1[[#This Row],[STN X]])</f>
        <v/>
      </c>
      <c r="AG155" s="2">
        <f ca="1">IF(AND(AX$5:AX$373&gt;=$3:$3,AX$5:AX$373&lt;=$4:$4),Table1[[#This Row],[CTN]],"")</f>
        <v>2</v>
      </c>
      <c r="AH155" s="2" t="str">
        <f ca="1">IF(Table1[[#This Row],[CTN_MG_1]]="","",Table1[[#This Row],[SISA X]])</f>
        <v/>
      </c>
      <c r="AI155" s="2" t="str">
        <f ca="1">IF(Table1[[#This Row],[QTY_ECER_MG_1]]="","",Table1[[#This Row],[STN SISA X]])</f>
        <v/>
      </c>
      <c r="AJ155" s="2">
        <f ca="1">IF(Table1[[#This Row],[CTN_MG_1]]="","",COUNT(AG$6:AG155))</f>
        <v>141</v>
      </c>
      <c r="AK155" s="2" t="str">
        <f ca="1">IF(AND(Table1[TGL_H]&gt;=$3:$3,Table1[TGL_H]&lt;=$4:$4),Table1[CTN],"")</f>
        <v/>
      </c>
      <c r="AL155" s="2" t="str">
        <f ca="1">IF(Table1[[#This Row],[CTN_MG_2]]="","",Table1[[#This Row],[SISA X]])</f>
        <v/>
      </c>
      <c r="AM155" s="2" t="str">
        <f ca="1">IF(Table1[[#This Row],[QTY_ECER_MG_2]]="","",Table1[[#This Row],[STN SISA X]])</f>
        <v/>
      </c>
      <c r="AN155" s="2" t="str">
        <f ca="1">IF(Table1[[#This Row],[CTN_MG_2]]="","",COUNT(AK$6:AK155))</f>
        <v/>
      </c>
      <c r="AO155" s="2" t="str">
        <f ca="1">IF(AND(AX$5:AX$373&gt;=$3:$3,AX$5:AX$373&lt;=$4:$4),Table1[[#This Row],[CTN]],"")</f>
        <v/>
      </c>
      <c r="AP155" s="2" t="str">
        <f ca="1">IF(Table1[[#This Row],[CTN_MG_3]]="","",Table1[[#This Row],[SISA X]])</f>
        <v/>
      </c>
      <c r="AQ155" s="2" t="str">
        <f ca="1">IF(Table1[[#This Row],[QTY_ECER_MG_3]]="","",Table1[[#This Row],[STN SISA X]])</f>
        <v/>
      </c>
      <c r="AR155" s="4" t="str">
        <f ca="1">IF(Table1[[#This Row],[CTN_MG_3]]="","",COUNT(AO$6:AO155))</f>
        <v/>
      </c>
      <c r="AS155" s="4" t="str">
        <f ca="1">IF(AND(Table1[[#This Row],[TGL_H]]&gt;=$3:$3,Table1[[#This Row],[TGL_H]]&lt;=$4:$4),Table1[[#This Row],[CTN]],"")</f>
        <v/>
      </c>
      <c r="AT155" s="4" t="str">
        <f ca="1">IF(Table1[[#This Row],[CTN_MG_4]]="","",Table1[[#This Row],[SISA X]])</f>
        <v/>
      </c>
      <c r="AU155" s="4" t="str">
        <f ca="1">IF(Table1[[#This Row],[QTY_ECER_MG_4]]="","",Table1[[#This Row],[STN SISA X]])</f>
        <v/>
      </c>
      <c r="AV155" s="4" t="str">
        <f ca="1">IF(Table1[[#This Row],[CTN_MG_4]]="","",COUNT(AS$6:AS155))</f>
        <v/>
      </c>
      <c r="AW155" s="4">
        <f ca="1">IF(Table1[[#This Row],[ID_4]]="",IF(Table1[[#This Row],[ID_3]]="",IF(Table1[[#This Row],[ID_2]]="",IF(Table1[[#This Row],[ID_1]]="","",1),2),3),4)</f>
        <v>1</v>
      </c>
      <c r="AX155" s="3">
        <f ca="1">INDEX([1]!NOTA[TGL_H],Table1[[#This Row],[//NOTA]])</f>
        <v>45115</v>
      </c>
    </row>
    <row r="156" spans="1:50" x14ac:dyDescent="0.25">
      <c r="A156" s="1">
        <v>193</v>
      </c>
      <c r="D156" t="str">
        <f ca="1">INDEX([1]!NOTA[NB NOTA_C_QTY],Table1[[#This Row],[//NOTA]])</f>
        <v>kenkobinderclipno15520grsartomoro</v>
      </c>
      <c r="E156" t="str">
        <f ca="1">INDEX([1]!NOTA[NB NOTA_C_QTY],Table1[[#This Row],[//NOTA]])&amp;Table1[[#This Row],[MINGGU]]</f>
        <v>kenkobinderclipno15520grsartomoro1</v>
      </c>
      <c r="F156">
        <f t="shared" si="2"/>
        <v>193</v>
      </c>
      <c r="G156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56">
        <f ca="1">MATCH(Table1[[#This Row],[NB NOTA_C_QTY]],[2]!db[NB NOTA_C_QTY+F],0)</f>
        <v>134</v>
      </c>
      <c r="I156" s="4" t="str">
        <f ca="1">INDEX(INDIRECT($4:$4),Table1[//DB])</f>
        <v>Binder clip Kenko 155</v>
      </c>
      <c r="J156" s="4" t="str">
        <f ca="1">INDEX(INDIRECT($4:$4),Table1[//DB])</f>
        <v>ARTO MORO</v>
      </c>
      <c r="K156" s="5" t="str">
        <f ca="1">INDEX(INDIRECT($4:$4),Table1[//DB])</f>
        <v>KENKO</v>
      </c>
      <c r="L156" s="4" t="str">
        <f ca="1">INDEX(INDIRECT($4:$4),Table1[//DB])</f>
        <v>20 GRS</v>
      </c>
      <c r="M156" s="4" t="str">
        <f ca="1">INDEX(INDIRECT($4:$4),Table1[//DB])</f>
        <v>clip</v>
      </c>
      <c r="N156" s="4" t="str">
        <f ca="1">INDEX(INDIRECT($4:$4),Table1[//DB])</f>
        <v>20</v>
      </c>
      <c r="O156" s="4" t="str">
        <f ca="1">INDEX(INDIRECT($4:$4),Table1[//DB])</f>
        <v>GRS</v>
      </c>
      <c r="P156" s="4">
        <f ca="1">INDEX(INDIRECT($4:$4),Table1[//DB])</f>
        <v>12</v>
      </c>
      <c r="Q156" s="4" t="str">
        <f ca="1">INDEX(INDIRECT($4:$4),Table1[//DB])</f>
        <v>LSN</v>
      </c>
      <c r="R156" s="4">
        <f ca="1">INDEX(INDIRECT($4:$4),Table1[//DB])</f>
        <v>12</v>
      </c>
      <c r="S156" s="4" t="str">
        <f ca="1">INDEX(INDIRECT($4:$4),Table1[//DB])</f>
        <v>PCS</v>
      </c>
      <c r="T156" s="4">
        <f ca="1">INDEX(INDIRECT($4:$4),Table1[//DB])</f>
        <v>2880</v>
      </c>
      <c r="U156" s="4" t="str">
        <f ca="1">INDEX(INDIRECT($4:$4),Table1[//DB])</f>
        <v>PCS</v>
      </c>
      <c r="V156" s="4"/>
      <c r="W156" s="2">
        <f>INDEX([1]!NOTA[C],Table1[[#This Row],[//NOTA]])</f>
        <v>3</v>
      </c>
      <c r="X156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156" s="2">
        <f ca="1">INDEX(INDIRECT($2:$2),Table1[//NOTA])</f>
        <v>0</v>
      </c>
      <c r="Z156" s="2">
        <f>IF(Table1[[#This Row],[CTN]]&lt;1,"",INDEX([1]!NOTA[QTY],Table1[[#This Row],[//NOTA]]))</f>
        <v>0</v>
      </c>
      <c r="AA156" s="2">
        <f>IF(Table1[[#This Row],[CTN]]&lt;1,"",INDEX([1]!NOTA[STN],Table1[[#This Row],[//NOTA]]))</f>
        <v>0</v>
      </c>
      <c r="AB15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8640</v>
      </c>
      <c r="AC156" s="4" t="str">
        <f>IF(Table1[[#This Row],[CTN]]&lt;1,INDEX([1]!NOTA[QTY],Table1[[#This Row],[//NOTA]]),"")</f>
        <v/>
      </c>
      <c r="AD156" s="4" t="str">
        <f>IF(Table1[[#This Row],[SISA]]="","",INDEX([1]!NOTA[STN],Table1[[#This Row],[//NOTA]]))</f>
        <v/>
      </c>
      <c r="AE15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56" s="2" t="str">
        <f>IF(Table1[[#This Row],[SISA X]]="","",Table1[[#This Row],[STN X]])</f>
        <v/>
      </c>
      <c r="AG156" s="2">
        <f ca="1">IF(AND(AX$5:AX$373&gt;=$3:$3,AX$5:AX$373&lt;=$4:$4),Table1[[#This Row],[CTN]],"")</f>
        <v>3</v>
      </c>
      <c r="AH156" s="2" t="str">
        <f ca="1">IF(Table1[[#This Row],[CTN_MG_1]]="","",Table1[[#This Row],[SISA X]])</f>
        <v/>
      </c>
      <c r="AI156" s="2" t="str">
        <f ca="1">IF(Table1[[#This Row],[QTY_ECER_MG_1]]="","",Table1[[#This Row],[STN SISA X]])</f>
        <v/>
      </c>
      <c r="AJ156" s="2">
        <f ca="1">IF(Table1[[#This Row],[CTN_MG_1]]="","",COUNT(AG$6:AG156))</f>
        <v>142</v>
      </c>
      <c r="AK156" s="2" t="str">
        <f ca="1">IF(AND(Table1[TGL_H]&gt;=$3:$3,Table1[TGL_H]&lt;=$4:$4),Table1[CTN],"")</f>
        <v/>
      </c>
      <c r="AL156" s="2" t="str">
        <f ca="1">IF(Table1[[#This Row],[CTN_MG_2]]="","",Table1[[#This Row],[SISA X]])</f>
        <v/>
      </c>
      <c r="AM156" s="2" t="str">
        <f ca="1">IF(Table1[[#This Row],[QTY_ECER_MG_2]]="","",Table1[[#This Row],[STN SISA X]])</f>
        <v/>
      </c>
      <c r="AN156" s="2" t="str">
        <f ca="1">IF(Table1[[#This Row],[CTN_MG_2]]="","",COUNT(AK$6:AK156))</f>
        <v/>
      </c>
      <c r="AO156" s="2" t="str">
        <f ca="1">IF(AND(AX$5:AX$373&gt;=$3:$3,AX$5:AX$373&lt;=$4:$4),Table1[[#This Row],[CTN]],"")</f>
        <v/>
      </c>
      <c r="AP156" s="2" t="str">
        <f ca="1">IF(Table1[[#This Row],[CTN_MG_3]]="","",Table1[[#This Row],[SISA X]])</f>
        <v/>
      </c>
      <c r="AQ156" s="2" t="str">
        <f ca="1">IF(Table1[[#This Row],[QTY_ECER_MG_3]]="","",Table1[[#This Row],[STN SISA X]])</f>
        <v/>
      </c>
      <c r="AR156" s="4" t="str">
        <f ca="1">IF(Table1[[#This Row],[CTN_MG_3]]="","",COUNT(AO$6:AO156))</f>
        <v/>
      </c>
      <c r="AS156" s="4" t="str">
        <f ca="1">IF(AND(Table1[[#This Row],[TGL_H]]&gt;=$3:$3,Table1[[#This Row],[TGL_H]]&lt;=$4:$4),Table1[[#This Row],[CTN]],"")</f>
        <v/>
      </c>
      <c r="AT156" s="4" t="str">
        <f ca="1">IF(Table1[[#This Row],[CTN_MG_4]]="","",Table1[[#This Row],[SISA X]])</f>
        <v/>
      </c>
      <c r="AU156" s="4" t="str">
        <f ca="1">IF(Table1[[#This Row],[QTY_ECER_MG_4]]="","",Table1[[#This Row],[STN SISA X]])</f>
        <v/>
      </c>
      <c r="AV156" s="4" t="str">
        <f ca="1">IF(Table1[[#This Row],[CTN_MG_4]]="","",COUNT(AS$6:AS156))</f>
        <v/>
      </c>
      <c r="AW156" s="4">
        <f ca="1">IF(Table1[[#This Row],[ID_4]]="",IF(Table1[[#This Row],[ID_3]]="",IF(Table1[[#This Row],[ID_2]]="",IF(Table1[[#This Row],[ID_1]]="","",1),2),3),4)</f>
        <v>1</v>
      </c>
      <c r="AX156" s="3">
        <f ca="1">INDEX([1]!NOTA[TGL_H],Table1[[#This Row],[//NOTA]])</f>
        <v>45115</v>
      </c>
    </row>
    <row r="157" spans="1:50" x14ac:dyDescent="0.25">
      <c r="A157" s="1">
        <v>194</v>
      </c>
      <c r="D157" t="str">
        <f ca="1">INDEX([1]!NOTA[NB NOTA_C_QTY],Table1[[#This Row],[//NOTA]])</f>
        <v>kenkobinderclipno20010grsartomoro</v>
      </c>
      <c r="E157" t="str">
        <f ca="1">INDEX([1]!NOTA[NB NOTA_C_QTY],Table1[[#This Row],[//NOTA]])&amp;Table1[[#This Row],[MINGGU]]</f>
        <v>kenkobinderclipno20010grsartomoro1</v>
      </c>
      <c r="F157">
        <f t="shared" si="2"/>
        <v>194</v>
      </c>
      <c r="G157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57">
        <f ca="1">MATCH(Table1[[#This Row],[NB NOTA_C_QTY]],[2]!db[NB NOTA_C_QTY+F],0)</f>
        <v>135</v>
      </c>
      <c r="I157" s="4" t="str">
        <f ca="1">INDEX(INDIRECT($4:$4),Table1[//DB])</f>
        <v>Binder clip Kenko 200</v>
      </c>
      <c r="J157" s="4" t="str">
        <f ca="1">INDEX(INDIRECT($4:$4),Table1[//DB])</f>
        <v>ARTO MORO</v>
      </c>
      <c r="K157" s="5" t="str">
        <f ca="1">INDEX(INDIRECT($4:$4),Table1[//DB])</f>
        <v>KENKO</v>
      </c>
      <c r="L157" s="4" t="str">
        <f ca="1">INDEX(INDIRECT($4:$4),Table1[//DB])</f>
        <v>10 GRS</v>
      </c>
      <c r="M157" s="4" t="str">
        <f ca="1">INDEX(INDIRECT($4:$4),Table1[//DB])</f>
        <v>clip</v>
      </c>
      <c r="N157" s="4" t="str">
        <f ca="1">INDEX(INDIRECT($4:$4),Table1[//DB])</f>
        <v>10</v>
      </c>
      <c r="O157" s="4" t="str">
        <f ca="1">INDEX(INDIRECT($4:$4),Table1[//DB])</f>
        <v>GRS</v>
      </c>
      <c r="P157" s="4">
        <f ca="1">INDEX(INDIRECT($4:$4),Table1[//DB])</f>
        <v>12</v>
      </c>
      <c r="Q157" s="4" t="str">
        <f ca="1">INDEX(INDIRECT($4:$4),Table1[//DB])</f>
        <v>LSN</v>
      </c>
      <c r="R157" s="4">
        <f ca="1">INDEX(INDIRECT($4:$4),Table1[//DB])</f>
        <v>12</v>
      </c>
      <c r="S157" s="4" t="str">
        <f ca="1">INDEX(INDIRECT($4:$4),Table1[//DB])</f>
        <v>PCS</v>
      </c>
      <c r="T157" s="4">
        <f ca="1">INDEX(INDIRECT($4:$4),Table1[//DB])</f>
        <v>1440</v>
      </c>
      <c r="U157" s="4" t="str">
        <f ca="1">INDEX(INDIRECT($4:$4),Table1[//DB])</f>
        <v>PCS</v>
      </c>
      <c r="V157" s="4"/>
      <c r="W157" s="2">
        <f>INDEX([1]!NOTA[C],Table1[[#This Row],[//NOTA]])</f>
        <v>5</v>
      </c>
      <c r="X157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157" s="2">
        <f ca="1">INDEX(INDIRECT($2:$2),Table1[//NOTA])</f>
        <v>0</v>
      </c>
      <c r="Z157" s="2">
        <f>IF(Table1[[#This Row],[CTN]]&lt;1,"",INDEX([1]!NOTA[QTY],Table1[[#This Row],[//NOTA]]))</f>
        <v>0</v>
      </c>
      <c r="AA157" s="2">
        <f>IF(Table1[[#This Row],[CTN]]&lt;1,"",INDEX([1]!NOTA[STN],Table1[[#This Row],[//NOTA]]))</f>
        <v>0</v>
      </c>
      <c r="AB15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7200</v>
      </c>
      <c r="AC157" s="4" t="str">
        <f>IF(Table1[[#This Row],[CTN]]&lt;1,INDEX([1]!NOTA[QTY],Table1[[#This Row],[//NOTA]]),"")</f>
        <v/>
      </c>
      <c r="AD157" s="4" t="str">
        <f>IF(Table1[[#This Row],[SISA]]="","",INDEX([1]!NOTA[STN],Table1[[#This Row],[//NOTA]]))</f>
        <v/>
      </c>
      <c r="AE15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57" s="2" t="str">
        <f>IF(Table1[[#This Row],[SISA X]]="","",Table1[[#This Row],[STN X]])</f>
        <v/>
      </c>
      <c r="AG157" s="2">
        <f ca="1">IF(AND(AX$5:AX$373&gt;=$3:$3,AX$5:AX$373&lt;=$4:$4),Table1[[#This Row],[CTN]],"")</f>
        <v>5</v>
      </c>
      <c r="AH157" s="2" t="str">
        <f ca="1">IF(Table1[[#This Row],[CTN_MG_1]]="","",Table1[[#This Row],[SISA X]])</f>
        <v/>
      </c>
      <c r="AI157" s="2" t="str">
        <f ca="1">IF(Table1[[#This Row],[QTY_ECER_MG_1]]="","",Table1[[#This Row],[STN SISA X]])</f>
        <v/>
      </c>
      <c r="AJ157" s="2">
        <f ca="1">IF(Table1[[#This Row],[CTN_MG_1]]="","",COUNT(AG$6:AG157))</f>
        <v>143</v>
      </c>
      <c r="AK157" s="2" t="str">
        <f ca="1">IF(AND(Table1[TGL_H]&gt;=$3:$3,Table1[TGL_H]&lt;=$4:$4),Table1[CTN],"")</f>
        <v/>
      </c>
      <c r="AL157" s="2" t="str">
        <f ca="1">IF(Table1[[#This Row],[CTN_MG_2]]="","",Table1[[#This Row],[SISA X]])</f>
        <v/>
      </c>
      <c r="AM157" s="2" t="str">
        <f ca="1">IF(Table1[[#This Row],[QTY_ECER_MG_2]]="","",Table1[[#This Row],[STN SISA X]])</f>
        <v/>
      </c>
      <c r="AN157" s="2" t="str">
        <f ca="1">IF(Table1[[#This Row],[CTN_MG_2]]="","",COUNT(AK$6:AK157))</f>
        <v/>
      </c>
      <c r="AO157" s="2" t="str">
        <f ca="1">IF(AND(AX$5:AX$373&gt;=$3:$3,AX$5:AX$373&lt;=$4:$4),Table1[[#This Row],[CTN]],"")</f>
        <v/>
      </c>
      <c r="AP157" s="2" t="str">
        <f ca="1">IF(Table1[[#This Row],[CTN_MG_3]]="","",Table1[[#This Row],[SISA X]])</f>
        <v/>
      </c>
      <c r="AQ157" s="2" t="str">
        <f ca="1">IF(Table1[[#This Row],[QTY_ECER_MG_3]]="","",Table1[[#This Row],[STN SISA X]])</f>
        <v/>
      </c>
      <c r="AR157" s="4" t="str">
        <f ca="1">IF(Table1[[#This Row],[CTN_MG_3]]="","",COUNT(AO$6:AO157))</f>
        <v/>
      </c>
      <c r="AS157" s="4" t="str">
        <f ca="1">IF(AND(Table1[[#This Row],[TGL_H]]&gt;=$3:$3,Table1[[#This Row],[TGL_H]]&lt;=$4:$4),Table1[[#This Row],[CTN]],"")</f>
        <v/>
      </c>
      <c r="AT157" s="4" t="str">
        <f ca="1">IF(Table1[[#This Row],[CTN_MG_4]]="","",Table1[[#This Row],[SISA X]])</f>
        <v/>
      </c>
      <c r="AU157" s="4" t="str">
        <f ca="1">IF(Table1[[#This Row],[QTY_ECER_MG_4]]="","",Table1[[#This Row],[STN SISA X]])</f>
        <v/>
      </c>
      <c r="AV157" s="4" t="str">
        <f ca="1">IF(Table1[[#This Row],[CTN_MG_4]]="","",COUNT(AS$6:AS157))</f>
        <v/>
      </c>
      <c r="AW157" s="4">
        <f ca="1">IF(Table1[[#This Row],[ID_4]]="",IF(Table1[[#This Row],[ID_3]]="",IF(Table1[[#This Row],[ID_2]]="",IF(Table1[[#This Row],[ID_1]]="","",1),2),3),4)</f>
        <v>1</v>
      </c>
      <c r="AX157" s="3">
        <f ca="1">INDEX([1]!NOTA[TGL_H],Table1[[#This Row],[//NOTA]])</f>
        <v>45115</v>
      </c>
    </row>
    <row r="158" spans="1:50" x14ac:dyDescent="0.25">
      <c r="A158" s="1">
        <v>195</v>
      </c>
      <c r="D158" t="str">
        <f ca="1">INDEX([1]!NOTA[NB NOTA_C_QTY],Table1[[#This Row],[//NOTA]])</f>
        <v>kenkobinderclipno2605grsartomoro</v>
      </c>
      <c r="E158" t="str">
        <f ca="1">INDEX([1]!NOTA[NB NOTA_C_QTY],Table1[[#This Row],[//NOTA]])&amp;Table1[[#This Row],[MINGGU]]</f>
        <v>kenkobinderclipno2605grsartomoro1</v>
      </c>
      <c r="F158">
        <f t="shared" si="2"/>
        <v>195</v>
      </c>
      <c r="G158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58">
        <f ca="1">MATCH(Table1[[#This Row],[NB NOTA_C_QTY]],[2]!db[NB NOTA_C_QTY+F],0)</f>
        <v>136</v>
      </c>
      <c r="I158" s="4" t="str">
        <f ca="1">INDEX(INDIRECT($4:$4),Table1[//DB])</f>
        <v>Binder clip Kenko 260</v>
      </c>
      <c r="J158" s="4" t="str">
        <f ca="1">INDEX(INDIRECT($4:$4),Table1[//DB])</f>
        <v>ARTO MORO</v>
      </c>
      <c r="K158" s="5" t="str">
        <f ca="1">INDEX(INDIRECT($4:$4),Table1[//DB])</f>
        <v>KENKO</v>
      </c>
      <c r="L158" s="4" t="str">
        <f ca="1">INDEX(INDIRECT($4:$4),Table1[//DB])</f>
        <v>5 GRS</v>
      </c>
      <c r="M158" s="4" t="str">
        <f ca="1">INDEX(INDIRECT($4:$4),Table1[//DB])</f>
        <v>clip</v>
      </c>
      <c r="N158" s="4" t="str">
        <f ca="1">INDEX(INDIRECT($4:$4),Table1[//DB])</f>
        <v>5</v>
      </c>
      <c r="O158" s="4" t="str">
        <f ca="1">INDEX(INDIRECT($4:$4),Table1[//DB])</f>
        <v>GRS</v>
      </c>
      <c r="P158" s="4">
        <f ca="1">INDEX(INDIRECT($4:$4),Table1[//DB])</f>
        <v>12</v>
      </c>
      <c r="Q158" s="4" t="str">
        <f ca="1">INDEX(INDIRECT($4:$4),Table1[//DB])</f>
        <v>LSN</v>
      </c>
      <c r="R158" s="4">
        <f ca="1">INDEX(INDIRECT($4:$4),Table1[//DB])</f>
        <v>12</v>
      </c>
      <c r="S158" s="4" t="str">
        <f ca="1">INDEX(INDIRECT($4:$4),Table1[//DB])</f>
        <v>PCS</v>
      </c>
      <c r="T158" s="4">
        <f ca="1">INDEX(INDIRECT($4:$4),Table1[//DB])</f>
        <v>720</v>
      </c>
      <c r="U158" s="4" t="str">
        <f ca="1">INDEX(INDIRECT($4:$4),Table1[//DB])</f>
        <v>PCS</v>
      </c>
      <c r="V158" s="4"/>
      <c r="W158" s="2">
        <f>INDEX([1]!NOTA[C],Table1[[#This Row],[//NOTA]])</f>
        <v>8</v>
      </c>
      <c r="X158" s="2">
        <f ca="1">IF(Table1[[#This Row],[Column5]]/Table1[[#This Row],[QTY X]]=Table1[[#This Row],[CTN]],Table1[[#This Row],[Column5]]/Table1[[#This Row],[QTY X]],Table1[[#This Row],[Column5]]/Table1[[#This Row],[QTY X]]&amp;" xxx ")</f>
        <v>8</v>
      </c>
      <c r="Y158" s="2">
        <f ca="1">INDEX(INDIRECT($2:$2),Table1[//NOTA])</f>
        <v>0</v>
      </c>
      <c r="Z158" s="2">
        <f>IF(Table1[[#This Row],[CTN]]&lt;1,"",INDEX([1]!NOTA[QTY],Table1[[#This Row],[//NOTA]]))</f>
        <v>0</v>
      </c>
      <c r="AA158" s="2">
        <f>IF(Table1[[#This Row],[CTN]]&lt;1,"",INDEX([1]!NOTA[STN],Table1[[#This Row],[//NOTA]]))</f>
        <v>0</v>
      </c>
      <c r="AB15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5760</v>
      </c>
      <c r="AC158" s="4" t="str">
        <f>IF(Table1[[#This Row],[CTN]]&lt;1,INDEX([1]!NOTA[QTY],Table1[[#This Row],[//NOTA]]),"")</f>
        <v/>
      </c>
      <c r="AD158" s="4" t="str">
        <f>IF(Table1[[#This Row],[SISA]]="","",INDEX([1]!NOTA[STN],Table1[[#This Row],[//NOTA]]))</f>
        <v/>
      </c>
      <c r="AE15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58" s="2" t="str">
        <f>IF(Table1[[#This Row],[SISA X]]="","",Table1[[#This Row],[STN X]])</f>
        <v/>
      </c>
      <c r="AG158" s="2">
        <f ca="1">IF(AND(AX$5:AX$373&gt;=$3:$3,AX$5:AX$373&lt;=$4:$4),Table1[[#This Row],[CTN]],"")</f>
        <v>8</v>
      </c>
      <c r="AH158" s="2" t="str">
        <f ca="1">IF(Table1[[#This Row],[CTN_MG_1]]="","",Table1[[#This Row],[SISA X]])</f>
        <v/>
      </c>
      <c r="AI158" s="2" t="str">
        <f ca="1">IF(Table1[[#This Row],[QTY_ECER_MG_1]]="","",Table1[[#This Row],[STN SISA X]])</f>
        <v/>
      </c>
      <c r="AJ158" s="2">
        <f ca="1">IF(Table1[[#This Row],[CTN_MG_1]]="","",COUNT(AG$6:AG158))</f>
        <v>144</v>
      </c>
      <c r="AK158" s="2" t="str">
        <f ca="1">IF(AND(Table1[TGL_H]&gt;=$3:$3,Table1[TGL_H]&lt;=$4:$4),Table1[CTN],"")</f>
        <v/>
      </c>
      <c r="AL158" s="2" t="str">
        <f ca="1">IF(Table1[[#This Row],[CTN_MG_2]]="","",Table1[[#This Row],[SISA X]])</f>
        <v/>
      </c>
      <c r="AM158" s="2" t="str">
        <f ca="1">IF(Table1[[#This Row],[QTY_ECER_MG_2]]="","",Table1[[#This Row],[STN SISA X]])</f>
        <v/>
      </c>
      <c r="AN158" s="2" t="str">
        <f ca="1">IF(Table1[[#This Row],[CTN_MG_2]]="","",COUNT(AK$6:AK158))</f>
        <v/>
      </c>
      <c r="AO158" s="2" t="str">
        <f ca="1">IF(AND(AX$5:AX$373&gt;=$3:$3,AX$5:AX$373&lt;=$4:$4),Table1[[#This Row],[CTN]],"")</f>
        <v/>
      </c>
      <c r="AP158" s="2" t="str">
        <f ca="1">IF(Table1[[#This Row],[CTN_MG_3]]="","",Table1[[#This Row],[SISA X]])</f>
        <v/>
      </c>
      <c r="AQ158" s="2" t="str">
        <f ca="1">IF(Table1[[#This Row],[QTY_ECER_MG_3]]="","",Table1[[#This Row],[STN SISA X]])</f>
        <v/>
      </c>
      <c r="AR158" s="4" t="str">
        <f ca="1">IF(Table1[[#This Row],[CTN_MG_3]]="","",COUNT(AO$6:AO158))</f>
        <v/>
      </c>
      <c r="AS158" s="4" t="str">
        <f ca="1">IF(AND(Table1[[#This Row],[TGL_H]]&gt;=$3:$3,Table1[[#This Row],[TGL_H]]&lt;=$4:$4),Table1[[#This Row],[CTN]],"")</f>
        <v/>
      </c>
      <c r="AT158" s="4" t="str">
        <f ca="1">IF(Table1[[#This Row],[CTN_MG_4]]="","",Table1[[#This Row],[SISA X]])</f>
        <v/>
      </c>
      <c r="AU158" s="4" t="str">
        <f ca="1">IF(Table1[[#This Row],[QTY_ECER_MG_4]]="","",Table1[[#This Row],[STN SISA X]])</f>
        <v/>
      </c>
      <c r="AV158" s="4" t="str">
        <f ca="1">IF(Table1[[#This Row],[CTN_MG_4]]="","",COUNT(AS$6:AS158))</f>
        <v/>
      </c>
      <c r="AW158" s="4">
        <f ca="1">IF(Table1[[#This Row],[ID_4]]="",IF(Table1[[#This Row],[ID_3]]="",IF(Table1[[#This Row],[ID_2]]="",IF(Table1[[#This Row],[ID_1]]="","",1),2),3),4)</f>
        <v>1</v>
      </c>
      <c r="AX158" s="3">
        <f ca="1">INDEX([1]!NOTA[TGL_H],Table1[[#This Row],[//NOTA]])</f>
        <v>45115</v>
      </c>
    </row>
    <row r="159" spans="1:50" x14ac:dyDescent="0.25">
      <c r="A159" s="1">
        <v>196</v>
      </c>
      <c r="D159" t="str">
        <f ca="1">INDEX([1]!NOTA[NB NOTA_C_QTY],Table1[[#This Row],[//NOTA]])</f>
        <v>kenkobinderclipno2806pcsbox72box6pcsartomoro</v>
      </c>
      <c r="E159" t="str">
        <f ca="1">INDEX([1]!NOTA[NB NOTA_C_QTY],Table1[[#This Row],[//NOTA]])&amp;Table1[[#This Row],[MINGGU]]</f>
        <v>kenkobinderclipno2806pcsbox72box6pcsartomoro1</v>
      </c>
      <c r="F159">
        <f t="shared" si="2"/>
        <v>196</v>
      </c>
      <c r="G159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59">
        <f ca="1">MATCH(Table1[[#This Row],[NB NOTA_C_QTY]],[2]!db[NB NOTA_C_QTY+F],0)</f>
        <v>138</v>
      </c>
      <c r="I159" s="4" t="str">
        <f ca="1">INDEX(INDIRECT($4:$4),Table1[//DB])</f>
        <v>Binder Clip Kenko 280 (6 PCS/ BOX)</v>
      </c>
      <c r="J159" s="4" t="str">
        <f ca="1">INDEX(INDIRECT($4:$4),Table1[//DB])</f>
        <v>ARTO MORO</v>
      </c>
      <c r="K159" s="5" t="str">
        <f ca="1">INDEX(INDIRECT($4:$4),Table1[//DB])</f>
        <v>KENKO</v>
      </c>
      <c r="L159" s="4" t="str">
        <f ca="1">INDEX(INDIRECT($4:$4),Table1[//DB])</f>
        <v>72 BOX (6 PCS)</v>
      </c>
      <c r="M159" s="4" t="str">
        <f ca="1">INDEX(INDIRECT($4:$4),Table1[//DB])</f>
        <v>clip</v>
      </c>
      <c r="N159" s="4" t="str">
        <f ca="1">INDEX(INDIRECT($4:$4),Table1[//DB])</f>
        <v>72</v>
      </c>
      <c r="O159" s="4" t="str">
        <f ca="1">INDEX(INDIRECT($4:$4),Table1[//DB])</f>
        <v>BOX</v>
      </c>
      <c r="P159" s="4" t="str">
        <f ca="1">INDEX(INDIRECT($4:$4),Table1[//DB])</f>
        <v>6</v>
      </c>
      <c r="Q159" s="4" t="str">
        <f ca="1">INDEX(INDIRECT($4:$4),Table1[//DB])</f>
        <v>PCS</v>
      </c>
      <c r="R159" s="4" t="str">
        <f ca="1">INDEX(INDIRECT($4:$4),Table1[//DB])</f>
        <v/>
      </c>
      <c r="S159" s="4" t="str">
        <f ca="1">INDEX(INDIRECT($4:$4),Table1[//DB])</f>
        <v/>
      </c>
      <c r="T159" s="4">
        <f ca="1">INDEX(INDIRECT($4:$4),Table1[//DB])</f>
        <v>432</v>
      </c>
      <c r="U159" s="4" t="str">
        <f ca="1">INDEX(INDIRECT($4:$4),Table1[//DB])</f>
        <v>PCS</v>
      </c>
      <c r="V159" s="4"/>
      <c r="W159" s="2">
        <f>INDEX([1]!NOTA[C],Table1[[#This Row],[//NOTA]])</f>
        <v>2</v>
      </c>
      <c r="X159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59" s="2">
        <f ca="1">INDEX(INDIRECT($2:$2),Table1[//NOTA])</f>
        <v>0</v>
      </c>
      <c r="Z159" s="2">
        <f>IF(Table1[[#This Row],[CTN]]&lt;1,"",INDEX([1]!NOTA[QTY],Table1[[#This Row],[//NOTA]]))</f>
        <v>0</v>
      </c>
      <c r="AA159" s="2">
        <f>IF(Table1[[#This Row],[CTN]]&lt;1,"",INDEX([1]!NOTA[STN],Table1[[#This Row],[//NOTA]]))</f>
        <v>0</v>
      </c>
      <c r="AB15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864</v>
      </c>
      <c r="AC159" s="4" t="str">
        <f>IF(Table1[[#This Row],[CTN]]&lt;1,INDEX([1]!NOTA[QTY],Table1[[#This Row],[//NOTA]]),"")</f>
        <v/>
      </c>
      <c r="AD159" s="4" t="str">
        <f>IF(Table1[[#This Row],[SISA]]="","",INDEX([1]!NOTA[STN],Table1[[#This Row],[//NOTA]]))</f>
        <v/>
      </c>
      <c r="AE15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59" s="2" t="str">
        <f>IF(Table1[[#This Row],[SISA X]]="","",Table1[[#This Row],[STN X]])</f>
        <v/>
      </c>
      <c r="AG159" s="2">
        <f ca="1">IF(AND(AX$5:AX$373&gt;=$3:$3,AX$5:AX$373&lt;=$4:$4),Table1[[#This Row],[CTN]],"")</f>
        <v>2</v>
      </c>
      <c r="AH159" s="2" t="str">
        <f ca="1">IF(Table1[[#This Row],[CTN_MG_1]]="","",Table1[[#This Row],[SISA X]])</f>
        <v/>
      </c>
      <c r="AI159" s="2" t="str">
        <f ca="1">IF(Table1[[#This Row],[QTY_ECER_MG_1]]="","",Table1[[#This Row],[STN SISA X]])</f>
        <v/>
      </c>
      <c r="AJ159" s="2">
        <f ca="1">IF(Table1[[#This Row],[CTN_MG_1]]="","",COUNT(AG$6:AG159))</f>
        <v>145</v>
      </c>
      <c r="AK159" s="2" t="str">
        <f ca="1">IF(AND(Table1[TGL_H]&gt;=$3:$3,Table1[TGL_H]&lt;=$4:$4),Table1[CTN],"")</f>
        <v/>
      </c>
      <c r="AL159" s="2" t="str">
        <f ca="1">IF(Table1[[#This Row],[CTN_MG_2]]="","",Table1[[#This Row],[SISA X]])</f>
        <v/>
      </c>
      <c r="AM159" s="2" t="str">
        <f ca="1">IF(Table1[[#This Row],[QTY_ECER_MG_2]]="","",Table1[[#This Row],[STN SISA X]])</f>
        <v/>
      </c>
      <c r="AN159" s="2" t="str">
        <f ca="1">IF(Table1[[#This Row],[CTN_MG_2]]="","",COUNT(AK$6:AK159))</f>
        <v/>
      </c>
      <c r="AO159" s="2" t="str">
        <f ca="1">IF(AND(AX$5:AX$373&gt;=$3:$3,AX$5:AX$373&lt;=$4:$4),Table1[[#This Row],[CTN]],"")</f>
        <v/>
      </c>
      <c r="AP159" s="2" t="str">
        <f ca="1">IF(Table1[[#This Row],[CTN_MG_3]]="","",Table1[[#This Row],[SISA X]])</f>
        <v/>
      </c>
      <c r="AQ159" s="2" t="str">
        <f ca="1">IF(Table1[[#This Row],[QTY_ECER_MG_3]]="","",Table1[[#This Row],[STN SISA X]])</f>
        <v/>
      </c>
      <c r="AR159" s="4" t="str">
        <f ca="1">IF(Table1[[#This Row],[CTN_MG_3]]="","",COUNT(AO$6:AO159))</f>
        <v/>
      </c>
      <c r="AS159" s="4" t="str">
        <f ca="1">IF(AND(Table1[[#This Row],[TGL_H]]&gt;=$3:$3,Table1[[#This Row],[TGL_H]]&lt;=$4:$4),Table1[[#This Row],[CTN]],"")</f>
        <v/>
      </c>
      <c r="AT159" s="4" t="str">
        <f ca="1">IF(Table1[[#This Row],[CTN_MG_4]]="","",Table1[[#This Row],[SISA X]])</f>
        <v/>
      </c>
      <c r="AU159" s="4" t="str">
        <f ca="1">IF(Table1[[#This Row],[QTY_ECER_MG_4]]="","",Table1[[#This Row],[STN SISA X]])</f>
        <v/>
      </c>
      <c r="AV159" s="4" t="str">
        <f ca="1">IF(Table1[[#This Row],[CTN_MG_4]]="","",COUNT(AS$6:AS159))</f>
        <v/>
      </c>
      <c r="AW159" s="4">
        <f ca="1">IF(Table1[[#This Row],[ID_4]]="",IF(Table1[[#This Row],[ID_3]]="",IF(Table1[[#This Row],[ID_2]]="",IF(Table1[[#This Row],[ID_1]]="","",1),2),3),4)</f>
        <v>1</v>
      </c>
      <c r="AX159" s="3">
        <f ca="1">INDEX([1]!NOTA[TGL_H],Table1[[#This Row],[//NOTA]])</f>
        <v>45115</v>
      </c>
    </row>
    <row r="160" spans="1:50" x14ac:dyDescent="0.25">
      <c r="A160" s="1">
        <v>197</v>
      </c>
      <c r="D160" t="str">
        <f ca="1">INDEX([1]!NOTA[NB NOTA_C_QTY],Table1[[#This Row],[//NOTA]])</f>
        <v>kenkobinderclipno3006pcsbox48box6pcsartomoro</v>
      </c>
      <c r="E160" t="str">
        <f ca="1">INDEX([1]!NOTA[NB NOTA_C_QTY],Table1[[#This Row],[//NOTA]])&amp;Table1[[#This Row],[MINGGU]]</f>
        <v>kenkobinderclipno3006pcsbox48box6pcsartomoro1</v>
      </c>
      <c r="F160">
        <f t="shared" si="2"/>
        <v>197</v>
      </c>
      <c r="G160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60">
        <f ca="1">MATCH(Table1[[#This Row],[NB NOTA_C_QTY]],[2]!db[NB NOTA_C_QTY+F],0)</f>
        <v>140</v>
      </c>
      <c r="I160" s="4" t="str">
        <f ca="1">INDEX(INDIRECT($4:$4),Table1[//DB])</f>
        <v>Binder Clip Kenko 300 (6 PCS/ BOX)</v>
      </c>
      <c r="J160" s="4" t="str">
        <f ca="1">INDEX(INDIRECT($4:$4),Table1[//DB])</f>
        <v>ARTO MORO</v>
      </c>
      <c r="K160" s="5" t="str">
        <f ca="1">INDEX(INDIRECT($4:$4),Table1[//DB])</f>
        <v>KENKO</v>
      </c>
      <c r="L160" s="4" t="str">
        <f ca="1">INDEX(INDIRECT($4:$4),Table1[//DB])</f>
        <v>48 BOX (6 PCS)</v>
      </c>
      <c r="M160" s="4" t="str">
        <f ca="1">INDEX(INDIRECT($4:$4),Table1[//DB])</f>
        <v>clip</v>
      </c>
      <c r="N160" s="4" t="str">
        <f ca="1">INDEX(INDIRECT($4:$4),Table1[//DB])</f>
        <v>48</v>
      </c>
      <c r="O160" s="4" t="str">
        <f ca="1">INDEX(INDIRECT($4:$4),Table1[//DB])</f>
        <v>BOX</v>
      </c>
      <c r="P160" s="4" t="str">
        <f ca="1">INDEX(INDIRECT($4:$4),Table1[//DB])</f>
        <v>6</v>
      </c>
      <c r="Q160" s="4" t="str">
        <f ca="1">INDEX(INDIRECT($4:$4),Table1[//DB])</f>
        <v>PCS</v>
      </c>
      <c r="R160" s="4" t="str">
        <f ca="1">INDEX(INDIRECT($4:$4),Table1[//DB])</f>
        <v/>
      </c>
      <c r="S160" s="4" t="str">
        <f ca="1">INDEX(INDIRECT($4:$4),Table1[//DB])</f>
        <v/>
      </c>
      <c r="T160" s="4">
        <f ca="1">INDEX(INDIRECT($4:$4),Table1[//DB])</f>
        <v>288</v>
      </c>
      <c r="U160" s="4" t="str">
        <f ca="1">INDEX(INDIRECT($4:$4),Table1[//DB])</f>
        <v>PCS</v>
      </c>
      <c r="V160" s="4"/>
      <c r="W160" s="2">
        <f>INDEX([1]!NOTA[C],Table1[[#This Row],[//NOTA]])</f>
        <v>2</v>
      </c>
      <c r="X160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60" s="2">
        <f ca="1">INDEX(INDIRECT($2:$2),Table1[//NOTA])</f>
        <v>0</v>
      </c>
      <c r="Z160" s="2">
        <f>IF(Table1[[#This Row],[CTN]]&lt;1,"",INDEX([1]!NOTA[QTY],Table1[[#This Row],[//NOTA]]))</f>
        <v>0</v>
      </c>
      <c r="AA160" s="2">
        <f>IF(Table1[[#This Row],[CTN]]&lt;1,"",INDEX([1]!NOTA[STN],Table1[[#This Row],[//NOTA]]))</f>
        <v>0</v>
      </c>
      <c r="AB16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576</v>
      </c>
      <c r="AC160" s="4" t="str">
        <f>IF(Table1[[#This Row],[CTN]]&lt;1,INDEX([1]!NOTA[QTY],Table1[[#This Row],[//NOTA]]),"")</f>
        <v/>
      </c>
      <c r="AD160" s="4" t="str">
        <f>IF(Table1[[#This Row],[SISA]]="","",INDEX([1]!NOTA[STN],Table1[[#This Row],[//NOTA]]))</f>
        <v/>
      </c>
      <c r="AE16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60" s="2" t="str">
        <f>IF(Table1[[#This Row],[SISA X]]="","",Table1[[#This Row],[STN X]])</f>
        <v/>
      </c>
      <c r="AG160" s="2">
        <f ca="1">IF(AND(AX$5:AX$373&gt;=$3:$3,AX$5:AX$373&lt;=$4:$4),Table1[[#This Row],[CTN]],"")</f>
        <v>2</v>
      </c>
      <c r="AH160" s="2" t="str">
        <f ca="1">IF(Table1[[#This Row],[CTN_MG_1]]="","",Table1[[#This Row],[SISA X]])</f>
        <v/>
      </c>
      <c r="AI160" s="2" t="str">
        <f ca="1">IF(Table1[[#This Row],[QTY_ECER_MG_1]]="","",Table1[[#This Row],[STN SISA X]])</f>
        <v/>
      </c>
      <c r="AJ160" s="2">
        <f ca="1">IF(Table1[[#This Row],[CTN_MG_1]]="","",COUNT(AG$6:AG160))</f>
        <v>146</v>
      </c>
      <c r="AK160" s="2" t="str">
        <f ca="1">IF(AND(Table1[TGL_H]&gt;=$3:$3,Table1[TGL_H]&lt;=$4:$4),Table1[CTN],"")</f>
        <v/>
      </c>
      <c r="AL160" s="2" t="str">
        <f ca="1">IF(Table1[[#This Row],[CTN_MG_2]]="","",Table1[[#This Row],[SISA X]])</f>
        <v/>
      </c>
      <c r="AM160" s="2" t="str">
        <f ca="1">IF(Table1[[#This Row],[QTY_ECER_MG_2]]="","",Table1[[#This Row],[STN SISA X]])</f>
        <v/>
      </c>
      <c r="AN160" s="2" t="str">
        <f ca="1">IF(Table1[[#This Row],[CTN_MG_2]]="","",COUNT(AK$6:AK160))</f>
        <v/>
      </c>
      <c r="AO160" s="2" t="str">
        <f ca="1">IF(AND(AX$5:AX$373&gt;=$3:$3,AX$5:AX$373&lt;=$4:$4),Table1[[#This Row],[CTN]],"")</f>
        <v/>
      </c>
      <c r="AP160" s="2" t="str">
        <f ca="1">IF(Table1[[#This Row],[CTN_MG_3]]="","",Table1[[#This Row],[SISA X]])</f>
        <v/>
      </c>
      <c r="AQ160" s="2" t="str">
        <f ca="1">IF(Table1[[#This Row],[QTY_ECER_MG_3]]="","",Table1[[#This Row],[STN SISA X]])</f>
        <v/>
      </c>
      <c r="AR160" s="4" t="str">
        <f ca="1">IF(Table1[[#This Row],[CTN_MG_3]]="","",COUNT(AO$6:AO160))</f>
        <v/>
      </c>
      <c r="AS160" s="4" t="str">
        <f ca="1">IF(AND(Table1[[#This Row],[TGL_H]]&gt;=$3:$3,Table1[[#This Row],[TGL_H]]&lt;=$4:$4),Table1[[#This Row],[CTN]],"")</f>
        <v/>
      </c>
      <c r="AT160" s="4" t="str">
        <f ca="1">IF(Table1[[#This Row],[CTN_MG_4]]="","",Table1[[#This Row],[SISA X]])</f>
        <v/>
      </c>
      <c r="AU160" s="4" t="str">
        <f ca="1">IF(Table1[[#This Row],[QTY_ECER_MG_4]]="","",Table1[[#This Row],[STN SISA X]])</f>
        <v/>
      </c>
      <c r="AV160" s="4" t="str">
        <f ca="1">IF(Table1[[#This Row],[CTN_MG_4]]="","",COUNT(AS$6:AS160))</f>
        <v/>
      </c>
      <c r="AW160" s="4">
        <f ca="1">IF(Table1[[#This Row],[ID_4]]="",IF(Table1[[#This Row],[ID_3]]="",IF(Table1[[#This Row],[ID_2]]="",IF(Table1[[#This Row],[ID_1]]="","",1),2),3),4)</f>
        <v>1</v>
      </c>
      <c r="AX160" s="3">
        <f ca="1">INDEX([1]!NOTA[TGL_H],Table1[[#This Row],[//NOTA]])</f>
        <v>45115</v>
      </c>
    </row>
    <row r="161" spans="1:50" x14ac:dyDescent="0.25">
      <c r="A161" s="1">
        <v>198</v>
      </c>
      <c r="D161" t="str">
        <f ca="1">INDEX([1]!NOTA[NB NOTA_C_QTY],Table1[[#This Row],[//NOTA]])</f>
        <v>kenkobinderclipno10550grsartomoro</v>
      </c>
      <c r="E161" t="str">
        <f ca="1">INDEX([1]!NOTA[NB NOTA_C_QTY],Table1[[#This Row],[//NOTA]])&amp;Table1[[#This Row],[MINGGU]]</f>
        <v>kenkobinderclipno10550grsartomoro1</v>
      </c>
      <c r="F161">
        <f t="shared" si="2"/>
        <v>198</v>
      </c>
      <c r="G161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61">
        <f ca="1">MATCH(Table1[[#This Row],[NB NOTA_C_QTY]],[2]!db[NB NOTA_C_QTY+F],0)</f>
        <v>133</v>
      </c>
      <c r="I161" s="4" t="str">
        <f ca="1">INDEX(INDIRECT($4:$4),Table1[//DB])</f>
        <v>Binder clip Kenko 105</v>
      </c>
      <c r="J161" s="4" t="str">
        <f ca="1">INDEX(INDIRECT($4:$4),Table1[//DB])</f>
        <v>ARTO MORO</v>
      </c>
      <c r="K161" s="5" t="str">
        <f ca="1">INDEX(INDIRECT($4:$4),Table1[//DB])</f>
        <v>KENKO</v>
      </c>
      <c r="L161" s="4" t="str">
        <f ca="1">INDEX(INDIRECT($4:$4),Table1[//DB])</f>
        <v>50 GRS</v>
      </c>
      <c r="M161" s="4" t="str">
        <f ca="1">INDEX(INDIRECT($4:$4),Table1[//DB])</f>
        <v>clip</v>
      </c>
      <c r="N161" s="4" t="str">
        <f ca="1">INDEX(INDIRECT($4:$4),Table1[//DB])</f>
        <v>50</v>
      </c>
      <c r="O161" s="4" t="str">
        <f ca="1">INDEX(INDIRECT($4:$4),Table1[//DB])</f>
        <v>GRS</v>
      </c>
      <c r="P161" s="4">
        <f ca="1">INDEX(INDIRECT($4:$4),Table1[//DB])</f>
        <v>12</v>
      </c>
      <c r="Q161" s="4" t="str">
        <f ca="1">INDEX(INDIRECT($4:$4),Table1[//DB])</f>
        <v>LSN</v>
      </c>
      <c r="R161" s="4">
        <f ca="1">INDEX(INDIRECT($4:$4),Table1[//DB])</f>
        <v>12</v>
      </c>
      <c r="S161" s="4" t="str">
        <f ca="1">INDEX(INDIRECT($4:$4),Table1[//DB])</f>
        <v>PCS</v>
      </c>
      <c r="T161" s="4">
        <f ca="1">INDEX(INDIRECT($4:$4),Table1[//DB])</f>
        <v>7200</v>
      </c>
      <c r="U161" s="4" t="str">
        <f ca="1">INDEX(INDIRECT($4:$4),Table1[//DB])</f>
        <v>PCS</v>
      </c>
      <c r="V161" s="4"/>
      <c r="W161" s="2">
        <f>INDEX([1]!NOTA[C],Table1[[#This Row],[//NOTA]])</f>
        <v>3</v>
      </c>
      <c r="X161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161" s="2">
        <f ca="1">INDEX(INDIRECT($2:$2),Table1[//NOTA])</f>
        <v>0</v>
      </c>
      <c r="Z161" s="2">
        <f>IF(Table1[[#This Row],[CTN]]&lt;1,"",INDEX([1]!NOTA[QTY],Table1[[#This Row],[//NOTA]]))</f>
        <v>0</v>
      </c>
      <c r="AA161" s="2">
        <f>IF(Table1[[#This Row],[CTN]]&lt;1,"",INDEX([1]!NOTA[STN],Table1[[#This Row],[//NOTA]]))</f>
        <v>0</v>
      </c>
      <c r="AB16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21600</v>
      </c>
      <c r="AC161" s="4" t="str">
        <f>IF(Table1[[#This Row],[CTN]]&lt;1,INDEX([1]!NOTA[QTY],Table1[[#This Row],[//NOTA]]),"")</f>
        <v/>
      </c>
      <c r="AD161" s="4" t="str">
        <f>IF(Table1[[#This Row],[SISA]]="","",INDEX([1]!NOTA[STN],Table1[[#This Row],[//NOTA]]))</f>
        <v/>
      </c>
      <c r="AE16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61" s="2" t="str">
        <f>IF(Table1[[#This Row],[SISA X]]="","",Table1[[#This Row],[STN X]])</f>
        <v/>
      </c>
      <c r="AG161" s="2">
        <f ca="1">IF(AND(AX$5:AX$373&gt;=$3:$3,AX$5:AX$373&lt;=$4:$4),Table1[[#This Row],[CTN]],"")</f>
        <v>3</v>
      </c>
      <c r="AH161" s="2" t="str">
        <f ca="1">IF(Table1[[#This Row],[CTN_MG_1]]="","",Table1[[#This Row],[SISA X]])</f>
        <v/>
      </c>
      <c r="AI161" s="2" t="str">
        <f ca="1">IF(Table1[[#This Row],[QTY_ECER_MG_1]]="","",Table1[[#This Row],[STN SISA X]])</f>
        <v/>
      </c>
      <c r="AJ161" s="2">
        <f ca="1">IF(Table1[[#This Row],[CTN_MG_1]]="","",COUNT(AG$6:AG161))</f>
        <v>147</v>
      </c>
      <c r="AK161" s="2" t="str">
        <f ca="1">IF(AND(Table1[TGL_H]&gt;=$3:$3,Table1[TGL_H]&lt;=$4:$4),Table1[CTN],"")</f>
        <v/>
      </c>
      <c r="AL161" s="2" t="str">
        <f ca="1">IF(Table1[[#This Row],[CTN_MG_2]]="","",Table1[[#This Row],[SISA X]])</f>
        <v/>
      </c>
      <c r="AM161" s="2" t="str">
        <f ca="1">IF(Table1[[#This Row],[QTY_ECER_MG_2]]="","",Table1[[#This Row],[STN SISA X]])</f>
        <v/>
      </c>
      <c r="AN161" s="2" t="str">
        <f ca="1">IF(Table1[[#This Row],[CTN_MG_2]]="","",COUNT(AK$6:AK161))</f>
        <v/>
      </c>
      <c r="AO161" s="2" t="str">
        <f ca="1">IF(AND(AX$5:AX$373&gt;=$3:$3,AX$5:AX$373&lt;=$4:$4),Table1[[#This Row],[CTN]],"")</f>
        <v/>
      </c>
      <c r="AP161" s="2" t="str">
        <f ca="1">IF(Table1[[#This Row],[CTN_MG_3]]="","",Table1[[#This Row],[SISA X]])</f>
        <v/>
      </c>
      <c r="AQ161" s="2" t="str">
        <f ca="1">IF(Table1[[#This Row],[QTY_ECER_MG_3]]="","",Table1[[#This Row],[STN SISA X]])</f>
        <v/>
      </c>
      <c r="AR161" s="4" t="str">
        <f ca="1">IF(Table1[[#This Row],[CTN_MG_3]]="","",COUNT(AO$6:AO161))</f>
        <v/>
      </c>
      <c r="AS161" s="4" t="str">
        <f ca="1">IF(AND(Table1[[#This Row],[TGL_H]]&gt;=$3:$3,Table1[[#This Row],[TGL_H]]&lt;=$4:$4),Table1[[#This Row],[CTN]],"")</f>
        <v/>
      </c>
      <c r="AT161" s="4" t="str">
        <f ca="1">IF(Table1[[#This Row],[CTN_MG_4]]="","",Table1[[#This Row],[SISA X]])</f>
        <v/>
      </c>
      <c r="AU161" s="4" t="str">
        <f ca="1">IF(Table1[[#This Row],[QTY_ECER_MG_4]]="","",Table1[[#This Row],[STN SISA X]])</f>
        <v/>
      </c>
      <c r="AV161" s="4" t="str">
        <f ca="1">IF(Table1[[#This Row],[CTN_MG_4]]="","",COUNT(AS$6:AS161))</f>
        <v/>
      </c>
      <c r="AW161" s="4">
        <f ca="1">IF(Table1[[#This Row],[ID_4]]="",IF(Table1[[#This Row],[ID_3]]="",IF(Table1[[#This Row],[ID_2]]="",IF(Table1[[#This Row],[ID_1]]="","",1),2),3),4)</f>
        <v>1</v>
      </c>
      <c r="AX161" s="3">
        <f ca="1">INDEX([1]!NOTA[TGL_H],Table1[[#This Row],[//NOTA]])</f>
        <v>45115</v>
      </c>
    </row>
    <row r="162" spans="1:50" x14ac:dyDescent="0.25">
      <c r="A162" s="1">
        <v>199</v>
      </c>
      <c r="D162" t="str">
        <f ca="1">INDEX([1]!NOTA[NB NOTA_C_QTY],Table1[[#This Row],[//NOTA]])</f>
        <v>kenkobinderclipno10750grsartomoro</v>
      </c>
      <c r="E162" t="str">
        <f ca="1">INDEX([1]!NOTA[NB NOTA_C_QTY],Table1[[#This Row],[//NOTA]])&amp;Table1[[#This Row],[MINGGU]]</f>
        <v>kenkobinderclipno10750grsartomoro1</v>
      </c>
      <c r="F162">
        <f t="shared" si="2"/>
        <v>199</v>
      </c>
      <c r="G162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62">
        <f ca="1">MATCH(Table1[[#This Row],[NB NOTA_C_QTY]],[2]!db[NB NOTA_C_QTY+F],0)</f>
        <v>131</v>
      </c>
      <c r="I162" s="4" t="str">
        <f ca="1">INDEX(INDIRECT($4:$4),Table1[//DB])</f>
        <v>Binder clip Kenko 107</v>
      </c>
      <c r="J162" s="4" t="str">
        <f ca="1">INDEX(INDIRECT($4:$4),Table1[//DB])</f>
        <v>ARTO MORO</v>
      </c>
      <c r="K162" s="5" t="str">
        <f ca="1">INDEX(INDIRECT($4:$4),Table1[//DB])</f>
        <v>KENKO</v>
      </c>
      <c r="L162" s="4" t="str">
        <f ca="1">INDEX(INDIRECT($4:$4),Table1[//DB])</f>
        <v>50 GRS</v>
      </c>
      <c r="M162" s="4" t="str">
        <f ca="1">INDEX(INDIRECT($4:$4),Table1[//DB])</f>
        <v>clip</v>
      </c>
      <c r="N162" s="4" t="str">
        <f ca="1">INDEX(INDIRECT($4:$4),Table1[//DB])</f>
        <v>50</v>
      </c>
      <c r="O162" s="4" t="str">
        <f ca="1">INDEX(INDIRECT($4:$4),Table1[//DB])</f>
        <v>GRS</v>
      </c>
      <c r="P162" s="4">
        <f ca="1">INDEX(INDIRECT($4:$4),Table1[//DB])</f>
        <v>12</v>
      </c>
      <c r="Q162" s="4" t="str">
        <f ca="1">INDEX(INDIRECT($4:$4),Table1[//DB])</f>
        <v>LSN</v>
      </c>
      <c r="R162" s="4">
        <f ca="1">INDEX(INDIRECT($4:$4),Table1[//DB])</f>
        <v>12</v>
      </c>
      <c r="S162" s="4" t="str">
        <f ca="1">INDEX(INDIRECT($4:$4),Table1[//DB])</f>
        <v>PCS</v>
      </c>
      <c r="T162" s="4">
        <f ca="1">INDEX(INDIRECT($4:$4),Table1[//DB])</f>
        <v>7200</v>
      </c>
      <c r="U162" s="4" t="str">
        <f ca="1">INDEX(INDIRECT($4:$4),Table1[//DB])</f>
        <v>PCS</v>
      </c>
      <c r="V162" s="4"/>
      <c r="W162" s="2">
        <f>INDEX([1]!NOTA[C],Table1[[#This Row],[//NOTA]])</f>
        <v>2</v>
      </c>
      <c r="X162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62" s="2">
        <f ca="1">INDEX(INDIRECT($2:$2),Table1[//NOTA])</f>
        <v>0</v>
      </c>
      <c r="Z162" s="2">
        <f>IF(Table1[[#This Row],[CTN]]&lt;1,"",INDEX([1]!NOTA[QTY],Table1[[#This Row],[//NOTA]]))</f>
        <v>0</v>
      </c>
      <c r="AA162" s="2">
        <f>IF(Table1[[#This Row],[CTN]]&lt;1,"",INDEX([1]!NOTA[STN],Table1[[#This Row],[//NOTA]]))</f>
        <v>0</v>
      </c>
      <c r="AB16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14400</v>
      </c>
      <c r="AC162" s="4" t="str">
        <f>IF(Table1[[#This Row],[CTN]]&lt;1,INDEX([1]!NOTA[QTY],Table1[[#This Row],[//NOTA]]),"")</f>
        <v/>
      </c>
      <c r="AD162" s="4" t="str">
        <f>IF(Table1[[#This Row],[SISA]]="","",INDEX([1]!NOTA[STN],Table1[[#This Row],[//NOTA]]))</f>
        <v/>
      </c>
      <c r="AE16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62" s="2" t="str">
        <f>IF(Table1[[#This Row],[SISA X]]="","",Table1[[#This Row],[STN X]])</f>
        <v/>
      </c>
      <c r="AG162" s="2">
        <f ca="1">IF(AND(AX$5:AX$373&gt;=$3:$3,AX$5:AX$373&lt;=$4:$4),Table1[[#This Row],[CTN]],"")</f>
        <v>2</v>
      </c>
      <c r="AH162" s="2" t="str">
        <f ca="1">IF(Table1[[#This Row],[CTN_MG_1]]="","",Table1[[#This Row],[SISA X]])</f>
        <v/>
      </c>
      <c r="AI162" s="2" t="str">
        <f ca="1">IF(Table1[[#This Row],[QTY_ECER_MG_1]]="","",Table1[[#This Row],[STN SISA X]])</f>
        <v/>
      </c>
      <c r="AJ162" s="2">
        <f ca="1">IF(Table1[[#This Row],[CTN_MG_1]]="","",COUNT(AG$6:AG162))</f>
        <v>148</v>
      </c>
      <c r="AK162" s="2" t="str">
        <f ca="1">IF(AND(Table1[TGL_H]&gt;=$3:$3,Table1[TGL_H]&lt;=$4:$4),Table1[CTN],"")</f>
        <v/>
      </c>
      <c r="AL162" s="2" t="str">
        <f ca="1">IF(Table1[[#This Row],[CTN_MG_2]]="","",Table1[[#This Row],[SISA X]])</f>
        <v/>
      </c>
      <c r="AM162" s="2" t="str">
        <f ca="1">IF(Table1[[#This Row],[QTY_ECER_MG_2]]="","",Table1[[#This Row],[STN SISA X]])</f>
        <v/>
      </c>
      <c r="AN162" s="2" t="str">
        <f ca="1">IF(Table1[[#This Row],[CTN_MG_2]]="","",COUNT(AK$6:AK162))</f>
        <v/>
      </c>
      <c r="AO162" s="2" t="str">
        <f ca="1">IF(AND(AX$5:AX$373&gt;=$3:$3,AX$5:AX$373&lt;=$4:$4),Table1[[#This Row],[CTN]],"")</f>
        <v/>
      </c>
      <c r="AP162" s="2" t="str">
        <f ca="1">IF(Table1[[#This Row],[CTN_MG_3]]="","",Table1[[#This Row],[SISA X]])</f>
        <v/>
      </c>
      <c r="AQ162" s="2" t="str">
        <f ca="1">IF(Table1[[#This Row],[QTY_ECER_MG_3]]="","",Table1[[#This Row],[STN SISA X]])</f>
        <v/>
      </c>
      <c r="AR162" s="4" t="str">
        <f ca="1">IF(Table1[[#This Row],[CTN_MG_3]]="","",COUNT(AO$6:AO162))</f>
        <v/>
      </c>
      <c r="AS162" s="4" t="str">
        <f ca="1">IF(AND(Table1[[#This Row],[TGL_H]]&gt;=$3:$3,Table1[[#This Row],[TGL_H]]&lt;=$4:$4),Table1[[#This Row],[CTN]],"")</f>
        <v/>
      </c>
      <c r="AT162" s="4" t="str">
        <f ca="1">IF(Table1[[#This Row],[CTN_MG_4]]="","",Table1[[#This Row],[SISA X]])</f>
        <v/>
      </c>
      <c r="AU162" s="4" t="str">
        <f ca="1">IF(Table1[[#This Row],[QTY_ECER_MG_4]]="","",Table1[[#This Row],[STN SISA X]])</f>
        <v/>
      </c>
      <c r="AV162" s="4" t="str">
        <f ca="1">IF(Table1[[#This Row],[CTN_MG_4]]="","",COUNT(AS$6:AS162))</f>
        <v/>
      </c>
      <c r="AW162" s="4">
        <f ca="1">IF(Table1[[#This Row],[ID_4]]="",IF(Table1[[#This Row],[ID_3]]="",IF(Table1[[#This Row],[ID_2]]="",IF(Table1[[#This Row],[ID_1]]="","",1),2),3),4)</f>
        <v>1</v>
      </c>
      <c r="AX162" s="3">
        <f ca="1">INDEX([1]!NOTA[TGL_H],Table1[[#This Row],[//NOTA]])</f>
        <v>45115</v>
      </c>
    </row>
    <row r="163" spans="1:50" x14ac:dyDescent="0.25">
      <c r="A163" s="1">
        <v>200</v>
      </c>
      <c r="D163" t="str">
        <f ca="1">INDEX([1]!NOTA[NB NOTA_C_QTY],Table1[[#This Row],[//NOTA]])</f>
        <v>kenkobinderclipno11130grsartomoro</v>
      </c>
      <c r="E163" t="str">
        <f ca="1">INDEX([1]!NOTA[NB NOTA_C_QTY],Table1[[#This Row],[//NOTA]])&amp;Table1[[#This Row],[MINGGU]]</f>
        <v>kenkobinderclipno11130grsartomoro1</v>
      </c>
      <c r="F163">
        <f t="shared" si="2"/>
        <v>200</v>
      </c>
      <c r="G163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63">
        <f ca="1">MATCH(Table1[[#This Row],[NB NOTA_C_QTY]],[2]!db[NB NOTA_C_QTY+F],0)</f>
        <v>132</v>
      </c>
      <c r="I163" s="4" t="str">
        <f ca="1">INDEX(INDIRECT($4:$4),Table1[//DB])</f>
        <v>Binder clip Kenko 111</v>
      </c>
      <c r="J163" s="4" t="str">
        <f ca="1">INDEX(INDIRECT($4:$4),Table1[//DB])</f>
        <v>ARTO MORO</v>
      </c>
      <c r="K163" s="5" t="str">
        <f ca="1">INDEX(INDIRECT($4:$4),Table1[//DB])</f>
        <v>KENKO</v>
      </c>
      <c r="L163" s="4" t="str">
        <f ca="1">INDEX(INDIRECT($4:$4),Table1[//DB])</f>
        <v>30 GRS</v>
      </c>
      <c r="M163" s="4" t="str">
        <f ca="1">INDEX(INDIRECT($4:$4),Table1[//DB])</f>
        <v>clip</v>
      </c>
      <c r="N163" s="4" t="str">
        <f ca="1">INDEX(INDIRECT($4:$4),Table1[//DB])</f>
        <v>30</v>
      </c>
      <c r="O163" s="4" t="str">
        <f ca="1">INDEX(INDIRECT($4:$4),Table1[//DB])</f>
        <v>GRS</v>
      </c>
      <c r="P163" s="4">
        <f ca="1">INDEX(INDIRECT($4:$4),Table1[//DB])</f>
        <v>12</v>
      </c>
      <c r="Q163" s="4" t="str">
        <f ca="1">INDEX(INDIRECT($4:$4),Table1[//DB])</f>
        <v>LSN</v>
      </c>
      <c r="R163" s="4">
        <f ca="1">INDEX(INDIRECT($4:$4),Table1[//DB])</f>
        <v>12</v>
      </c>
      <c r="S163" s="4" t="str">
        <f ca="1">INDEX(INDIRECT($4:$4),Table1[//DB])</f>
        <v>PCS</v>
      </c>
      <c r="T163" s="4">
        <f ca="1">INDEX(INDIRECT($4:$4),Table1[//DB])</f>
        <v>4320</v>
      </c>
      <c r="U163" s="4" t="str">
        <f ca="1">INDEX(INDIRECT($4:$4),Table1[//DB])</f>
        <v>PCS</v>
      </c>
      <c r="V163" s="4"/>
      <c r="W163" s="2">
        <f>INDEX([1]!NOTA[C],Table1[[#This Row],[//NOTA]])</f>
        <v>2</v>
      </c>
      <c r="X163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63" s="2">
        <f ca="1">INDEX(INDIRECT($2:$2),Table1[//NOTA])</f>
        <v>0</v>
      </c>
      <c r="Z163" s="2">
        <f>IF(Table1[[#This Row],[CTN]]&lt;1,"",INDEX([1]!NOTA[QTY],Table1[[#This Row],[//NOTA]]))</f>
        <v>0</v>
      </c>
      <c r="AA163" s="2">
        <f>IF(Table1[[#This Row],[CTN]]&lt;1,"",INDEX([1]!NOTA[STN],Table1[[#This Row],[//NOTA]]))</f>
        <v>0</v>
      </c>
      <c r="AB16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8640</v>
      </c>
      <c r="AC163" s="4" t="str">
        <f>IF(Table1[[#This Row],[CTN]]&lt;1,INDEX([1]!NOTA[QTY],Table1[[#This Row],[//NOTA]]),"")</f>
        <v/>
      </c>
      <c r="AD163" s="4" t="str">
        <f>IF(Table1[[#This Row],[SISA]]="","",INDEX([1]!NOTA[STN],Table1[[#This Row],[//NOTA]]))</f>
        <v/>
      </c>
      <c r="AE16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63" s="2" t="str">
        <f>IF(Table1[[#This Row],[SISA X]]="","",Table1[[#This Row],[STN X]])</f>
        <v/>
      </c>
      <c r="AG163" s="2">
        <f ca="1">IF(AND(AX$5:AX$373&gt;=$3:$3,AX$5:AX$373&lt;=$4:$4),Table1[[#This Row],[CTN]],"")</f>
        <v>2</v>
      </c>
      <c r="AH163" s="2" t="str">
        <f ca="1">IF(Table1[[#This Row],[CTN_MG_1]]="","",Table1[[#This Row],[SISA X]])</f>
        <v/>
      </c>
      <c r="AI163" s="2" t="str">
        <f ca="1">IF(Table1[[#This Row],[QTY_ECER_MG_1]]="","",Table1[[#This Row],[STN SISA X]])</f>
        <v/>
      </c>
      <c r="AJ163" s="2">
        <f ca="1">IF(Table1[[#This Row],[CTN_MG_1]]="","",COUNT(AG$6:AG163))</f>
        <v>149</v>
      </c>
      <c r="AK163" s="2" t="str">
        <f ca="1">IF(AND(Table1[TGL_H]&gt;=$3:$3,Table1[TGL_H]&lt;=$4:$4),Table1[CTN],"")</f>
        <v/>
      </c>
      <c r="AL163" s="2" t="str">
        <f ca="1">IF(Table1[[#This Row],[CTN_MG_2]]="","",Table1[[#This Row],[SISA X]])</f>
        <v/>
      </c>
      <c r="AM163" s="2" t="str">
        <f ca="1">IF(Table1[[#This Row],[QTY_ECER_MG_2]]="","",Table1[[#This Row],[STN SISA X]])</f>
        <v/>
      </c>
      <c r="AN163" s="2" t="str">
        <f ca="1">IF(Table1[[#This Row],[CTN_MG_2]]="","",COUNT(AK$6:AK163))</f>
        <v/>
      </c>
      <c r="AO163" s="2" t="str">
        <f ca="1">IF(AND(AX$5:AX$373&gt;=$3:$3,AX$5:AX$373&lt;=$4:$4),Table1[[#This Row],[CTN]],"")</f>
        <v/>
      </c>
      <c r="AP163" s="2" t="str">
        <f ca="1">IF(Table1[[#This Row],[CTN_MG_3]]="","",Table1[[#This Row],[SISA X]])</f>
        <v/>
      </c>
      <c r="AQ163" s="2" t="str">
        <f ca="1">IF(Table1[[#This Row],[QTY_ECER_MG_3]]="","",Table1[[#This Row],[STN SISA X]])</f>
        <v/>
      </c>
      <c r="AR163" s="4" t="str">
        <f ca="1">IF(Table1[[#This Row],[CTN_MG_3]]="","",COUNT(AO$6:AO163))</f>
        <v/>
      </c>
      <c r="AS163" s="4" t="str">
        <f ca="1">IF(AND(Table1[[#This Row],[TGL_H]]&gt;=$3:$3,Table1[[#This Row],[TGL_H]]&lt;=$4:$4),Table1[[#This Row],[CTN]],"")</f>
        <v/>
      </c>
      <c r="AT163" s="4" t="str">
        <f ca="1">IF(Table1[[#This Row],[CTN_MG_4]]="","",Table1[[#This Row],[SISA X]])</f>
        <v/>
      </c>
      <c r="AU163" s="4" t="str">
        <f ca="1">IF(Table1[[#This Row],[QTY_ECER_MG_4]]="","",Table1[[#This Row],[STN SISA X]])</f>
        <v/>
      </c>
      <c r="AV163" s="4" t="str">
        <f ca="1">IF(Table1[[#This Row],[CTN_MG_4]]="","",COUNT(AS$6:AS163))</f>
        <v/>
      </c>
      <c r="AW163" s="4">
        <f ca="1">IF(Table1[[#This Row],[ID_4]]="",IF(Table1[[#This Row],[ID_3]]="",IF(Table1[[#This Row],[ID_2]]="",IF(Table1[[#This Row],[ID_1]]="","",1),2),3),4)</f>
        <v>1</v>
      </c>
      <c r="AX163" s="3">
        <f ca="1">INDEX([1]!NOTA[TGL_H],Table1[[#This Row],[//NOTA]])</f>
        <v>45115</v>
      </c>
    </row>
    <row r="164" spans="1:50" x14ac:dyDescent="0.25">
      <c r="A164" s="1">
        <v>202</v>
      </c>
      <c r="D164" t="str">
        <f ca="1">INDEX([1]!NOTA[NB NOTA_C_QTY],Table1[[#This Row],[//NOTA]])</f>
        <v>kenkoliquidgluelg5050ml20lsnartomoro</v>
      </c>
      <c r="E164" t="str">
        <f ca="1">INDEX([1]!NOTA[NB NOTA_C_QTY],Table1[[#This Row],[//NOTA]])&amp;Table1[[#This Row],[MINGGU]]</f>
        <v>kenkoliquidgluelg5050ml20lsnartomoro1</v>
      </c>
      <c r="F164">
        <f t="shared" si="2"/>
        <v>202</v>
      </c>
      <c r="G16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64">
        <f ca="1">MATCH(Table1[[#This Row],[NB NOTA_C_QTY]],[2]!db[NB NOTA_C_QTY+F],0)</f>
        <v>542</v>
      </c>
      <c r="I164" s="4" t="str">
        <f ca="1">INDEX(INDIRECT($4:$4),Table1[//DB])</f>
        <v>Lem cair Kenko LG-50</v>
      </c>
      <c r="J164" s="4" t="str">
        <f ca="1">INDEX(INDIRECT($4:$4),Table1[//DB])</f>
        <v>ARTO MORO</v>
      </c>
      <c r="K164" s="5" t="str">
        <f ca="1">INDEX(INDIRECT($4:$4),Table1[//DB])</f>
        <v>KENKO</v>
      </c>
      <c r="L164" s="4" t="str">
        <f ca="1">INDEX(INDIRECT($4:$4),Table1[//DB])</f>
        <v>20 LSN</v>
      </c>
      <c r="M164" s="4" t="str">
        <f ca="1">INDEX(INDIRECT($4:$4),Table1[//DB])</f>
        <v>lem</v>
      </c>
      <c r="N164" s="4" t="str">
        <f ca="1">INDEX(INDIRECT($4:$4),Table1[//DB])</f>
        <v>20</v>
      </c>
      <c r="O164" s="4" t="str">
        <f ca="1">INDEX(INDIRECT($4:$4),Table1[//DB])</f>
        <v>LSN</v>
      </c>
      <c r="P164" s="4">
        <f ca="1">INDEX(INDIRECT($4:$4),Table1[//DB])</f>
        <v>12</v>
      </c>
      <c r="Q164" s="4" t="str">
        <f ca="1">INDEX(INDIRECT($4:$4),Table1[//DB])</f>
        <v>PCS</v>
      </c>
      <c r="R164" s="4" t="str">
        <f ca="1">INDEX(INDIRECT($4:$4),Table1[//DB])</f>
        <v/>
      </c>
      <c r="S164" s="4" t="str">
        <f ca="1">INDEX(INDIRECT($4:$4),Table1[//DB])</f>
        <v/>
      </c>
      <c r="T164" s="4">
        <f ca="1">INDEX(INDIRECT($4:$4),Table1[//DB])</f>
        <v>240</v>
      </c>
      <c r="U164" s="4" t="str">
        <f ca="1">INDEX(INDIRECT($4:$4),Table1[//DB])</f>
        <v>PCS</v>
      </c>
      <c r="V164" s="4"/>
      <c r="W164" s="2">
        <f>INDEX([1]!NOTA[C],Table1[[#This Row],[//NOTA]])</f>
        <v>1</v>
      </c>
      <c r="X164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64" s="2">
        <f ca="1">INDEX(INDIRECT($2:$2),Table1[//NOTA])</f>
        <v>0</v>
      </c>
      <c r="Z164" s="2">
        <f>IF(Table1[[#This Row],[CTN]]&lt;1,"",INDEX([1]!NOTA[QTY],Table1[[#This Row],[//NOTA]]))</f>
        <v>0</v>
      </c>
      <c r="AA164" s="2">
        <f>IF(Table1[[#This Row],[CTN]]&lt;1,"",INDEX([1]!NOTA[STN],Table1[[#This Row],[//NOTA]]))</f>
        <v>0</v>
      </c>
      <c r="AB16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240</v>
      </c>
      <c r="AC164" s="4" t="str">
        <f>IF(Table1[[#This Row],[CTN]]&lt;1,INDEX([1]!NOTA[QTY],Table1[[#This Row],[//NOTA]]),"")</f>
        <v/>
      </c>
      <c r="AD164" s="4" t="str">
        <f>IF(Table1[[#This Row],[SISA]]="","",INDEX([1]!NOTA[STN],Table1[[#This Row],[//NOTA]]))</f>
        <v/>
      </c>
      <c r="AE16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64" s="2" t="str">
        <f>IF(Table1[[#This Row],[SISA X]]="","",Table1[[#This Row],[STN X]])</f>
        <v/>
      </c>
      <c r="AG164" s="2">
        <f ca="1">IF(AND(AX$5:AX$373&gt;=$3:$3,AX$5:AX$373&lt;=$4:$4),Table1[[#This Row],[CTN]],"")</f>
        <v>1</v>
      </c>
      <c r="AH164" s="2" t="str">
        <f ca="1">IF(Table1[[#This Row],[CTN_MG_1]]="","",Table1[[#This Row],[SISA X]])</f>
        <v/>
      </c>
      <c r="AI164" s="2" t="str">
        <f ca="1">IF(Table1[[#This Row],[QTY_ECER_MG_1]]="","",Table1[[#This Row],[STN SISA X]])</f>
        <v/>
      </c>
      <c r="AJ164" s="2">
        <f ca="1">IF(Table1[[#This Row],[CTN_MG_1]]="","",COUNT(AG$6:AG164))</f>
        <v>150</v>
      </c>
      <c r="AK164" s="2" t="str">
        <f ca="1">IF(AND(Table1[TGL_H]&gt;=$3:$3,Table1[TGL_H]&lt;=$4:$4),Table1[CTN],"")</f>
        <v/>
      </c>
      <c r="AL164" s="2" t="str">
        <f ca="1">IF(Table1[[#This Row],[CTN_MG_2]]="","",Table1[[#This Row],[SISA X]])</f>
        <v/>
      </c>
      <c r="AM164" s="2" t="str">
        <f ca="1">IF(Table1[[#This Row],[QTY_ECER_MG_2]]="","",Table1[[#This Row],[STN SISA X]])</f>
        <v/>
      </c>
      <c r="AN164" s="2" t="str">
        <f ca="1">IF(Table1[[#This Row],[CTN_MG_2]]="","",COUNT(AK$6:AK164))</f>
        <v/>
      </c>
      <c r="AO164" s="2" t="str">
        <f ca="1">IF(AND(AX$5:AX$373&gt;=$3:$3,AX$5:AX$373&lt;=$4:$4),Table1[[#This Row],[CTN]],"")</f>
        <v/>
      </c>
      <c r="AP164" s="2" t="str">
        <f ca="1">IF(Table1[[#This Row],[CTN_MG_3]]="","",Table1[[#This Row],[SISA X]])</f>
        <v/>
      </c>
      <c r="AQ164" s="2" t="str">
        <f ca="1">IF(Table1[[#This Row],[QTY_ECER_MG_3]]="","",Table1[[#This Row],[STN SISA X]])</f>
        <v/>
      </c>
      <c r="AR164" s="4" t="str">
        <f ca="1">IF(Table1[[#This Row],[CTN_MG_3]]="","",COUNT(AO$6:AO164))</f>
        <v/>
      </c>
      <c r="AS164" s="4" t="str">
        <f ca="1">IF(AND(Table1[[#This Row],[TGL_H]]&gt;=$3:$3,Table1[[#This Row],[TGL_H]]&lt;=$4:$4),Table1[[#This Row],[CTN]],"")</f>
        <v/>
      </c>
      <c r="AT164" s="4" t="str">
        <f ca="1">IF(Table1[[#This Row],[CTN_MG_4]]="","",Table1[[#This Row],[SISA X]])</f>
        <v/>
      </c>
      <c r="AU164" s="4" t="str">
        <f ca="1">IF(Table1[[#This Row],[QTY_ECER_MG_4]]="","",Table1[[#This Row],[STN SISA X]])</f>
        <v/>
      </c>
      <c r="AV164" s="4" t="str">
        <f ca="1">IF(Table1[[#This Row],[CTN_MG_4]]="","",COUNT(AS$6:AS164))</f>
        <v/>
      </c>
      <c r="AW164" s="4">
        <f ca="1">IF(Table1[[#This Row],[ID_4]]="",IF(Table1[[#This Row],[ID_3]]="",IF(Table1[[#This Row],[ID_2]]="",IF(Table1[[#This Row],[ID_1]]="","",1),2),3),4)</f>
        <v>1</v>
      </c>
      <c r="AX164" s="3">
        <f ca="1">INDEX([1]!NOTA[TGL_H],Table1[[#This Row],[//NOTA]])</f>
        <v>45115</v>
      </c>
    </row>
    <row r="165" spans="1:50" x14ac:dyDescent="0.25">
      <c r="A165" s="1">
        <v>203</v>
      </c>
      <c r="D165" t="str">
        <f ca="1">INDEX([1]!NOTA[NB NOTA_C_QTY],Table1[[#This Row],[//NOTA]])</f>
        <v>kenkogelpenk1black12grsartomoro</v>
      </c>
      <c r="E165" t="str">
        <f ca="1">INDEX([1]!NOTA[NB NOTA_C_QTY],Table1[[#This Row],[//NOTA]])&amp;Table1[[#This Row],[MINGGU]]</f>
        <v>kenkogelpenk1black12grsartomoro1</v>
      </c>
      <c r="F165">
        <f t="shared" si="2"/>
        <v>203</v>
      </c>
      <c r="G165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65">
        <f ca="1">MATCH(Table1[[#This Row],[NB NOTA_C_QTY]],[2]!db[NB NOTA_C_QTY+F],0)</f>
        <v>392</v>
      </c>
      <c r="I165" s="4" t="str">
        <f ca="1">INDEX(INDIRECT($4:$4),Table1[//DB])</f>
        <v>Bp Kenko K-1 hitam</v>
      </c>
      <c r="J165" s="4" t="str">
        <f ca="1">INDEX(INDIRECT($4:$4),Table1[//DB])</f>
        <v>ARTO MORO</v>
      </c>
      <c r="K165" s="5" t="str">
        <f ca="1">INDEX(INDIRECT($4:$4),Table1[//DB])</f>
        <v>KENKO</v>
      </c>
      <c r="L165" s="4" t="str">
        <f ca="1">INDEX(INDIRECT($4:$4),Table1[//DB])</f>
        <v>12 GRS</v>
      </c>
      <c r="M165" s="4" t="str">
        <f ca="1">INDEX(INDIRECT($4:$4),Table1[//DB])</f>
        <v>pen</v>
      </c>
      <c r="N165" s="4" t="str">
        <f ca="1">INDEX(INDIRECT($4:$4),Table1[//DB])</f>
        <v>12</v>
      </c>
      <c r="O165" s="4" t="str">
        <f ca="1">INDEX(INDIRECT($4:$4),Table1[//DB])</f>
        <v>GRS</v>
      </c>
      <c r="P165" s="4">
        <f ca="1">INDEX(INDIRECT($4:$4),Table1[//DB])</f>
        <v>12</v>
      </c>
      <c r="Q165" s="4" t="str">
        <f ca="1">INDEX(INDIRECT($4:$4),Table1[//DB])</f>
        <v>LSN</v>
      </c>
      <c r="R165" s="4">
        <f ca="1">INDEX(INDIRECT($4:$4),Table1[//DB])</f>
        <v>12</v>
      </c>
      <c r="S165" s="4" t="str">
        <f ca="1">INDEX(INDIRECT($4:$4),Table1[//DB])</f>
        <v>PCS</v>
      </c>
      <c r="T165" s="4">
        <f ca="1">INDEX(INDIRECT($4:$4),Table1[//DB])</f>
        <v>1728</v>
      </c>
      <c r="U165" s="4" t="str">
        <f ca="1">INDEX(INDIRECT($4:$4),Table1[//DB])</f>
        <v>PCS</v>
      </c>
      <c r="V165" s="4"/>
      <c r="W165" s="2">
        <f>INDEX([1]!NOTA[C],Table1[[#This Row],[//NOTA]])</f>
        <v>2</v>
      </c>
      <c r="X165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65" s="2">
        <f ca="1">INDEX(INDIRECT($2:$2),Table1[//NOTA])</f>
        <v>0</v>
      </c>
      <c r="Z165" s="2">
        <f>IF(Table1[[#This Row],[CTN]]&lt;1,"",INDEX([1]!NOTA[QTY],Table1[[#This Row],[//NOTA]]))</f>
        <v>0</v>
      </c>
      <c r="AA165" s="2">
        <f>IF(Table1[[#This Row],[CTN]]&lt;1,"",INDEX([1]!NOTA[STN],Table1[[#This Row],[//NOTA]]))</f>
        <v>0</v>
      </c>
      <c r="AB16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3456</v>
      </c>
      <c r="AC165" s="4" t="str">
        <f>IF(Table1[[#This Row],[CTN]]&lt;1,INDEX([1]!NOTA[QTY],Table1[[#This Row],[//NOTA]]),"")</f>
        <v/>
      </c>
      <c r="AD165" s="4" t="str">
        <f>IF(Table1[[#This Row],[SISA]]="","",INDEX([1]!NOTA[STN],Table1[[#This Row],[//NOTA]]))</f>
        <v/>
      </c>
      <c r="AE16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65" s="2" t="str">
        <f>IF(Table1[[#This Row],[SISA X]]="","",Table1[[#This Row],[STN X]])</f>
        <v/>
      </c>
      <c r="AG165" s="2">
        <f ca="1">IF(AND(AX$5:AX$373&gt;=$3:$3,AX$5:AX$373&lt;=$4:$4),Table1[[#This Row],[CTN]],"")</f>
        <v>2</v>
      </c>
      <c r="AH165" s="2" t="str">
        <f ca="1">IF(Table1[[#This Row],[CTN_MG_1]]="","",Table1[[#This Row],[SISA X]])</f>
        <v/>
      </c>
      <c r="AI165" s="2" t="str">
        <f ca="1">IF(Table1[[#This Row],[QTY_ECER_MG_1]]="","",Table1[[#This Row],[STN SISA X]])</f>
        <v/>
      </c>
      <c r="AJ165" s="2">
        <f ca="1">IF(Table1[[#This Row],[CTN_MG_1]]="","",COUNT(AG$6:AG165))</f>
        <v>151</v>
      </c>
      <c r="AK165" s="2" t="str">
        <f ca="1">IF(AND(Table1[TGL_H]&gt;=$3:$3,Table1[TGL_H]&lt;=$4:$4),Table1[CTN],"")</f>
        <v/>
      </c>
      <c r="AL165" s="2" t="str">
        <f ca="1">IF(Table1[[#This Row],[CTN_MG_2]]="","",Table1[[#This Row],[SISA X]])</f>
        <v/>
      </c>
      <c r="AM165" s="2" t="str">
        <f ca="1">IF(Table1[[#This Row],[QTY_ECER_MG_2]]="","",Table1[[#This Row],[STN SISA X]])</f>
        <v/>
      </c>
      <c r="AN165" s="2" t="str">
        <f ca="1">IF(Table1[[#This Row],[CTN_MG_2]]="","",COUNT(AK$6:AK165))</f>
        <v/>
      </c>
      <c r="AO165" s="2" t="str">
        <f ca="1">IF(AND(AX$5:AX$373&gt;=$3:$3,AX$5:AX$373&lt;=$4:$4),Table1[[#This Row],[CTN]],"")</f>
        <v/>
      </c>
      <c r="AP165" s="2" t="str">
        <f ca="1">IF(Table1[[#This Row],[CTN_MG_3]]="","",Table1[[#This Row],[SISA X]])</f>
        <v/>
      </c>
      <c r="AQ165" s="2" t="str">
        <f ca="1">IF(Table1[[#This Row],[QTY_ECER_MG_3]]="","",Table1[[#This Row],[STN SISA X]])</f>
        <v/>
      </c>
      <c r="AR165" s="4" t="str">
        <f ca="1">IF(Table1[[#This Row],[CTN_MG_3]]="","",COUNT(AO$6:AO165))</f>
        <v/>
      </c>
      <c r="AS165" s="4" t="str">
        <f ca="1">IF(AND(Table1[[#This Row],[TGL_H]]&gt;=$3:$3,Table1[[#This Row],[TGL_H]]&lt;=$4:$4),Table1[[#This Row],[CTN]],"")</f>
        <v/>
      </c>
      <c r="AT165" s="4" t="str">
        <f ca="1">IF(Table1[[#This Row],[CTN_MG_4]]="","",Table1[[#This Row],[SISA X]])</f>
        <v/>
      </c>
      <c r="AU165" s="4" t="str">
        <f ca="1">IF(Table1[[#This Row],[QTY_ECER_MG_4]]="","",Table1[[#This Row],[STN SISA X]])</f>
        <v/>
      </c>
      <c r="AV165" s="4" t="str">
        <f ca="1">IF(Table1[[#This Row],[CTN_MG_4]]="","",COUNT(AS$6:AS165))</f>
        <v/>
      </c>
      <c r="AW165" s="4">
        <f ca="1">IF(Table1[[#This Row],[ID_4]]="",IF(Table1[[#This Row],[ID_3]]="",IF(Table1[[#This Row],[ID_2]]="",IF(Table1[[#This Row],[ID_1]]="","",1),2),3),4)</f>
        <v>1</v>
      </c>
      <c r="AX165" s="3">
        <f ca="1">INDEX([1]!NOTA[TGL_H],Table1[[#This Row],[//NOTA]])</f>
        <v>45115</v>
      </c>
    </row>
    <row r="166" spans="1:50" x14ac:dyDescent="0.25">
      <c r="A166" s="1">
        <v>204</v>
      </c>
      <c r="D166" t="str">
        <f ca="1">INDEX([1]!NOTA[NB NOTA_C_QTY],Table1[[#This Row],[//NOTA]])</f>
        <v>kenkogelpenhitechh028mmblack12grsartomoro</v>
      </c>
      <c r="E166" t="str">
        <f ca="1">INDEX([1]!NOTA[NB NOTA_C_QTY],Table1[[#This Row],[//NOTA]])&amp;Table1[[#This Row],[MINGGU]]</f>
        <v>kenkogelpenhitechh028mmblack12grsartomoro1</v>
      </c>
      <c r="F166">
        <f t="shared" si="2"/>
        <v>204</v>
      </c>
      <c r="G166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66">
        <f ca="1">MATCH(Table1[[#This Row],[NB NOTA_C_QTY]],[2]!db[NB NOTA_C_QTY+F],0)</f>
        <v>380</v>
      </c>
      <c r="I166" s="4" t="str">
        <f ca="1">INDEX(INDIRECT($4:$4),Table1[//DB])</f>
        <v>Bp Hitech Kenko 0.28mm Hitam</v>
      </c>
      <c r="J166" s="4" t="str">
        <f ca="1">INDEX(INDIRECT($4:$4),Table1[//DB])</f>
        <v>ARTO MORO</v>
      </c>
      <c r="K166" s="5" t="str">
        <f ca="1">INDEX(INDIRECT($4:$4),Table1[//DB])</f>
        <v>KENKO</v>
      </c>
      <c r="L166" s="4" t="str">
        <f ca="1">INDEX(INDIRECT($4:$4),Table1[//DB])</f>
        <v>12 GRS</v>
      </c>
      <c r="M166" s="4" t="str">
        <f ca="1">INDEX(INDIRECT($4:$4),Table1[//DB])</f>
        <v>pen</v>
      </c>
      <c r="N166" s="4" t="str">
        <f ca="1">INDEX(INDIRECT($4:$4),Table1[//DB])</f>
        <v>12</v>
      </c>
      <c r="O166" s="4" t="str">
        <f ca="1">INDEX(INDIRECT($4:$4),Table1[//DB])</f>
        <v>GRS</v>
      </c>
      <c r="P166" s="4">
        <f ca="1">INDEX(INDIRECT($4:$4),Table1[//DB])</f>
        <v>12</v>
      </c>
      <c r="Q166" s="4" t="str">
        <f ca="1">INDEX(INDIRECT($4:$4),Table1[//DB])</f>
        <v>LSN</v>
      </c>
      <c r="R166" s="4">
        <f ca="1">INDEX(INDIRECT($4:$4),Table1[//DB])</f>
        <v>12</v>
      </c>
      <c r="S166" s="4" t="str">
        <f ca="1">INDEX(INDIRECT($4:$4),Table1[//DB])</f>
        <v>PCS</v>
      </c>
      <c r="T166" s="4">
        <f ca="1">INDEX(INDIRECT($4:$4),Table1[//DB])</f>
        <v>1728</v>
      </c>
      <c r="U166" s="4" t="str">
        <f ca="1">INDEX(INDIRECT($4:$4),Table1[//DB])</f>
        <v>PCS</v>
      </c>
      <c r="V166" s="4"/>
      <c r="W166" s="2">
        <f>INDEX([1]!NOTA[C],Table1[[#This Row],[//NOTA]])</f>
        <v>10</v>
      </c>
      <c r="X166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166" s="2">
        <f ca="1">INDEX(INDIRECT($2:$2),Table1[//NOTA])</f>
        <v>0</v>
      </c>
      <c r="Z166" s="2">
        <f>IF(Table1[[#This Row],[CTN]]&lt;1,"",INDEX([1]!NOTA[QTY],Table1[[#This Row],[//NOTA]]))</f>
        <v>0</v>
      </c>
      <c r="AA166" s="2">
        <f>IF(Table1[[#This Row],[CTN]]&lt;1,"",INDEX([1]!NOTA[STN],Table1[[#This Row],[//NOTA]]))</f>
        <v>0</v>
      </c>
      <c r="AB16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17280</v>
      </c>
      <c r="AC166" s="4" t="str">
        <f>IF(Table1[[#This Row],[CTN]]&lt;1,INDEX([1]!NOTA[QTY],Table1[[#This Row],[//NOTA]]),"")</f>
        <v/>
      </c>
      <c r="AD166" s="4" t="str">
        <f>IF(Table1[[#This Row],[SISA]]="","",INDEX([1]!NOTA[STN],Table1[[#This Row],[//NOTA]]))</f>
        <v/>
      </c>
      <c r="AE16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66" s="2" t="str">
        <f>IF(Table1[[#This Row],[SISA X]]="","",Table1[[#This Row],[STN X]])</f>
        <v/>
      </c>
      <c r="AG166" s="2">
        <f ca="1">IF(AND(AX$5:AX$373&gt;=$3:$3,AX$5:AX$373&lt;=$4:$4),Table1[[#This Row],[CTN]],"")</f>
        <v>10</v>
      </c>
      <c r="AH166" s="2" t="str">
        <f ca="1">IF(Table1[[#This Row],[CTN_MG_1]]="","",Table1[[#This Row],[SISA X]])</f>
        <v/>
      </c>
      <c r="AI166" s="2" t="str">
        <f ca="1">IF(Table1[[#This Row],[QTY_ECER_MG_1]]="","",Table1[[#This Row],[STN SISA X]])</f>
        <v/>
      </c>
      <c r="AJ166" s="2">
        <f ca="1">IF(Table1[[#This Row],[CTN_MG_1]]="","",COUNT(AG$6:AG166))</f>
        <v>152</v>
      </c>
      <c r="AK166" s="2" t="str">
        <f ca="1">IF(AND(Table1[TGL_H]&gt;=$3:$3,Table1[TGL_H]&lt;=$4:$4),Table1[CTN],"")</f>
        <v/>
      </c>
      <c r="AL166" s="2" t="str">
        <f ca="1">IF(Table1[[#This Row],[CTN_MG_2]]="","",Table1[[#This Row],[SISA X]])</f>
        <v/>
      </c>
      <c r="AM166" s="2" t="str">
        <f ca="1">IF(Table1[[#This Row],[QTY_ECER_MG_2]]="","",Table1[[#This Row],[STN SISA X]])</f>
        <v/>
      </c>
      <c r="AN166" s="2" t="str">
        <f ca="1">IF(Table1[[#This Row],[CTN_MG_2]]="","",COUNT(AK$6:AK166))</f>
        <v/>
      </c>
      <c r="AO166" s="2" t="str">
        <f ca="1">IF(AND(AX$5:AX$373&gt;=$3:$3,AX$5:AX$373&lt;=$4:$4),Table1[[#This Row],[CTN]],"")</f>
        <v/>
      </c>
      <c r="AP166" s="2" t="str">
        <f ca="1">IF(Table1[[#This Row],[CTN_MG_3]]="","",Table1[[#This Row],[SISA X]])</f>
        <v/>
      </c>
      <c r="AQ166" s="2" t="str">
        <f ca="1">IF(Table1[[#This Row],[QTY_ECER_MG_3]]="","",Table1[[#This Row],[STN SISA X]])</f>
        <v/>
      </c>
      <c r="AR166" s="4" t="str">
        <f ca="1">IF(Table1[[#This Row],[CTN_MG_3]]="","",COUNT(AO$6:AO166))</f>
        <v/>
      </c>
      <c r="AS166" s="4" t="str">
        <f ca="1">IF(AND(Table1[[#This Row],[TGL_H]]&gt;=$3:$3,Table1[[#This Row],[TGL_H]]&lt;=$4:$4),Table1[[#This Row],[CTN]],"")</f>
        <v/>
      </c>
      <c r="AT166" s="4" t="str">
        <f ca="1">IF(Table1[[#This Row],[CTN_MG_4]]="","",Table1[[#This Row],[SISA X]])</f>
        <v/>
      </c>
      <c r="AU166" s="4" t="str">
        <f ca="1">IF(Table1[[#This Row],[QTY_ECER_MG_4]]="","",Table1[[#This Row],[STN SISA X]])</f>
        <v/>
      </c>
      <c r="AV166" s="4" t="str">
        <f ca="1">IF(Table1[[#This Row],[CTN_MG_4]]="","",COUNT(AS$6:AS166))</f>
        <v/>
      </c>
      <c r="AW166" s="4">
        <f ca="1">IF(Table1[[#This Row],[ID_4]]="",IF(Table1[[#This Row],[ID_3]]="",IF(Table1[[#This Row],[ID_2]]="",IF(Table1[[#This Row],[ID_1]]="","",1),2),3),4)</f>
        <v>1</v>
      </c>
      <c r="AX166" s="3">
        <f ca="1">INDEX([1]!NOTA[TGL_H],Table1[[#This Row],[//NOTA]])</f>
        <v>45115</v>
      </c>
    </row>
    <row r="167" spans="1:50" x14ac:dyDescent="0.25">
      <c r="A167" s="1">
        <v>205</v>
      </c>
      <c r="D167" t="str">
        <f ca="1">INDEX([1]!NOTA[NB NOTA_C_QTY],Table1[[#This Row],[//NOTA]])</f>
        <v>kenkogelpenhitechh028mmblue12grsartomoro</v>
      </c>
      <c r="E167" t="str">
        <f ca="1">INDEX([1]!NOTA[NB NOTA_C_QTY],Table1[[#This Row],[//NOTA]])&amp;Table1[[#This Row],[MINGGU]]</f>
        <v>kenkogelpenhitechh028mmblue12grsartomoro1</v>
      </c>
      <c r="F167">
        <f t="shared" si="2"/>
        <v>205</v>
      </c>
      <c r="G167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67">
        <f ca="1">MATCH(Table1[[#This Row],[NB NOTA_C_QTY]],[2]!db[NB NOTA_C_QTY+F],0)</f>
        <v>379</v>
      </c>
      <c r="I167" s="4" t="str">
        <f ca="1">INDEX(INDIRECT($4:$4),Table1[//DB])</f>
        <v>Bp Hitech Kenko 0.28mm Biru</v>
      </c>
      <c r="J167" s="4" t="str">
        <f ca="1">INDEX(INDIRECT($4:$4),Table1[//DB])</f>
        <v>ARTO MORO</v>
      </c>
      <c r="K167" s="5" t="str">
        <f ca="1">INDEX(INDIRECT($4:$4),Table1[//DB])</f>
        <v>KENKO</v>
      </c>
      <c r="L167" s="4" t="str">
        <f ca="1">INDEX(INDIRECT($4:$4),Table1[//DB])</f>
        <v>12 GRS</v>
      </c>
      <c r="M167" s="4" t="str">
        <f ca="1">INDEX(INDIRECT($4:$4),Table1[//DB])</f>
        <v>pen</v>
      </c>
      <c r="N167" s="4" t="str">
        <f ca="1">INDEX(INDIRECT($4:$4),Table1[//DB])</f>
        <v>12</v>
      </c>
      <c r="O167" s="4" t="str">
        <f ca="1">INDEX(INDIRECT($4:$4),Table1[//DB])</f>
        <v>GRS</v>
      </c>
      <c r="P167" s="4">
        <f ca="1">INDEX(INDIRECT($4:$4),Table1[//DB])</f>
        <v>12</v>
      </c>
      <c r="Q167" s="4" t="str">
        <f ca="1">INDEX(INDIRECT($4:$4),Table1[//DB])</f>
        <v>LSN</v>
      </c>
      <c r="R167" s="4">
        <f ca="1">INDEX(INDIRECT($4:$4),Table1[//DB])</f>
        <v>12</v>
      </c>
      <c r="S167" s="4" t="str">
        <f ca="1">INDEX(INDIRECT($4:$4),Table1[//DB])</f>
        <v>PCS</v>
      </c>
      <c r="T167" s="4">
        <f ca="1">INDEX(INDIRECT($4:$4),Table1[//DB])</f>
        <v>1728</v>
      </c>
      <c r="U167" s="4" t="str">
        <f ca="1">INDEX(INDIRECT($4:$4),Table1[//DB])</f>
        <v>PCS</v>
      </c>
      <c r="V167" s="4"/>
      <c r="W167" s="2">
        <f>INDEX([1]!NOTA[C],Table1[[#This Row],[//NOTA]])</f>
        <v>3</v>
      </c>
      <c r="X167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167" s="2">
        <f ca="1">INDEX(INDIRECT($2:$2),Table1[//NOTA])</f>
        <v>0</v>
      </c>
      <c r="Z167" s="2">
        <f>IF(Table1[[#This Row],[CTN]]&lt;1,"",INDEX([1]!NOTA[QTY],Table1[[#This Row],[//NOTA]]))</f>
        <v>0</v>
      </c>
      <c r="AA167" s="2">
        <f>IF(Table1[[#This Row],[CTN]]&lt;1,"",INDEX([1]!NOTA[STN],Table1[[#This Row],[//NOTA]]))</f>
        <v>0</v>
      </c>
      <c r="AB16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5184</v>
      </c>
      <c r="AC167" s="4" t="str">
        <f>IF(Table1[[#This Row],[CTN]]&lt;1,INDEX([1]!NOTA[QTY],Table1[[#This Row],[//NOTA]]),"")</f>
        <v/>
      </c>
      <c r="AD167" s="4" t="str">
        <f>IF(Table1[[#This Row],[SISA]]="","",INDEX([1]!NOTA[STN],Table1[[#This Row],[//NOTA]]))</f>
        <v/>
      </c>
      <c r="AE16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67" s="2" t="str">
        <f>IF(Table1[[#This Row],[SISA X]]="","",Table1[[#This Row],[STN X]])</f>
        <v/>
      </c>
      <c r="AG167" s="2">
        <f ca="1">IF(AND(AX$5:AX$373&gt;=$3:$3,AX$5:AX$373&lt;=$4:$4),Table1[[#This Row],[CTN]],"")</f>
        <v>3</v>
      </c>
      <c r="AH167" s="2" t="str">
        <f ca="1">IF(Table1[[#This Row],[CTN_MG_1]]="","",Table1[[#This Row],[SISA X]])</f>
        <v/>
      </c>
      <c r="AI167" s="2" t="str">
        <f ca="1">IF(Table1[[#This Row],[QTY_ECER_MG_1]]="","",Table1[[#This Row],[STN SISA X]])</f>
        <v/>
      </c>
      <c r="AJ167" s="2">
        <f ca="1">IF(Table1[[#This Row],[CTN_MG_1]]="","",COUNT(AG$6:AG167))</f>
        <v>153</v>
      </c>
      <c r="AK167" s="2" t="str">
        <f ca="1">IF(AND(Table1[TGL_H]&gt;=$3:$3,Table1[TGL_H]&lt;=$4:$4),Table1[CTN],"")</f>
        <v/>
      </c>
      <c r="AL167" s="2" t="str">
        <f ca="1">IF(Table1[[#This Row],[CTN_MG_2]]="","",Table1[[#This Row],[SISA X]])</f>
        <v/>
      </c>
      <c r="AM167" s="2" t="str">
        <f ca="1">IF(Table1[[#This Row],[QTY_ECER_MG_2]]="","",Table1[[#This Row],[STN SISA X]])</f>
        <v/>
      </c>
      <c r="AN167" s="2" t="str">
        <f ca="1">IF(Table1[[#This Row],[CTN_MG_2]]="","",COUNT(AK$6:AK167))</f>
        <v/>
      </c>
      <c r="AO167" s="2" t="str">
        <f ca="1">IF(AND(AX$5:AX$373&gt;=$3:$3,AX$5:AX$373&lt;=$4:$4),Table1[[#This Row],[CTN]],"")</f>
        <v/>
      </c>
      <c r="AP167" s="2" t="str">
        <f ca="1">IF(Table1[[#This Row],[CTN_MG_3]]="","",Table1[[#This Row],[SISA X]])</f>
        <v/>
      </c>
      <c r="AQ167" s="2" t="str">
        <f ca="1">IF(Table1[[#This Row],[QTY_ECER_MG_3]]="","",Table1[[#This Row],[STN SISA X]])</f>
        <v/>
      </c>
      <c r="AR167" s="4" t="str">
        <f ca="1">IF(Table1[[#This Row],[CTN_MG_3]]="","",COUNT(AO$6:AO167))</f>
        <v/>
      </c>
      <c r="AS167" s="4" t="str">
        <f ca="1">IF(AND(Table1[[#This Row],[TGL_H]]&gt;=$3:$3,Table1[[#This Row],[TGL_H]]&lt;=$4:$4),Table1[[#This Row],[CTN]],"")</f>
        <v/>
      </c>
      <c r="AT167" s="4" t="str">
        <f ca="1">IF(Table1[[#This Row],[CTN_MG_4]]="","",Table1[[#This Row],[SISA X]])</f>
        <v/>
      </c>
      <c r="AU167" s="4" t="str">
        <f ca="1">IF(Table1[[#This Row],[QTY_ECER_MG_4]]="","",Table1[[#This Row],[STN SISA X]])</f>
        <v/>
      </c>
      <c r="AV167" s="4" t="str">
        <f ca="1">IF(Table1[[#This Row],[CTN_MG_4]]="","",COUNT(AS$6:AS167))</f>
        <v/>
      </c>
      <c r="AW167" s="4">
        <f ca="1">IF(Table1[[#This Row],[ID_4]]="",IF(Table1[[#This Row],[ID_3]]="",IF(Table1[[#This Row],[ID_2]]="",IF(Table1[[#This Row],[ID_1]]="","",1),2),3),4)</f>
        <v>1</v>
      </c>
      <c r="AX167" s="3">
        <f ca="1">INDEX([1]!NOTA[TGL_H],Table1[[#This Row],[//NOTA]])</f>
        <v>45115</v>
      </c>
    </row>
    <row r="168" spans="1:50" x14ac:dyDescent="0.25">
      <c r="A168" s="1">
        <v>206</v>
      </c>
      <c r="D168" t="str">
        <f ca="1">INDEX([1]!NOTA[NB NOTA_C_QTY],Table1[[#This Row],[//NOTA]])</f>
        <v>kenkogelpenke303tgeltriangularblue12grsartomoro</v>
      </c>
      <c r="E168" t="str">
        <f ca="1">INDEX([1]!NOTA[NB NOTA_C_QTY],Table1[[#This Row],[//NOTA]])&amp;Table1[[#This Row],[MINGGU]]</f>
        <v>kenkogelpenke303tgeltriangularblue12grsartomoro1</v>
      </c>
      <c r="F168">
        <f t="shared" si="2"/>
        <v>206</v>
      </c>
      <c r="G168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68">
        <f ca="1">MATCH(Table1[[#This Row],[NB NOTA_C_QTY]],[2]!db[NB NOTA_C_QTY+F],0)</f>
        <v>400</v>
      </c>
      <c r="I168" s="4" t="str">
        <f ca="1">INDEX(INDIRECT($4:$4),Table1[//DB])</f>
        <v>Bp Kenko KE-303 T-gel BIRU</v>
      </c>
      <c r="J168" s="4" t="str">
        <f ca="1">INDEX(INDIRECT($4:$4),Table1[//DB])</f>
        <v>ARTO MORO</v>
      </c>
      <c r="K168" s="5" t="str">
        <f ca="1">INDEX(INDIRECT($4:$4),Table1[//DB])</f>
        <v>KENKO</v>
      </c>
      <c r="L168" s="4" t="str">
        <f ca="1">INDEX(INDIRECT($4:$4),Table1[//DB])</f>
        <v>12 GRS</v>
      </c>
      <c r="M168" s="4" t="str">
        <f ca="1">INDEX(INDIRECT($4:$4),Table1[//DB])</f>
        <v>pen</v>
      </c>
      <c r="N168" s="4" t="str">
        <f ca="1">INDEX(INDIRECT($4:$4),Table1[//DB])</f>
        <v>12</v>
      </c>
      <c r="O168" s="4" t="str">
        <f ca="1">INDEX(INDIRECT($4:$4),Table1[//DB])</f>
        <v>GRS</v>
      </c>
      <c r="P168" s="4">
        <f ca="1">INDEX(INDIRECT($4:$4),Table1[//DB])</f>
        <v>12</v>
      </c>
      <c r="Q168" s="4" t="str">
        <f ca="1">INDEX(INDIRECT($4:$4),Table1[//DB])</f>
        <v>LSN</v>
      </c>
      <c r="R168" s="4">
        <f ca="1">INDEX(INDIRECT($4:$4),Table1[//DB])</f>
        <v>12</v>
      </c>
      <c r="S168" s="4" t="str">
        <f ca="1">INDEX(INDIRECT($4:$4),Table1[//DB])</f>
        <v>PCS</v>
      </c>
      <c r="T168" s="4">
        <f ca="1">INDEX(INDIRECT($4:$4),Table1[//DB])</f>
        <v>1728</v>
      </c>
      <c r="U168" s="4" t="str">
        <f ca="1">INDEX(INDIRECT($4:$4),Table1[//DB])</f>
        <v>PCS</v>
      </c>
      <c r="V168" s="4"/>
      <c r="W168" s="2">
        <f>INDEX([1]!NOTA[C],Table1[[#This Row],[//NOTA]])</f>
        <v>4</v>
      </c>
      <c r="X168" s="2">
        <f ca="1">IF(Table1[[#This Row],[Column5]]/Table1[[#This Row],[QTY X]]=Table1[[#This Row],[CTN]],Table1[[#This Row],[Column5]]/Table1[[#This Row],[QTY X]],Table1[[#This Row],[Column5]]/Table1[[#This Row],[QTY X]]&amp;" xxx ")</f>
        <v>4</v>
      </c>
      <c r="Y168" s="2">
        <f ca="1">INDEX(INDIRECT($2:$2),Table1[//NOTA])</f>
        <v>0</v>
      </c>
      <c r="Z168" s="2">
        <f>IF(Table1[[#This Row],[CTN]]&lt;1,"",INDEX([1]!NOTA[QTY],Table1[[#This Row],[//NOTA]]))</f>
        <v>0</v>
      </c>
      <c r="AA168" s="2">
        <f>IF(Table1[[#This Row],[CTN]]&lt;1,"",INDEX([1]!NOTA[STN],Table1[[#This Row],[//NOTA]]))</f>
        <v>0</v>
      </c>
      <c r="AB16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6912</v>
      </c>
      <c r="AC168" s="4" t="str">
        <f>IF(Table1[[#This Row],[CTN]]&lt;1,INDEX([1]!NOTA[QTY],Table1[[#This Row],[//NOTA]]),"")</f>
        <v/>
      </c>
      <c r="AD168" s="4" t="str">
        <f>IF(Table1[[#This Row],[SISA]]="","",INDEX([1]!NOTA[STN],Table1[[#This Row],[//NOTA]]))</f>
        <v/>
      </c>
      <c r="AE16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68" s="2" t="str">
        <f>IF(Table1[[#This Row],[SISA X]]="","",Table1[[#This Row],[STN X]])</f>
        <v/>
      </c>
      <c r="AG168" s="2">
        <f ca="1">IF(AND(AX$5:AX$373&gt;=$3:$3,AX$5:AX$373&lt;=$4:$4),Table1[[#This Row],[CTN]],"")</f>
        <v>4</v>
      </c>
      <c r="AH168" s="2" t="str">
        <f ca="1">IF(Table1[[#This Row],[CTN_MG_1]]="","",Table1[[#This Row],[SISA X]])</f>
        <v/>
      </c>
      <c r="AI168" s="2" t="str">
        <f ca="1">IF(Table1[[#This Row],[QTY_ECER_MG_1]]="","",Table1[[#This Row],[STN SISA X]])</f>
        <v/>
      </c>
      <c r="AJ168" s="2">
        <f ca="1">IF(Table1[[#This Row],[CTN_MG_1]]="","",COUNT(AG$6:AG168))</f>
        <v>154</v>
      </c>
      <c r="AK168" s="2" t="str">
        <f ca="1">IF(AND(Table1[TGL_H]&gt;=$3:$3,Table1[TGL_H]&lt;=$4:$4),Table1[CTN],"")</f>
        <v/>
      </c>
      <c r="AL168" s="2" t="str">
        <f ca="1">IF(Table1[[#This Row],[CTN_MG_2]]="","",Table1[[#This Row],[SISA X]])</f>
        <v/>
      </c>
      <c r="AM168" s="2" t="str">
        <f ca="1">IF(Table1[[#This Row],[QTY_ECER_MG_2]]="","",Table1[[#This Row],[STN SISA X]])</f>
        <v/>
      </c>
      <c r="AN168" s="2" t="str">
        <f ca="1">IF(Table1[[#This Row],[CTN_MG_2]]="","",COUNT(AK$6:AK168))</f>
        <v/>
      </c>
      <c r="AO168" s="2" t="str">
        <f ca="1">IF(AND(AX$5:AX$373&gt;=$3:$3,AX$5:AX$373&lt;=$4:$4),Table1[[#This Row],[CTN]],"")</f>
        <v/>
      </c>
      <c r="AP168" s="2" t="str">
        <f ca="1">IF(Table1[[#This Row],[CTN_MG_3]]="","",Table1[[#This Row],[SISA X]])</f>
        <v/>
      </c>
      <c r="AQ168" s="2" t="str">
        <f ca="1">IF(Table1[[#This Row],[QTY_ECER_MG_3]]="","",Table1[[#This Row],[STN SISA X]])</f>
        <v/>
      </c>
      <c r="AR168" s="4" t="str">
        <f ca="1">IF(Table1[[#This Row],[CTN_MG_3]]="","",COUNT(AO$6:AO168))</f>
        <v/>
      </c>
      <c r="AS168" s="4" t="str">
        <f ca="1">IF(AND(Table1[[#This Row],[TGL_H]]&gt;=$3:$3,Table1[[#This Row],[TGL_H]]&lt;=$4:$4),Table1[[#This Row],[CTN]],"")</f>
        <v/>
      </c>
      <c r="AT168" s="4" t="str">
        <f ca="1">IF(Table1[[#This Row],[CTN_MG_4]]="","",Table1[[#This Row],[SISA X]])</f>
        <v/>
      </c>
      <c r="AU168" s="4" t="str">
        <f ca="1">IF(Table1[[#This Row],[QTY_ECER_MG_4]]="","",Table1[[#This Row],[STN SISA X]])</f>
        <v/>
      </c>
      <c r="AV168" s="4" t="str">
        <f ca="1">IF(Table1[[#This Row],[CTN_MG_4]]="","",COUNT(AS$6:AS168))</f>
        <v/>
      </c>
      <c r="AW168" s="4">
        <f ca="1">IF(Table1[[#This Row],[ID_4]]="",IF(Table1[[#This Row],[ID_3]]="",IF(Table1[[#This Row],[ID_2]]="",IF(Table1[[#This Row],[ID_1]]="","",1),2),3),4)</f>
        <v>1</v>
      </c>
      <c r="AX168" s="3">
        <f ca="1">INDEX([1]!NOTA[TGL_H],Table1[[#This Row],[//NOTA]])</f>
        <v>45115</v>
      </c>
    </row>
    <row r="169" spans="1:50" x14ac:dyDescent="0.25">
      <c r="A169" s="1">
        <v>207</v>
      </c>
      <c r="D169" t="str">
        <f ca="1">INDEX([1]!NOTA[NB NOTA_C_QTY],Table1[[#This Row],[//NOTA]])</f>
        <v>kenkogelpenke100black12grsartomoro</v>
      </c>
      <c r="E169" t="str">
        <f ca="1">INDEX([1]!NOTA[NB NOTA_C_QTY],Table1[[#This Row],[//NOTA]])&amp;Table1[[#This Row],[MINGGU]]</f>
        <v>kenkogelpenke100black12grsartomoro1</v>
      </c>
      <c r="F169">
        <f t="shared" si="2"/>
        <v>207</v>
      </c>
      <c r="G169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69">
        <f ca="1">MATCH(Table1[[#This Row],[NB NOTA_C_QTY]],[2]!db[NB NOTA_C_QTY+F],0)</f>
        <v>396</v>
      </c>
      <c r="I169" s="4" t="str">
        <f ca="1">INDEX(INDIRECT($4:$4),Table1[//DB])</f>
        <v>Bp Kenko KE-100 hitam</v>
      </c>
      <c r="J169" s="4" t="str">
        <f ca="1">INDEX(INDIRECT($4:$4),Table1[//DB])</f>
        <v>ARTO MORO</v>
      </c>
      <c r="K169" s="5" t="str">
        <f ca="1">INDEX(INDIRECT($4:$4),Table1[//DB])</f>
        <v>KENKO</v>
      </c>
      <c r="L169" s="4" t="str">
        <f ca="1">INDEX(INDIRECT($4:$4),Table1[//DB])</f>
        <v>12 GRS</v>
      </c>
      <c r="M169" s="4" t="str">
        <f ca="1">INDEX(INDIRECT($4:$4),Table1[//DB])</f>
        <v>pen</v>
      </c>
      <c r="N169" s="4" t="str">
        <f ca="1">INDEX(INDIRECT($4:$4),Table1[//DB])</f>
        <v>12</v>
      </c>
      <c r="O169" s="4" t="str">
        <f ca="1">INDEX(INDIRECT($4:$4),Table1[//DB])</f>
        <v>GRS</v>
      </c>
      <c r="P169" s="4">
        <f ca="1">INDEX(INDIRECT($4:$4),Table1[//DB])</f>
        <v>12</v>
      </c>
      <c r="Q169" s="4" t="str">
        <f ca="1">INDEX(INDIRECT($4:$4),Table1[//DB])</f>
        <v>LSN</v>
      </c>
      <c r="R169" s="4">
        <f ca="1">INDEX(INDIRECT($4:$4),Table1[//DB])</f>
        <v>12</v>
      </c>
      <c r="S169" s="4" t="str">
        <f ca="1">INDEX(INDIRECT($4:$4),Table1[//DB])</f>
        <v>PCS</v>
      </c>
      <c r="T169" s="4">
        <f ca="1">INDEX(INDIRECT($4:$4),Table1[//DB])</f>
        <v>1728</v>
      </c>
      <c r="U169" s="4" t="str">
        <f ca="1">INDEX(INDIRECT($4:$4),Table1[//DB])</f>
        <v>PCS</v>
      </c>
      <c r="V169" s="4"/>
      <c r="W169" s="2">
        <f>INDEX([1]!NOTA[C],Table1[[#This Row],[//NOTA]])</f>
        <v>2</v>
      </c>
      <c r="X169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69" s="2">
        <f ca="1">INDEX(INDIRECT($2:$2),Table1[//NOTA])</f>
        <v>0</v>
      </c>
      <c r="Z169" s="2">
        <f>IF(Table1[[#This Row],[CTN]]&lt;1,"",INDEX([1]!NOTA[QTY],Table1[[#This Row],[//NOTA]]))</f>
        <v>0</v>
      </c>
      <c r="AA169" s="2">
        <f>IF(Table1[[#This Row],[CTN]]&lt;1,"",INDEX([1]!NOTA[STN],Table1[[#This Row],[//NOTA]]))</f>
        <v>0</v>
      </c>
      <c r="AB16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3456</v>
      </c>
      <c r="AC169" s="4" t="str">
        <f>IF(Table1[[#This Row],[CTN]]&lt;1,INDEX([1]!NOTA[QTY],Table1[[#This Row],[//NOTA]]),"")</f>
        <v/>
      </c>
      <c r="AD169" s="4" t="str">
        <f>IF(Table1[[#This Row],[SISA]]="","",INDEX([1]!NOTA[STN],Table1[[#This Row],[//NOTA]]))</f>
        <v/>
      </c>
      <c r="AE16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69" s="2" t="str">
        <f>IF(Table1[[#This Row],[SISA X]]="","",Table1[[#This Row],[STN X]])</f>
        <v/>
      </c>
      <c r="AG169" s="2">
        <f ca="1">IF(AND(AX$5:AX$373&gt;=$3:$3,AX$5:AX$373&lt;=$4:$4),Table1[[#This Row],[CTN]],"")</f>
        <v>2</v>
      </c>
      <c r="AH169" s="2" t="str">
        <f ca="1">IF(Table1[[#This Row],[CTN_MG_1]]="","",Table1[[#This Row],[SISA X]])</f>
        <v/>
      </c>
      <c r="AI169" s="2" t="str">
        <f ca="1">IF(Table1[[#This Row],[QTY_ECER_MG_1]]="","",Table1[[#This Row],[STN SISA X]])</f>
        <v/>
      </c>
      <c r="AJ169" s="2">
        <f ca="1">IF(Table1[[#This Row],[CTN_MG_1]]="","",COUNT(AG$6:AG169))</f>
        <v>155</v>
      </c>
      <c r="AK169" s="2" t="str">
        <f ca="1">IF(AND(Table1[TGL_H]&gt;=$3:$3,Table1[TGL_H]&lt;=$4:$4),Table1[CTN],"")</f>
        <v/>
      </c>
      <c r="AL169" s="2" t="str">
        <f ca="1">IF(Table1[[#This Row],[CTN_MG_2]]="","",Table1[[#This Row],[SISA X]])</f>
        <v/>
      </c>
      <c r="AM169" s="2" t="str">
        <f ca="1">IF(Table1[[#This Row],[QTY_ECER_MG_2]]="","",Table1[[#This Row],[STN SISA X]])</f>
        <v/>
      </c>
      <c r="AN169" s="2" t="str">
        <f ca="1">IF(Table1[[#This Row],[CTN_MG_2]]="","",COUNT(AK$6:AK169))</f>
        <v/>
      </c>
      <c r="AO169" s="2" t="str">
        <f ca="1">IF(AND(AX$5:AX$373&gt;=$3:$3,AX$5:AX$373&lt;=$4:$4),Table1[[#This Row],[CTN]],"")</f>
        <v/>
      </c>
      <c r="AP169" s="2" t="str">
        <f ca="1">IF(Table1[[#This Row],[CTN_MG_3]]="","",Table1[[#This Row],[SISA X]])</f>
        <v/>
      </c>
      <c r="AQ169" s="2" t="str">
        <f ca="1">IF(Table1[[#This Row],[QTY_ECER_MG_3]]="","",Table1[[#This Row],[STN SISA X]])</f>
        <v/>
      </c>
      <c r="AR169" s="4" t="str">
        <f ca="1">IF(Table1[[#This Row],[CTN_MG_3]]="","",COUNT(AO$6:AO169))</f>
        <v/>
      </c>
      <c r="AS169" s="4" t="str">
        <f ca="1">IF(AND(Table1[[#This Row],[TGL_H]]&gt;=$3:$3,Table1[[#This Row],[TGL_H]]&lt;=$4:$4),Table1[[#This Row],[CTN]],"")</f>
        <v/>
      </c>
      <c r="AT169" s="4" t="str">
        <f ca="1">IF(Table1[[#This Row],[CTN_MG_4]]="","",Table1[[#This Row],[SISA X]])</f>
        <v/>
      </c>
      <c r="AU169" s="4" t="str">
        <f ca="1">IF(Table1[[#This Row],[QTY_ECER_MG_4]]="","",Table1[[#This Row],[STN SISA X]])</f>
        <v/>
      </c>
      <c r="AV169" s="4" t="str">
        <f ca="1">IF(Table1[[#This Row],[CTN_MG_4]]="","",COUNT(AS$6:AS169))</f>
        <v/>
      </c>
      <c r="AW169" s="4">
        <f ca="1">IF(Table1[[#This Row],[ID_4]]="",IF(Table1[[#This Row],[ID_3]]="",IF(Table1[[#This Row],[ID_2]]="",IF(Table1[[#This Row],[ID_1]]="","",1),2),3),4)</f>
        <v>1</v>
      </c>
      <c r="AX169" s="3">
        <f ca="1">INDEX([1]!NOTA[TGL_H],Table1[[#This Row],[//NOTA]])</f>
        <v>45115</v>
      </c>
    </row>
    <row r="170" spans="1:50" x14ac:dyDescent="0.25">
      <c r="A170" s="1">
        <v>208</v>
      </c>
      <c r="D170" t="str">
        <f ca="1">INDEX([1]!NOTA[NB NOTA_C_QTY],Table1[[#This Row],[//NOTA]])</f>
        <v>kenkotrigonalclipno350pak10boxartomoro</v>
      </c>
      <c r="E170" t="str">
        <f ca="1">INDEX([1]!NOTA[NB NOTA_C_QTY],Table1[[#This Row],[//NOTA]])&amp;Table1[[#This Row],[MINGGU]]</f>
        <v>kenkotrigonalclipno350pak10boxartomoro1</v>
      </c>
      <c r="F170">
        <f t="shared" si="2"/>
        <v>208</v>
      </c>
      <c r="G170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70">
        <f ca="1">MATCH(Table1[[#This Row],[NB NOTA_C_QTY]],[2]!db[NB NOTA_C_QTY+F],0)</f>
        <v>291</v>
      </c>
      <c r="I170" s="4" t="str">
        <f ca="1">INDEX(INDIRECT($4:$4),Table1[//DB])</f>
        <v>Clip trigonal Kenko no.3</v>
      </c>
      <c r="J170" s="4" t="str">
        <f ca="1">INDEX(INDIRECT($4:$4),Table1[//DB])</f>
        <v>ARTO MORO</v>
      </c>
      <c r="K170" s="5" t="str">
        <f ca="1">INDEX(INDIRECT($4:$4),Table1[//DB])</f>
        <v>KENKO</v>
      </c>
      <c r="L170" s="4" t="str">
        <f ca="1">INDEX(INDIRECT($4:$4),Table1[//DB])</f>
        <v>50 PAK (10 BOX)</v>
      </c>
      <c r="M170" s="4" t="str">
        <f ca="1">INDEX(INDIRECT($4:$4),Table1[//DB])</f>
        <v>clip</v>
      </c>
      <c r="N170" s="4" t="str">
        <f ca="1">INDEX(INDIRECT($4:$4),Table1[//DB])</f>
        <v>50</v>
      </c>
      <c r="O170" s="4" t="str">
        <f ca="1">INDEX(INDIRECT($4:$4),Table1[//DB])</f>
        <v>PAK</v>
      </c>
      <c r="P170" s="4" t="str">
        <f ca="1">INDEX(INDIRECT($4:$4),Table1[//DB])</f>
        <v>10</v>
      </c>
      <c r="Q170" s="4" t="str">
        <f ca="1">INDEX(INDIRECT($4:$4),Table1[//DB])</f>
        <v>BOX</v>
      </c>
      <c r="R170" s="4" t="str">
        <f ca="1">INDEX(INDIRECT($4:$4),Table1[//DB])</f>
        <v/>
      </c>
      <c r="S170" s="4" t="str">
        <f ca="1">INDEX(INDIRECT($4:$4),Table1[//DB])</f>
        <v/>
      </c>
      <c r="T170" s="4">
        <f ca="1">INDEX(INDIRECT($4:$4),Table1[//DB])</f>
        <v>500</v>
      </c>
      <c r="U170" s="4" t="str">
        <f ca="1">INDEX(INDIRECT($4:$4),Table1[//DB])</f>
        <v>BOX</v>
      </c>
      <c r="V170" s="4"/>
      <c r="W170" s="2">
        <f>INDEX([1]!NOTA[C],Table1[[#This Row],[//NOTA]])</f>
        <v>1</v>
      </c>
      <c r="X170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70" s="2">
        <f ca="1">INDEX(INDIRECT($2:$2),Table1[//NOTA])</f>
        <v>0</v>
      </c>
      <c r="Z170" s="2">
        <f>IF(Table1[[#This Row],[CTN]]&lt;1,"",INDEX([1]!NOTA[QTY],Table1[[#This Row],[//NOTA]]))</f>
        <v>0</v>
      </c>
      <c r="AA170" s="2">
        <f>IF(Table1[[#This Row],[CTN]]&lt;1,"",INDEX([1]!NOTA[STN],Table1[[#This Row],[//NOTA]]))</f>
        <v>0</v>
      </c>
      <c r="AB17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500</v>
      </c>
      <c r="AC170" s="4" t="str">
        <f>IF(Table1[[#This Row],[CTN]]&lt;1,INDEX([1]!NOTA[QTY],Table1[[#This Row],[//NOTA]]),"")</f>
        <v/>
      </c>
      <c r="AD170" s="4" t="str">
        <f>IF(Table1[[#This Row],[SISA]]="","",INDEX([1]!NOTA[STN],Table1[[#This Row],[//NOTA]]))</f>
        <v/>
      </c>
      <c r="AE17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70" s="2" t="str">
        <f>IF(Table1[[#This Row],[SISA X]]="","",Table1[[#This Row],[STN X]])</f>
        <v/>
      </c>
      <c r="AG170" s="2">
        <f ca="1">IF(AND(AX$5:AX$373&gt;=$3:$3,AX$5:AX$373&lt;=$4:$4),Table1[[#This Row],[CTN]],"")</f>
        <v>1</v>
      </c>
      <c r="AH170" s="2" t="str">
        <f ca="1">IF(Table1[[#This Row],[CTN_MG_1]]="","",Table1[[#This Row],[SISA X]])</f>
        <v/>
      </c>
      <c r="AI170" s="2" t="str">
        <f ca="1">IF(Table1[[#This Row],[QTY_ECER_MG_1]]="","",Table1[[#This Row],[STN SISA X]])</f>
        <v/>
      </c>
      <c r="AJ170" s="2">
        <f ca="1">IF(Table1[[#This Row],[CTN_MG_1]]="","",COUNT(AG$6:AG170))</f>
        <v>156</v>
      </c>
      <c r="AK170" s="2" t="str">
        <f ca="1">IF(AND(Table1[TGL_H]&gt;=$3:$3,Table1[TGL_H]&lt;=$4:$4),Table1[CTN],"")</f>
        <v/>
      </c>
      <c r="AL170" s="2" t="str">
        <f ca="1">IF(Table1[[#This Row],[CTN_MG_2]]="","",Table1[[#This Row],[SISA X]])</f>
        <v/>
      </c>
      <c r="AM170" s="2" t="str">
        <f ca="1">IF(Table1[[#This Row],[QTY_ECER_MG_2]]="","",Table1[[#This Row],[STN SISA X]])</f>
        <v/>
      </c>
      <c r="AN170" s="2" t="str">
        <f ca="1">IF(Table1[[#This Row],[CTN_MG_2]]="","",COUNT(AK$6:AK170))</f>
        <v/>
      </c>
      <c r="AO170" s="2" t="str">
        <f ca="1">IF(AND(AX$5:AX$373&gt;=$3:$3,AX$5:AX$373&lt;=$4:$4),Table1[[#This Row],[CTN]],"")</f>
        <v/>
      </c>
      <c r="AP170" s="2" t="str">
        <f ca="1">IF(Table1[[#This Row],[CTN_MG_3]]="","",Table1[[#This Row],[SISA X]])</f>
        <v/>
      </c>
      <c r="AQ170" s="2" t="str">
        <f ca="1">IF(Table1[[#This Row],[QTY_ECER_MG_3]]="","",Table1[[#This Row],[STN SISA X]])</f>
        <v/>
      </c>
      <c r="AR170" s="4" t="str">
        <f ca="1">IF(Table1[[#This Row],[CTN_MG_3]]="","",COUNT(AO$6:AO170))</f>
        <v/>
      </c>
      <c r="AS170" s="4" t="str">
        <f ca="1">IF(AND(Table1[[#This Row],[TGL_H]]&gt;=$3:$3,Table1[[#This Row],[TGL_H]]&lt;=$4:$4),Table1[[#This Row],[CTN]],"")</f>
        <v/>
      </c>
      <c r="AT170" s="4" t="str">
        <f ca="1">IF(Table1[[#This Row],[CTN_MG_4]]="","",Table1[[#This Row],[SISA X]])</f>
        <v/>
      </c>
      <c r="AU170" s="4" t="str">
        <f ca="1">IF(Table1[[#This Row],[QTY_ECER_MG_4]]="","",Table1[[#This Row],[STN SISA X]])</f>
        <v/>
      </c>
      <c r="AV170" s="4" t="str">
        <f ca="1">IF(Table1[[#This Row],[CTN_MG_4]]="","",COUNT(AS$6:AS170))</f>
        <v/>
      </c>
      <c r="AW170" s="4">
        <f ca="1">IF(Table1[[#This Row],[ID_4]]="",IF(Table1[[#This Row],[ID_3]]="",IF(Table1[[#This Row],[ID_2]]="",IF(Table1[[#This Row],[ID_1]]="","",1),2),3),4)</f>
        <v>1</v>
      </c>
      <c r="AX170" s="3">
        <f ca="1">INDEX([1]!NOTA[TGL_H],Table1[[#This Row],[//NOTA]])</f>
        <v>45115</v>
      </c>
    </row>
    <row r="171" spans="1:50" x14ac:dyDescent="0.25">
      <c r="A171" s="1">
        <v>209</v>
      </c>
      <c r="D171" t="str">
        <f ca="1">INDEX([1]!NOTA[NB NOTA_C_QTY],Table1[[#This Row],[//NOTA]])</f>
        <v>kenkojumboclipno520pak10boxartomoro</v>
      </c>
      <c r="E171" t="str">
        <f ca="1">INDEX([1]!NOTA[NB NOTA_C_QTY],Table1[[#This Row],[//NOTA]])&amp;Table1[[#This Row],[MINGGU]]</f>
        <v>kenkojumboclipno520pak10boxartomoro1</v>
      </c>
      <c r="F171">
        <f t="shared" si="2"/>
        <v>209</v>
      </c>
      <c r="G171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71">
        <f ca="1">MATCH(Table1[[#This Row],[NB NOTA_C_QTY]],[2]!db[NB NOTA_C_QTY+F],0)</f>
        <v>287</v>
      </c>
      <c r="I171" s="4" t="str">
        <f ca="1">INDEX(INDIRECT($4:$4),Table1[//DB])</f>
        <v>Clip Jumbo Kenko no.5</v>
      </c>
      <c r="J171" s="4" t="str">
        <f ca="1">INDEX(INDIRECT($4:$4),Table1[//DB])</f>
        <v>ARTO MORO</v>
      </c>
      <c r="K171" s="5" t="str">
        <f ca="1">INDEX(INDIRECT($4:$4),Table1[//DB])</f>
        <v>KENKO</v>
      </c>
      <c r="L171" s="4" t="str">
        <f ca="1">INDEX(INDIRECT($4:$4),Table1[//DB])</f>
        <v>20 PAK (10 BOX)</v>
      </c>
      <c r="M171" s="4" t="str">
        <f ca="1">INDEX(INDIRECT($4:$4),Table1[//DB])</f>
        <v>clip</v>
      </c>
      <c r="N171" s="4" t="str">
        <f ca="1">INDEX(INDIRECT($4:$4),Table1[//DB])</f>
        <v>20</v>
      </c>
      <c r="O171" s="4" t="str">
        <f ca="1">INDEX(INDIRECT($4:$4),Table1[//DB])</f>
        <v>PAK</v>
      </c>
      <c r="P171" s="4" t="str">
        <f ca="1">INDEX(INDIRECT($4:$4),Table1[//DB])</f>
        <v>10</v>
      </c>
      <c r="Q171" s="4" t="str">
        <f ca="1">INDEX(INDIRECT($4:$4),Table1[//DB])</f>
        <v>BOX</v>
      </c>
      <c r="R171" s="4" t="str">
        <f ca="1">INDEX(INDIRECT($4:$4),Table1[//DB])</f>
        <v/>
      </c>
      <c r="S171" s="4" t="str">
        <f ca="1">INDEX(INDIRECT($4:$4),Table1[//DB])</f>
        <v/>
      </c>
      <c r="T171" s="4">
        <f ca="1">INDEX(INDIRECT($4:$4),Table1[//DB])</f>
        <v>200</v>
      </c>
      <c r="U171" s="4" t="str">
        <f ca="1">INDEX(INDIRECT($4:$4),Table1[//DB])</f>
        <v>BOX</v>
      </c>
      <c r="V171" s="4"/>
      <c r="W171" s="2">
        <f>INDEX([1]!NOTA[C],Table1[[#This Row],[//NOTA]])</f>
        <v>1</v>
      </c>
      <c r="X171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71" s="2">
        <f ca="1">INDEX(INDIRECT($2:$2),Table1[//NOTA])</f>
        <v>0</v>
      </c>
      <c r="Z171" s="2">
        <f>IF(Table1[[#This Row],[CTN]]&lt;1,"",INDEX([1]!NOTA[QTY],Table1[[#This Row],[//NOTA]]))</f>
        <v>0</v>
      </c>
      <c r="AA171" s="2">
        <f>IF(Table1[[#This Row],[CTN]]&lt;1,"",INDEX([1]!NOTA[STN],Table1[[#This Row],[//NOTA]]))</f>
        <v>0</v>
      </c>
      <c r="AB17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200</v>
      </c>
      <c r="AC171" s="4" t="str">
        <f>IF(Table1[[#This Row],[CTN]]&lt;1,INDEX([1]!NOTA[QTY],Table1[[#This Row],[//NOTA]]),"")</f>
        <v/>
      </c>
      <c r="AD171" s="4" t="str">
        <f>IF(Table1[[#This Row],[SISA]]="","",INDEX([1]!NOTA[STN],Table1[[#This Row],[//NOTA]]))</f>
        <v/>
      </c>
      <c r="AE17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71" s="2" t="str">
        <f>IF(Table1[[#This Row],[SISA X]]="","",Table1[[#This Row],[STN X]])</f>
        <v/>
      </c>
      <c r="AG171" s="2">
        <f ca="1">IF(AND(AX$5:AX$373&gt;=$3:$3,AX$5:AX$373&lt;=$4:$4),Table1[[#This Row],[CTN]],"")</f>
        <v>1</v>
      </c>
      <c r="AH171" s="2" t="str">
        <f ca="1">IF(Table1[[#This Row],[CTN_MG_1]]="","",Table1[[#This Row],[SISA X]])</f>
        <v/>
      </c>
      <c r="AI171" s="2" t="str">
        <f ca="1">IF(Table1[[#This Row],[QTY_ECER_MG_1]]="","",Table1[[#This Row],[STN SISA X]])</f>
        <v/>
      </c>
      <c r="AJ171" s="2">
        <f ca="1">IF(Table1[[#This Row],[CTN_MG_1]]="","",COUNT(AG$6:AG171))</f>
        <v>157</v>
      </c>
      <c r="AK171" s="2" t="str">
        <f ca="1">IF(AND(Table1[TGL_H]&gt;=$3:$3,Table1[TGL_H]&lt;=$4:$4),Table1[CTN],"")</f>
        <v/>
      </c>
      <c r="AL171" s="2" t="str">
        <f ca="1">IF(Table1[[#This Row],[CTN_MG_2]]="","",Table1[[#This Row],[SISA X]])</f>
        <v/>
      </c>
      <c r="AM171" s="2" t="str">
        <f ca="1">IF(Table1[[#This Row],[QTY_ECER_MG_2]]="","",Table1[[#This Row],[STN SISA X]])</f>
        <v/>
      </c>
      <c r="AN171" s="2" t="str">
        <f ca="1">IF(Table1[[#This Row],[CTN_MG_2]]="","",COUNT(AK$6:AK171))</f>
        <v/>
      </c>
      <c r="AO171" s="2" t="str">
        <f ca="1">IF(AND(AX$5:AX$373&gt;=$3:$3,AX$5:AX$373&lt;=$4:$4),Table1[[#This Row],[CTN]],"")</f>
        <v/>
      </c>
      <c r="AP171" s="2" t="str">
        <f ca="1">IF(Table1[[#This Row],[CTN_MG_3]]="","",Table1[[#This Row],[SISA X]])</f>
        <v/>
      </c>
      <c r="AQ171" s="2" t="str">
        <f ca="1">IF(Table1[[#This Row],[QTY_ECER_MG_3]]="","",Table1[[#This Row],[STN SISA X]])</f>
        <v/>
      </c>
      <c r="AR171" s="4" t="str">
        <f ca="1">IF(Table1[[#This Row],[CTN_MG_3]]="","",COUNT(AO$6:AO171))</f>
        <v/>
      </c>
      <c r="AS171" s="4" t="str">
        <f ca="1">IF(AND(Table1[[#This Row],[TGL_H]]&gt;=$3:$3,Table1[[#This Row],[TGL_H]]&lt;=$4:$4),Table1[[#This Row],[CTN]],"")</f>
        <v/>
      </c>
      <c r="AT171" s="4" t="str">
        <f ca="1">IF(Table1[[#This Row],[CTN_MG_4]]="","",Table1[[#This Row],[SISA X]])</f>
        <v/>
      </c>
      <c r="AU171" s="4" t="str">
        <f ca="1">IF(Table1[[#This Row],[QTY_ECER_MG_4]]="","",Table1[[#This Row],[STN SISA X]])</f>
        <v/>
      </c>
      <c r="AV171" s="4" t="str">
        <f ca="1">IF(Table1[[#This Row],[CTN_MG_4]]="","",COUNT(AS$6:AS171))</f>
        <v/>
      </c>
      <c r="AW171" s="4">
        <f ca="1">IF(Table1[[#This Row],[ID_4]]="",IF(Table1[[#This Row],[ID_3]]="",IF(Table1[[#This Row],[ID_2]]="",IF(Table1[[#This Row],[ID_1]]="","",1),2),3),4)</f>
        <v>1</v>
      </c>
      <c r="AX171" s="3">
        <f ca="1">INDEX([1]!NOTA[TGL_H],Table1[[#This Row],[//NOTA]])</f>
        <v>45115</v>
      </c>
    </row>
    <row r="172" spans="1:50" x14ac:dyDescent="0.25">
      <c r="A172" s="1">
        <v>210</v>
      </c>
      <c r="D172" t="str">
        <f ca="1">INDEX([1]!NOTA[NB NOTA_C_QTY],Table1[[#This Row],[//NOTA]])</f>
        <v>kenkopunchno3010lsnartomoro</v>
      </c>
      <c r="E172" t="str">
        <f ca="1">INDEX([1]!NOTA[NB NOTA_C_QTY],Table1[[#This Row],[//NOTA]])&amp;Table1[[#This Row],[MINGGU]]</f>
        <v>kenkopunchno3010lsnartomoro1</v>
      </c>
      <c r="F172">
        <f t="shared" si="2"/>
        <v>210</v>
      </c>
      <c r="G172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72">
        <f ca="1">MATCH(Table1[[#This Row],[NB NOTA_C_QTY]],[2]!db[NB NOTA_C_QTY+F],0)</f>
        <v>757</v>
      </c>
      <c r="I172" s="4" t="str">
        <f ca="1">INDEX(INDIRECT($4:$4),Table1[//DB])</f>
        <v>Punch Kenko no.30</v>
      </c>
      <c r="J172" s="4" t="str">
        <f ca="1">INDEX(INDIRECT($4:$4),Table1[//DB])</f>
        <v>ARTO MORO</v>
      </c>
      <c r="K172" s="5" t="str">
        <f ca="1">INDEX(INDIRECT($4:$4),Table1[//DB])</f>
        <v>KENKO</v>
      </c>
      <c r="L172" s="4" t="str">
        <f ca="1">INDEX(INDIRECT($4:$4),Table1[//DB])</f>
        <v>10 LSN</v>
      </c>
      <c r="M172" s="4" t="str">
        <f ca="1">INDEX(INDIRECT($4:$4),Table1[//DB])</f>
        <v>punch</v>
      </c>
      <c r="N172" s="4" t="str">
        <f ca="1">INDEX(INDIRECT($4:$4),Table1[//DB])</f>
        <v>10</v>
      </c>
      <c r="O172" s="4" t="str">
        <f ca="1">INDEX(INDIRECT($4:$4),Table1[//DB])</f>
        <v>LSN</v>
      </c>
      <c r="P172" s="4">
        <f ca="1">INDEX(INDIRECT($4:$4),Table1[//DB])</f>
        <v>12</v>
      </c>
      <c r="Q172" s="4" t="str">
        <f ca="1">INDEX(INDIRECT($4:$4),Table1[//DB])</f>
        <v>PCS</v>
      </c>
      <c r="R172" s="4" t="str">
        <f ca="1">INDEX(INDIRECT($4:$4),Table1[//DB])</f>
        <v/>
      </c>
      <c r="S172" s="4" t="str">
        <f ca="1">INDEX(INDIRECT($4:$4),Table1[//DB])</f>
        <v/>
      </c>
      <c r="T172" s="4">
        <f ca="1">INDEX(INDIRECT($4:$4),Table1[//DB])</f>
        <v>120</v>
      </c>
      <c r="U172" s="4" t="str">
        <f ca="1">INDEX(INDIRECT($4:$4),Table1[//DB])</f>
        <v>PCS</v>
      </c>
      <c r="V172" s="4"/>
      <c r="W172" s="2">
        <f>INDEX([1]!NOTA[C],Table1[[#This Row],[//NOTA]])</f>
        <v>1</v>
      </c>
      <c r="X172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72" s="2">
        <f ca="1">INDEX(INDIRECT($2:$2),Table1[//NOTA])</f>
        <v>0</v>
      </c>
      <c r="Z172" s="2">
        <f>IF(Table1[[#This Row],[CTN]]&lt;1,"",INDEX([1]!NOTA[QTY],Table1[[#This Row],[//NOTA]]))</f>
        <v>0</v>
      </c>
      <c r="AA172" s="2">
        <f>IF(Table1[[#This Row],[CTN]]&lt;1,"",INDEX([1]!NOTA[STN],Table1[[#This Row],[//NOTA]]))</f>
        <v>0</v>
      </c>
      <c r="AB17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120</v>
      </c>
      <c r="AC172" s="4" t="str">
        <f>IF(Table1[[#This Row],[CTN]]&lt;1,INDEX([1]!NOTA[QTY],Table1[[#This Row],[//NOTA]]),"")</f>
        <v/>
      </c>
      <c r="AD172" s="4" t="str">
        <f>IF(Table1[[#This Row],[SISA]]="","",INDEX([1]!NOTA[STN],Table1[[#This Row],[//NOTA]]))</f>
        <v/>
      </c>
      <c r="AE17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72" s="2" t="str">
        <f>IF(Table1[[#This Row],[SISA X]]="","",Table1[[#This Row],[STN X]])</f>
        <v/>
      </c>
      <c r="AG172" s="2">
        <f ca="1">IF(AND(AX$5:AX$373&gt;=$3:$3,AX$5:AX$373&lt;=$4:$4),Table1[[#This Row],[CTN]],"")</f>
        <v>1</v>
      </c>
      <c r="AH172" s="2" t="str">
        <f ca="1">IF(Table1[[#This Row],[CTN_MG_1]]="","",Table1[[#This Row],[SISA X]])</f>
        <v/>
      </c>
      <c r="AI172" s="2" t="str">
        <f ca="1">IF(Table1[[#This Row],[QTY_ECER_MG_1]]="","",Table1[[#This Row],[STN SISA X]])</f>
        <v/>
      </c>
      <c r="AJ172" s="2">
        <f ca="1">IF(Table1[[#This Row],[CTN_MG_1]]="","",COUNT(AG$6:AG172))</f>
        <v>158</v>
      </c>
      <c r="AK172" s="2" t="str">
        <f ca="1">IF(AND(Table1[TGL_H]&gt;=$3:$3,Table1[TGL_H]&lt;=$4:$4),Table1[CTN],"")</f>
        <v/>
      </c>
      <c r="AL172" s="2" t="str">
        <f ca="1">IF(Table1[[#This Row],[CTN_MG_2]]="","",Table1[[#This Row],[SISA X]])</f>
        <v/>
      </c>
      <c r="AM172" s="2" t="str">
        <f ca="1">IF(Table1[[#This Row],[QTY_ECER_MG_2]]="","",Table1[[#This Row],[STN SISA X]])</f>
        <v/>
      </c>
      <c r="AN172" s="2" t="str">
        <f ca="1">IF(Table1[[#This Row],[CTN_MG_2]]="","",COUNT(AK$6:AK172))</f>
        <v/>
      </c>
      <c r="AO172" s="2" t="str">
        <f ca="1">IF(AND(AX$5:AX$373&gt;=$3:$3,AX$5:AX$373&lt;=$4:$4),Table1[[#This Row],[CTN]],"")</f>
        <v/>
      </c>
      <c r="AP172" s="2" t="str">
        <f ca="1">IF(Table1[[#This Row],[CTN_MG_3]]="","",Table1[[#This Row],[SISA X]])</f>
        <v/>
      </c>
      <c r="AQ172" s="2" t="str">
        <f ca="1">IF(Table1[[#This Row],[QTY_ECER_MG_3]]="","",Table1[[#This Row],[STN SISA X]])</f>
        <v/>
      </c>
      <c r="AR172" s="4" t="str">
        <f ca="1">IF(Table1[[#This Row],[CTN_MG_3]]="","",COUNT(AO$6:AO172))</f>
        <v/>
      </c>
      <c r="AS172" s="4" t="str">
        <f ca="1">IF(AND(Table1[[#This Row],[TGL_H]]&gt;=$3:$3,Table1[[#This Row],[TGL_H]]&lt;=$4:$4),Table1[[#This Row],[CTN]],"")</f>
        <v/>
      </c>
      <c r="AT172" s="4" t="str">
        <f ca="1">IF(Table1[[#This Row],[CTN_MG_4]]="","",Table1[[#This Row],[SISA X]])</f>
        <v/>
      </c>
      <c r="AU172" s="4" t="str">
        <f ca="1">IF(Table1[[#This Row],[QTY_ECER_MG_4]]="","",Table1[[#This Row],[STN SISA X]])</f>
        <v/>
      </c>
      <c r="AV172" s="4" t="str">
        <f ca="1">IF(Table1[[#This Row],[CTN_MG_4]]="","",COUNT(AS$6:AS172))</f>
        <v/>
      </c>
      <c r="AW172" s="4">
        <f ca="1">IF(Table1[[#This Row],[ID_4]]="",IF(Table1[[#This Row],[ID_3]]="",IF(Table1[[#This Row],[ID_2]]="",IF(Table1[[#This Row],[ID_1]]="","",1),2),3),4)</f>
        <v>1</v>
      </c>
      <c r="AX172" s="3">
        <f ca="1">INDEX([1]!NOTA[TGL_H],Table1[[#This Row],[//NOTA]])</f>
        <v>45115</v>
      </c>
    </row>
    <row r="173" spans="1:50" x14ac:dyDescent="0.25">
      <c r="A173" s="1">
        <v>212</v>
      </c>
      <c r="D173" t="str">
        <f ca="1">INDEX([1]!NOTA[NB NOTA_C_QTY],Table1[[#This Row],[//NOTA]])</f>
        <v>mejaipadimportjumbokarakter10pcsuntana</v>
      </c>
      <c r="E173" t="str">
        <f ca="1">INDEX([1]!NOTA[NB NOTA_C_QTY],Table1[[#This Row],[//NOTA]])&amp;Table1[[#This Row],[MINGGU]]</f>
        <v>mejaipadimportjumbokarakter10pcsuntana2</v>
      </c>
      <c r="F173">
        <f t="shared" si="2"/>
        <v>212</v>
      </c>
      <c r="G173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73">
        <f ca="1">MATCH(Table1[[#This Row],[NB NOTA_C_QTY]],[2]!db[NB NOTA_C_QTY+F],0)</f>
        <v>2087</v>
      </c>
      <c r="I173" s="4" t="str">
        <f ca="1">INDEX(INDIRECT($4:$4),Table1[//DB])</f>
        <v>Meja Ipad Import Jumbo Karakter</v>
      </c>
      <c r="J173" s="4" t="str">
        <f ca="1">INDEX(INDIRECT($4:$4),Table1[//DB])</f>
        <v>UNTANA</v>
      </c>
      <c r="K173" s="5" t="str">
        <f ca="1">INDEX(INDIRECT($4:$4),Table1[//DB])</f>
        <v>SAPUTRO OFFICE</v>
      </c>
      <c r="L173" s="4" t="str">
        <f ca="1">INDEX(INDIRECT($4:$4),Table1[//DB])</f>
        <v>10 PCS</v>
      </c>
      <c r="M173" s="4" t="str">
        <f ca="1">INDEX(INDIRECT($4:$4),Table1[//DB])</f>
        <v>meja</v>
      </c>
      <c r="N173" s="4" t="str">
        <f ca="1">INDEX(INDIRECT($4:$4),Table1[//DB])</f>
        <v>10</v>
      </c>
      <c r="O173" s="4" t="str">
        <f ca="1">INDEX(INDIRECT($4:$4),Table1[//DB])</f>
        <v>PCS</v>
      </c>
      <c r="P173" s="4" t="str">
        <f ca="1">INDEX(INDIRECT($4:$4),Table1[//DB])</f>
        <v/>
      </c>
      <c r="Q173" s="4" t="str">
        <f ca="1">INDEX(INDIRECT($4:$4),Table1[//DB])</f>
        <v/>
      </c>
      <c r="R173" s="4" t="str">
        <f ca="1">INDEX(INDIRECT($4:$4),Table1[//DB])</f>
        <v/>
      </c>
      <c r="S173" s="4" t="str">
        <f ca="1">INDEX(INDIRECT($4:$4),Table1[//DB])</f>
        <v/>
      </c>
      <c r="T173" s="4">
        <f ca="1">INDEX(INDIRECT($4:$4),Table1[//DB])</f>
        <v>10</v>
      </c>
      <c r="U173" s="4" t="str">
        <f ca="1">INDEX(INDIRECT($4:$4),Table1[//DB])</f>
        <v>PCS</v>
      </c>
      <c r="V173" s="4"/>
      <c r="W173" s="2">
        <f>INDEX([1]!NOTA[C],Table1[[#This Row],[//NOTA]])</f>
        <v>50</v>
      </c>
      <c r="X173" s="2">
        <f ca="1">IF(Table1[[#This Row],[Column5]]/Table1[[#This Row],[QTY X]]=Table1[[#This Row],[CTN]],Table1[[#This Row],[Column5]]/Table1[[#This Row],[QTY X]],Table1[[#This Row],[Column5]]/Table1[[#This Row],[QTY X]]&amp;" xxx ")</f>
        <v>50</v>
      </c>
      <c r="Y173" s="2">
        <f ca="1">INDEX(INDIRECT($2:$2),Table1[//NOTA])</f>
        <v>0</v>
      </c>
      <c r="Z173" s="2">
        <f>IF(Table1[[#This Row],[CTN]]&lt;1,"",INDEX([1]!NOTA[QTY],Table1[[#This Row],[//NOTA]]))</f>
        <v>500</v>
      </c>
      <c r="AA173" s="2" t="str">
        <f>IF(Table1[[#This Row],[CTN]]&lt;1,"",INDEX([1]!NOTA[STN],Table1[[#This Row],[//NOTA]]))</f>
        <v>PCS</v>
      </c>
      <c r="AB17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500</v>
      </c>
      <c r="AC173" s="4" t="str">
        <f>IF(Table1[[#This Row],[CTN]]&lt;1,INDEX([1]!NOTA[QTY],Table1[[#This Row],[//NOTA]]),"")</f>
        <v/>
      </c>
      <c r="AD173" s="4" t="str">
        <f>IF(Table1[[#This Row],[SISA]]="","",INDEX([1]!NOTA[STN],Table1[[#This Row],[//NOTA]]))</f>
        <v/>
      </c>
      <c r="AE17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73" s="2" t="str">
        <f>IF(Table1[[#This Row],[SISA X]]="","",Table1[[#This Row],[STN X]])</f>
        <v/>
      </c>
      <c r="AG173" s="2" t="str">
        <f ca="1">IF(AND(AX$5:AX$373&gt;=$3:$3,AX$5:AX$373&lt;=$4:$4),Table1[[#This Row],[CTN]],"")</f>
        <v/>
      </c>
      <c r="AH173" s="2" t="str">
        <f ca="1">IF(Table1[[#This Row],[CTN_MG_1]]="","",Table1[[#This Row],[SISA X]])</f>
        <v/>
      </c>
      <c r="AI173" s="2" t="str">
        <f ca="1">IF(Table1[[#This Row],[QTY_ECER_MG_1]]="","",Table1[[#This Row],[STN SISA X]])</f>
        <v/>
      </c>
      <c r="AJ173" s="2" t="str">
        <f ca="1">IF(Table1[[#This Row],[CTN_MG_1]]="","",COUNT(AG$6:AG173))</f>
        <v/>
      </c>
      <c r="AK173" s="2">
        <f ca="1">IF(AND(Table1[TGL_H]&gt;=$3:$3,Table1[TGL_H]&lt;=$4:$4),Table1[CTN],"")</f>
        <v>50</v>
      </c>
      <c r="AL173" s="2" t="str">
        <f ca="1">IF(Table1[[#This Row],[CTN_MG_2]]="","",Table1[[#This Row],[SISA X]])</f>
        <v/>
      </c>
      <c r="AM173" s="2" t="str">
        <f ca="1">IF(Table1[[#This Row],[QTY_ECER_MG_2]]="","",Table1[[#This Row],[STN SISA X]])</f>
        <v/>
      </c>
      <c r="AN173" s="2">
        <f ca="1">IF(Table1[[#This Row],[CTN_MG_2]]="","",COUNT(AK$6:AK173))</f>
        <v>1</v>
      </c>
      <c r="AO173" s="2" t="str">
        <f ca="1">IF(AND(AX$5:AX$373&gt;=$3:$3,AX$5:AX$373&lt;=$4:$4),Table1[[#This Row],[CTN]],"")</f>
        <v/>
      </c>
      <c r="AP173" s="2" t="str">
        <f ca="1">IF(Table1[[#This Row],[CTN_MG_3]]="","",Table1[[#This Row],[SISA X]])</f>
        <v/>
      </c>
      <c r="AQ173" s="2" t="str">
        <f ca="1">IF(Table1[[#This Row],[QTY_ECER_MG_3]]="","",Table1[[#This Row],[STN SISA X]])</f>
        <v/>
      </c>
      <c r="AR173" s="4" t="str">
        <f ca="1">IF(Table1[[#This Row],[CTN_MG_3]]="","",COUNT(AO$6:AO173))</f>
        <v/>
      </c>
      <c r="AS173" s="4" t="str">
        <f ca="1">IF(AND(Table1[[#This Row],[TGL_H]]&gt;=$3:$3,Table1[[#This Row],[TGL_H]]&lt;=$4:$4),Table1[[#This Row],[CTN]],"")</f>
        <v/>
      </c>
      <c r="AT173" s="4" t="str">
        <f ca="1">IF(Table1[[#This Row],[CTN_MG_4]]="","",Table1[[#This Row],[SISA X]])</f>
        <v/>
      </c>
      <c r="AU173" s="4" t="str">
        <f ca="1">IF(Table1[[#This Row],[QTY_ECER_MG_4]]="","",Table1[[#This Row],[STN SISA X]])</f>
        <v/>
      </c>
      <c r="AV173" s="4" t="str">
        <f ca="1">IF(Table1[[#This Row],[CTN_MG_4]]="","",COUNT(AS$6:AS173))</f>
        <v/>
      </c>
      <c r="AW173" s="4">
        <f ca="1">IF(Table1[[#This Row],[ID_4]]="",IF(Table1[[#This Row],[ID_3]]="",IF(Table1[[#This Row],[ID_2]]="",IF(Table1[[#This Row],[ID_1]]="","",1),2),3),4)</f>
        <v>2</v>
      </c>
      <c r="AX173" s="3">
        <f ca="1">INDEX([1]!NOTA[TGL_H],Table1[[#This Row],[//NOTA]])</f>
        <v>45118</v>
      </c>
    </row>
    <row r="174" spans="1:50" x14ac:dyDescent="0.25">
      <c r="A174" s="1">
        <v>214</v>
      </c>
      <c r="D174" t="str">
        <f ca="1">INDEX([1]!NOTA[NB NOTA_C_QTY],Table1[[#This Row],[//NOTA]])</f>
        <v>pianikabluelovelyk2799b10setuntana</v>
      </c>
      <c r="E174" t="str">
        <f ca="1">INDEX([1]!NOTA[NB NOTA_C_QTY],Table1[[#This Row],[//NOTA]])&amp;Table1[[#This Row],[MINGGU]]</f>
        <v>pianikabluelovelyk2799b10setuntana1</v>
      </c>
      <c r="F174">
        <f t="shared" si="2"/>
        <v>214</v>
      </c>
      <c r="G17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74">
        <f ca="1">MATCH(Table1[[#This Row],[NB NOTA_C_QTY]],[2]!db[NB NOTA_C_QTY+F],0)</f>
        <v>2455</v>
      </c>
      <c r="I174" s="4" t="str">
        <f ca="1">INDEX(INDIRECT($4:$4),Table1[//DB])</f>
        <v>Pianika Lovely K-2799-B</v>
      </c>
      <c r="J174" s="4" t="str">
        <f ca="1">INDEX(INDIRECT($4:$4),Table1[//DB])</f>
        <v>UNTANA</v>
      </c>
      <c r="K174" s="5" t="str">
        <f ca="1">INDEX(INDIRECT($4:$4),Table1[//DB])</f>
        <v>LESTARI</v>
      </c>
      <c r="L174" s="4" t="str">
        <f ca="1">INDEX(INDIRECT($4:$4),Table1[//DB])</f>
        <v>10 SET</v>
      </c>
      <c r="M174" s="4" t="str">
        <f ca="1">INDEX(INDIRECT($4:$4),Table1[//DB])</f>
        <v>dll</v>
      </c>
      <c r="N174" s="4" t="str">
        <f ca="1">INDEX(INDIRECT($4:$4),Table1[//DB])</f>
        <v>10</v>
      </c>
      <c r="O174" s="4" t="str">
        <f ca="1">INDEX(INDIRECT($4:$4),Table1[//DB])</f>
        <v>SET</v>
      </c>
      <c r="P174" s="4" t="str">
        <f ca="1">INDEX(INDIRECT($4:$4),Table1[//DB])</f>
        <v/>
      </c>
      <c r="Q174" s="4" t="str">
        <f ca="1">INDEX(INDIRECT($4:$4),Table1[//DB])</f>
        <v/>
      </c>
      <c r="R174" s="4" t="str">
        <f ca="1">INDEX(INDIRECT($4:$4),Table1[//DB])</f>
        <v/>
      </c>
      <c r="S174" s="4" t="str">
        <f ca="1">INDEX(INDIRECT($4:$4),Table1[//DB])</f>
        <v/>
      </c>
      <c r="T174" s="4">
        <f ca="1">INDEX(INDIRECT($4:$4),Table1[//DB])</f>
        <v>10</v>
      </c>
      <c r="U174" s="4" t="str">
        <f ca="1">INDEX(INDIRECT($4:$4),Table1[//DB])</f>
        <v>SET</v>
      </c>
      <c r="V174" s="4"/>
      <c r="W174" s="2">
        <f>INDEX([1]!NOTA[C],Table1[[#This Row],[//NOTA]])</f>
        <v>90</v>
      </c>
      <c r="X174" s="2">
        <f ca="1">IF(Table1[[#This Row],[Column5]]/Table1[[#This Row],[QTY X]]=Table1[[#This Row],[CTN]],Table1[[#This Row],[Column5]]/Table1[[#This Row],[QTY X]],Table1[[#This Row],[Column5]]/Table1[[#This Row],[QTY X]]&amp;" xxx ")</f>
        <v>90</v>
      </c>
      <c r="Y174" s="2">
        <f ca="1">INDEX(INDIRECT($2:$2),Table1[//NOTA])</f>
        <v>0</v>
      </c>
      <c r="Z174" s="2">
        <f>IF(Table1[[#This Row],[CTN]]&lt;1,"",INDEX([1]!NOTA[QTY],Table1[[#This Row],[//NOTA]]))</f>
        <v>900</v>
      </c>
      <c r="AA174" s="2" t="str">
        <f>IF(Table1[[#This Row],[CTN]]&lt;1,"",INDEX([1]!NOTA[STN],Table1[[#This Row],[//NOTA]]))</f>
        <v>SET</v>
      </c>
      <c r="AB17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900</v>
      </c>
      <c r="AC174" s="4" t="str">
        <f>IF(Table1[[#This Row],[CTN]]&lt;1,INDEX([1]!NOTA[QTY],Table1[[#This Row],[//NOTA]]),"")</f>
        <v/>
      </c>
      <c r="AD174" s="4" t="str">
        <f>IF(Table1[[#This Row],[SISA]]="","",INDEX([1]!NOTA[STN],Table1[[#This Row],[//NOTA]]))</f>
        <v/>
      </c>
      <c r="AE17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74" s="2" t="str">
        <f>IF(Table1[[#This Row],[SISA X]]="","",Table1[[#This Row],[STN X]])</f>
        <v/>
      </c>
      <c r="AG174" s="2">
        <f ca="1">IF(AND(AX$5:AX$373&gt;=$3:$3,AX$5:AX$373&lt;=$4:$4),Table1[[#This Row],[CTN]],"")</f>
        <v>90</v>
      </c>
      <c r="AH174" s="2" t="str">
        <f ca="1">IF(Table1[[#This Row],[CTN_MG_1]]="","",Table1[[#This Row],[SISA X]])</f>
        <v/>
      </c>
      <c r="AI174" s="2" t="str">
        <f ca="1">IF(Table1[[#This Row],[QTY_ECER_MG_1]]="","",Table1[[#This Row],[STN SISA X]])</f>
        <v/>
      </c>
      <c r="AJ174" s="2">
        <f ca="1">IF(Table1[[#This Row],[CTN_MG_1]]="","",COUNT(AG$6:AG174))</f>
        <v>159</v>
      </c>
      <c r="AK174" s="2" t="str">
        <f ca="1">IF(AND(Table1[TGL_H]&gt;=$3:$3,Table1[TGL_H]&lt;=$4:$4),Table1[CTN],"")</f>
        <v/>
      </c>
      <c r="AL174" s="2" t="str">
        <f ca="1">IF(Table1[[#This Row],[CTN_MG_2]]="","",Table1[[#This Row],[SISA X]])</f>
        <v/>
      </c>
      <c r="AM174" s="2" t="str">
        <f ca="1">IF(Table1[[#This Row],[QTY_ECER_MG_2]]="","",Table1[[#This Row],[STN SISA X]])</f>
        <v/>
      </c>
      <c r="AN174" s="2" t="str">
        <f ca="1">IF(Table1[[#This Row],[CTN_MG_2]]="","",COUNT(AK$6:AK174))</f>
        <v/>
      </c>
      <c r="AO174" s="2" t="str">
        <f ca="1">IF(AND(AX$5:AX$373&gt;=$3:$3,AX$5:AX$373&lt;=$4:$4),Table1[[#This Row],[CTN]],"")</f>
        <v/>
      </c>
      <c r="AP174" s="2" t="str">
        <f ca="1">IF(Table1[[#This Row],[CTN_MG_3]]="","",Table1[[#This Row],[SISA X]])</f>
        <v/>
      </c>
      <c r="AQ174" s="2" t="str">
        <f ca="1">IF(Table1[[#This Row],[QTY_ECER_MG_3]]="","",Table1[[#This Row],[STN SISA X]])</f>
        <v/>
      </c>
      <c r="AR174" s="4" t="str">
        <f ca="1">IF(Table1[[#This Row],[CTN_MG_3]]="","",COUNT(AO$6:AO174))</f>
        <v/>
      </c>
      <c r="AS174" s="4" t="str">
        <f ca="1">IF(AND(Table1[[#This Row],[TGL_H]]&gt;=$3:$3,Table1[[#This Row],[TGL_H]]&lt;=$4:$4),Table1[[#This Row],[CTN]],"")</f>
        <v/>
      </c>
      <c r="AT174" s="4" t="str">
        <f ca="1">IF(Table1[[#This Row],[CTN_MG_4]]="","",Table1[[#This Row],[SISA X]])</f>
        <v/>
      </c>
      <c r="AU174" s="4" t="str">
        <f ca="1">IF(Table1[[#This Row],[QTY_ECER_MG_4]]="","",Table1[[#This Row],[STN SISA X]])</f>
        <v/>
      </c>
      <c r="AV174" s="4" t="str">
        <f ca="1">IF(Table1[[#This Row],[CTN_MG_4]]="","",COUNT(AS$6:AS174))</f>
        <v/>
      </c>
      <c r="AW174" s="4">
        <f ca="1">IF(Table1[[#This Row],[ID_4]]="",IF(Table1[[#This Row],[ID_3]]="",IF(Table1[[#This Row],[ID_2]]="",IF(Table1[[#This Row],[ID_1]]="","",1),2),3),4)</f>
        <v>1</v>
      </c>
      <c r="AX174" s="3">
        <f ca="1">INDEX([1]!NOTA[TGL_H],Table1[[#This Row],[//NOTA]])</f>
        <v>45115</v>
      </c>
    </row>
    <row r="175" spans="1:50" x14ac:dyDescent="0.25">
      <c r="A175" s="1">
        <v>217</v>
      </c>
      <c r="D175" t="str">
        <f ca="1">INDEX([1]!NOTA[NB NOTA_C_QTY],Table1[[#This Row],[//NOTA]])</f>
        <v>docritboxbatik8lsnuntana</v>
      </c>
      <c r="E175" t="str">
        <f ca="1">INDEX([1]!NOTA[NB NOTA_C_QTY],Table1[[#This Row],[//NOTA]])&amp;Table1[[#This Row],[MINGGU]]</f>
        <v>docritboxbatik8lsnuntana1</v>
      </c>
      <c r="F175">
        <f t="shared" si="2"/>
        <v>217</v>
      </c>
      <c r="G175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75">
        <f ca="1">MATCH(Table1[[#This Row],[NB NOTA_C_QTY]],[2]!db[NB NOTA_C_QTY+F],0)</f>
        <v>1562</v>
      </c>
      <c r="I175" s="4" t="str">
        <f ca="1">INDEX(INDIRECT($4:$4),Table1[//DB])</f>
        <v>Doc rest box batik</v>
      </c>
      <c r="J175" s="4" t="str">
        <f ca="1">INDEX(INDIRECT($4:$4),Table1[//DB])</f>
        <v>UNTANA</v>
      </c>
      <c r="K175" s="5" t="str">
        <f ca="1">INDEX(INDIRECT($4:$4),Table1[//DB])</f>
        <v>COMBI</v>
      </c>
      <c r="L175" s="4" t="str">
        <f ca="1">INDEX(INDIRECT($4:$4),Table1[//DB])</f>
        <v>8 LSN</v>
      </c>
      <c r="M175" s="4" t="str">
        <f ca="1">INDEX(INDIRECT($4:$4),Table1[//DB])</f>
        <v>doc</v>
      </c>
      <c r="N175" s="4" t="str">
        <f ca="1">INDEX(INDIRECT($4:$4),Table1[//DB])</f>
        <v>8</v>
      </c>
      <c r="O175" s="4" t="str">
        <f ca="1">INDEX(INDIRECT($4:$4),Table1[//DB])</f>
        <v>LSN</v>
      </c>
      <c r="P175" s="4">
        <f ca="1">INDEX(INDIRECT($4:$4),Table1[//DB])</f>
        <v>12</v>
      </c>
      <c r="Q175" s="4" t="str">
        <f ca="1">INDEX(INDIRECT($4:$4),Table1[//DB])</f>
        <v>PCS</v>
      </c>
      <c r="R175" s="4" t="str">
        <f ca="1">INDEX(INDIRECT($4:$4),Table1[//DB])</f>
        <v/>
      </c>
      <c r="S175" s="4" t="str">
        <f ca="1">INDEX(INDIRECT($4:$4),Table1[//DB])</f>
        <v/>
      </c>
      <c r="T175" s="4">
        <f ca="1">INDEX(INDIRECT($4:$4),Table1[//DB])</f>
        <v>96</v>
      </c>
      <c r="U175" s="4" t="str">
        <f ca="1">INDEX(INDIRECT($4:$4),Table1[//DB])</f>
        <v>PCS</v>
      </c>
      <c r="V175" s="4"/>
      <c r="W175" s="2">
        <f>INDEX([1]!NOTA[C],Table1[[#This Row],[//NOTA]])</f>
        <v>1</v>
      </c>
      <c r="X175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75" s="2">
        <f ca="1">INDEX(INDIRECT($2:$2),Table1[//NOTA])</f>
        <v>0</v>
      </c>
      <c r="Z175" s="2">
        <f>IF(Table1[[#This Row],[CTN]]&lt;1,"",INDEX([1]!NOTA[QTY],Table1[[#This Row],[//NOTA]]))</f>
        <v>8</v>
      </c>
      <c r="AA175" s="2" t="str">
        <f>IF(Table1[[#This Row],[CTN]]&lt;1,"",INDEX([1]!NOTA[STN],Table1[[#This Row],[//NOTA]]))</f>
        <v>LSN</v>
      </c>
      <c r="AB175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96</v>
      </c>
      <c r="AC175" s="4" t="str">
        <f>IF(Table1[[#This Row],[CTN]]&lt;1,INDEX([1]!NOTA[QTY],Table1[[#This Row],[//NOTA]]),"")</f>
        <v/>
      </c>
      <c r="AD175" s="4" t="str">
        <f>IF(Table1[[#This Row],[SISA]]="","",INDEX([1]!NOTA[STN],Table1[[#This Row],[//NOTA]]))</f>
        <v/>
      </c>
      <c r="AE17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75" s="2" t="str">
        <f>IF(Table1[[#This Row],[SISA X]]="","",Table1[[#This Row],[STN X]])</f>
        <v/>
      </c>
      <c r="AG175" s="2">
        <f ca="1">IF(AND(AX$5:AX$373&gt;=$3:$3,AX$5:AX$373&lt;=$4:$4),Table1[[#This Row],[CTN]],"")</f>
        <v>1</v>
      </c>
      <c r="AH175" s="2" t="str">
        <f ca="1">IF(Table1[[#This Row],[CTN_MG_1]]="","",Table1[[#This Row],[SISA X]])</f>
        <v/>
      </c>
      <c r="AI175" s="2" t="str">
        <f ca="1">IF(Table1[[#This Row],[QTY_ECER_MG_1]]="","",Table1[[#This Row],[STN SISA X]])</f>
        <v/>
      </c>
      <c r="AJ175" s="2">
        <f ca="1">IF(Table1[[#This Row],[CTN_MG_1]]="","",COUNT(AG$6:AG175))</f>
        <v>160</v>
      </c>
      <c r="AK175" s="2" t="str">
        <f ca="1">IF(AND(Table1[TGL_H]&gt;=$3:$3,Table1[TGL_H]&lt;=$4:$4),Table1[CTN],"")</f>
        <v/>
      </c>
      <c r="AL175" s="2" t="str">
        <f ca="1">IF(Table1[[#This Row],[CTN_MG_2]]="","",Table1[[#This Row],[SISA X]])</f>
        <v/>
      </c>
      <c r="AM175" s="2" t="str">
        <f ca="1">IF(Table1[[#This Row],[QTY_ECER_MG_2]]="","",Table1[[#This Row],[STN SISA X]])</f>
        <v/>
      </c>
      <c r="AN175" s="2" t="str">
        <f ca="1">IF(Table1[[#This Row],[CTN_MG_2]]="","",COUNT(AK$6:AK175))</f>
        <v/>
      </c>
      <c r="AO175" s="2" t="str">
        <f ca="1">IF(AND(AX$5:AX$373&gt;=$3:$3,AX$5:AX$373&lt;=$4:$4),Table1[[#This Row],[CTN]],"")</f>
        <v/>
      </c>
      <c r="AP175" s="2" t="str">
        <f ca="1">IF(Table1[[#This Row],[CTN_MG_3]]="","",Table1[[#This Row],[SISA X]])</f>
        <v/>
      </c>
      <c r="AQ175" s="2" t="str">
        <f ca="1">IF(Table1[[#This Row],[QTY_ECER_MG_3]]="","",Table1[[#This Row],[STN SISA X]])</f>
        <v/>
      </c>
      <c r="AR175" s="4" t="str">
        <f ca="1">IF(Table1[[#This Row],[CTN_MG_3]]="","",COUNT(AO$6:AO175))</f>
        <v/>
      </c>
      <c r="AS175" s="4" t="str">
        <f ca="1">IF(AND(Table1[[#This Row],[TGL_H]]&gt;=$3:$3,Table1[[#This Row],[TGL_H]]&lt;=$4:$4),Table1[[#This Row],[CTN]],"")</f>
        <v/>
      </c>
      <c r="AT175" s="4" t="str">
        <f ca="1">IF(Table1[[#This Row],[CTN_MG_4]]="","",Table1[[#This Row],[SISA X]])</f>
        <v/>
      </c>
      <c r="AU175" s="4" t="str">
        <f ca="1">IF(Table1[[#This Row],[QTY_ECER_MG_4]]="","",Table1[[#This Row],[STN SISA X]])</f>
        <v/>
      </c>
      <c r="AV175" s="4" t="str">
        <f ca="1">IF(Table1[[#This Row],[CTN_MG_4]]="","",COUNT(AS$6:AS175))</f>
        <v/>
      </c>
      <c r="AW175" s="4">
        <f ca="1">IF(Table1[[#This Row],[ID_4]]="",IF(Table1[[#This Row],[ID_3]]="",IF(Table1[[#This Row],[ID_2]]="",IF(Table1[[#This Row],[ID_1]]="","",1),2),3),4)</f>
        <v>1</v>
      </c>
      <c r="AX175" s="3">
        <f ca="1">INDEX([1]!NOTA[TGL_H],Table1[[#This Row],[//NOTA]])</f>
        <v>45115</v>
      </c>
    </row>
    <row r="176" spans="1:50" x14ac:dyDescent="0.25">
      <c r="A176" s="1">
        <v>219</v>
      </c>
      <c r="D176" t="str">
        <f ca="1">INDEX([1]!NOTA[NB NOTA_C_QTY],Table1[[#This Row],[//NOTA]])</f>
        <v>malamshintoengk612w480pcsuntana</v>
      </c>
      <c r="E176" t="str">
        <f ca="1">INDEX([1]!NOTA[NB NOTA_C_QTY],Table1[[#This Row],[//NOTA]])&amp;Table1[[#This Row],[MINGGU]]</f>
        <v>malamshintoengk612w480pcsuntana2</v>
      </c>
      <c r="F176">
        <f t="shared" si="2"/>
        <v>219</v>
      </c>
      <c r="G176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76">
        <f ca="1">MATCH(Table1[[#This Row],[NB NOTA_C_QTY]],[2]!db[NB NOTA_C_QTY+F],0)</f>
        <v>1960</v>
      </c>
      <c r="I176" s="4" t="str">
        <f ca="1">INDEX(INDIRECT($4:$4),Table1[//DB])</f>
        <v>Malam Shintoeng K 6-12W</v>
      </c>
      <c r="J176" s="4" t="str">
        <f ca="1">INDEX(INDIRECT($4:$4),Table1[//DB])</f>
        <v>UNTANA</v>
      </c>
      <c r="K176" s="5" t="str">
        <f ca="1">INDEX(INDIRECT($4:$4),Table1[//DB])</f>
        <v>HANSA</v>
      </c>
      <c r="L176" s="4" t="str">
        <f ca="1">INDEX(INDIRECT($4:$4),Table1[//DB])</f>
        <v>480 PCS</v>
      </c>
      <c r="M176" s="4" t="str">
        <f ca="1">INDEX(INDIRECT($4:$4),Table1[//DB])</f>
        <v>lilin</v>
      </c>
      <c r="N176" s="4" t="str">
        <f ca="1">INDEX(INDIRECT($4:$4),Table1[//DB])</f>
        <v>480</v>
      </c>
      <c r="O176" s="4" t="str">
        <f ca="1">INDEX(INDIRECT($4:$4),Table1[//DB])</f>
        <v>PCS</v>
      </c>
      <c r="P176" s="4" t="str">
        <f ca="1">INDEX(INDIRECT($4:$4),Table1[//DB])</f>
        <v/>
      </c>
      <c r="Q176" s="4" t="str">
        <f ca="1">INDEX(INDIRECT($4:$4),Table1[//DB])</f>
        <v/>
      </c>
      <c r="R176" s="4" t="str">
        <f ca="1">INDEX(INDIRECT($4:$4),Table1[//DB])</f>
        <v/>
      </c>
      <c r="S176" s="4" t="str">
        <f ca="1">INDEX(INDIRECT($4:$4),Table1[//DB])</f>
        <v/>
      </c>
      <c r="T176" s="4">
        <f ca="1">INDEX(INDIRECT($4:$4),Table1[//DB])</f>
        <v>480</v>
      </c>
      <c r="U176" s="4" t="str">
        <f ca="1">INDEX(INDIRECT($4:$4),Table1[//DB])</f>
        <v>PCS</v>
      </c>
      <c r="V176" s="4"/>
      <c r="W176" s="2">
        <f>INDEX([1]!NOTA[C],Table1[[#This Row],[//NOTA]])</f>
        <v>3</v>
      </c>
      <c r="X176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176" s="2">
        <f ca="1">INDEX(INDIRECT($2:$2),Table1[//NOTA])</f>
        <v>0</v>
      </c>
      <c r="Z176" s="2">
        <f>IF(Table1[[#This Row],[CTN]]&lt;1,"",INDEX([1]!NOTA[QTY],Table1[[#This Row],[//NOTA]]))</f>
        <v>1440</v>
      </c>
      <c r="AA176" s="2" t="str">
        <f>IF(Table1[[#This Row],[CTN]]&lt;1,"",INDEX([1]!NOTA[STN],Table1[[#This Row],[//NOTA]]))</f>
        <v>PCS</v>
      </c>
      <c r="AB17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1440</v>
      </c>
      <c r="AC176" s="4" t="str">
        <f>IF(Table1[[#This Row],[CTN]]&lt;1,INDEX([1]!NOTA[QTY],Table1[[#This Row],[//NOTA]]),"")</f>
        <v/>
      </c>
      <c r="AD176" s="4" t="str">
        <f>IF(Table1[[#This Row],[SISA]]="","",INDEX([1]!NOTA[STN],Table1[[#This Row],[//NOTA]]))</f>
        <v/>
      </c>
      <c r="AE17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76" s="2" t="str">
        <f>IF(Table1[[#This Row],[SISA X]]="","",Table1[[#This Row],[STN X]])</f>
        <v/>
      </c>
      <c r="AG176" s="2" t="str">
        <f ca="1">IF(AND(AX$5:AX$373&gt;=$3:$3,AX$5:AX$373&lt;=$4:$4),Table1[[#This Row],[CTN]],"")</f>
        <v/>
      </c>
      <c r="AH176" s="2" t="str">
        <f ca="1">IF(Table1[[#This Row],[CTN_MG_1]]="","",Table1[[#This Row],[SISA X]])</f>
        <v/>
      </c>
      <c r="AI176" s="2" t="str">
        <f ca="1">IF(Table1[[#This Row],[QTY_ECER_MG_1]]="","",Table1[[#This Row],[STN SISA X]])</f>
        <v/>
      </c>
      <c r="AJ176" s="2" t="str">
        <f ca="1">IF(Table1[[#This Row],[CTN_MG_1]]="","",COUNT(AG$6:AG176))</f>
        <v/>
      </c>
      <c r="AK176" s="2">
        <f ca="1">IF(AND(Table1[TGL_H]&gt;=$3:$3,Table1[TGL_H]&lt;=$4:$4),Table1[CTN],"")</f>
        <v>3</v>
      </c>
      <c r="AL176" s="2" t="str">
        <f ca="1">IF(Table1[[#This Row],[CTN_MG_2]]="","",Table1[[#This Row],[SISA X]])</f>
        <v/>
      </c>
      <c r="AM176" s="2" t="str">
        <f ca="1">IF(Table1[[#This Row],[QTY_ECER_MG_2]]="","",Table1[[#This Row],[STN SISA X]])</f>
        <v/>
      </c>
      <c r="AN176" s="2">
        <f ca="1">IF(Table1[[#This Row],[CTN_MG_2]]="","",COUNT(AK$6:AK176))</f>
        <v>2</v>
      </c>
      <c r="AO176" s="2" t="str">
        <f ca="1">IF(AND(AX$5:AX$373&gt;=$3:$3,AX$5:AX$373&lt;=$4:$4),Table1[[#This Row],[CTN]],"")</f>
        <v/>
      </c>
      <c r="AP176" s="2" t="str">
        <f ca="1">IF(Table1[[#This Row],[CTN_MG_3]]="","",Table1[[#This Row],[SISA X]])</f>
        <v/>
      </c>
      <c r="AQ176" s="2" t="str">
        <f ca="1">IF(Table1[[#This Row],[QTY_ECER_MG_3]]="","",Table1[[#This Row],[STN SISA X]])</f>
        <v/>
      </c>
      <c r="AR176" s="4" t="str">
        <f ca="1">IF(Table1[[#This Row],[CTN_MG_3]]="","",COUNT(AO$6:AO176))</f>
        <v/>
      </c>
      <c r="AS176" s="4" t="str">
        <f ca="1">IF(AND(Table1[[#This Row],[TGL_H]]&gt;=$3:$3,Table1[[#This Row],[TGL_H]]&lt;=$4:$4),Table1[[#This Row],[CTN]],"")</f>
        <v/>
      </c>
      <c r="AT176" s="4" t="str">
        <f ca="1">IF(Table1[[#This Row],[CTN_MG_4]]="","",Table1[[#This Row],[SISA X]])</f>
        <v/>
      </c>
      <c r="AU176" s="4" t="str">
        <f ca="1">IF(Table1[[#This Row],[QTY_ECER_MG_4]]="","",Table1[[#This Row],[STN SISA X]])</f>
        <v/>
      </c>
      <c r="AV176" s="4" t="str">
        <f ca="1">IF(Table1[[#This Row],[CTN_MG_4]]="","",COUNT(AS$6:AS176))</f>
        <v/>
      </c>
      <c r="AW176" s="4">
        <f ca="1">IF(Table1[[#This Row],[ID_4]]="",IF(Table1[[#This Row],[ID_3]]="",IF(Table1[[#This Row],[ID_2]]="",IF(Table1[[#This Row],[ID_1]]="","",1),2),3),4)</f>
        <v>2</v>
      </c>
      <c r="AX176" s="3">
        <f ca="1">INDEX([1]!NOTA[TGL_H],Table1[[#This Row],[//NOTA]])</f>
        <v>45117</v>
      </c>
    </row>
    <row r="177" spans="1:50" x14ac:dyDescent="0.25">
      <c r="A177" s="1">
        <v>221</v>
      </c>
      <c r="D177" t="str">
        <f ca="1">INDEX([1]!NOTA[NB NOTA_C_QTY],Table1[[#This Row],[//NOTA]])</f>
        <v>pencilcasekalengwbiscc100872pcsuntana</v>
      </c>
      <c r="E177" t="str">
        <f ca="1">INDEX([1]!NOTA[NB NOTA_C_QTY],Table1[[#This Row],[//NOTA]])&amp;Table1[[#This Row],[MINGGU]]</f>
        <v>pencilcasekalengwbiscc100872pcsuntana2</v>
      </c>
      <c r="F177">
        <f t="shared" si="2"/>
        <v>221</v>
      </c>
      <c r="G177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77">
        <f ca="1">MATCH(Table1[[#This Row],[NB NOTA_C_QTY]],[2]!db[NB NOTA_C_QTY+F],0)</f>
        <v>2228</v>
      </c>
      <c r="I177" s="4" t="str">
        <f ca="1">INDEX(INDIRECT($4:$4),Table1[//DB])</f>
        <v>Pc Klg CC 1008 + Isi</v>
      </c>
      <c r="J177" s="4" t="str">
        <f ca="1">INDEX(INDIRECT($4:$4),Table1[//DB])</f>
        <v>UNTANA</v>
      </c>
      <c r="K177" s="5" t="str">
        <f ca="1">INDEX(INDIRECT($4:$4),Table1[//DB])</f>
        <v>BINTANG JAYA</v>
      </c>
      <c r="L177" s="4" t="str">
        <f ca="1">INDEX(INDIRECT($4:$4),Table1[//DB])</f>
        <v>72 PCS</v>
      </c>
      <c r="M177" s="4" t="str">
        <f ca="1">INDEX(INDIRECT($4:$4),Table1[//DB])</f>
        <v>pcase</v>
      </c>
      <c r="N177" s="4" t="str">
        <f ca="1">INDEX(INDIRECT($4:$4),Table1[//DB])</f>
        <v>72</v>
      </c>
      <c r="O177" s="4" t="str">
        <f ca="1">INDEX(INDIRECT($4:$4),Table1[//DB])</f>
        <v>PCS</v>
      </c>
      <c r="P177" s="4" t="str">
        <f ca="1">INDEX(INDIRECT($4:$4),Table1[//DB])</f>
        <v/>
      </c>
      <c r="Q177" s="4" t="str">
        <f ca="1">INDEX(INDIRECT($4:$4),Table1[//DB])</f>
        <v/>
      </c>
      <c r="R177" s="4" t="str">
        <f ca="1">INDEX(INDIRECT($4:$4),Table1[//DB])</f>
        <v/>
      </c>
      <c r="S177" s="4" t="str">
        <f ca="1">INDEX(INDIRECT($4:$4),Table1[//DB])</f>
        <v/>
      </c>
      <c r="T177" s="4">
        <f ca="1">INDEX(INDIRECT($4:$4),Table1[//DB])</f>
        <v>72</v>
      </c>
      <c r="U177" s="4" t="str">
        <f ca="1">INDEX(INDIRECT($4:$4),Table1[//DB])</f>
        <v>PCS</v>
      </c>
      <c r="V177" s="4"/>
      <c r="W177" s="2">
        <f>INDEX([1]!NOTA[C],Table1[[#This Row],[//NOTA]])</f>
        <v>20</v>
      </c>
      <c r="X177" s="2">
        <f ca="1">IF(Table1[[#This Row],[Column5]]/Table1[[#This Row],[QTY X]]=Table1[[#This Row],[CTN]],Table1[[#This Row],[Column5]]/Table1[[#This Row],[QTY X]],Table1[[#This Row],[Column5]]/Table1[[#This Row],[QTY X]]&amp;" xxx ")</f>
        <v>20</v>
      </c>
      <c r="Y177" s="2">
        <f ca="1">INDEX(INDIRECT($2:$2),Table1[//NOTA])</f>
        <v>0</v>
      </c>
      <c r="Z177" s="2">
        <f>IF(Table1[[#This Row],[CTN]]&lt;1,"",INDEX([1]!NOTA[QTY],Table1[[#This Row],[//NOTA]]))</f>
        <v>1440</v>
      </c>
      <c r="AA177" s="2" t="str">
        <f>IF(Table1[[#This Row],[CTN]]&lt;1,"",INDEX([1]!NOTA[STN],Table1[[#This Row],[//NOTA]]))</f>
        <v>PCS</v>
      </c>
      <c r="AB17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1440</v>
      </c>
      <c r="AC177" s="4" t="str">
        <f>IF(Table1[[#This Row],[CTN]]&lt;1,INDEX([1]!NOTA[QTY],Table1[[#This Row],[//NOTA]]),"")</f>
        <v/>
      </c>
      <c r="AD177" s="4" t="str">
        <f>IF(Table1[[#This Row],[SISA]]="","",INDEX([1]!NOTA[STN],Table1[[#This Row],[//NOTA]]))</f>
        <v/>
      </c>
      <c r="AE17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77" s="2" t="str">
        <f>IF(Table1[[#This Row],[SISA X]]="","",Table1[[#This Row],[STN X]])</f>
        <v/>
      </c>
      <c r="AG177" s="2" t="str">
        <f ca="1">IF(AND(AX$5:AX$373&gt;=$3:$3,AX$5:AX$373&lt;=$4:$4),Table1[[#This Row],[CTN]],"")</f>
        <v/>
      </c>
      <c r="AH177" s="2" t="str">
        <f ca="1">IF(Table1[[#This Row],[CTN_MG_1]]="","",Table1[[#This Row],[SISA X]])</f>
        <v/>
      </c>
      <c r="AI177" s="2" t="str">
        <f ca="1">IF(Table1[[#This Row],[QTY_ECER_MG_1]]="","",Table1[[#This Row],[STN SISA X]])</f>
        <v/>
      </c>
      <c r="AJ177" s="2" t="str">
        <f ca="1">IF(Table1[[#This Row],[CTN_MG_1]]="","",COUNT(AG$6:AG177))</f>
        <v/>
      </c>
      <c r="AK177" s="2">
        <f ca="1">IF(AND(Table1[TGL_H]&gt;=$3:$3,Table1[TGL_H]&lt;=$4:$4),Table1[CTN],"")</f>
        <v>20</v>
      </c>
      <c r="AL177" s="2" t="str">
        <f ca="1">IF(Table1[[#This Row],[CTN_MG_2]]="","",Table1[[#This Row],[SISA X]])</f>
        <v/>
      </c>
      <c r="AM177" s="2" t="str">
        <f ca="1">IF(Table1[[#This Row],[QTY_ECER_MG_2]]="","",Table1[[#This Row],[STN SISA X]])</f>
        <v/>
      </c>
      <c r="AN177" s="2">
        <f ca="1">IF(Table1[[#This Row],[CTN_MG_2]]="","",COUNT(AK$6:AK177))</f>
        <v>3</v>
      </c>
      <c r="AO177" s="2" t="str">
        <f ca="1">IF(AND(AX$5:AX$373&gt;=$3:$3,AX$5:AX$373&lt;=$4:$4),Table1[[#This Row],[CTN]],"")</f>
        <v/>
      </c>
      <c r="AP177" s="2" t="str">
        <f ca="1">IF(Table1[[#This Row],[CTN_MG_3]]="","",Table1[[#This Row],[SISA X]])</f>
        <v/>
      </c>
      <c r="AQ177" s="2" t="str">
        <f ca="1">IF(Table1[[#This Row],[QTY_ECER_MG_3]]="","",Table1[[#This Row],[STN SISA X]])</f>
        <v/>
      </c>
      <c r="AR177" s="4" t="str">
        <f ca="1">IF(Table1[[#This Row],[CTN_MG_3]]="","",COUNT(AO$6:AO177))</f>
        <v/>
      </c>
      <c r="AS177" s="4" t="str">
        <f ca="1">IF(AND(Table1[[#This Row],[TGL_H]]&gt;=$3:$3,Table1[[#This Row],[TGL_H]]&lt;=$4:$4),Table1[[#This Row],[CTN]],"")</f>
        <v/>
      </c>
      <c r="AT177" s="4" t="str">
        <f ca="1">IF(Table1[[#This Row],[CTN_MG_4]]="","",Table1[[#This Row],[SISA X]])</f>
        <v/>
      </c>
      <c r="AU177" s="4" t="str">
        <f ca="1">IF(Table1[[#This Row],[QTY_ECER_MG_4]]="","",Table1[[#This Row],[STN SISA X]])</f>
        <v/>
      </c>
      <c r="AV177" s="4" t="str">
        <f ca="1">IF(Table1[[#This Row],[CTN_MG_4]]="","",COUNT(AS$6:AS177))</f>
        <v/>
      </c>
      <c r="AW177" s="4">
        <f ca="1">IF(Table1[[#This Row],[ID_4]]="",IF(Table1[[#This Row],[ID_3]]="",IF(Table1[[#This Row],[ID_2]]="",IF(Table1[[#This Row],[ID_1]]="","",1),2),3),4)</f>
        <v>2</v>
      </c>
      <c r="AX177" s="3">
        <f ca="1">INDEX([1]!NOTA[TGL_H],Table1[[#This Row],[//NOTA]])</f>
        <v>45117</v>
      </c>
    </row>
    <row r="178" spans="1:50" x14ac:dyDescent="0.25">
      <c r="A178" s="1">
        <v>223</v>
      </c>
      <c r="D178" t="str">
        <f ca="1">INDEX([1]!NOTA[NB NOTA_C_QTY],Table1[[#This Row],[//NOTA]])</f>
        <v>bnltaliaa032106a680bear240pcsuntana</v>
      </c>
      <c r="E178" t="str">
        <f ca="1">INDEX([1]!NOTA[NB NOTA_C_QTY],Table1[[#This Row],[//NOTA]])&amp;Table1[[#This Row],[MINGGU]]</f>
        <v>bnltaliaa032106a680bear240pcsuntana2</v>
      </c>
      <c r="F178">
        <f t="shared" si="2"/>
        <v>223</v>
      </c>
      <c r="G178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78">
        <f ca="1">MATCH(Table1[[#This Row],[NB NOTA_C_QTY]],[2]!db[NB NOTA_C_QTY+F],0)</f>
        <v>1232</v>
      </c>
      <c r="I178" s="4" t="str">
        <f ca="1">INDEX(INDIRECT($4:$4),Table1[//DB])</f>
        <v>BN Tali AA0321-06/A6-80/BEAR</v>
      </c>
      <c r="J178" s="4" t="str">
        <f ca="1">INDEX(INDIRECT($4:$4),Table1[//DB])</f>
        <v>UNTANA</v>
      </c>
      <c r="K178" s="5" t="str">
        <f ca="1">INDEX(INDIRECT($4:$4),Table1[//DB])</f>
        <v>SBS</v>
      </c>
      <c r="L178" s="4" t="str">
        <f ca="1">INDEX(INDIRECT($4:$4),Table1[//DB])</f>
        <v>240 PCS</v>
      </c>
      <c r="M178" s="4" t="str">
        <f ca="1">INDEX(INDIRECT($4:$4),Table1[//DB])</f>
        <v>pcase</v>
      </c>
      <c r="N178" s="4" t="str">
        <f ca="1">INDEX(INDIRECT($4:$4),Table1[//DB])</f>
        <v>240</v>
      </c>
      <c r="O178" s="4" t="str">
        <f ca="1">INDEX(INDIRECT($4:$4),Table1[//DB])</f>
        <v>PCS</v>
      </c>
      <c r="P178" s="4" t="str">
        <f ca="1">INDEX(INDIRECT($4:$4),Table1[//DB])</f>
        <v/>
      </c>
      <c r="Q178" s="4" t="str">
        <f ca="1">INDEX(INDIRECT($4:$4),Table1[//DB])</f>
        <v/>
      </c>
      <c r="R178" s="4" t="str">
        <f ca="1">INDEX(INDIRECT($4:$4),Table1[//DB])</f>
        <v/>
      </c>
      <c r="S178" s="4" t="str">
        <f ca="1">INDEX(INDIRECT($4:$4),Table1[//DB])</f>
        <v/>
      </c>
      <c r="T178" s="4">
        <f ca="1">INDEX(INDIRECT($4:$4),Table1[//DB])</f>
        <v>240</v>
      </c>
      <c r="U178" s="4" t="str">
        <f ca="1">INDEX(INDIRECT($4:$4),Table1[//DB])</f>
        <v>PCS</v>
      </c>
      <c r="V178" s="4"/>
      <c r="W178" s="2">
        <f>INDEX([1]!NOTA[C],Table1[[#This Row],[//NOTA]])</f>
        <v>2</v>
      </c>
      <c r="X178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78" s="2">
        <f ca="1">INDEX(INDIRECT($2:$2),Table1[//NOTA])</f>
        <v>0</v>
      </c>
      <c r="Z178" s="2">
        <f>IF(Table1[[#This Row],[CTN]]&lt;1,"",INDEX([1]!NOTA[QTY],Table1[[#This Row],[//NOTA]]))</f>
        <v>480</v>
      </c>
      <c r="AA178" s="2" t="str">
        <f>IF(Table1[[#This Row],[CTN]]&lt;1,"",INDEX([1]!NOTA[STN],Table1[[#This Row],[//NOTA]]))</f>
        <v>PCS</v>
      </c>
      <c r="AB17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480</v>
      </c>
      <c r="AC178" s="4" t="str">
        <f>IF(Table1[[#This Row],[CTN]]&lt;1,INDEX([1]!NOTA[QTY],Table1[[#This Row],[//NOTA]]),"")</f>
        <v/>
      </c>
      <c r="AD178" s="4" t="str">
        <f>IF(Table1[[#This Row],[SISA]]="","",INDEX([1]!NOTA[STN],Table1[[#This Row],[//NOTA]]))</f>
        <v/>
      </c>
      <c r="AE17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78" s="2" t="str">
        <f>IF(Table1[[#This Row],[SISA X]]="","",Table1[[#This Row],[STN X]])</f>
        <v/>
      </c>
      <c r="AG178" s="2" t="str">
        <f ca="1">IF(AND(AX$5:AX$373&gt;=$3:$3,AX$5:AX$373&lt;=$4:$4),Table1[[#This Row],[CTN]],"")</f>
        <v/>
      </c>
      <c r="AH178" s="2" t="str">
        <f ca="1">IF(Table1[[#This Row],[CTN_MG_1]]="","",Table1[[#This Row],[SISA X]])</f>
        <v/>
      </c>
      <c r="AI178" s="2" t="str">
        <f ca="1">IF(Table1[[#This Row],[QTY_ECER_MG_1]]="","",Table1[[#This Row],[STN SISA X]])</f>
        <v/>
      </c>
      <c r="AJ178" s="2" t="str">
        <f ca="1">IF(Table1[[#This Row],[CTN_MG_1]]="","",COUNT(AG$6:AG178))</f>
        <v/>
      </c>
      <c r="AK178" s="2">
        <f ca="1">IF(AND(Table1[TGL_H]&gt;=$3:$3,Table1[TGL_H]&lt;=$4:$4),Table1[CTN],"")</f>
        <v>2</v>
      </c>
      <c r="AL178" s="2" t="str">
        <f ca="1">IF(Table1[[#This Row],[CTN_MG_2]]="","",Table1[[#This Row],[SISA X]])</f>
        <v/>
      </c>
      <c r="AM178" s="2" t="str">
        <f ca="1">IF(Table1[[#This Row],[QTY_ECER_MG_2]]="","",Table1[[#This Row],[STN SISA X]])</f>
        <v/>
      </c>
      <c r="AN178" s="2">
        <f ca="1">IF(Table1[[#This Row],[CTN_MG_2]]="","",COUNT(AK$6:AK178))</f>
        <v>4</v>
      </c>
      <c r="AO178" s="2" t="str">
        <f ca="1">IF(AND(AX$5:AX$373&gt;=$3:$3,AX$5:AX$373&lt;=$4:$4),Table1[[#This Row],[CTN]],"")</f>
        <v/>
      </c>
      <c r="AP178" s="2" t="str">
        <f ca="1">IF(Table1[[#This Row],[CTN_MG_3]]="","",Table1[[#This Row],[SISA X]])</f>
        <v/>
      </c>
      <c r="AQ178" s="2" t="str">
        <f ca="1">IF(Table1[[#This Row],[QTY_ECER_MG_3]]="","",Table1[[#This Row],[STN SISA X]])</f>
        <v/>
      </c>
      <c r="AR178" s="4" t="str">
        <f ca="1">IF(Table1[[#This Row],[CTN_MG_3]]="","",COUNT(AO$6:AO178))</f>
        <v/>
      </c>
      <c r="AS178" s="4" t="str">
        <f ca="1">IF(AND(Table1[[#This Row],[TGL_H]]&gt;=$3:$3,Table1[[#This Row],[TGL_H]]&lt;=$4:$4),Table1[[#This Row],[CTN]],"")</f>
        <v/>
      </c>
      <c r="AT178" s="4" t="str">
        <f ca="1">IF(Table1[[#This Row],[CTN_MG_4]]="","",Table1[[#This Row],[SISA X]])</f>
        <v/>
      </c>
      <c r="AU178" s="4" t="str">
        <f ca="1">IF(Table1[[#This Row],[QTY_ECER_MG_4]]="","",Table1[[#This Row],[STN SISA X]])</f>
        <v/>
      </c>
      <c r="AV178" s="4" t="str">
        <f ca="1">IF(Table1[[#This Row],[CTN_MG_4]]="","",COUNT(AS$6:AS178))</f>
        <v/>
      </c>
      <c r="AW178" s="4">
        <f ca="1">IF(Table1[[#This Row],[ID_4]]="",IF(Table1[[#This Row],[ID_3]]="",IF(Table1[[#This Row],[ID_2]]="",IF(Table1[[#This Row],[ID_1]]="","",1),2),3),4)</f>
        <v>2</v>
      </c>
      <c r="AX178" s="3">
        <f ca="1">INDEX([1]!NOTA[TGL_H],Table1[[#This Row],[//NOTA]])</f>
        <v>45117</v>
      </c>
    </row>
    <row r="179" spans="1:50" x14ac:dyDescent="0.25">
      <c r="A179" s="1">
        <v>224</v>
      </c>
      <c r="D179" t="str">
        <f ca="1">INDEX([1]!NOTA[NB NOTA_C_QTY],Table1[[#This Row],[//NOTA]])</f>
        <v>bnltaliaa032109a680universe240pcsuntana</v>
      </c>
      <c r="E179" t="str">
        <f ca="1">INDEX([1]!NOTA[NB NOTA_C_QTY],Table1[[#This Row],[//NOTA]])&amp;Table1[[#This Row],[MINGGU]]</f>
        <v>bnltaliaa032109a680universe240pcsuntana2</v>
      </c>
      <c r="F179">
        <f t="shared" si="2"/>
        <v>224</v>
      </c>
      <c r="G179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79">
        <f ca="1">MATCH(Table1[[#This Row],[NB NOTA_C_QTY]],[2]!db[NB NOTA_C_QTY+F],0)</f>
        <v>1233</v>
      </c>
      <c r="I179" s="4" t="str">
        <f ca="1">INDEX(INDIRECT($4:$4),Table1[//DB])</f>
        <v>BN Tali AA0321-09/A6-80/UNIVERSE</v>
      </c>
      <c r="J179" s="4" t="str">
        <f ca="1">INDEX(INDIRECT($4:$4),Table1[//DB])</f>
        <v>UNTANA</v>
      </c>
      <c r="K179" s="5" t="str">
        <f ca="1">INDEX(INDIRECT($4:$4),Table1[//DB])</f>
        <v>SBS</v>
      </c>
      <c r="L179" s="4" t="str">
        <f ca="1">INDEX(INDIRECT($4:$4),Table1[//DB])</f>
        <v>240 PCS</v>
      </c>
      <c r="M179" s="4" t="str">
        <f ca="1">INDEX(INDIRECT($4:$4),Table1[//DB])</f>
        <v>pcase</v>
      </c>
      <c r="N179" s="4" t="str">
        <f ca="1">INDEX(INDIRECT($4:$4),Table1[//DB])</f>
        <v>240</v>
      </c>
      <c r="O179" s="4" t="str">
        <f ca="1">INDEX(INDIRECT($4:$4),Table1[//DB])</f>
        <v>PCS</v>
      </c>
      <c r="P179" s="4" t="str">
        <f ca="1">INDEX(INDIRECT($4:$4),Table1[//DB])</f>
        <v/>
      </c>
      <c r="Q179" s="4" t="str">
        <f ca="1">INDEX(INDIRECT($4:$4),Table1[//DB])</f>
        <v/>
      </c>
      <c r="R179" s="4" t="str">
        <f ca="1">INDEX(INDIRECT($4:$4),Table1[//DB])</f>
        <v/>
      </c>
      <c r="S179" s="4" t="str">
        <f ca="1">INDEX(INDIRECT($4:$4),Table1[//DB])</f>
        <v/>
      </c>
      <c r="T179" s="4">
        <f ca="1">INDEX(INDIRECT($4:$4),Table1[//DB])</f>
        <v>240</v>
      </c>
      <c r="U179" s="4" t="str">
        <f ca="1">INDEX(INDIRECT($4:$4),Table1[//DB])</f>
        <v>PCS</v>
      </c>
      <c r="V179" s="4"/>
      <c r="W179" s="2">
        <f>INDEX([1]!NOTA[C],Table1[[#This Row],[//NOTA]])</f>
        <v>2</v>
      </c>
      <c r="X179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79" s="2">
        <f ca="1">INDEX(INDIRECT($2:$2),Table1[//NOTA])</f>
        <v>0</v>
      </c>
      <c r="Z179" s="2">
        <f>IF(Table1[[#This Row],[CTN]]&lt;1,"",INDEX([1]!NOTA[QTY],Table1[[#This Row],[//NOTA]]))</f>
        <v>480</v>
      </c>
      <c r="AA179" s="2" t="str">
        <f>IF(Table1[[#This Row],[CTN]]&lt;1,"",INDEX([1]!NOTA[STN],Table1[[#This Row],[//NOTA]]))</f>
        <v>PCS</v>
      </c>
      <c r="AB17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480</v>
      </c>
      <c r="AC179" s="4" t="str">
        <f>IF(Table1[[#This Row],[CTN]]&lt;1,INDEX([1]!NOTA[QTY],Table1[[#This Row],[//NOTA]]),"")</f>
        <v/>
      </c>
      <c r="AD179" s="4" t="str">
        <f>IF(Table1[[#This Row],[SISA]]="","",INDEX([1]!NOTA[STN],Table1[[#This Row],[//NOTA]]))</f>
        <v/>
      </c>
      <c r="AE17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79" s="2" t="str">
        <f>IF(Table1[[#This Row],[SISA X]]="","",Table1[[#This Row],[STN X]])</f>
        <v/>
      </c>
      <c r="AG179" s="2" t="str">
        <f ca="1">IF(AND(AX$5:AX$373&gt;=$3:$3,AX$5:AX$373&lt;=$4:$4),Table1[[#This Row],[CTN]],"")</f>
        <v/>
      </c>
      <c r="AH179" s="2" t="str">
        <f ca="1">IF(Table1[[#This Row],[CTN_MG_1]]="","",Table1[[#This Row],[SISA X]])</f>
        <v/>
      </c>
      <c r="AI179" s="2" t="str">
        <f ca="1">IF(Table1[[#This Row],[QTY_ECER_MG_1]]="","",Table1[[#This Row],[STN SISA X]])</f>
        <v/>
      </c>
      <c r="AJ179" s="2" t="str">
        <f ca="1">IF(Table1[[#This Row],[CTN_MG_1]]="","",COUNT(AG$6:AG179))</f>
        <v/>
      </c>
      <c r="AK179" s="2">
        <f ca="1">IF(AND(Table1[TGL_H]&gt;=$3:$3,Table1[TGL_H]&lt;=$4:$4),Table1[CTN],"")</f>
        <v>2</v>
      </c>
      <c r="AL179" s="2" t="str">
        <f ca="1">IF(Table1[[#This Row],[CTN_MG_2]]="","",Table1[[#This Row],[SISA X]])</f>
        <v/>
      </c>
      <c r="AM179" s="2" t="str">
        <f ca="1">IF(Table1[[#This Row],[QTY_ECER_MG_2]]="","",Table1[[#This Row],[STN SISA X]])</f>
        <v/>
      </c>
      <c r="AN179" s="2">
        <f ca="1">IF(Table1[[#This Row],[CTN_MG_2]]="","",COUNT(AK$6:AK179))</f>
        <v>5</v>
      </c>
      <c r="AO179" s="2" t="str">
        <f ca="1">IF(AND(AX$5:AX$373&gt;=$3:$3,AX$5:AX$373&lt;=$4:$4),Table1[[#This Row],[CTN]],"")</f>
        <v/>
      </c>
      <c r="AP179" s="2" t="str">
        <f ca="1">IF(Table1[[#This Row],[CTN_MG_3]]="","",Table1[[#This Row],[SISA X]])</f>
        <v/>
      </c>
      <c r="AQ179" s="2" t="str">
        <f ca="1">IF(Table1[[#This Row],[QTY_ECER_MG_3]]="","",Table1[[#This Row],[STN SISA X]])</f>
        <v/>
      </c>
      <c r="AR179" s="4" t="str">
        <f ca="1">IF(Table1[[#This Row],[CTN_MG_3]]="","",COUNT(AO$6:AO179))</f>
        <v/>
      </c>
      <c r="AS179" s="4" t="str">
        <f ca="1">IF(AND(Table1[[#This Row],[TGL_H]]&gt;=$3:$3,Table1[[#This Row],[TGL_H]]&lt;=$4:$4),Table1[[#This Row],[CTN]],"")</f>
        <v/>
      </c>
      <c r="AT179" s="4" t="str">
        <f ca="1">IF(Table1[[#This Row],[CTN_MG_4]]="","",Table1[[#This Row],[SISA X]])</f>
        <v/>
      </c>
      <c r="AU179" s="4" t="str">
        <f ca="1">IF(Table1[[#This Row],[QTY_ECER_MG_4]]="","",Table1[[#This Row],[STN SISA X]])</f>
        <v/>
      </c>
      <c r="AV179" s="4" t="str">
        <f ca="1">IF(Table1[[#This Row],[CTN_MG_4]]="","",COUNT(AS$6:AS179))</f>
        <v/>
      </c>
      <c r="AW179" s="4">
        <f ca="1">IF(Table1[[#This Row],[ID_4]]="",IF(Table1[[#This Row],[ID_3]]="",IF(Table1[[#This Row],[ID_2]]="",IF(Table1[[#This Row],[ID_1]]="","",1),2),3),4)</f>
        <v>2</v>
      </c>
      <c r="AX179" s="3">
        <f ca="1">INDEX([1]!NOTA[TGL_H],Table1[[#This Row],[//NOTA]])</f>
        <v>45117</v>
      </c>
    </row>
    <row r="180" spans="1:50" x14ac:dyDescent="0.25">
      <c r="A180" s="1">
        <v>225</v>
      </c>
      <c r="D180" t="str">
        <f ca="1">INDEX([1]!NOTA[NB NOTA_C_QTY],Table1[[#This Row],[//NOTA]])</f>
        <v>bnltaliaa032110a680sr240pcsuntana</v>
      </c>
      <c r="E180" t="str">
        <f ca="1">INDEX([1]!NOTA[NB NOTA_C_QTY],Table1[[#This Row],[//NOTA]])&amp;Table1[[#This Row],[MINGGU]]</f>
        <v>bnltaliaa032110a680sr240pcsuntana2</v>
      </c>
      <c r="F180">
        <f t="shared" si="2"/>
        <v>225</v>
      </c>
      <c r="G180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80">
        <f ca="1">MATCH(Table1[[#This Row],[NB NOTA_C_QTY]],[2]!db[NB NOTA_C_QTY+F],0)</f>
        <v>1234</v>
      </c>
      <c r="I180" s="4" t="str">
        <f ca="1">INDEX(INDIRECT($4:$4),Table1[//DB])</f>
        <v>BN Tali AA0321-10/A6-80/SR</v>
      </c>
      <c r="J180" s="4" t="str">
        <f ca="1">INDEX(INDIRECT($4:$4),Table1[//DB])</f>
        <v>UNTANA</v>
      </c>
      <c r="K180" s="5" t="str">
        <f ca="1">INDEX(INDIRECT($4:$4),Table1[//DB])</f>
        <v>SBS</v>
      </c>
      <c r="L180" s="4" t="str">
        <f ca="1">INDEX(INDIRECT($4:$4),Table1[//DB])</f>
        <v>240 PCS</v>
      </c>
      <c r="M180" s="4" t="str">
        <f ca="1">INDEX(INDIRECT($4:$4),Table1[//DB])</f>
        <v>pcase</v>
      </c>
      <c r="N180" s="4" t="str">
        <f ca="1">INDEX(INDIRECT($4:$4),Table1[//DB])</f>
        <v>240</v>
      </c>
      <c r="O180" s="4" t="str">
        <f ca="1">INDEX(INDIRECT($4:$4),Table1[//DB])</f>
        <v>PCS</v>
      </c>
      <c r="P180" s="4" t="str">
        <f ca="1">INDEX(INDIRECT($4:$4),Table1[//DB])</f>
        <v/>
      </c>
      <c r="Q180" s="4" t="str">
        <f ca="1">INDEX(INDIRECT($4:$4),Table1[//DB])</f>
        <v/>
      </c>
      <c r="R180" s="4" t="str">
        <f ca="1">INDEX(INDIRECT($4:$4),Table1[//DB])</f>
        <v/>
      </c>
      <c r="S180" s="4" t="str">
        <f ca="1">INDEX(INDIRECT($4:$4),Table1[//DB])</f>
        <v/>
      </c>
      <c r="T180" s="4">
        <f ca="1">INDEX(INDIRECT($4:$4),Table1[//DB])</f>
        <v>240</v>
      </c>
      <c r="U180" s="4" t="str">
        <f ca="1">INDEX(INDIRECT($4:$4),Table1[//DB])</f>
        <v>PCS</v>
      </c>
      <c r="V180" s="4"/>
      <c r="W180" s="2">
        <f>INDEX([1]!NOTA[C],Table1[[#This Row],[//NOTA]])</f>
        <v>2</v>
      </c>
      <c r="X180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80" s="2">
        <f ca="1">INDEX(INDIRECT($2:$2),Table1[//NOTA])</f>
        <v>0</v>
      </c>
      <c r="Z180" s="2">
        <f>IF(Table1[[#This Row],[CTN]]&lt;1,"",INDEX([1]!NOTA[QTY],Table1[[#This Row],[//NOTA]]))</f>
        <v>480</v>
      </c>
      <c r="AA180" s="2" t="str">
        <f>IF(Table1[[#This Row],[CTN]]&lt;1,"",INDEX([1]!NOTA[STN],Table1[[#This Row],[//NOTA]]))</f>
        <v>PCS</v>
      </c>
      <c r="AB18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480</v>
      </c>
      <c r="AC180" s="4" t="str">
        <f>IF(Table1[[#This Row],[CTN]]&lt;1,INDEX([1]!NOTA[QTY],Table1[[#This Row],[//NOTA]]),"")</f>
        <v/>
      </c>
      <c r="AD180" s="4" t="str">
        <f>IF(Table1[[#This Row],[SISA]]="","",INDEX([1]!NOTA[STN],Table1[[#This Row],[//NOTA]]))</f>
        <v/>
      </c>
      <c r="AE18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80" s="2" t="str">
        <f>IF(Table1[[#This Row],[SISA X]]="","",Table1[[#This Row],[STN X]])</f>
        <v/>
      </c>
      <c r="AG180" s="2" t="str">
        <f ca="1">IF(AND(AX$5:AX$373&gt;=$3:$3,AX$5:AX$373&lt;=$4:$4),Table1[[#This Row],[CTN]],"")</f>
        <v/>
      </c>
      <c r="AH180" s="2" t="str">
        <f ca="1">IF(Table1[[#This Row],[CTN_MG_1]]="","",Table1[[#This Row],[SISA X]])</f>
        <v/>
      </c>
      <c r="AI180" s="2" t="str">
        <f ca="1">IF(Table1[[#This Row],[QTY_ECER_MG_1]]="","",Table1[[#This Row],[STN SISA X]])</f>
        <v/>
      </c>
      <c r="AJ180" s="2" t="str">
        <f ca="1">IF(Table1[[#This Row],[CTN_MG_1]]="","",COUNT(AG$6:AG180))</f>
        <v/>
      </c>
      <c r="AK180" s="2">
        <f ca="1">IF(AND(Table1[TGL_H]&gt;=$3:$3,Table1[TGL_H]&lt;=$4:$4),Table1[CTN],"")</f>
        <v>2</v>
      </c>
      <c r="AL180" s="2" t="str">
        <f ca="1">IF(Table1[[#This Row],[CTN_MG_2]]="","",Table1[[#This Row],[SISA X]])</f>
        <v/>
      </c>
      <c r="AM180" s="2" t="str">
        <f ca="1">IF(Table1[[#This Row],[QTY_ECER_MG_2]]="","",Table1[[#This Row],[STN SISA X]])</f>
        <v/>
      </c>
      <c r="AN180" s="2">
        <f ca="1">IF(Table1[[#This Row],[CTN_MG_2]]="","",COUNT(AK$6:AK180))</f>
        <v>6</v>
      </c>
      <c r="AO180" s="2" t="str">
        <f ca="1">IF(AND(AX$5:AX$373&gt;=$3:$3,AX$5:AX$373&lt;=$4:$4),Table1[[#This Row],[CTN]],"")</f>
        <v/>
      </c>
      <c r="AP180" s="2" t="str">
        <f ca="1">IF(Table1[[#This Row],[CTN_MG_3]]="","",Table1[[#This Row],[SISA X]])</f>
        <v/>
      </c>
      <c r="AQ180" s="2" t="str">
        <f ca="1">IF(Table1[[#This Row],[QTY_ECER_MG_3]]="","",Table1[[#This Row],[STN SISA X]])</f>
        <v/>
      </c>
      <c r="AR180" s="4" t="str">
        <f ca="1">IF(Table1[[#This Row],[CTN_MG_3]]="","",COUNT(AO$6:AO180))</f>
        <v/>
      </c>
      <c r="AS180" s="4" t="str">
        <f ca="1">IF(AND(Table1[[#This Row],[TGL_H]]&gt;=$3:$3,Table1[[#This Row],[TGL_H]]&lt;=$4:$4),Table1[[#This Row],[CTN]],"")</f>
        <v/>
      </c>
      <c r="AT180" s="4" t="str">
        <f ca="1">IF(Table1[[#This Row],[CTN_MG_4]]="","",Table1[[#This Row],[SISA X]])</f>
        <v/>
      </c>
      <c r="AU180" s="4" t="str">
        <f ca="1">IF(Table1[[#This Row],[QTY_ECER_MG_4]]="","",Table1[[#This Row],[STN SISA X]])</f>
        <v/>
      </c>
      <c r="AV180" s="4" t="str">
        <f ca="1">IF(Table1[[#This Row],[CTN_MG_4]]="","",COUNT(AS$6:AS180))</f>
        <v/>
      </c>
      <c r="AW180" s="4">
        <f ca="1">IF(Table1[[#This Row],[ID_4]]="",IF(Table1[[#This Row],[ID_3]]="",IF(Table1[[#This Row],[ID_2]]="",IF(Table1[[#This Row],[ID_1]]="","",1),2),3),4)</f>
        <v>2</v>
      </c>
      <c r="AX180" s="3">
        <f ca="1">INDEX([1]!NOTA[TGL_H],Table1[[#This Row],[//NOTA]])</f>
        <v>45117</v>
      </c>
    </row>
    <row r="181" spans="1:50" x14ac:dyDescent="0.25">
      <c r="A181" s="1">
        <v>227</v>
      </c>
      <c r="D181" s="4" t="str">
        <f ca="1">INDEX([1]!NOTA[NB NOTA_C_QTY],Table1[[#This Row],[//NOTA]])</f>
        <v>bnltaliaa032111a780fruit384pcsuntana</v>
      </c>
      <c r="E181" s="4" t="str">
        <f ca="1">INDEX([1]!NOTA[NB NOTA_C_QTY],Table1[[#This Row],[//NOTA]])&amp;Table1[[#This Row],[MINGGU]]</f>
        <v>bnltaliaa032111a780fruit384pcsuntana2</v>
      </c>
      <c r="F181" s="4">
        <f t="shared" si="2"/>
        <v>227</v>
      </c>
      <c r="G181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81" s="4">
        <f ca="1">MATCH(Table1[[#This Row],[NB NOTA_C_QTY]],[2]!db[NB NOTA_C_QTY+F],0)</f>
        <v>1235</v>
      </c>
      <c r="I181" s="4" t="str">
        <f ca="1">INDEX(INDIRECT($4:$4),Table1[//DB])</f>
        <v>BN Tali AA0321-11/A7-80/FRUIT</v>
      </c>
      <c r="J181" s="4" t="str">
        <f ca="1">INDEX(INDIRECT($4:$4),Table1[//DB])</f>
        <v>UNTANA</v>
      </c>
      <c r="K181" s="5" t="str">
        <f ca="1">INDEX(INDIRECT($4:$4),Table1[//DB])</f>
        <v>SBS</v>
      </c>
      <c r="L181" s="4" t="str">
        <f ca="1">INDEX(INDIRECT($4:$4),Table1[//DB])</f>
        <v>384 PCS</v>
      </c>
      <c r="M181" s="4" t="str">
        <f ca="1">INDEX(INDIRECT($4:$4),Table1[//DB])</f>
        <v>pcase</v>
      </c>
      <c r="N181" s="4" t="str">
        <f ca="1">INDEX(INDIRECT($4:$4),Table1[//DB])</f>
        <v>384</v>
      </c>
      <c r="O181" s="4" t="str">
        <f ca="1">INDEX(INDIRECT($4:$4),Table1[//DB])</f>
        <v>PCS</v>
      </c>
      <c r="P181" s="4" t="str">
        <f ca="1">INDEX(INDIRECT($4:$4),Table1[//DB])</f>
        <v/>
      </c>
      <c r="Q181" s="4" t="str">
        <f ca="1">INDEX(INDIRECT($4:$4),Table1[//DB])</f>
        <v/>
      </c>
      <c r="R181" s="4" t="str">
        <f ca="1">INDEX(INDIRECT($4:$4),Table1[//DB])</f>
        <v/>
      </c>
      <c r="S181" s="4" t="str">
        <f ca="1">INDEX(INDIRECT($4:$4),Table1[//DB])</f>
        <v/>
      </c>
      <c r="T181" s="4">
        <f ca="1">INDEX(INDIRECT($4:$4),Table1[//DB])</f>
        <v>384</v>
      </c>
      <c r="U181" s="4" t="str">
        <f ca="1">INDEX(INDIRECT($4:$4),Table1[//DB])</f>
        <v>PCS</v>
      </c>
      <c r="V181" s="4"/>
      <c r="W181" s="2">
        <f>INDEX([1]!NOTA[C],Table1[[#This Row],[//NOTA]])</f>
        <v>2</v>
      </c>
      <c r="X181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81" s="2">
        <f ca="1">INDEX(INDIRECT($2:$2),Table1[//NOTA])</f>
        <v>0</v>
      </c>
      <c r="Z181" s="2">
        <f>IF(Table1[[#This Row],[CTN]]&lt;1,"",INDEX([1]!NOTA[QTY],Table1[[#This Row],[//NOTA]]))</f>
        <v>768</v>
      </c>
      <c r="AA181" s="2" t="str">
        <f>IF(Table1[[#This Row],[CTN]]&lt;1,"",INDEX([1]!NOTA[STN],Table1[[#This Row],[//NOTA]]))</f>
        <v>PCS</v>
      </c>
      <c r="AB18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768</v>
      </c>
      <c r="AC181" s="4" t="str">
        <f>IF(Table1[[#This Row],[CTN]]&lt;1,INDEX([1]!NOTA[QTY],Table1[[#This Row],[//NOTA]]),"")</f>
        <v/>
      </c>
      <c r="AD181" s="4" t="str">
        <f>IF(Table1[[#This Row],[SISA]]="","",INDEX([1]!NOTA[STN],Table1[[#This Row],[//NOTA]]))</f>
        <v/>
      </c>
      <c r="AE18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81" s="2" t="str">
        <f>IF(Table1[[#This Row],[SISA X]]="","",Table1[[#This Row],[STN X]])</f>
        <v/>
      </c>
      <c r="AG181" s="2" t="str">
        <f ca="1">IF(AND(AX$5:AX$373&gt;=$3:$3,AX$5:AX$373&lt;=$4:$4),Table1[[#This Row],[CTN]],"")</f>
        <v/>
      </c>
      <c r="AH181" s="2" t="str">
        <f ca="1">IF(Table1[[#This Row],[CTN_MG_1]]="","",Table1[[#This Row],[SISA X]])</f>
        <v/>
      </c>
      <c r="AI181" s="2" t="str">
        <f ca="1">IF(Table1[[#This Row],[QTY_ECER_MG_1]]="","",Table1[[#This Row],[STN SISA X]])</f>
        <v/>
      </c>
      <c r="AJ181" s="2" t="str">
        <f ca="1">IF(Table1[[#This Row],[CTN_MG_1]]="","",COUNT(AG$6:AG181))</f>
        <v/>
      </c>
      <c r="AK181" s="2">
        <f ca="1">IF(AND(Table1[TGL_H]&gt;=$3:$3,Table1[TGL_H]&lt;=$4:$4),Table1[CTN],"")</f>
        <v>2</v>
      </c>
      <c r="AL181" s="2" t="str">
        <f ca="1">IF(Table1[[#This Row],[CTN_MG_2]]="","",Table1[[#This Row],[SISA X]])</f>
        <v/>
      </c>
      <c r="AM181" s="2" t="str">
        <f ca="1">IF(Table1[[#This Row],[QTY_ECER_MG_2]]="","",Table1[[#This Row],[STN SISA X]])</f>
        <v/>
      </c>
      <c r="AN181" s="2">
        <f ca="1">IF(Table1[[#This Row],[CTN_MG_2]]="","",COUNT(AK$6:AK181))</f>
        <v>7</v>
      </c>
      <c r="AO181" s="2" t="str">
        <f ca="1">IF(AND(AX$5:AX$373&gt;=$3:$3,AX$5:AX$373&lt;=$4:$4),Table1[[#This Row],[CTN]],"")</f>
        <v/>
      </c>
      <c r="AP181" s="2" t="str">
        <f ca="1">IF(Table1[[#This Row],[CTN_MG_3]]="","",Table1[[#This Row],[SISA X]])</f>
        <v/>
      </c>
      <c r="AQ181" s="2" t="str">
        <f ca="1">IF(Table1[[#This Row],[QTY_ECER_MG_3]]="","",Table1[[#This Row],[STN SISA X]])</f>
        <v/>
      </c>
      <c r="AR181" s="4" t="str">
        <f ca="1">IF(Table1[[#This Row],[CTN_MG_3]]="","",COUNT(AO$6:AO181))</f>
        <v/>
      </c>
      <c r="AS181" s="4" t="str">
        <f ca="1">IF(AND(Table1[[#This Row],[TGL_H]]&gt;=$3:$3,Table1[[#This Row],[TGL_H]]&lt;=$4:$4),Table1[[#This Row],[CTN]],"")</f>
        <v/>
      </c>
      <c r="AT181" s="4" t="str">
        <f ca="1">IF(Table1[[#This Row],[CTN_MG_4]]="","",Table1[[#This Row],[SISA X]])</f>
        <v/>
      </c>
      <c r="AU181" s="4" t="str">
        <f ca="1">IF(Table1[[#This Row],[QTY_ECER_MG_4]]="","",Table1[[#This Row],[STN SISA X]])</f>
        <v/>
      </c>
      <c r="AV181" s="4" t="str">
        <f ca="1">IF(Table1[[#This Row],[CTN_MG_4]]="","",COUNT(AS$6:AS181))</f>
        <v/>
      </c>
      <c r="AW181" s="4">
        <f ca="1">IF(Table1[[#This Row],[ID_4]]="",IF(Table1[[#This Row],[ID_3]]="",IF(Table1[[#This Row],[ID_2]]="",IF(Table1[[#This Row],[ID_1]]="","",1),2),3),4)</f>
        <v>2</v>
      </c>
      <c r="AX181" s="3">
        <f ca="1">INDEX([1]!NOTA[TGL_H],Table1[[#This Row],[//NOTA]])</f>
        <v>45117</v>
      </c>
    </row>
    <row r="182" spans="1:50" x14ac:dyDescent="0.25">
      <c r="A182" s="1">
        <v>228</v>
      </c>
      <c r="D182" s="4" t="str">
        <f ca="1">INDEX([1]!NOTA[NB NOTA_C_QTY],Table1[[#This Row],[//NOTA]])</f>
        <v>bnltaliaa032112a780glowing384pcsuntana</v>
      </c>
      <c r="E182" s="4" t="str">
        <f ca="1">INDEX([1]!NOTA[NB NOTA_C_QTY],Table1[[#This Row],[//NOTA]])&amp;Table1[[#This Row],[MINGGU]]</f>
        <v>bnltaliaa032112a780glowing384pcsuntana2</v>
      </c>
      <c r="F182" s="4">
        <f t="shared" si="2"/>
        <v>228</v>
      </c>
      <c r="G182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82" s="4">
        <f ca="1">MATCH(Table1[[#This Row],[NB NOTA_C_QTY]],[2]!db[NB NOTA_C_QTY+F],0)</f>
        <v>1236</v>
      </c>
      <c r="I182" s="4" t="str">
        <f ca="1">INDEX(INDIRECT($4:$4),Table1[//DB])</f>
        <v>BN Tali AA0321-12/A7-80/GLOWING</v>
      </c>
      <c r="J182" s="4" t="str">
        <f ca="1">INDEX(INDIRECT($4:$4),Table1[//DB])</f>
        <v>UNTANA</v>
      </c>
      <c r="K182" s="5" t="str">
        <f ca="1">INDEX(INDIRECT($4:$4),Table1[//DB])</f>
        <v>SBS</v>
      </c>
      <c r="L182" s="4" t="str">
        <f ca="1">INDEX(INDIRECT($4:$4),Table1[//DB])</f>
        <v>384 PCS</v>
      </c>
      <c r="M182" s="4" t="str">
        <f ca="1">INDEX(INDIRECT($4:$4),Table1[//DB])</f>
        <v>pcase</v>
      </c>
      <c r="N182" s="4" t="str">
        <f ca="1">INDEX(INDIRECT($4:$4),Table1[//DB])</f>
        <v>384</v>
      </c>
      <c r="O182" s="4" t="str">
        <f ca="1">INDEX(INDIRECT($4:$4),Table1[//DB])</f>
        <v>PCS</v>
      </c>
      <c r="P182" s="4" t="str">
        <f ca="1">INDEX(INDIRECT($4:$4),Table1[//DB])</f>
        <v/>
      </c>
      <c r="Q182" s="4" t="str">
        <f ca="1">INDEX(INDIRECT($4:$4),Table1[//DB])</f>
        <v/>
      </c>
      <c r="R182" s="4" t="str">
        <f ca="1">INDEX(INDIRECT($4:$4),Table1[//DB])</f>
        <v/>
      </c>
      <c r="S182" s="4" t="str">
        <f ca="1">INDEX(INDIRECT($4:$4),Table1[//DB])</f>
        <v/>
      </c>
      <c r="T182" s="4">
        <f ca="1">INDEX(INDIRECT($4:$4),Table1[//DB])</f>
        <v>384</v>
      </c>
      <c r="U182" s="4" t="str">
        <f ca="1">INDEX(INDIRECT($4:$4),Table1[//DB])</f>
        <v>PCS</v>
      </c>
      <c r="V182" s="4"/>
      <c r="W182" s="2">
        <f>INDEX([1]!NOTA[C],Table1[[#This Row],[//NOTA]])</f>
        <v>2</v>
      </c>
      <c r="X182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82" s="2">
        <f ca="1">INDEX(INDIRECT($2:$2),Table1[//NOTA])</f>
        <v>0</v>
      </c>
      <c r="Z182" s="2">
        <f>IF(Table1[[#This Row],[CTN]]&lt;1,"",INDEX([1]!NOTA[QTY],Table1[[#This Row],[//NOTA]]))</f>
        <v>768</v>
      </c>
      <c r="AA182" s="2" t="str">
        <f>IF(Table1[[#This Row],[CTN]]&lt;1,"",INDEX([1]!NOTA[STN],Table1[[#This Row],[//NOTA]]))</f>
        <v>PCS</v>
      </c>
      <c r="AB18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768</v>
      </c>
      <c r="AC182" s="4" t="str">
        <f>IF(Table1[[#This Row],[CTN]]&lt;1,INDEX([1]!NOTA[QTY],Table1[[#This Row],[//NOTA]]),"")</f>
        <v/>
      </c>
      <c r="AD182" s="4" t="str">
        <f>IF(Table1[[#This Row],[SISA]]="","",INDEX([1]!NOTA[STN],Table1[[#This Row],[//NOTA]]))</f>
        <v/>
      </c>
      <c r="AE18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82" s="2" t="str">
        <f>IF(Table1[[#This Row],[SISA X]]="","",Table1[[#This Row],[STN X]])</f>
        <v/>
      </c>
      <c r="AG182" s="2" t="str">
        <f ca="1">IF(AND(AX$5:AX$373&gt;=$3:$3,AX$5:AX$373&lt;=$4:$4),Table1[[#This Row],[CTN]],"")</f>
        <v/>
      </c>
      <c r="AH182" s="2" t="str">
        <f ca="1">IF(Table1[[#This Row],[CTN_MG_1]]="","",Table1[[#This Row],[SISA X]])</f>
        <v/>
      </c>
      <c r="AI182" s="2" t="str">
        <f ca="1">IF(Table1[[#This Row],[QTY_ECER_MG_1]]="","",Table1[[#This Row],[STN SISA X]])</f>
        <v/>
      </c>
      <c r="AJ182" s="2" t="str">
        <f ca="1">IF(Table1[[#This Row],[CTN_MG_1]]="","",COUNT(AG$6:AG182))</f>
        <v/>
      </c>
      <c r="AK182" s="2">
        <f ca="1">IF(AND(Table1[TGL_H]&gt;=$3:$3,Table1[TGL_H]&lt;=$4:$4),Table1[CTN],"")</f>
        <v>2</v>
      </c>
      <c r="AL182" s="2" t="str">
        <f ca="1">IF(Table1[[#This Row],[CTN_MG_2]]="","",Table1[[#This Row],[SISA X]])</f>
        <v/>
      </c>
      <c r="AM182" s="2" t="str">
        <f ca="1">IF(Table1[[#This Row],[QTY_ECER_MG_2]]="","",Table1[[#This Row],[STN SISA X]])</f>
        <v/>
      </c>
      <c r="AN182" s="2">
        <f ca="1">IF(Table1[[#This Row],[CTN_MG_2]]="","",COUNT(AK$6:AK182))</f>
        <v>8</v>
      </c>
      <c r="AO182" s="2" t="str">
        <f ca="1">IF(AND(AX$5:AX$373&gt;=$3:$3,AX$5:AX$373&lt;=$4:$4),Table1[[#This Row],[CTN]],"")</f>
        <v/>
      </c>
      <c r="AP182" s="2" t="str">
        <f ca="1">IF(Table1[[#This Row],[CTN_MG_3]]="","",Table1[[#This Row],[SISA X]])</f>
        <v/>
      </c>
      <c r="AQ182" s="2" t="str">
        <f ca="1">IF(Table1[[#This Row],[QTY_ECER_MG_3]]="","",Table1[[#This Row],[STN SISA X]])</f>
        <v/>
      </c>
      <c r="AR182" s="4" t="str">
        <f ca="1">IF(Table1[[#This Row],[CTN_MG_3]]="","",COUNT(AO$6:AO182))</f>
        <v/>
      </c>
      <c r="AS182" s="4" t="str">
        <f ca="1">IF(AND(Table1[[#This Row],[TGL_H]]&gt;=$3:$3,Table1[[#This Row],[TGL_H]]&lt;=$4:$4),Table1[[#This Row],[CTN]],"")</f>
        <v/>
      </c>
      <c r="AT182" s="4" t="str">
        <f ca="1">IF(Table1[[#This Row],[CTN_MG_4]]="","",Table1[[#This Row],[SISA X]])</f>
        <v/>
      </c>
      <c r="AU182" s="4" t="str">
        <f ca="1">IF(Table1[[#This Row],[QTY_ECER_MG_4]]="","",Table1[[#This Row],[STN SISA X]])</f>
        <v/>
      </c>
      <c r="AV182" s="4" t="str">
        <f ca="1">IF(Table1[[#This Row],[CTN_MG_4]]="","",COUNT(AS$6:AS182))</f>
        <v/>
      </c>
      <c r="AW182" s="4">
        <f ca="1">IF(Table1[[#This Row],[ID_4]]="",IF(Table1[[#This Row],[ID_3]]="",IF(Table1[[#This Row],[ID_2]]="",IF(Table1[[#This Row],[ID_1]]="","",1),2),3),4)</f>
        <v>2</v>
      </c>
      <c r="AX182" s="3">
        <f ca="1">INDEX([1]!NOTA[TGL_H],Table1[[#This Row],[//NOTA]])</f>
        <v>45117</v>
      </c>
    </row>
    <row r="183" spans="1:50" x14ac:dyDescent="0.25">
      <c r="A183" s="1">
        <v>229</v>
      </c>
      <c r="D183" s="4" t="str">
        <f ca="1">INDEX([1]!NOTA[NB NOTA_C_QTY],Table1[[#This Row],[//NOTA]])</f>
        <v>bnltaliaa032113a780balloon384pcsuntana</v>
      </c>
      <c r="E183" s="4" t="str">
        <f ca="1">INDEX([1]!NOTA[NB NOTA_C_QTY],Table1[[#This Row],[//NOTA]])&amp;Table1[[#This Row],[MINGGU]]</f>
        <v>bnltaliaa032113a780balloon384pcsuntana2</v>
      </c>
      <c r="F183" s="4">
        <f t="shared" si="2"/>
        <v>229</v>
      </c>
      <c r="G183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83" s="4">
        <f ca="1">MATCH(Table1[[#This Row],[NB NOTA_C_QTY]],[2]!db[NB NOTA_C_QTY+F],0)</f>
        <v>1237</v>
      </c>
      <c r="I183" s="4" t="str">
        <f ca="1">INDEX(INDIRECT($4:$4),Table1[//DB])</f>
        <v>BN Tali AA0321-13/A7-80/BALLOON</v>
      </c>
      <c r="J183" s="4" t="str">
        <f ca="1">INDEX(INDIRECT($4:$4),Table1[//DB])</f>
        <v>UNTANA</v>
      </c>
      <c r="K183" s="5" t="str">
        <f ca="1">INDEX(INDIRECT($4:$4),Table1[//DB])</f>
        <v>SBS</v>
      </c>
      <c r="L183" s="4" t="str">
        <f ca="1">INDEX(INDIRECT($4:$4),Table1[//DB])</f>
        <v>384 PCS</v>
      </c>
      <c r="M183" s="4" t="str">
        <f ca="1">INDEX(INDIRECT($4:$4),Table1[//DB])</f>
        <v>pcase</v>
      </c>
      <c r="N183" s="4" t="str">
        <f ca="1">INDEX(INDIRECT($4:$4),Table1[//DB])</f>
        <v>384</v>
      </c>
      <c r="O183" s="4" t="str">
        <f ca="1">INDEX(INDIRECT($4:$4),Table1[//DB])</f>
        <v>PCS</v>
      </c>
      <c r="P183" s="4" t="str">
        <f ca="1">INDEX(INDIRECT($4:$4),Table1[//DB])</f>
        <v/>
      </c>
      <c r="Q183" s="4" t="str">
        <f ca="1">INDEX(INDIRECT($4:$4),Table1[//DB])</f>
        <v/>
      </c>
      <c r="R183" s="4" t="str">
        <f ca="1">INDEX(INDIRECT($4:$4),Table1[//DB])</f>
        <v/>
      </c>
      <c r="S183" s="4" t="str">
        <f ca="1">INDEX(INDIRECT($4:$4),Table1[//DB])</f>
        <v/>
      </c>
      <c r="T183" s="4">
        <f ca="1">INDEX(INDIRECT($4:$4),Table1[//DB])</f>
        <v>384</v>
      </c>
      <c r="U183" s="4" t="str">
        <f ca="1">INDEX(INDIRECT($4:$4),Table1[//DB])</f>
        <v>PCS</v>
      </c>
      <c r="V183" s="4"/>
      <c r="W183" s="2">
        <f>INDEX([1]!NOTA[C],Table1[[#This Row],[//NOTA]])</f>
        <v>2</v>
      </c>
      <c r="X183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83" s="2">
        <f ca="1">INDEX(INDIRECT($2:$2),Table1[//NOTA])</f>
        <v>0</v>
      </c>
      <c r="Z183" s="2">
        <f>IF(Table1[[#This Row],[CTN]]&lt;1,"",INDEX([1]!NOTA[QTY],Table1[[#This Row],[//NOTA]]))</f>
        <v>768</v>
      </c>
      <c r="AA183" s="2" t="str">
        <f>IF(Table1[[#This Row],[CTN]]&lt;1,"",INDEX([1]!NOTA[STN],Table1[[#This Row],[//NOTA]]))</f>
        <v>PCS</v>
      </c>
      <c r="AB18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768</v>
      </c>
      <c r="AC183" s="4" t="str">
        <f>IF(Table1[[#This Row],[CTN]]&lt;1,INDEX([1]!NOTA[QTY],Table1[[#This Row],[//NOTA]]),"")</f>
        <v/>
      </c>
      <c r="AD183" s="4" t="str">
        <f>IF(Table1[[#This Row],[SISA]]="","",INDEX([1]!NOTA[STN],Table1[[#This Row],[//NOTA]]))</f>
        <v/>
      </c>
      <c r="AE18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83" s="2" t="str">
        <f>IF(Table1[[#This Row],[SISA X]]="","",Table1[[#This Row],[STN X]])</f>
        <v/>
      </c>
      <c r="AG183" s="2" t="str">
        <f ca="1">IF(AND(AX$5:AX$373&gt;=$3:$3,AX$5:AX$373&lt;=$4:$4),Table1[[#This Row],[CTN]],"")</f>
        <v/>
      </c>
      <c r="AH183" s="2" t="str">
        <f ca="1">IF(Table1[[#This Row],[CTN_MG_1]]="","",Table1[[#This Row],[SISA X]])</f>
        <v/>
      </c>
      <c r="AI183" s="2" t="str">
        <f ca="1">IF(Table1[[#This Row],[QTY_ECER_MG_1]]="","",Table1[[#This Row],[STN SISA X]])</f>
        <v/>
      </c>
      <c r="AJ183" s="2" t="str">
        <f ca="1">IF(Table1[[#This Row],[CTN_MG_1]]="","",COUNT(AG$6:AG183))</f>
        <v/>
      </c>
      <c r="AK183" s="2">
        <f ca="1">IF(AND(Table1[TGL_H]&gt;=$3:$3,Table1[TGL_H]&lt;=$4:$4),Table1[CTN],"")</f>
        <v>2</v>
      </c>
      <c r="AL183" s="2" t="str">
        <f ca="1">IF(Table1[[#This Row],[CTN_MG_2]]="","",Table1[[#This Row],[SISA X]])</f>
        <v/>
      </c>
      <c r="AM183" s="2" t="str">
        <f ca="1">IF(Table1[[#This Row],[QTY_ECER_MG_2]]="","",Table1[[#This Row],[STN SISA X]])</f>
        <v/>
      </c>
      <c r="AN183" s="2">
        <f ca="1">IF(Table1[[#This Row],[CTN_MG_2]]="","",COUNT(AK$6:AK183))</f>
        <v>9</v>
      </c>
      <c r="AO183" s="2" t="str">
        <f ca="1">IF(AND(AX$5:AX$373&gt;=$3:$3,AX$5:AX$373&lt;=$4:$4),Table1[[#This Row],[CTN]],"")</f>
        <v/>
      </c>
      <c r="AP183" s="2" t="str">
        <f ca="1">IF(Table1[[#This Row],[CTN_MG_3]]="","",Table1[[#This Row],[SISA X]])</f>
        <v/>
      </c>
      <c r="AQ183" s="2" t="str">
        <f ca="1">IF(Table1[[#This Row],[QTY_ECER_MG_3]]="","",Table1[[#This Row],[STN SISA X]])</f>
        <v/>
      </c>
      <c r="AR183" s="4" t="str">
        <f ca="1">IF(Table1[[#This Row],[CTN_MG_3]]="","",COUNT(AO$6:AO183))</f>
        <v/>
      </c>
      <c r="AS183" s="4" t="str">
        <f ca="1">IF(AND(Table1[[#This Row],[TGL_H]]&gt;=$3:$3,Table1[[#This Row],[TGL_H]]&lt;=$4:$4),Table1[[#This Row],[CTN]],"")</f>
        <v/>
      </c>
      <c r="AT183" s="4" t="str">
        <f ca="1">IF(Table1[[#This Row],[CTN_MG_4]]="","",Table1[[#This Row],[SISA X]])</f>
        <v/>
      </c>
      <c r="AU183" s="4" t="str">
        <f ca="1">IF(Table1[[#This Row],[QTY_ECER_MG_4]]="","",Table1[[#This Row],[STN SISA X]])</f>
        <v/>
      </c>
      <c r="AV183" s="4" t="str">
        <f ca="1">IF(Table1[[#This Row],[CTN_MG_4]]="","",COUNT(AS$6:AS183))</f>
        <v/>
      </c>
      <c r="AW183" s="4">
        <f ca="1">IF(Table1[[#This Row],[ID_4]]="",IF(Table1[[#This Row],[ID_3]]="",IF(Table1[[#This Row],[ID_2]]="",IF(Table1[[#This Row],[ID_1]]="","",1),2),3),4)</f>
        <v>2</v>
      </c>
      <c r="AX183" s="3">
        <f ca="1">INDEX([1]!NOTA[TGL_H],Table1[[#This Row],[//NOTA]])</f>
        <v>45117</v>
      </c>
    </row>
    <row r="184" spans="1:50" x14ac:dyDescent="0.25">
      <c r="A184" s="1">
        <v>230</v>
      </c>
      <c r="D184" s="4" t="str">
        <f ca="1">INDEX([1]!NOTA[NB NOTA_C_QTY],Table1[[#This Row],[//NOTA]])</f>
        <v>bnltaliaa032118a780lucu384pcsuntana</v>
      </c>
      <c r="E184" s="4" t="str">
        <f ca="1">INDEX([1]!NOTA[NB NOTA_C_QTY],Table1[[#This Row],[//NOTA]])&amp;Table1[[#This Row],[MINGGU]]</f>
        <v>bnltaliaa032118a780lucu384pcsuntana2</v>
      </c>
      <c r="F184" s="4">
        <f t="shared" si="2"/>
        <v>230</v>
      </c>
      <c r="G184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84" s="4">
        <f ca="1">MATCH(Table1[[#This Row],[NB NOTA_C_QTY]],[2]!db[NB NOTA_C_QTY+F],0)</f>
        <v>1238</v>
      </c>
      <c r="I184" s="4" t="str">
        <f ca="1">INDEX(INDIRECT($4:$4),Table1[//DB])</f>
        <v>BN Tali AA0321-18/A7-80/LUCU</v>
      </c>
      <c r="J184" s="4" t="str">
        <f ca="1">INDEX(INDIRECT($4:$4),Table1[//DB])</f>
        <v>UNTANA</v>
      </c>
      <c r="K184" s="5" t="str">
        <f ca="1">INDEX(INDIRECT($4:$4),Table1[//DB])</f>
        <v>SBS</v>
      </c>
      <c r="L184" s="4" t="str">
        <f ca="1">INDEX(INDIRECT($4:$4),Table1[//DB])</f>
        <v>384 PCS</v>
      </c>
      <c r="M184" s="4" t="str">
        <f ca="1">INDEX(INDIRECT($4:$4),Table1[//DB])</f>
        <v>pcase</v>
      </c>
      <c r="N184" s="4" t="str">
        <f ca="1">INDEX(INDIRECT($4:$4),Table1[//DB])</f>
        <v>384</v>
      </c>
      <c r="O184" s="4" t="str">
        <f ca="1">INDEX(INDIRECT($4:$4),Table1[//DB])</f>
        <v>PCS</v>
      </c>
      <c r="P184" s="4" t="str">
        <f ca="1">INDEX(INDIRECT($4:$4),Table1[//DB])</f>
        <v/>
      </c>
      <c r="Q184" s="4" t="str">
        <f ca="1">INDEX(INDIRECT($4:$4),Table1[//DB])</f>
        <v/>
      </c>
      <c r="R184" s="4" t="str">
        <f ca="1">INDEX(INDIRECT($4:$4),Table1[//DB])</f>
        <v/>
      </c>
      <c r="S184" s="4" t="str">
        <f ca="1">INDEX(INDIRECT($4:$4),Table1[//DB])</f>
        <v/>
      </c>
      <c r="T184" s="4">
        <f ca="1">INDEX(INDIRECT($4:$4),Table1[//DB])</f>
        <v>384</v>
      </c>
      <c r="U184" s="4" t="str">
        <f ca="1">INDEX(INDIRECT($4:$4),Table1[//DB])</f>
        <v>PCS</v>
      </c>
      <c r="V184" s="4"/>
      <c r="W184" s="2">
        <f>INDEX([1]!NOTA[C],Table1[[#This Row],[//NOTA]])</f>
        <v>2</v>
      </c>
      <c r="X184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84" s="2">
        <f ca="1">INDEX(INDIRECT($2:$2),Table1[//NOTA])</f>
        <v>0</v>
      </c>
      <c r="Z184" s="2">
        <f>IF(Table1[[#This Row],[CTN]]&lt;1,"",INDEX([1]!NOTA[QTY],Table1[[#This Row],[//NOTA]]))</f>
        <v>768</v>
      </c>
      <c r="AA184" s="2" t="str">
        <f>IF(Table1[[#This Row],[CTN]]&lt;1,"",INDEX([1]!NOTA[STN],Table1[[#This Row],[//NOTA]]))</f>
        <v>PCS</v>
      </c>
      <c r="AB18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768</v>
      </c>
      <c r="AC184" s="4" t="str">
        <f>IF(Table1[[#This Row],[CTN]]&lt;1,INDEX([1]!NOTA[QTY],Table1[[#This Row],[//NOTA]]),"")</f>
        <v/>
      </c>
      <c r="AD184" s="4" t="str">
        <f>IF(Table1[[#This Row],[SISA]]="","",INDEX([1]!NOTA[STN],Table1[[#This Row],[//NOTA]]))</f>
        <v/>
      </c>
      <c r="AE18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84" s="2" t="str">
        <f>IF(Table1[[#This Row],[SISA X]]="","",Table1[[#This Row],[STN X]])</f>
        <v/>
      </c>
      <c r="AG184" s="2" t="str">
        <f ca="1">IF(AND(AX$5:AX$373&gt;=$3:$3,AX$5:AX$373&lt;=$4:$4),Table1[[#This Row],[CTN]],"")</f>
        <v/>
      </c>
      <c r="AH184" s="2" t="str">
        <f ca="1">IF(Table1[[#This Row],[CTN_MG_1]]="","",Table1[[#This Row],[SISA X]])</f>
        <v/>
      </c>
      <c r="AI184" s="2" t="str">
        <f ca="1">IF(Table1[[#This Row],[QTY_ECER_MG_1]]="","",Table1[[#This Row],[STN SISA X]])</f>
        <v/>
      </c>
      <c r="AJ184" s="2" t="str">
        <f ca="1">IF(Table1[[#This Row],[CTN_MG_1]]="","",COUNT(AG$6:AG184))</f>
        <v/>
      </c>
      <c r="AK184" s="2">
        <f ca="1">IF(AND(Table1[TGL_H]&gt;=$3:$3,Table1[TGL_H]&lt;=$4:$4),Table1[CTN],"")</f>
        <v>2</v>
      </c>
      <c r="AL184" s="2" t="str">
        <f ca="1">IF(Table1[[#This Row],[CTN_MG_2]]="","",Table1[[#This Row],[SISA X]])</f>
        <v/>
      </c>
      <c r="AM184" s="2" t="str">
        <f ca="1">IF(Table1[[#This Row],[QTY_ECER_MG_2]]="","",Table1[[#This Row],[STN SISA X]])</f>
        <v/>
      </c>
      <c r="AN184" s="2">
        <f ca="1">IF(Table1[[#This Row],[CTN_MG_2]]="","",COUNT(AK$6:AK184))</f>
        <v>10</v>
      </c>
      <c r="AO184" s="2" t="str">
        <f ca="1">IF(AND(AX$5:AX$373&gt;=$3:$3,AX$5:AX$373&lt;=$4:$4),Table1[[#This Row],[CTN]],"")</f>
        <v/>
      </c>
      <c r="AP184" s="2" t="str">
        <f ca="1">IF(Table1[[#This Row],[CTN_MG_3]]="","",Table1[[#This Row],[SISA X]])</f>
        <v/>
      </c>
      <c r="AQ184" s="2" t="str">
        <f ca="1">IF(Table1[[#This Row],[QTY_ECER_MG_3]]="","",Table1[[#This Row],[STN SISA X]])</f>
        <v/>
      </c>
      <c r="AR184" s="4" t="str">
        <f ca="1">IF(Table1[[#This Row],[CTN_MG_3]]="","",COUNT(AO$6:AO184))</f>
        <v/>
      </c>
      <c r="AS184" s="4" t="str">
        <f ca="1">IF(AND(Table1[[#This Row],[TGL_H]]&gt;=$3:$3,Table1[[#This Row],[TGL_H]]&lt;=$4:$4),Table1[[#This Row],[CTN]],"")</f>
        <v/>
      </c>
      <c r="AT184" s="4" t="str">
        <f ca="1">IF(Table1[[#This Row],[CTN_MG_4]]="","",Table1[[#This Row],[SISA X]])</f>
        <v/>
      </c>
      <c r="AU184" s="4" t="str">
        <f ca="1">IF(Table1[[#This Row],[QTY_ECER_MG_4]]="","",Table1[[#This Row],[STN SISA X]])</f>
        <v/>
      </c>
      <c r="AV184" s="4" t="str">
        <f ca="1">IF(Table1[[#This Row],[CTN_MG_4]]="","",COUNT(AS$6:AS184))</f>
        <v/>
      </c>
      <c r="AW184" s="4">
        <f ca="1">IF(Table1[[#This Row],[ID_4]]="",IF(Table1[[#This Row],[ID_3]]="",IF(Table1[[#This Row],[ID_2]]="",IF(Table1[[#This Row],[ID_1]]="","",1),2),3),4)</f>
        <v>2</v>
      </c>
      <c r="AX184" s="3">
        <f ca="1">INDEX([1]!NOTA[TGL_H],Table1[[#This Row],[//NOTA]])</f>
        <v>45117</v>
      </c>
    </row>
    <row r="185" spans="1:50" x14ac:dyDescent="0.25">
      <c r="A185" s="1">
        <v>231</v>
      </c>
      <c r="D185" s="4" t="str">
        <f ca="1">INDEX([1]!NOTA[NB NOTA_C_QTY],Table1[[#This Row],[//NOTA]])</f>
        <v>bnltaliaa032119a780universe384pcsuntana</v>
      </c>
      <c r="E185" s="4" t="str">
        <f ca="1">INDEX([1]!NOTA[NB NOTA_C_QTY],Table1[[#This Row],[//NOTA]])&amp;Table1[[#This Row],[MINGGU]]</f>
        <v>bnltaliaa032119a780universe384pcsuntana2</v>
      </c>
      <c r="F185" s="4">
        <f t="shared" si="2"/>
        <v>231</v>
      </c>
      <c r="G185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85" s="4">
        <f ca="1">MATCH(Table1[[#This Row],[NB NOTA_C_QTY]],[2]!db[NB NOTA_C_QTY+F],0)</f>
        <v>1239</v>
      </c>
      <c r="I185" s="4" t="str">
        <f ca="1">INDEX(INDIRECT($4:$4),Table1[//DB])</f>
        <v>BN Tali AA0321-19/A7-80/UNIVERSE</v>
      </c>
      <c r="J185" s="4" t="str">
        <f ca="1">INDEX(INDIRECT($4:$4),Table1[//DB])</f>
        <v>UNTANA</v>
      </c>
      <c r="K185" s="5" t="str">
        <f ca="1">INDEX(INDIRECT($4:$4),Table1[//DB])</f>
        <v>SBS</v>
      </c>
      <c r="L185" s="4" t="str">
        <f ca="1">INDEX(INDIRECT($4:$4),Table1[//DB])</f>
        <v>384 PCS</v>
      </c>
      <c r="M185" s="4" t="str">
        <f ca="1">INDEX(INDIRECT($4:$4),Table1[//DB])</f>
        <v>pcase</v>
      </c>
      <c r="N185" s="4" t="str">
        <f ca="1">INDEX(INDIRECT($4:$4),Table1[//DB])</f>
        <v>384</v>
      </c>
      <c r="O185" s="4" t="str">
        <f ca="1">INDEX(INDIRECT($4:$4),Table1[//DB])</f>
        <v>PCS</v>
      </c>
      <c r="P185" s="4" t="str">
        <f ca="1">INDEX(INDIRECT($4:$4),Table1[//DB])</f>
        <v/>
      </c>
      <c r="Q185" s="4" t="str">
        <f ca="1">INDEX(INDIRECT($4:$4),Table1[//DB])</f>
        <v/>
      </c>
      <c r="R185" s="4" t="str">
        <f ca="1">INDEX(INDIRECT($4:$4),Table1[//DB])</f>
        <v/>
      </c>
      <c r="S185" s="4" t="str">
        <f ca="1">INDEX(INDIRECT($4:$4),Table1[//DB])</f>
        <v/>
      </c>
      <c r="T185" s="4">
        <f ca="1">INDEX(INDIRECT($4:$4),Table1[//DB])</f>
        <v>384</v>
      </c>
      <c r="U185" s="4" t="str">
        <f ca="1">INDEX(INDIRECT($4:$4),Table1[//DB])</f>
        <v>PCS</v>
      </c>
      <c r="V185" s="4"/>
      <c r="W185" s="2">
        <f>INDEX([1]!NOTA[C],Table1[[#This Row],[//NOTA]])</f>
        <v>2</v>
      </c>
      <c r="X185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85" s="2">
        <f ca="1">INDEX(INDIRECT($2:$2),Table1[//NOTA])</f>
        <v>0</v>
      </c>
      <c r="Z185" s="2">
        <f>IF(Table1[[#This Row],[CTN]]&lt;1,"",INDEX([1]!NOTA[QTY],Table1[[#This Row],[//NOTA]]))</f>
        <v>768</v>
      </c>
      <c r="AA185" s="2" t="str">
        <f>IF(Table1[[#This Row],[CTN]]&lt;1,"",INDEX([1]!NOTA[STN],Table1[[#This Row],[//NOTA]]))</f>
        <v>PCS</v>
      </c>
      <c r="AB18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768</v>
      </c>
      <c r="AC185" s="4" t="str">
        <f>IF(Table1[[#This Row],[CTN]]&lt;1,INDEX([1]!NOTA[QTY],Table1[[#This Row],[//NOTA]]),"")</f>
        <v/>
      </c>
      <c r="AD185" s="4" t="str">
        <f>IF(Table1[[#This Row],[SISA]]="","",INDEX([1]!NOTA[STN],Table1[[#This Row],[//NOTA]]))</f>
        <v/>
      </c>
      <c r="AE18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85" s="2" t="str">
        <f>IF(Table1[[#This Row],[SISA X]]="","",Table1[[#This Row],[STN X]])</f>
        <v/>
      </c>
      <c r="AG185" s="2" t="str">
        <f ca="1">IF(AND(AX$5:AX$373&gt;=$3:$3,AX$5:AX$373&lt;=$4:$4),Table1[[#This Row],[CTN]],"")</f>
        <v/>
      </c>
      <c r="AH185" s="2" t="str">
        <f ca="1">IF(Table1[[#This Row],[CTN_MG_1]]="","",Table1[[#This Row],[SISA X]])</f>
        <v/>
      </c>
      <c r="AI185" s="2" t="str">
        <f ca="1">IF(Table1[[#This Row],[QTY_ECER_MG_1]]="","",Table1[[#This Row],[STN SISA X]])</f>
        <v/>
      </c>
      <c r="AJ185" s="2" t="str">
        <f ca="1">IF(Table1[[#This Row],[CTN_MG_1]]="","",COUNT(AG$6:AG185))</f>
        <v/>
      </c>
      <c r="AK185" s="2">
        <f ca="1">IF(AND(Table1[TGL_H]&gt;=$3:$3,Table1[TGL_H]&lt;=$4:$4),Table1[CTN],"")</f>
        <v>2</v>
      </c>
      <c r="AL185" s="2" t="str">
        <f ca="1">IF(Table1[[#This Row],[CTN_MG_2]]="","",Table1[[#This Row],[SISA X]])</f>
        <v/>
      </c>
      <c r="AM185" s="2" t="str">
        <f ca="1">IF(Table1[[#This Row],[QTY_ECER_MG_2]]="","",Table1[[#This Row],[STN SISA X]])</f>
        <v/>
      </c>
      <c r="AN185" s="2">
        <f ca="1">IF(Table1[[#This Row],[CTN_MG_2]]="","",COUNT(AK$6:AK185))</f>
        <v>11</v>
      </c>
      <c r="AO185" s="2" t="str">
        <f ca="1">IF(AND(AX$5:AX$373&gt;=$3:$3,AX$5:AX$373&lt;=$4:$4),Table1[[#This Row],[CTN]],"")</f>
        <v/>
      </c>
      <c r="AP185" s="2" t="str">
        <f ca="1">IF(Table1[[#This Row],[CTN_MG_3]]="","",Table1[[#This Row],[SISA X]])</f>
        <v/>
      </c>
      <c r="AQ185" s="2" t="str">
        <f ca="1">IF(Table1[[#This Row],[QTY_ECER_MG_3]]="","",Table1[[#This Row],[STN SISA X]])</f>
        <v/>
      </c>
      <c r="AR185" s="4" t="str">
        <f ca="1">IF(Table1[[#This Row],[CTN_MG_3]]="","",COUNT(AO$6:AO185))</f>
        <v/>
      </c>
      <c r="AS185" s="4" t="str">
        <f ca="1">IF(AND(Table1[[#This Row],[TGL_H]]&gt;=$3:$3,Table1[[#This Row],[TGL_H]]&lt;=$4:$4),Table1[[#This Row],[CTN]],"")</f>
        <v/>
      </c>
      <c r="AT185" s="4" t="str">
        <f ca="1">IF(Table1[[#This Row],[CTN_MG_4]]="","",Table1[[#This Row],[SISA X]])</f>
        <v/>
      </c>
      <c r="AU185" s="4" t="str">
        <f ca="1">IF(Table1[[#This Row],[QTY_ECER_MG_4]]="","",Table1[[#This Row],[STN SISA X]])</f>
        <v/>
      </c>
      <c r="AV185" s="4" t="str">
        <f ca="1">IF(Table1[[#This Row],[CTN_MG_4]]="","",COUNT(AS$6:AS185))</f>
        <v/>
      </c>
      <c r="AW185" s="4">
        <f ca="1">IF(Table1[[#This Row],[ID_4]]="",IF(Table1[[#This Row],[ID_3]]="",IF(Table1[[#This Row],[ID_2]]="",IF(Table1[[#This Row],[ID_1]]="","",1),2),3),4)</f>
        <v>2</v>
      </c>
      <c r="AX185" s="3">
        <f ca="1">INDEX([1]!NOTA[TGL_H],Table1[[#This Row],[//NOTA]])</f>
        <v>45117</v>
      </c>
    </row>
    <row r="186" spans="1:50" x14ac:dyDescent="0.25">
      <c r="A186" s="1">
        <v>232</v>
      </c>
      <c r="D186" s="4" t="str">
        <f ca="1">INDEX([1]!NOTA[NB NOTA_C_QTY],Table1[[#This Row],[//NOTA]])</f>
        <v>bnltaliaa032120a780sr384pcsuntana</v>
      </c>
      <c r="E186" s="4" t="str">
        <f ca="1">INDEX([1]!NOTA[NB NOTA_C_QTY],Table1[[#This Row],[//NOTA]])&amp;Table1[[#This Row],[MINGGU]]</f>
        <v>bnltaliaa032120a780sr384pcsuntana2</v>
      </c>
      <c r="F186" s="4">
        <f t="shared" si="2"/>
        <v>232</v>
      </c>
      <c r="G186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86" s="4">
        <f ca="1">MATCH(Table1[[#This Row],[NB NOTA_C_QTY]],[2]!db[NB NOTA_C_QTY+F],0)</f>
        <v>1240</v>
      </c>
      <c r="I186" s="4" t="str">
        <f ca="1">INDEX(INDIRECT($4:$4),Table1[//DB])</f>
        <v>BN Tali AA0321-20/A7-80/SR</v>
      </c>
      <c r="J186" s="4" t="str">
        <f ca="1">INDEX(INDIRECT($4:$4),Table1[//DB])</f>
        <v>UNTANA</v>
      </c>
      <c r="K186" s="5" t="str">
        <f ca="1">INDEX(INDIRECT($4:$4),Table1[//DB])</f>
        <v>SBS</v>
      </c>
      <c r="L186" s="4" t="str">
        <f ca="1">INDEX(INDIRECT($4:$4),Table1[//DB])</f>
        <v>384 PCS</v>
      </c>
      <c r="M186" s="4" t="str">
        <f ca="1">INDEX(INDIRECT($4:$4),Table1[//DB])</f>
        <v>pcase</v>
      </c>
      <c r="N186" s="4" t="str">
        <f ca="1">INDEX(INDIRECT($4:$4),Table1[//DB])</f>
        <v>384</v>
      </c>
      <c r="O186" s="4" t="str">
        <f ca="1">INDEX(INDIRECT($4:$4),Table1[//DB])</f>
        <v>PCS</v>
      </c>
      <c r="P186" s="4" t="str">
        <f ca="1">INDEX(INDIRECT($4:$4),Table1[//DB])</f>
        <v/>
      </c>
      <c r="Q186" s="4" t="str">
        <f ca="1">INDEX(INDIRECT($4:$4),Table1[//DB])</f>
        <v/>
      </c>
      <c r="R186" s="4" t="str">
        <f ca="1">INDEX(INDIRECT($4:$4),Table1[//DB])</f>
        <v/>
      </c>
      <c r="S186" s="4" t="str">
        <f ca="1">INDEX(INDIRECT($4:$4),Table1[//DB])</f>
        <v/>
      </c>
      <c r="T186" s="4">
        <f ca="1">INDEX(INDIRECT($4:$4),Table1[//DB])</f>
        <v>384</v>
      </c>
      <c r="U186" s="4" t="str">
        <f ca="1">INDEX(INDIRECT($4:$4),Table1[//DB])</f>
        <v>PCS</v>
      </c>
      <c r="V186" s="4"/>
      <c r="W186" s="2">
        <f>INDEX([1]!NOTA[C],Table1[[#This Row],[//NOTA]])</f>
        <v>2</v>
      </c>
      <c r="X186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86" s="2">
        <f ca="1">INDEX(INDIRECT($2:$2),Table1[//NOTA])</f>
        <v>0</v>
      </c>
      <c r="Z186" s="2">
        <f>IF(Table1[[#This Row],[CTN]]&lt;1,"",INDEX([1]!NOTA[QTY],Table1[[#This Row],[//NOTA]]))</f>
        <v>768</v>
      </c>
      <c r="AA186" s="2" t="str">
        <f>IF(Table1[[#This Row],[CTN]]&lt;1,"",INDEX([1]!NOTA[STN],Table1[[#This Row],[//NOTA]]))</f>
        <v>PCS</v>
      </c>
      <c r="AB18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768</v>
      </c>
      <c r="AC186" s="4" t="str">
        <f>IF(Table1[[#This Row],[CTN]]&lt;1,INDEX([1]!NOTA[QTY],Table1[[#This Row],[//NOTA]]),"")</f>
        <v/>
      </c>
      <c r="AD186" s="4" t="str">
        <f>IF(Table1[[#This Row],[SISA]]="","",INDEX([1]!NOTA[STN],Table1[[#This Row],[//NOTA]]))</f>
        <v/>
      </c>
      <c r="AE18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86" s="2" t="str">
        <f>IF(Table1[[#This Row],[SISA X]]="","",Table1[[#This Row],[STN X]])</f>
        <v/>
      </c>
      <c r="AG186" s="2" t="str">
        <f ca="1">IF(AND(AX$5:AX$373&gt;=$3:$3,AX$5:AX$373&lt;=$4:$4),Table1[[#This Row],[CTN]],"")</f>
        <v/>
      </c>
      <c r="AH186" s="2" t="str">
        <f ca="1">IF(Table1[[#This Row],[CTN_MG_1]]="","",Table1[[#This Row],[SISA X]])</f>
        <v/>
      </c>
      <c r="AI186" s="2" t="str">
        <f ca="1">IF(Table1[[#This Row],[QTY_ECER_MG_1]]="","",Table1[[#This Row],[STN SISA X]])</f>
        <v/>
      </c>
      <c r="AJ186" s="2" t="str">
        <f ca="1">IF(Table1[[#This Row],[CTN_MG_1]]="","",COUNT(AG$6:AG186))</f>
        <v/>
      </c>
      <c r="AK186" s="2">
        <f ca="1">IF(AND(Table1[TGL_H]&gt;=$3:$3,Table1[TGL_H]&lt;=$4:$4),Table1[CTN],"")</f>
        <v>2</v>
      </c>
      <c r="AL186" s="2" t="str">
        <f ca="1">IF(Table1[[#This Row],[CTN_MG_2]]="","",Table1[[#This Row],[SISA X]])</f>
        <v/>
      </c>
      <c r="AM186" s="2" t="str">
        <f ca="1">IF(Table1[[#This Row],[QTY_ECER_MG_2]]="","",Table1[[#This Row],[STN SISA X]])</f>
        <v/>
      </c>
      <c r="AN186" s="2">
        <f ca="1">IF(Table1[[#This Row],[CTN_MG_2]]="","",COUNT(AK$6:AK186))</f>
        <v>12</v>
      </c>
      <c r="AO186" s="2" t="str">
        <f ca="1">IF(AND(AX$5:AX$373&gt;=$3:$3,AX$5:AX$373&lt;=$4:$4),Table1[[#This Row],[CTN]],"")</f>
        <v/>
      </c>
      <c r="AP186" s="2" t="str">
        <f ca="1">IF(Table1[[#This Row],[CTN_MG_3]]="","",Table1[[#This Row],[SISA X]])</f>
        <v/>
      </c>
      <c r="AQ186" s="2" t="str">
        <f ca="1">IF(Table1[[#This Row],[QTY_ECER_MG_3]]="","",Table1[[#This Row],[STN SISA X]])</f>
        <v/>
      </c>
      <c r="AR186" s="4" t="str">
        <f ca="1">IF(Table1[[#This Row],[CTN_MG_3]]="","",COUNT(AO$6:AO186))</f>
        <v/>
      </c>
      <c r="AS186" s="4" t="str">
        <f ca="1">IF(AND(Table1[[#This Row],[TGL_H]]&gt;=$3:$3,Table1[[#This Row],[TGL_H]]&lt;=$4:$4),Table1[[#This Row],[CTN]],"")</f>
        <v/>
      </c>
      <c r="AT186" s="4" t="str">
        <f ca="1">IF(Table1[[#This Row],[CTN_MG_4]]="","",Table1[[#This Row],[SISA X]])</f>
        <v/>
      </c>
      <c r="AU186" s="4" t="str">
        <f ca="1">IF(Table1[[#This Row],[QTY_ECER_MG_4]]="","",Table1[[#This Row],[STN SISA X]])</f>
        <v/>
      </c>
      <c r="AV186" s="4" t="str">
        <f ca="1">IF(Table1[[#This Row],[CTN_MG_4]]="","",COUNT(AS$6:AS186))</f>
        <v/>
      </c>
      <c r="AW186" s="4">
        <f ca="1">IF(Table1[[#This Row],[ID_4]]="",IF(Table1[[#This Row],[ID_3]]="",IF(Table1[[#This Row],[ID_2]]="",IF(Table1[[#This Row],[ID_1]]="","",1),2),3),4)</f>
        <v>2</v>
      </c>
      <c r="AX186" s="3">
        <f ca="1">INDEX([1]!NOTA[TGL_H],Table1[[#This Row],[//NOTA]])</f>
        <v>45117</v>
      </c>
    </row>
    <row r="187" spans="1:50" x14ac:dyDescent="0.25">
      <c r="A187" s="1">
        <v>234</v>
      </c>
      <c r="D187" s="4" t="str">
        <f ca="1">INDEX([1]!NOTA[NB NOTA_C_QTY],Table1[[#This Row],[//NOTA]])</f>
        <v>kenkocorrectionfluidke0136lsnartomoro</v>
      </c>
      <c r="E187" s="4" t="str">
        <f ca="1">INDEX([1]!NOTA[NB NOTA_C_QTY],Table1[[#This Row],[//NOTA]])&amp;Table1[[#This Row],[MINGGU]]</f>
        <v>kenkocorrectionfluidke0136lsnartomoro2</v>
      </c>
      <c r="F187" s="4">
        <f t="shared" si="2"/>
        <v>234</v>
      </c>
      <c r="G187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87" s="4">
        <f ca="1">MATCH(Table1[[#This Row],[NB NOTA_C_QTY]],[2]!db[NB NOTA_C_QTY+F],0)</f>
        <v>996</v>
      </c>
      <c r="I187" s="4" t="str">
        <f ca="1">INDEX(INDIRECT($4:$4),Table1[//DB])</f>
        <v>Tipe-ex Kenko KE-01</v>
      </c>
      <c r="J187" s="4" t="str">
        <f ca="1">INDEX(INDIRECT($4:$4),Table1[//DB])</f>
        <v>ARTO MORO</v>
      </c>
      <c r="K187" s="5" t="str">
        <f ca="1">INDEX(INDIRECT($4:$4),Table1[//DB])</f>
        <v>KENKO</v>
      </c>
      <c r="L187" s="4" t="str">
        <f ca="1">INDEX(INDIRECT($4:$4),Table1[//DB])</f>
        <v>36 LSN</v>
      </c>
      <c r="M187" s="4" t="str">
        <f ca="1">INDEX(INDIRECT($4:$4),Table1[//DB])</f>
        <v>tipex</v>
      </c>
      <c r="N187" s="4" t="str">
        <f ca="1">INDEX(INDIRECT($4:$4),Table1[//DB])</f>
        <v>36</v>
      </c>
      <c r="O187" s="4" t="str">
        <f ca="1">INDEX(INDIRECT($4:$4),Table1[//DB])</f>
        <v>LSN</v>
      </c>
      <c r="P187" s="4">
        <f ca="1">INDEX(INDIRECT($4:$4),Table1[//DB])</f>
        <v>12</v>
      </c>
      <c r="Q187" s="4" t="str">
        <f ca="1">INDEX(INDIRECT($4:$4),Table1[//DB])</f>
        <v>PCS</v>
      </c>
      <c r="R187" s="4" t="str">
        <f ca="1">INDEX(INDIRECT($4:$4),Table1[//DB])</f>
        <v/>
      </c>
      <c r="S187" s="4" t="str">
        <f ca="1">INDEX(INDIRECT($4:$4),Table1[//DB])</f>
        <v/>
      </c>
      <c r="T187" s="4">
        <f ca="1">INDEX(INDIRECT($4:$4),Table1[//DB])</f>
        <v>432</v>
      </c>
      <c r="U187" s="4" t="str">
        <f ca="1">INDEX(INDIRECT($4:$4),Table1[//DB])</f>
        <v>PCS</v>
      </c>
      <c r="V187" s="4"/>
      <c r="W187" s="2">
        <f>INDEX([1]!NOTA[C],Table1[[#This Row],[//NOTA]])</f>
        <v>18</v>
      </c>
      <c r="X187" s="2">
        <f ca="1">IF(Table1[[#This Row],[Column5]]/Table1[[#This Row],[QTY X]]=Table1[[#This Row],[CTN]],Table1[[#This Row],[Column5]]/Table1[[#This Row],[QTY X]],Table1[[#This Row],[Column5]]/Table1[[#This Row],[QTY X]]&amp;" xxx ")</f>
        <v>18</v>
      </c>
      <c r="Y187" s="2">
        <f ca="1">INDEX(INDIRECT($2:$2),Table1[//NOTA])</f>
        <v>0</v>
      </c>
      <c r="Z187" s="2">
        <f>IF(Table1[[#This Row],[CTN]]&lt;1,"",INDEX([1]!NOTA[QTY],Table1[[#This Row],[//NOTA]]))</f>
        <v>0</v>
      </c>
      <c r="AA187" s="2">
        <f>IF(Table1[[#This Row],[CTN]]&lt;1,"",INDEX([1]!NOTA[STN],Table1[[#This Row],[//NOTA]]))</f>
        <v>0</v>
      </c>
      <c r="AB18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7776</v>
      </c>
      <c r="AC187" s="4" t="str">
        <f>IF(Table1[[#This Row],[CTN]]&lt;1,INDEX([1]!NOTA[QTY],Table1[[#This Row],[//NOTA]]),"")</f>
        <v/>
      </c>
      <c r="AD187" s="4" t="str">
        <f>IF(Table1[[#This Row],[SISA]]="","",INDEX([1]!NOTA[STN],Table1[[#This Row],[//NOTA]]))</f>
        <v/>
      </c>
      <c r="AE18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87" s="2" t="str">
        <f>IF(Table1[[#This Row],[SISA X]]="","",Table1[[#This Row],[STN X]])</f>
        <v/>
      </c>
      <c r="AG187" s="2" t="str">
        <f ca="1">IF(AND(AX$5:AX$373&gt;=$3:$3,AX$5:AX$373&lt;=$4:$4),Table1[[#This Row],[CTN]],"")</f>
        <v/>
      </c>
      <c r="AH187" s="2" t="str">
        <f ca="1">IF(Table1[[#This Row],[CTN_MG_1]]="","",Table1[[#This Row],[SISA X]])</f>
        <v/>
      </c>
      <c r="AI187" s="2" t="str">
        <f ca="1">IF(Table1[[#This Row],[QTY_ECER_MG_1]]="","",Table1[[#This Row],[STN SISA X]])</f>
        <v/>
      </c>
      <c r="AJ187" s="2" t="str">
        <f ca="1">IF(Table1[[#This Row],[CTN_MG_1]]="","",COUNT(AG$6:AG187))</f>
        <v/>
      </c>
      <c r="AK187" s="2">
        <f ca="1">IF(AND(Table1[TGL_H]&gt;=$3:$3,Table1[TGL_H]&lt;=$4:$4),Table1[CTN],"")</f>
        <v>18</v>
      </c>
      <c r="AL187" s="2" t="str">
        <f ca="1">IF(Table1[[#This Row],[CTN_MG_2]]="","",Table1[[#This Row],[SISA X]])</f>
        <v/>
      </c>
      <c r="AM187" s="2" t="str">
        <f ca="1">IF(Table1[[#This Row],[QTY_ECER_MG_2]]="","",Table1[[#This Row],[STN SISA X]])</f>
        <v/>
      </c>
      <c r="AN187" s="2">
        <f ca="1">IF(Table1[[#This Row],[CTN_MG_2]]="","",COUNT(AK$6:AK187))</f>
        <v>13</v>
      </c>
      <c r="AO187" s="2" t="str">
        <f ca="1">IF(AND(AX$5:AX$373&gt;=$3:$3,AX$5:AX$373&lt;=$4:$4),Table1[[#This Row],[CTN]],"")</f>
        <v/>
      </c>
      <c r="AP187" s="2" t="str">
        <f ca="1">IF(Table1[[#This Row],[CTN_MG_3]]="","",Table1[[#This Row],[SISA X]])</f>
        <v/>
      </c>
      <c r="AQ187" s="2" t="str">
        <f ca="1">IF(Table1[[#This Row],[QTY_ECER_MG_3]]="","",Table1[[#This Row],[STN SISA X]])</f>
        <v/>
      </c>
      <c r="AR187" s="4" t="str">
        <f ca="1">IF(Table1[[#This Row],[CTN_MG_3]]="","",COUNT(AO$6:AO187))</f>
        <v/>
      </c>
      <c r="AS187" s="4" t="str">
        <f ca="1">IF(AND(Table1[[#This Row],[TGL_H]]&gt;=$3:$3,Table1[[#This Row],[TGL_H]]&lt;=$4:$4),Table1[[#This Row],[CTN]],"")</f>
        <v/>
      </c>
      <c r="AT187" s="4" t="str">
        <f ca="1">IF(Table1[[#This Row],[CTN_MG_4]]="","",Table1[[#This Row],[SISA X]])</f>
        <v/>
      </c>
      <c r="AU187" s="4" t="str">
        <f ca="1">IF(Table1[[#This Row],[QTY_ECER_MG_4]]="","",Table1[[#This Row],[STN SISA X]])</f>
        <v/>
      </c>
      <c r="AV187" s="4" t="str">
        <f ca="1">IF(Table1[[#This Row],[CTN_MG_4]]="","",COUNT(AS$6:AS187))</f>
        <v/>
      </c>
      <c r="AW187" s="4">
        <f ca="1">IF(Table1[[#This Row],[ID_4]]="",IF(Table1[[#This Row],[ID_3]]="",IF(Table1[[#This Row],[ID_2]]="",IF(Table1[[#This Row],[ID_1]]="","",1),2),3),4)</f>
        <v>2</v>
      </c>
      <c r="AX187" s="3">
        <f ca="1">INDEX([1]!NOTA[TGL_H],Table1[[#This Row],[//NOTA]])</f>
        <v>45117</v>
      </c>
    </row>
    <row r="188" spans="1:50" x14ac:dyDescent="0.25">
      <c r="A188" s="1">
        <v>235</v>
      </c>
      <c r="D188" s="4" t="str">
        <f ca="1">INDEX([1]!NOTA[NB NOTA_C_QTY],Table1[[#This Row],[//NOTA]])</f>
        <v>kenkohandytapedispensertdb2besi8lsnartomoro</v>
      </c>
      <c r="E188" s="4" t="str">
        <f ca="1">INDEX([1]!NOTA[NB NOTA_C_QTY],Table1[[#This Row],[//NOTA]])&amp;Table1[[#This Row],[MINGGU]]</f>
        <v>kenkohandytapedispensertdb2besi8lsnartomoro2</v>
      </c>
      <c r="F188" s="4">
        <f t="shared" si="2"/>
        <v>235</v>
      </c>
      <c r="G188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88" s="4">
        <f ca="1">MATCH(Table1[[#This Row],[NB NOTA_C_QTY]],[2]!db[NB NOTA_C_QTY+F],0)</f>
        <v>916</v>
      </c>
      <c r="I188" s="4" t="str">
        <f ca="1">INDEX(INDIRECT($4:$4),Table1[//DB])</f>
        <v>Dispenser Kenko TDB-2 besi</v>
      </c>
      <c r="J188" s="4" t="str">
        <f ca="1">INDEX(INDIRECT($4:$4),Table1[//DB])</f>
        <v>ARTO MORO</v>
      </c>
      <c r="K188" s="5" t="str">
        <f ca="1">INDEX(INDIRECT($4:$4),Table1[//DB])</f>
        <v>KENKO</v>
      </c>
      <c r="L188" s="4" t="str">
        <f ca="1">INDEX(INDIRECT($4:$4),Table1[//DB])</f>
        <v>8 LSN</v>
      </c>
      <c r="M188" s="4" t="str">
        <f ca="1">INDEX(INDIRECT($4:$4),Table1[//DB])</f>
        <v>isolasi</v>
      </c>
      <c r="N188" s="4" t="str">
        <f ca="1">INDEX(INDIRECT($4:$4),Table1[//DB])</f>
        <v>8</v>
      </c>
      <c r="O188" s="4" t="str">
        <f ca="1">INDEX(INDIRECT($4:$4),Table1[//DB])</f>
        <v>LSN</v>
      </c>
      <c r="P188" s="4">
        <f ca="1">INDEX(INDIRECT($4:$4),Table1[//DB])</f>
        <v>12</v>
      </c>
      <c r="Q188" s="4" t="str">
        <f ca="1">INDEX(INDIRECT($4:$4),Table1[//DB])</f>
        <v>PCS</v>
      </c>
      <c r="R188" s="4" t="str">
        <f ca="1">INDEX(INDIRECT($4:$4),Table1[//DB])</f>
        <v/>
      </c>
      <c r="S188" s="4" t="str">
        <f ca="1">INDEX(INDIRECT($4:$4),Table1[//DB])</f>
        <v/>
      </c>
      <c r="T188" s="4">
        <f ca="1">INDEX(INDIRECT($4:$4),Table1[//DB])</f>
        <v>96</v>
      </c>
      <c r="U188" s="4" t="str">
        <f ca="1">INDEX(INDIRECT($4:$4),Table1[//DB])</f>
        <v>PCS</v>
      </c>
      <c r="V188" s="4"/>
      <c r="W188" s="2">
        <f>INDEX([1]!NOTA[C],Table1[[#This Row],[//NOTA]])</f>
        <v>1</v>
      </c>
      <c r="X188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88" s="2">
        <f ca="1">INDEX(INDIRECT($2:$2),Table1[//NOTA])</f>
        <v>0</v>
      </c>
      <c r="Z188" s="2">
        <f>IF(Table1[[#This Row],[CTN]]&lt;1,"",INDEX([1]!NOTA[QTY],Table1[[#This Row],[//NOTA]]))</f>
        <v>0</v>
      </c>
      <c r="AA188" s="2">
        <f>IF(Table1[[#This Row],[CTN]]&lt;1,"",INDEX([1]!NOTA[STN],Table1[[#This Row],[//NOTA]]))</f>
        <v>0</v>
      </c>
      <c r="AB18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96</v>
      </c>
      <c r="AC188" s="4" t="str">
        <f>IF(Table1[[#This Row],[CTN]]&lt;1,INDEX([1]!NOTA[QTY],Table1[[#This Row],[//NOTA]]),"")</f>
        <v/>
      </c>
      <c r="AD188" s="4" t="str">
        <f>IF(Table1[[#This Row],[SISA]]="","",INDEX([1]!NOTA[STN],Table1[[#This Row],[//NOTA]]))</f>
        <v/>
      </c>
      <c r="AE18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88" s="2" t="str">
        <f>IF(Table1[[#This Row],[SISA X]]="","",Table1[[#This Row],[STN X]])</f>
        <v/>
      </c>
      <c r="AG188" s="2" t="str">
        <f ca="1">IF(AND(AX$5:AX$373&gt;=$3:$3,AX$5:AX$373&lt;=$4:$4),Table1[[#This Row],[CTN]],"")</f>
        <v/>
      </c>
      <c r="AH188" s="2" t="str">
        <f ca="1">IF(Table1[[#This Row],[CTN_MG_1]]="","",Table1[[#This Row],[SISA X]])</f>
        <v/>
      </c>
      <c r="AI188" s="2" t="str">
        <f ca="1">IF(Table1[[#This Row],[QTY_ECER_MG_1]]="","",Table1[[#This Row],[STN SISA X]])</f>
        <v/>
      </c>
      <c r="AJ188" s="2" t="str">
        <f ca="1">IF(Table1[[#This Row],[CTN_MG_1]]="","",COUNT(AG$6:AG188))</f>
        <v/>
      </c>
      <c r="AK188" s="2">
        <f ca="1">IF(AND(Table1[TGL_H]&gt;=$3:$3,Table1[TGL_H]&lt;=$4:$4),Table1[CTN],"")</f>
        <v>1</v>
      </c>
      <c r="AL188" s="2" t="str">
        <f ca="1">IF(Table1[[#This Row],[CTN_MG_2]]="","",Table1[[#This Row],[SISA X]])</f>
        <v/>
      </c>
      <c r="AM188" s="2" t="str">
        <f ca="1">IF(Table1[[#This Row],[QTY_ECER_MG_2]]="","",Table1[[#This Row],[STN SISA X]])</f>
        <v/>
      </c>
      <c r="AN188" s="2">
        <f ca="1">IF(Table1[[#This Row],[CTN_MG_2]]="","",COUNT(AK$6:AK188))</f>
        <v>14</v>
      </c>
      <c r="AO188" s="2" t="str">
        <f ca="1">IF(AND(AX$5:AX$373&gt;=$3:$3,AX$5:AX$373&lt;=$4:$4),Table1[[#This Row],[CTN]],"")</f>
        <v/>
      </c>
      <c r="AP188" s="2" t="str">
        <f ca="1">IF(Table1[[#This Row],[CTN_MG_3]]="","",Table1[[#This Row],[SISA X]])</f>
        <v/>
      </c>
      <c r="AQ188" s="2" t="str">
        <f ca="1">IF(Table1[[#This Row],[QTY_ECER_MG_3]]="","",Table1[[#This Row],[STN SISA X]])</f>
        <v/>
      </c>
      <c r="AR188" s="4" t="str">
        <f ca="1">IF(Table1[[#This Row],[CTN_MG_3]]="","",COUNT(AO$6:AO188))</f>
        <v/>
      </c>
      <c r="AS188" s="4" t="str">
        <f ca="1">IF(AND(Table1[[#This Row],[TGL_H]]&gt;=$3:$3,Table1[[#This Row],[TGL_H]]&lt;=$4:$4),Table1[[#This Row],[CTN]],"")</f>
        <v/>
      </c>
      <c r="AT188" s="4" t="str">
        <f ca="1">IF(Table1[[#This Row],[CTN_MG_4]]="","",Table1[[#This Row],[SISA X]])</f>
        <v/>
      </c>
      <c r="AU188" s="4" t="str">
        <f ca="1">IF(Table1[[#This Row],[QTY_ECER_MG_4]]="","",Table1[[#This Row],[STN SISA X]])</f>
        <v/>
      </c>
      <c r="AV188" s="4" t="str">
        <f ca="1">IF(Table1[[#This Row],[CTN_MG_4]]="","",COUNT(AS$6:AS188))</f>
        <v/>
      </c>
      <c r="AW188" s="4">
        <f ca="1">IF(Table1[[#This Row],[ID_4]]="",IF(Table1[[#This Row],[ID_3]]="",IF(Table1[[#This Row],[ID_2]]="",IF(Table1[[#This Row],[ID_1]]="","",1),2),3),4)</f>
        <v>2</v>
      </c>
      <c r="AX188" s="3">
        <f ca="1">INDEX([1]!NOTA[TGL_H],Table1[[#This Row],[//NOTA]])</f>
        <v>45117</v>
      </c>
    </row>
    <row r="189" spans="1:50" x14ac:dyDescent="0.25">
      <c r="A189" s="1">
        <v>236</v>
      </c>
      <c r="D189" s="4" t="str">
        <f ca="1">INDEX([1]!NOTA[NB NOTA_C_QTY],Table1[[#This Row],[//NOTA]])</f>
        <v>kenkopencilcasepc0719ur24lsnartomoro</v>
      </c>
      <c r="E189" s="4" t="str">
        <f ca="1">INDEX([1]!NOTA[NB NOTA_C_QTY],Table1[[#This Row],[//NOTA]])&amp;Table1[[#This Row],[MINGGU]]</f>
        <v>kenkopencilcasepc0719ur24lsnartomoro2</v>
      </c>
      <c r="F189" s="4">
        <f t="shared" si="2"/>
        <v>236</v>
      </c>
      <c r="G189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89" s="4">
        <f ca="1">MATCH(Table1[[#This Row],[NB NOTA_C_QTY]],[2]!db[NB NOTA_C_QTY+F],0)</f>
        <v>656</v>
      </c>
      <c r="I189" s="4" t="str">
        <f ca="1">INDEX(INDIRECT($4:$4),Table1[//DB])</f>
        <v>Pc Kenko PC-0719-UR</v>
      </c>
      <c r="J189" s="4" t="str">
        <f ca="1">INDEX(INDIRECT($4:$4),Table1[//DB])</f>
        <v>ARTO MORO</v>
      </c>
      <c r="K189" s="5" t="str">
        <f ca="1">INDEX(INDIRECT($4:$4),Table1[//DB])</f>
        <v>KENKO</v>
      </c>
      <c r="L189" s="4" t="str">
        <f ca="1">INDEX(INDIRECT($4:$4),Table1[//DB])</f>
        <v>24 LSN</v>
      </c>
      <c r="M189" s="4" t="str">
        <f ca="1">INDEX(INDIRECT($4:$4),Table1[//DB])</f>
        <v>pcase</v>
      </c>
      <c r="N189" s="4" t="str">
        <f ca="1">INDEX(INDIRECT($4:$4),Table1[//DB])</f>
        <v>24</v>
      </c>
      <c r="O189" s="4" t="str">
        <f ca="1">INDEX(INDIRECT($4:$4),Table1[//DB])</f>
        <v>LSN</v>
      </c>
      <c r="P189" s="4">
        <f ca="1">INDEX(INDIRECT($4:$4),Table1[//DB])</f>
        <v>12</v>
      </c>
      <c r="Q189" s="4" t="str">
        <f ca="1">INDEX(INDIRECT($4:$4),Table1[//DB])</f>
        <v>PCS</v>
      </c>
      <c r="R189" s="4" t="str">
        <f ca="1">INDEX(INDIRECT($4:$4),Table1[//DB])</f>
        <v/>
      </c>
      <c r="S189" s="4" t="str">
        <f ca="1">INDEX(INDIRECT($4:$4),Table1[//DB])</f>
        <v/>
      </c>
      <c r="T189" s="4">
        <f ca="1">INDEX(INDIRECT($4:$4),Table1[//DB])</f>
        <v>288</v>
      </c>
      <c r="U189" s="4" t="str">
        <f ca="1">INDEX(INDIRECT($4:$4),Table1[//DB])</f>
        <v>PCS</v>
      </c>
      <c r="V189" s="4"/>
      <c r="W189" s="2">
        <f>INDEX([1]!NOTA[C],Table1[[#This Row],[//NOTA]])</f>
        <v>2</v>
      </c>
      <c r="X189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89" s="2">
        <f ca="1">INDEX(INDIRECT($2:$2),Table1[//NOTA])</f>
        <v>0</v>
      </c>
      <c r="Z189" s="2">
        <f>IF(Table1[[#This Row],[CTN]]&lt;1,"",INDEX([1]!NOTA[QTY],Table1[[#This Row],[//NOTA]]))</f>
        <v>0</v>
      </c>
      <c r="AA189" s="2">
        <f>IF(Table1[[#This Row],[CTN]]&lt;1,"",INDEX([1]!NOTA[STN],Table1[[#This Row],[//NOTA]]))</f>
        <v>0</v>
      </c>
      <c r="AB18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576</v>
      </c>
      <c r="AC189" s="4" t="str">
        <f>IF(Table1[[#This Row],[CTN]]&lt;1,INDEX([1]!NOTA[QTY],Table1[[#This Row],[//NOTA]]),"")</f>
        <v/>
      </c>
      <c r="AD189" s="4" t="str">
        <f>IF(Table1[[#This Row],[SISA]]="","",INDEX([1]!NOTA[STN],Table1[[#This Row],[//NOTA]]))</f>
        <v/>
      </c>
      <c r="AE18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89" s="2" t="str">
        <f>IF(Table1[[#This Row],[SISA X]]="","",Table1[[#This Row],[STN X]])</f>
        <v/>
      </c>
      <c r="AG189" s="2" t="str">
        <f ca="1">IF(AND(AX$5:AX$373&gt;=$3:$3,AX$5:AX$373&lt;=$4:$4),Table1[[#This Row],[CTN]],"")</f>
        <v/>
      </c>
      <c r="AH189" s="2" t="str">
        <f ca="1">IF(Table1[[#This Row],[CTN_MG_1]]="","",Table1[[#This Row],[SISA X]])</f>
        <v/>
      </c>
      <c r="AI189" s="2" t="str">
        <f ca="1">IF(Table1[[#This Row],[QTY_ECER_MG_1]]="","",Table1[[#This Row],[STN SISA X]])</f>
        <v/>
      </c>
      <c r="AJ189" s="2" t="str">
        <f ca="1">IF(Table1[[#This Row],[CTN_MG_1]]="","",COUNT(AG$6:AG189))</f>
        <v/>
      </c>
      <c r="AK189" s="2">
        <f ca="1">IF(AND(Table1[TGL_H]&gt;=$3:$3,Table1[TGL_H]&lt;=$4:$4),Table1[CTN],"")</f>
        <v>2</v>
      </c>
      <c r="AL189" s="2" t="str">
        <f ca="1">IF(Table1[[#This Row],[CTN_MG_2]]="","",Table1[[#This Row],[SISA X]])</f>
        <v/>
      </c>
      <c r="AM189" s="2" t="str">
        <f ca="1">IF(Table1[[#This Row],[QTY_ECER_MG_2]]="","",Table1[[#This Row],[STN SISA X]])</f>
        <v/>
      </c>
      <c r="AN189" s="2">
        <f ca="1">IF(Table1[[#This Row],[CTN_MG_2]]="","",COUNT(AK$6:AK189))</f>
        <v>15</v>
      </c>
      <c r="AO189" s="2" t="str">
        <f ca="1">IF(AND(AX$5:AX$373&gt;=$3:$3,AX$5:AX$373&lt;=$4:$4),Table1[[#This Row],[CTN]],"")</f>
        <v/>
      </c>
      <c r="AP189" s="2" t="str">
        <f ca="1">IF(Table1[[#This Row],[CTN_MG_3]]="","",Table1[[#This Row],[SISA X]])</f>
        <v/>
      </c>
      <c r="AQ189" s="2" t="str">
        <f ca="1">IF(Table1[[#This Row],[QTY_ECER_MG_3]]="","",Table1[[#This Row],[STN SISA X]])</f>
        <v/>
      </c>
      <c r="AR189" s="4" t="str">
        <f ca="1">IF(Table1[[#This Row],[CTN_MG_3]]="","",COUNT(AO$6:AO189))</f>
        <v/>
      </c>
      <c r="AS189" s="4" t="str">
        <f ca="1">IF(AND(Table1[[#This Row],[TGL_H]]&gt;=$3:$3,Table1[[#This Row],[TGL_H]]&lt;=$4:$4),Table1[[#This Row],[CTN]],"")</f>
        <v/>
      </c>
      <c r="AT189" s="4" t="str">
        <f ca="1">IF(Table1[[#This Row],[CTN_MG_4]]="","",Table1[[#This Row],[SISA X]])</f>
        <v/>
      </c>
      <c r="AU189" s="4" t="str">
        <f ca="1">IF(Table1[[#This Row],[QTY_ECER_MG_4]]="","",Table1[[#This Row],[STN SISA X]])</f>
        <v/>
      </c>
      <c r="AV189" s="4" t="str">
        <f ca="1">IF(Table1[[#This Row],[CTN_MG_4]]="","",COUNT(AS$6:AS189))</f>
        <v/>
      </c>
      <c r="AW189" s="4">
        <f ca="1">IF(Table1[[#This Row],[ID_4]]="",IF(Table1[[#This Row],[ID_3]]="",IF(Table1[[#This Row],[ID_2]]="",IF(Table1[[#This Row],[ID_1]]="","",1),2),3),4)</f>
        <v>2</v>
      </c>
      <c r="AX189" s="3">
        <f ca="1">INDEX([1]!NOTA[TGL_H],Table1[[#This Row],[//NOTA]])</f>
        <v>45117</v>
      </c>
    </row>
    <row r="190" spans="1:50" x14ac:dyDescent="0.25">
      <c r="A190" s="1">
        <v>237</v>
      </c>
      <c r="D190" s="4" t="str">
        <f ca="1">INDEX([1]!NOTA[NB NOTA_C_QTY],Table1[[#This Row],[//NOTA]])</f>
        <v>kenkocorrectiontapect902cl12mx5mm48lsnartomoro</v>
      </c>
      <c r="E190" s="4" t="str">
        <f ca="1">INDEX([1]!NOTA[NB NOTA_C_QTY],Table1[[#This Row],[//NOTA]])&amp;Table1[[#This Row],[MINGGU]]</f>
        <v>kenkocorrectiontapect902cl12mx5mm48lsnartomoro2</v>
      </c>
      <c r="F190" s="4">
        <f t="shared" si="2"/>
        <v>237</v>
      </c>
      <c r="G190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90" s="4">
        <f ca="1">MATCH(Table1[[#This Row],[NB NOTA_C_QTY]],[2]!db[NB NOTA_C_QTY+F],0)</f>
        <v>986</v>
      </c>
      <c r="I190" s="4" t="str">
        <f ca="1">INDEX(INDIRECT($4:$4),Table1[//DB])</f>
        <v>Tipe-ex Kenko CT-902 CL</v>
      </c>
      <c r="J190" s="4" t="str">
        <f ca="1">INDEX(INDIRECT($4:$4),Table1[//DB])</f>
        <v>ARTO MORO</v>
      </c>
      <c r="K190" s="5" t="str">
        <f ca="1">INDEX(INDIRECT($4:$4),Table1[//DB])</f>
        <v>KENKO</v>
      </c>
      <c r="L190" s="4" t="str">
        <f ca="1">INDEX(INDIRECT($4:$4),Table1[//DB])</f>
        <v>48 LSN</v>
      </c>
      <c r="M190" s="4" t="str">
        <f ca="1">INDEX(INDIRECT($4:$4),Table1[//DB])</f>
        <v>tipex</v>
      </c>
      <c r="N190" s="4" t="str">
        <f ca="1">INDEX(INDIRECT($4:$4),Table1[//DB])</f>
        <v>48</v>
      </c>
      <c r="O190" s="4" t="str">
        <f ca="1">INDEX(INDIRECT($4:$4),Table1[//DB])</f>
        <v>LSN</v>
      </c>
      <c r="P190" s="4">
        <f ca="1">INDEX(INDIRECT($4:$4),Table1[//DB])</f>
        <v>12</v>
      </c>
      <c r="Q190" s="4" t="str">
        <f ca="1">INDEX(INDIRECT($4:$4),Table1[//DB])</f>
        <v>PCS</v>
      </c>
      <c r="R190" s="4" t="str">
        <f ca="1">INDEX(INDIRECT($4:$4),Table1[//DB])</f>
        <v/>
      </c>
      <c r="S190" s="4" t="str">
        <f ca="1">INDEX(INDIRECT($4:$4),Table1[//DB])</f>
        <v/>
      </c>
      <c r="T190" s="4">
        <f ca="1">INDEX(INDIRECT($4:$4),Table1[//DB])</f>
        <v>576</v>
      </c>
      <c r="U190" s="4" t="str">
        <f ca="1">INDEX(INDIRECT($4:$4),Table1[//DB])</f>
        <v>PCS</v>
      </c>
      <c r="V190" s="4"/>
      <c r="W190" s="2">
        <f>INDEX([1]!NOTA[C],Table1[[#This Row],[//NOTA]])</f>
        <v>3</v>
      </c>
      <c r="X190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190" s="2">
        <f ca="1">INDEX(INDIRECT($2:$2),Table1[//NOTA])</f>
        <v>0</v>
      </c>
      <c r="Z190" s="2">
        <f>IF(Table1[[#This Row],[CTN]]&lt;1,"",INDEX([1]!NOTA[QTY],Table1[[#This Row],[//NOTA]]))</f>
        <v>0</v>
      </c>
      <c r="AA190" s="2">
        <f>IF(Table1[[#This Row],[CTN]]&lt;1,"",INDEX([1]!NOTA[STN],Table1[[#This Row],[//NOTA]]))</f>
        <v>0</v>
      </c>
      <c r="AB19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</v>
      </c>
      <c r="AC190" s="4" t="str">
        <f>IF(Table1[[#This Row],[CTN]]&lt;1,INDEX([1]!NOTA[QTY],Table1[[#This Row],[//NOTA]]),"")</f>
        <v/>
      </c>
      <c r="AD190" s="4" t="str">
        <f>IF(Table1[[#This Row],[SISA]]="","",INDEX([1]!NOTA[STN],Table1[[#This Row],[//NOTA]]))</f>
        <v/>
      </c>
      <c r="AE19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90" s="2" t="str">
        <f>IF(Table1[[#This Row],[SISA X]]="","",Table1[[#This Row],[STN X]])</f>
        <v/>
      </c>
      <c r="AG190" s="2" t="str">
        <f ca="1">IF(AND(AX$5:AX$373&gt;=$3:$3,AX$5:AX$373&lt;=$4:$4),Table1[[#This Row],[CTN]],"")</f>
        <v/>
      </c>
      <c r="AH190" s="2" t="str">
        <f ca="1">IF(Table1[[#This Row],[CTN_MG_1]]="","",Table1[[#This Row],[SISA X]])</f>
        <v/>
      </c>
      <c r="AI190" s="2" t="str">
        <f ca="1">IF(Table1[[#This Row],[QTY_ECER_MG_1]]="","",Table1[[#This Row],[STN SISA X]])</f>
        <v/>
      </c>
      <c r="AJ190" s="2" t="str">
        <f ca="1">IF(Table1[[#This Row],[CTN_MG_1]]="","",COUNT(AG$6:AG190))</f>
        <v/>
      </c>
      <c r="AK190" s="2">
        <f ca="1">IF(AND(Table1[TGL_H]&gt;=$3:$3,Table1[TGL_H]&lt;=$4:$4),Table1[CTN],"")</f>
        <v>3</v>
      </c>
      <c r="AL190" s="2" t="str">
        <f ca="1">IF(Table1[[#This Row],[CTN_MG_2]]="","",Table1[[#This Row],[SISA X]])</f>
        <v/>
      </c>
      <c r="AM190" s="2" t="str">
        <f ca="1">IF(Table1[[#This Row],[QTY_ECER_MG_2]]="","",Table1[[#This Row],[STN SISA X]])</f>
        <v/>
      </c>
      <c r="AN190" s="2">
        <f ca="1">IF(Table1[[#This Row],[CTN_MG_2]]="","",COUNT(AK$6:AK190))</f>
        <v>16</v>
      </c>
      <c r="AO190" s="2" t="str">
        <f ca="1">IF(AND(AX$5:AX$373&gt;=$3:$3,AX$5:AX$373&lt;=$4:$4),Table1[[#This Row],[CTN]],"")</f>
        <v/>
      </c>
      <c r="AP190" s="2" t="str">
        <f ca="1">IF(Table1[[#This Row],[CTN_MG_3]]="","",Table1[[#This Row],[SISA X]])</f>
        <v/>
      </c>
      <c r="AQ190" s="2" t="str">
        <f ca="1">IF(Table1[[#This Row],[QTY_ECER_MG_3]]="","",Table1[[#This Row],[STN SISA X]])</f>
        <v/>
      </c>
      <c r="AR190" s="4" t="str">
        <f ca="1">IF(Table1[[#This Row],[CTN_MG_3]]="","",COUNT(AO$6:AO190))</f>
        <v/>
      </c>
      <c r="AS190" s="4" t="str">
        <f ca="1">IF(AND(Table1[[#This Row],[TGL_H]]&gt;=$3:$3,Table1[[#This Row],[TGL_H]]&lt;=$4:$4),Table1[[#This Row],[CTN]],"")</f>
        <v/>
      </c>
      <c r="AT190" s="4" t="str">
        <f ca="1">IF(Table1[[#This Row],[CTN_MG_4]]="","",Table1[[#This Row],[SISA X]])</f>
        <v/>
      </c>
      <c r="AU190" s="4" t="str">
        <f ca="1">IF(Table1[[#This Row],[QTY_ECER_MG_4]]="","",Table1[[#This Row],[STN SISA X]])</f>
        <v/>
      </c>
      <c r="AV190" s="4" t="str">
        <f ca="1">IF(Table1[[#This Row],[CTN_MG_4]]="","",COUNT(AS$6:AS190))</f>
        <v/>
      </c>
      <c r="AW190" s="4">
        <f ca="1">IF(Table1[[#This Row],[ID_4]]="",IF(Table1[[#This Row],[ID_3]]="",IF(Table1[[#This Row],[ID_2]]="",IF(Table1[[#This Row],[ID_1]]="","",1),2),3),4)</f>
        <v>2</v>
      </c>
      <c r="AX190" s="3">
        <f ca="1">INDEX([1]!NOTA[TGL_H],Table1[[#This Row],[//NOTA]])</f>
        <v>45117</v>
      </c>
    </row>
    <row r="191" spans="1:50" x14ac:dyDescent="0.25">
      <c r="A191" s="1">
        <v>238</v>
      </c>
      <c r="D191" s="4" t="str">
        <f ca="1">INDEX([1]!NOTA[NB NOTA_C_QTY],Table1[[#This Row],[//NOTA]])</f>
        <v>kenkocorrectionfluidke107m36lsnartomoro</v>
      </c>
      <c r="E191" s="4" t="str">
        <f ca="1">INDEX([1]!NOTA[NB NOTA_C_QTY],Table1[[#This Row],[//NOTA]])&amp;Table1[[#This Row],[MINGGU]]</f>
        <v>kenkocorrectionfluidke107m36lsnartomoro2</v>
      </c>
      <c r="F191" s="4">
        <f t="shared" si="2"/>
        <v>238</v>
      </c>
      <c r="G191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91" s="4">
        <f ca="1">MATCH(Table1[[#This Row],[NB NOTA_C_QTY]],[2]!db[NB NOTA_C_QTY+F],0)</f>
        <v>997</v>
      </c>
      <c r="I191" s="4" t="str">
        <f ca="1">INDEX(INDIRECT($4:$4),Table1[//DB])</f>
        <v>Tipe-ex Kenko KE-107 M</v>
      </c>
      <c r="J191" s="4" t="str">
        <f ca="1">INDEX(INDIRECT($4:$4),Table1[//DB])</f>
        <v>ARTO MORO</v>
      </c>
      <c r="K191" s="5" t="str">
        <f ca="1">INDEX(INDIRECT($4:$4),Table1[//DB])</f>
        <v>KENKO</v>
      </c>
      <c r="L191" s="4" t="str">
        <f ca="1">INDEX(INDIRECT($4:$4),Table1[//DB])</f>
        <v>36 LSN</v>
      </c>
      <c r="M191" s="4" t="str">
        <f ca="1">INDEX(INDIRECT($4:$4),Table1[//DB])</f>
        <v>tipex</v>
      </c>
      <c r="N191" s="4" t="str">
        <f ca="1">INDEX(INDIRECT($4:$4),Table1[//DB])</f>
        <v>36</v>
      </c>
      <c r="O191" s="4" t="str">
        <f ca="1">INDEX(INDIRECT($4:$4),Table1[//DB])</f>
        <v>LSN</v>
      </c>
      <c r="P191" s="4">
        <f ca="1">INDEX(INDIRECT($4:$4),Table1[//DB])</f>
        <v>12</v>
      </c>
      <c r="Q191" s="4" t="str">
        <f ca="1">INDEX(INDIRECT($4:$4),Table1[//DB])</f>
        <v>PCS</v>
      </c>
      <c r="R191" s="4" t="str">
        <f ca="1">INDEX(INDIRECT($4:$4),Table1[//DB])</f>
        <v/>
      </c>
      <c r="S191" s="4" t="str">
        <f ca="1">INDEX(INDIRECT($4:$4),Table1[//DB])</f>
        <v/>
      </c>
      <c r="T191" s="4">
        <f ca="1">INDEX(INDIRECT($4:$4),Table1[//DB])</f>
        <v>432</v>
      </c>
      <c r="U191" s="4" t="str">
        <f ca="1">INDEX(INDIRECT($4:$4),Table1[//DB])</f>
        <v>PCS</v>
      </c>
      <c r="V191" s="4"/>
      <c r="W191" s="2">
        <f>INDEX([1]!NOTA[C],Table1[[#This Row],[//NOTA]])</f>
        <v>1</v>
      </c>
      <c r="X191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91" s="2">
        <f ca="1">INDEX(INDIRECT($2:$2),Table1[//NOTA])</f>
        <v>0</v>
      </c>
      <c r="Z191" s="2">
        <f>IF(Table1[[#This Row],[CTN]]&lt;1,"",INDEX([1]!NOTA[QTY],Table1[[#This Row],[//NOTA]]))</f>
        <v>0</v>
      </c>
      <c r="AA191" s="2">
        <f>IF(Table1[[#This Row],[CTN]]&lt;1,"",INDEX([1]!NOTA[STN],Table1[[#This Row],[//NOTA]]))</f>
        <v>0</v>
      </c>
      <c r="AB19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432</v>
      </c>
      <c r="AC191" s="4" t="str">
        <f>IF(Table1[[#This Row],[CTN]]&lt;1,INDEX([1]!NOTA[QTY],Table1[[#This Row],[//NOTA]]),"")</f>
        <v/>
      </c>
      <c r="AD191" s="4" t="str">
        <f>IF(Table1[[#This Row],[SISA]]="","",INDEX([1]!NOTA[STN],Table1[[#This Row],[//NOTA]]))</f>
        <v/>
      </c>
      <c r="AE19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91" s="2" t="str">
        <f>IF(Table1[[#This Row],[SISA X]]="","",Table1[[#This Row],[STN X]])</f>
        <v/>
      </c>
      <c r="AG191" s="2" t="str">
        <f ca="1">IF(AND(AX$5:AX$373&gt;=$3:$3,AX$5:AX$373&lt;=$4:$4),Table1[[#This Row],[CTN]],"")</f>
        <v/>
      </c>
      <c r="AH191" s="2" t="str">
        <f ca="1">IF(Table1[[#This Row],[CTN_MG_1]]="","",Table1[[#This Row],[SISA X]])</f>
        <v/>
      </c>
      <c r="AI191" s="2" t="str">
        <f ca="1">IF(Table1[[#This Row],[QTY_ECER_MG_1]]="","",Table1[[#This Row],[STN SISA X]])</f>
        <v/>
      </c>
      <c r="AJ191" s="2" t="str">
        <f ca="1">IF(Table1[[#This Row],[CTN_MG_1]]="","",COUNT(AG$6:AG191))</f>
        <v/>
      </c>
      <c r="AK191" s="2">
        <f ca="1">IF(AND(Table1[TGL_H]&gt;=$3:$3,Table1[TGL_H]&lt;=$4:$4),Table1[CTN],"")</f>
        <v>1</v>
      </c>
      <c r="AL191" s="2" t="str">
        <f ca="1">IF(Table1[[#This Row],[CTN_MG_2]]="","",Table1[[#This Row],[SISA X]])</f>
        <v/>
      </c>
      <c r="AM191" s="2" t="str">
        <f ca="1">IF(Table1[[#This Row],[QTY_ECER_MG_2]]="","",Table1[[#This Row],[STN SISA X]])</f>
        <v/>
      </c>
      <c r="AN191" s="2">
        <f ca="1">IF(Table1[[#This Row],[CTN_MG_2]]="","",COUNT(AK$6:AK191))</f>
        <v>17</v>
      </c>
      <c r="AO191" s="2" t="str">
        <f ca="1">IF(AND(AX$5:AX$373&gt;=$3:$3,AX$5:AX$373&lt;=$4:$4),Table1[[#This Row],[CTN]],"")</f>
        <v/>
      </c>
      <c r="AP191" s="2" t="str">
        <f ca="1">IF(Table1[[#This Row],[CTN_MG_3]]="","",Table1[[#This Row],[SISA X]])</f>
        <v/>
      </c>
      <c r="AQ191" s="2" t="str">
        <f ca="1">IF(Table1[[#This Row],[QTY_ECER_MG_3]]="","",Table1[[#This Row],[STN SISA X]])</f>
        <v/>
      </c>
      <c r="AR191" s="4" t="str">
        <f ca="1">IF(Table1[[#This Row],[CTN_MG_3]]="","",COUNT(AO$6:AO191))</f>
        <v/>
      </c>
      <c r="AS191" s="4" t="str">
        <f ca="1">IF(AND(Table1[[#This Row],[TGL_H]]&gt;=$3:$3,Table1[[#This Row],[TGL_H]]&lt;=$4:$4),Table1[[#This Row],[CTN]],"")</f>
        <v/>
      </c>
      <c r="AT191" s="4" t="str">
        <f ca="1">IF(Table1[[#This Row],[CTN_MG_4]]="","",Table1[[#This Row],[SISA X]])</f>
        <v/>
      </c>
      <c r="AU191" s="4" t="str">
        <f ca="1">IF(Table1[[#This Row],[QTY_ECER_MG_4]]="","",Table1[[#This Row],[STN SISA X]])</f>
        <v/>
      </c>
      <c r="AV191" s="4" t="str">
        <f ca="1">IF(Table1[[#This Row],[CTN_MG_4]]="","",COUNT(AS$6:AS191))</f>
        <v/>
      </c>
      <c r="AW191" s="4">
        <f ca="1">IF(Table1[[#This Row],[ID_4]]="",IF(Table1[[#This Row],[ID_3]]="",IF(Table1[[#This Row],[ID_2]]="",IF(Table1[[#This Row],[ID_1]]="","",1),2),3),4)</f>
        <v>2</v>
      </c>
      <c r="AX191" s="3">
        <f ca="1">INDEX([1]!NOTA[TGL_H],Table1[[#This Row],[//NOTA]])</f>
        <v>45117</v>
      </c>
    </row>
    <row r="192" spans="1:50" x14ac:dyDescent="0.25">
      <c r="A192" s="1">
        <v>239</v>
      </c>
      <c r="D192" s="4" t="str">
        <f ca="1">INDEX([1]!NOTA[NB NOTA_C_QTY],Table1[[#This Row],[//NOTA]])</f>
        <v>kenkostaplerhd10dpastelcolor20lsnartomoro</v>
      </c>
      <c r="E192" s="4" t="str">
        <f ca="1">INDEX([1]!NOTA[NB NOTA_C_QTY],Table1[[#This Row],[//NOTA]])&amp;Table1[[#This Row],[MINGGU]]</f>
        <v>kenkostaplerhd10dpastelcolor20lsnartomoro2</v>
      </c>
      <c r="F192" s="4">
        <f t="shared" si="2"/>
        <v>239</v>
      </c>
      <c r="G192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92" s="4">
        <f ca="1">MATCH(Table1[[#This Row],[NB NOTA_C_QTY]],[2]!db[NB NOTA_C_QTY+F],0)</f>
        <v>869</v>
      </c>
      <c r="I192" s="4" t="str">
        <f ca="1">INDEX(INDIRECT($4:$4),Table1[//DB])</f>
        <v>Stapler Kenko HD-10 D Pastel Color</v>
      </c>
      <c r="J192" s="4" t="str">
        <f ca="1">INDEX(INDIRECT($4:$4),Table1[//DB])</f>
        <v>ARTO MORO</v>
      </c>
      <c r="K192" s="5" t="str">
        <f ca="1">INDEX(INDIRECT($4:$4),Table1[//DB])</f>
        <v>KENKO</v>
      </c>
      <c r="L192" s="4" t="str">
        <f ca="1">INDEX(INDIRECT($4:$4),Table1[//DB])</f>
        <v>20 LSN</v>
      </c>
      <c r="M192" s="4" t="str">
        <f ca="1">INDEX(INDIRECT($4:$4),Table1[//DB])</f>
        <v>stapler</v>
      </c>
      <c r="N192" s="4" t="str">
        <f ca="1">INDEX(INDIRECT($4:$4),Table1[//DB])</f>
        <v>20</v>
      </c>
      <c r="O192" s="4" t="str">
        <f ca="1">INDEX(INDIRECT($4:$4),Table1[//DB])</f>
        <v>LSN</v>
      </c>
      <c r="P192" s="4">
        <f ca="1">INDEX(INDIRECT($4:$4),Table1[//DB])</f>
        <v>12</v>
      </c>
      <c r="Q192" s="4" t="str">
        <f ca="1">INDEX(INDIRECT($4:$4),Table1[//DB])</f>
        <v>PCS</v>
      </c>
      <c r="R192" s="4" t="str">
        <f ca="1">INDEX(INDIRECT($4:$4),Table1[//DB])</f>
        <v/>
      </c>
      <c r="S192" s="4" t="str">
        <f ca="1">INDEX(INDIRECT($4:$4),Table1[//DB])</f>
        <v/>
      </c>
      <c r="T192" s="4">
        <f ca="1">INDEX(INDIRECT($4:$4),Table1[//DB])</f>
        <v>240</v>
      </c>
      <c r="U192" s="4" t="str">
        <f ca="1">INDEX(INDIRECT($4:$4),Table1[//DB])</f>
        <v>PCS</v>
      </c>
      <c r="V192" s="4"/>
      <c r="W192" s="2">
        <f>INDEX([1]!NOTA[C],Table1[[#This Row],[//NOTA]])</f>
        <v>2</v>
      </c>
      <c r="X192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92" s="2">
        <f ca="1">INDEX(INDIRECT($2:$2),Table1[//NOTA])</f>
        <v>0</v>
      </c>
      <c r="Z192" s="2">
        <f>IF(Table1[[#This Row],[CTN]]&lt;1,"",INDEX([1]!NOTA[QTY],Table1[[#This Row],[//NOTA]]))</f>
        <v>0</v>
      </c>
      <c r="AA192" s="2">
        <f>IF(Table1[[#This Row],[CTN]]&lt;1,"",INDEX([1]!NOTA[STN],Table1[[#This Row],[//NOTA]]))</f>
        <v>0</v>
      </c>
      <c r="AB19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480</v>
      </c>
      <c r="AC192" s="4" t="str">
        <f>IF(Table1[[#This Row],[CTN]]&lt;1,INDEX([1]!NOTA[QTY],Table1[[#This Row],[//NOTA]]),"")</f>
        <v/>
      </c>
      <c r="AD192" s="4" t="str">
        <f>IF(Table1[[#This Row],[SISA]]="","",INDEX([1]!NOTA[STN],Table1[[#This Row],[//NOTA]]))</f>
        <v/>
      </c>
      <c r="AE19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92" s="2" t="str">
        <f>IF(Table1[[#This Row],[SISA X]]="","",Table1[[#This Row],[STN X]])</f>
        <v/>
      </c>
      <c r="AG192" s="2" t="str">
        <f ca="1">IF(AND(AX$5:AX$373&gt;=$3:$3,AX$5:AX$373&lt;=$4:$4),Table1[[#This Row],[CTN]],"")</f>
        <v/>
      </c>
      <c r="AH192" s="2" t="str">
        <f ca="1">IF(Table1[[#This Row],[CTN_MG_1]]="","",Table1[[#This Row],[SISA X]])</f>
        <v/>
      </c>
      <c r="AI192" s="2" t="str">
        <f ca="1">IF(Table1[[#This Row],[QTY_ECER_MG_1]]="","",Table1[[#This Row],[STN SISA X]])</f>
        <v/>
      </c>
      <c r="AJ192" s="2" t="str">
        <f ca="1">IF(Table1[[#This Row],[CTN_MG_1]]="","",COUNT(AG$6:AG192))</f>
        <v/>
      </c>
      <c r="AK192" s="2">
        <f ca="1">IF(AND(Table1[TGL_H]&gt;=$3:$3,Table1[TGL_H]&lt;=$4:$4),Table1[CTN],"")</f>
        <v>2</v>
      </c>
      <c r="AL192" s="2" t="str">
        <f ca="1">IF(Table1[[#This Row],[CTN_MG_2]]="","",Table1[[#This Row],[SISA X]])</f>
        <v/>
      </c>
      <c r="AM192" s="2" t="str">
        <f ca="1">IF(Table1[[#This Row],[QTY_ECER_MG_2]]="","",Table1[[#This Row],[STN SISA X]])</f>
        <v/>
      </c>
      <c r="AN192" s="2">
        <f ca="1">IF(Table1[[#This Row],[CTN_MG_2]]="","",COUNT(AK$6:AK192))</f>
        <v>18</v>
      </c>
      <c r="AO192" s="2" t="str">
        <f ca="1">IF(AND(AX$5:AX$373&gt;=$3:$3,AX$5:AX$373&lt;=$4:$4),Table1[[#This Row],[CTN]],"")</f>
        <v/>
      </c>
      <c r="AP192" s="2" t="str">
        <f ca="1">IF(Table1[[#This Row],[CTN_MG_3]]="","",Table1[[#This Row],[SISA X]])</f>
        <v/>
      </c>
      <c r="AQ192" s="2" t="str">
        <f ca="1">IF(Table1[[#This Row],[QTY_ECER_MG_3]]="","",Table1[[#This Row],[STN SISA X]])</f>
        <v/>
      </c>
      <c r="AR192" s="4" t="str">
        <f ca="1">IF(Table1[[#This Row],[CTN_MG_3]]="","",COUNT(AO$6:AO192))</f>
        <v/>
      </c>
      <c r="AS192" s="4" t="str">
        <f ca="1">IF(AND(Table1[[#This Row],[TGL_H]]&gt;=$3:$3,Table1[[#This Row],[TGL_H]]&lt;=$4:$4),Table1[[#This Row],[CTN]],"")</f>
        <v/>
      </c>
      <c r="AT192" s="4" t="str">
        <f ca="1">IF(Table1[[#This Row],[CTN_MG_4]]="","",Table1[[#This Row],[SISA X]])</f>
        <v/>
      </c>
      <c r="AU192" s="4" t="str">
        <f ca="1">IF(Table1[[#This Row],[QTY_ECER_MG_4]]="","",Table1[[#This Row],[STN SISA X]])</f>
        <v/>
      </c>
      <c r="AV192" s="4" t="str">
        <f ca="1">IF(Table1[[#This Row],[CTN_MG_4]]="","",COUNT(AS$6:AS192))</f>
        <v/>
      </c>
      <c r="AW192" s="4">
        <f ca="1">IF(Table1[[#This Row],[ID_4]]="",IF(Table1[[#This Row],[ID_3]]="",IF(Table1[[#This Row],[ID_2]]="",IF(Table1[[#This Row],[ID_1]]="","",1),2),3),4)</f>
        <v>2</v>
      </c>
      <c r="AX192" s="3">
        <f ca="1">INDEX([1]!NOTA[TGL_H],Table1[[#This Row],[//NOTA]])</f>
        <v>45117</v>
      </c>
    </row>
    <row r="193" spans="1:50" x14ac:dyDescent="0.25">
      <c r="A193" s="1">
        <v>240</v>
      </c>
      <c r="D193" s="4" t="str">
        <f ca="1">INDEX([1]!NOTA[NB NOTA_C_QTY],Table1[[#This Row],[//NOTA]])</f>
        <v>kenkostaplerhd50pastelcolor10lsnartomoro</v>
      </c>
      <c r="E193" s="4" t="str">
        <f ca="1">INDEX([1]!NOTA[NB NOTA_C_QTY],Table1[[#This Row],[//NOTA]])&amp;Table1[[#This Row],[MINGGU]]</f>
        <v>kenkostaplerhd50pastelcolor10lsnartomoro2</v>
      </c>
      <c r="F193" s="4">
        <f t="shared" si="2"/>
        <v>240</v>
      </c>
      <c r="G193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93" s="4">
        <f ca="1">MATCH(Table1[[#This Row],[NB NOTA_C_QTY]],[2]!db[NB NOTA_C_QTY+F],0)</f>
        <v>881</v>
      </c>
      <c r="I193" s="4" t="str">
        <f ca="1">INDEX(INDIRECT($4:$4),Table1[//DB])</f>
        <v>Stapler Kenko HD-50 PASTEL COLOR</v>
      </c>
      <c r="J193" s="4" t="str">
        <f ca="1">INDEX(INDIRECT($4:$4),Table1[//DB])</f>
        <v>ARTO MORO</v>
      </c>
      <c r="K193" s="5" t="str">
        <f ca="1">INDEX(INDIRECT($4:$4),Table1[//DB])</f>
        <v>KENKO</v>
      </c>
      <c r="L193" s="4" t="str">
        <f ca="1">INDEX(INDIRECT($4:$4),Table1[//DB])</f>
        <v>10 LSN</v>
      </c>
      <c r="M193" s="4" t="str">
        <f ca="1">INDEX(INDIRECT($4:$4),Table1[//DB])</f>
        <v>stapler</v>
      </c>
      <c r="N193" s="4" t="str">
        <f ca="1">INDEX(INDIRECT($4:$4),Table1[//DB])</f>
        <v>10</v>
      </c>
      <c r="O193" s="4" t="str">
        <f ca="1">INDEX(INDIRECT($4:$4),Table1[//DB])</f>
        <v>LSN</v>
      </c>
      <c r="P193" s="4">
        <f ca="1">INDEX(INDIRECT($4:$4),Table1[//DB])</f>
        <v>12</v>
      </c>
      <c r="Q193" s="4" t="str">
        <f ca="1">INDEX(INDIRECT($4:$4),Table1[//DB])</f>
        <v>PCS</v>
      </c>
      <c r="R193" s="4" t="str">
        <f ca="1">INDEX(INDIRECT($4:$4),Table1[//DB])</f>
        <v/>
      </c>
      <c r="S193" s="4" t="str">
        <f ca="1">INDEX(INDIRECT($4:$4),Table1[//DB])</f>
        <v/>
      </c>
      <c r="T193" s="4">
        <f ca="1">INDEX(INDIRECT($4:$4),Table1[//DB])</f>
        <v>120</v>
      </c>
      <c r="U193" s="4" t="str">
        <f ca="1">INDEX(INDIRECT($4:$4),Table1[//DB])</f>
        <v>PCS</v>
      </c>
      <c r="V193" s="4"/>
      <c r="W193" s="2">
        <f>INDEX([1]!NOTA[C],Table1[[#This Row],[//NOTA]])</f>
        <v>2</v>
      </c>
      <c r="X193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93" s="2">
        <f ca="1">INDEX(INDIRECT($2:$2),Table1[//NOTA])</f>
        <v>0</v>
      </c>
      <c r="Z193" s="2">
        <f>IF(Table1[[#This Row],[CTN]]&lt;1,"",INDEX([1]!NOTA[QTY],Table1[[#This Row],[//NOTA]]))</f>
        <v>0</v>
      </c>
      <c r="AA193" s="2">
        <f>IF(Table1[[#This Row],[CTN]]&lt;1,"",INDEX([1]!NOTA[STN],Table1[[#This Row],[//NOTA]]))</f>
        <v>0</v>
      </c>
      <c r="AB19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240</v>
      </c>
      <c r="AC193" s="4" t="str">
        <f>IF(Table1[[#This Row],[CTN]]&lt;1,INDEX([1]!NOTA[QTY],Table1[[#This Row],[//NOTA]]),"")</f>
        <v/>
      </c>
      <c r="AD193" s="4" t="str">
        <f>IF(Table1[[#This Row],[SISA]]="","",INDEX([1]!NOTA[STN],Table1[[#This Row],[//NOTA]]))</f>
        <v/>
      </c>
      <c r="AE19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93" s="2" t="str">
        <f>IF(Table1[[#This Row],[SISA X]]="","",Table1[[#This Row],[STN X]])</f>
        <v/>
      </c>
      <c r="AG193" s="2" t="str">
        <f ca="1">IF(AND(AX$5:AX$373&gt;=$3:$3,AX$5:AX$373&lt;=$4:$4),Table1[[#This Row],[CTN]],"")</f>
        <v/>
      </c>
      <c r="AH193" s="2" t="str">
        <f ca="1">IF(Table1[[#This Row],[CTN_MG_1]]="","",Table1[[#This Row],[SISA X]])</f>
        <v/>
      </c>
      <c r="AI193" s="2" t="str">
        <f ca="1">IF(Table1[[#This Row],[QTY_ECER_MG_1]]="","",Table1[[#This Row],[STN SISA X]])</f>
        <v/>
      </c>
      <c r="AJ193" s="2" t="str">
        <f ca="1">IF(Table1[[#This Row],[CTN_MG_1]]="","",COUNT(AG$6:AG193))</f>
        <v/>
      </c>
      <c r="AK193" s="2">
        <f ca="1">IF(AND(Table1[TGL_H]&gt;=$3:$3,Table1[TGL_H]&lt;=$4:$4),Table1[CTN],"")</f>
        <v>2</v>
      </c>
      <c r="AL193" s="2" t="str">
        <f ca="1">IF(Table1[[#This Row],[CTN_MG_2]]="","",Table1[[#This Row],[SISA X]])</f>
        <v/>
      </c>
      <c r="AM193" s="2" t="str">
        <f ca="1">IF(Table1[[#This Row],[QTY_ECER_MG_2]]="","",Table1[[#This Row],[STN SISA X]])</f>
        <v/>
      </c>
      <c r="AN193" s="2">
        <f ca="1">IF(Table1[[#This Row],[CTN_MG_2]]="","",COUNT(AK$6:AK193))</f>
        <v>19</v>
      </c>
      <c r="AO193" s="2" t="str">
        <f ca="1">IF(AND(AX$5:AX$373&gt;=$3:$3,AX$5:AX$373&lt;=$4:$4),Table1[[#This Row],[CTN]],"")</f>
        <v/>
      </c>
      <c r="AP193" s="2" t="str">
        <f ca="1">IF(Table1[[#This Row],[CTN_MG_3]]="","",Table1[[#This Row],[SISA X]])</f>
        <v/>
      </c>
      <c r="AQ193" s="2" t="str">
        <f ca="1">IF(Table1[[#This Row],[QTY_ECER_MG_3]]="","",Table1[[#This Row],[STN SISA X]])</f>
        <v/>
      </c>
      <c r="AR193" s="4" t="str">
        <f ca="1">IF(Table1[[#This Row],[CTN_MG_3]]="","",COUNT(AO$6:AO193))</f>
        <v/>
      </c>
      <c r="AS193" s="4" t="str">
        <f ca="1">IF(AND(Table1[[#This Row],[TGL_H]]&gt;=$3:$3,Table1[[#This Row],[TGL_H]]&lt;=$4:$4),Table1[[#This Row],[CTN]],"")</f>
        <v/>
      </c>
      <c r="AT193" s="4" t="str">
        <f ca="1">IF(Table1[[#This Row],[CTN_MG_4]]="","",Table1[[#This Row],[SISA X]])</f>
        <v/>
      </c>
      <c r="AU193" s="4" t="str">
        <f ca="1">IF(Table1[[#This Row],[QTY_ECER_MG_4]]="","",Table1[[#This Row],[STN SISA X]])</f>
        <v/>
      </c>
      <c r="AV193" s="4" t="str">
        <f ca="1">IF(Table1[[#This Row],[CTN_MG_4]]="","",COUNT(AS$6:AS193))</f>
        <v/>
      </c>
      <c r="AW193" s="4">
        <f ca="1">IF(Table1[[#This Row],[ID_4]]="",IF(Table1[[#This Row],[ID_3]]="",IF(Table1[[#This Row],[ID_2]]="",IF(Table1[[#This Row],[ID_1]]="","",1),2),3),4)</f>
        <v>2</v>
      </c>
      <c r="AX193" s="3">
        <f ca="1">INDEX([1]!NOTA[TGL_H],Table1[[#This Row],[//NOTA]])</f>
        <v>45117</v>
      </c>
    </row>
    <row r="194" spans="1:50" x14ac:dyDescent="0.25">
      <c r="A194" s="1">
        <v>242</v>
      </c>
      <c r="D194" s="4" t="str">
        <f ca="1">INDEX([1]!NOTA[NB NOTA_C_QTY],Table1[[#This Row],[//NOTA]])</f>
        <v>kenkocutterbladea1009mm120lsnartomoro</v>
      </c>
      <c r="E194" s="4" t="str">
        <f ca="1">INDEX([1]!NOTA[NB NOTA_C_QTY],Table1[[#This Row],[//NOTA]])&amp;Table1[[#This Row],[MINGGU]]</f>
        <v>kenkocutterbladea1009mm120lsnartomoro2</v>
      </c>
      <c r="F194" s="4">
        <f t="shared" si="2"/>
        <v>242</v>
      </c>
      <c r="G194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94" s="4">
        <f ca="1">MATCH(Table1[[#This Row],[NB NOTA_C_QTY]],[2]!db[NB NOTA_C_QTY+F],0)</f>
        <v>455</v>
      </c>
      <c r="I194" s="4" t="str">
        <f ca="1">INDEX(INDIRECT($4:$4),Table1[//DB])</f>
        <v>Isi cutter Kenko A-100 Kecil</v>
      </c>
      <c r="J194" s="4" t="str">
        <f ca="1">INDEX(INDIRECT($4:$4),Table1[//DB])</f>
        <v>ARTO MORO</v>
      </c>
      <c r="K194" s="5" t="str">
        <f ca="1">INDEX(INDIRECT($4:$4),Table1[//DB])</f>
        <v>KENKO</v>
      </c>
      <c r="L194" s="4" t="str">
        <f ca="1">INDEX(INDIRECT($4:$4),Table1[//DB])</f>
        <v>120 LSN</v>
      </c>
      <c r="M194" s="4" t="str">
        <f ca="1">INDEX(INDIRECT($4:$4),Table1[//DB])</f>
        <v>isi</v>
      </c>
      <c r="N194" s="4" t="str">
        <f ca="1">INDEX(INDIRECT($4:$4),Table1[//DB])</f>
        <v>120</v>
      </c>
      <c r="O194" s="4" t="str">
        <f ca="1">INDEX(INDIRECT($4:$4),Table1[//DB])</f>
        <v>LSN</v>
      </c>
      <c r="P194" s="4">
        <f ca="1">INDEX(INDIRECT($4:$4),Table1[//DB])</f>
        <v>12</v>
      </c>
      <c r="Q194" s="4" t="str">
        <f ca="1">INDEX(INDIRECT($4:$4),Table1[//DB])</f>
        <v>PCS</v>
      </c>
      <c r="R194" s="4" t="str">
        <f ca="1">INDEX(INDIRECT($4:$4),Table1[//DB])</f>
        <v/>
      </c>
      <c r="S194" s="4" t="str">
        <f ca="1">INDEX(INDIRECT($4:$4),Table1[//DB])</f>
        <v/>
      </c>
      <c r="T194" s="4">
        <f ca="1">INDEX(INDIRECT($4:$4),Table1[//DB])</f>
        <v>1440</v>
      </c>
      <c r="U194" s="4" t="str">
        <f ca="1">INDEX(INDIRECT($4:$4),Table1[//DB])</f>
        <v>PCS</v>
      </c>
      <c r="V194" s="4"/>
      <c r="W194" s="2">
        <f>INDEX([1]!NOTA[C],Table1[[#This Row],[//NOTA]])</f>
        <v>2</v>
      </c>
      <c r="X194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94" s="2">
        <f ca="1">INDEX(INDIRECT($2:$2),Table1[//NOTA])</f>
        <v>0</v>
      </c>
      <c r="Z194" s="2">
        <f>IF(Table1[[#This Row],[CTN]]&lt;1,"",INDEX([1]!NOTA[QTY],Table1[[#This Row],[//NOTA]]))</f>
        <v>0</v>
      </c>
      <c r="AA194" s="2">
        <f>IF(Table1[[#This Row],[CTN]]&lt;1,"",INDEX([1]!NOTA[STN],Table1[[#This Row],[//NOTA]]))</f>
        <v>0</v>
      </c>
      <c r="AB19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2880</v>
      </c>
      <c r="AC194" s="4" t="str">
        <f>IF(Table1[[#This Row],[CTN]]&lt;1,INDEX([1]!NOTA[QTY],Table1[[#This Row],[//NOTA]]),"")</f>
        <v/>
      </c>
      <c r="AD194" s="4" t="str">
        <f>IF(Table1[[#This Row],[SISA]]="","",INDEX([1]!NOTA[STN],Table1[[#This Row],[//NOTA]]))</f>
        <v/>
      </c>
      <c r="AE19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94" s="2" t="str">
        <f>IF(Table1[[#This Row],[SISA X]]="","",Table1[[#This Row],[STN X]])</f>
        <v/>
      </c>
      <c r="AG194" s="2" t="str">
        <f ca="1">IF(AND(AX$5:AX$373&gt;=$3:$3,AX$5:AX$373&lt;=$4:$4),Table1[[#This Row],[CTN]],"")</f>
        <v/>
      </c>
      <c r="AH194" s="2" t="str">
        <f ca="1">IF(Table1[[#This Row],[CTN_MG_1]]="","",Table1[[#This Row],[SISA X]])</f>
        <v/>
      </c>
      <c r="AI194" s="2" t="str">
        <f ca="1">IF(Table1[[#This Row],[QTY_ECER_MG_1]]="","",Table1[[#This Row],[STN SISA X]])</f>
        <v/>
      </c>
      <c r="AJ194" s="2" t="str">
        <f ca="1">IF(Table1[[#This Row],[CTN_MG_1]]="","",COUNT(AG$6:AG194))</f>
        <v/>
      </c>
      <c r="AK194" s="2">
        <f ca="1">IF(AND(Table1[TGL_H]&gt;=$3:$3,Table1[TGL_H]&lt;=$4:$4),Table1[CTN],"")</f>
        <v>2</v>
      </c>
      <c r="AL194" s="2" t="str">
        <f ca="1">IF(Table1[[#This Row],[CTN_MG_2]]="","",Table1[[#This Row],[SISA X]])</f>
        <v/>
      </c>
      <c r="AM194" s="2" t="str">
        <f ca="1">IF(Table1[[#This Row],[QTY_ECER_MG_2]]="","",Table1[[#This Row],[STN SISA X]])</f>
        <v/>
      </c>
      <c r="AN194" s="2">
        <f ca="1">IF(Table1[[#This Row],[CTN_MG_2]]="","",COUNT(AK$6:AK194))</f>
        <v>20</v>
      </c>
      <c r="AO194" s="2" t="str">
        <f ca="1">IF(AND(AX$5:AX$373&gt;=$3:$3,AX$5:AX$373&lt;=$4:$4),Table1[[#This Row],[CTN]],"")</f>
        <v/>
      </c>
      <c r="AP194" s="2" t="str">
        <f ca="1">IF(Table1[[#This Row],[CTN_MG_3]]="","",Table1[[#This Row],[SISA X]])</f>
        <v/>
      </c>
      <c r="AQ194" s="2" t="str">
        <f ca="1">IF(Table1[[#This Row],[QTY_ECER_MG_3]]="","",Table1[[#This Row],[STN SISA X]])</f>
        <v/>
      </c>
      <c r="AR194" s="4" t="str">
        <f ca="1">IF(Table1[[#This Row],[CTN_MG_3]]="","",COUNT(AO$6:AO194))</f>
        <v/>
      </c>
      <c r="AS194" s="4" t="str">
        <f ca="1">IF(AND(Table1[[#This Row],[TGL_H]]&gt;=$3:$3,Table1[[#This Row],[TGL_H]]&lt;=$4:$4),Table1[[#This Row],[CTN]],"")</f>
        <v/>
      </c>
      <c r="AT194" s="4" t="str">
        <f ca="1">IF(Table1[[#This Row],[CTN_MG_4]]="","",Table1[[#This Row],[SISA X]])</f>
        <v/>
      </c>
      <c r="AU194" s="4" t="str">
        <f ca="1">IF(Table1[[#This Row],[QTY_ECER_MG_4]]="","",Table1[[#This Row],[STN SISA X]])</f>
        <v/>
      </c>
      <c r="AV194" s="4" t="str">
        <f ca="1">IF(Table1[[#This Row],[CTN_MG_4]]="","",COUNT(AS$6:AS194))</f>
        <v/>
      </c>
      <c r="AW194" s="4">
        <f ca="1">IF(Table1[[#This Row],[ID_4]]="",IF(Table1[[#This Row],[ID_3]]="",IF(Table1[[#This Row],[ID_2]]="",IF(Table1[[#This Row],[ID_1]]="","",1),2),3),4)</f>
        <v>2</v>
      </c>
      <c r="AX194" s="3">
        <f ca="1">INDEX([1]!NOTA[TGL_H],Table1[[#This Row],[//NOTA]])</f>
        <v>45117</v>
      </c>
    </row>
    <row r="195" spans="1:50" x14ac:dyDescent="0.25">
      <c r="A195" s="1">
        <v>243</v>
      </c>
      <c r="D195" s="4" t="str">
        <f ca="1">INDEX([1]!NOTA[NB NOTA_C_QTY],Table1[[#This Row],[//NOTA]])</f>
        <v>kenkocutterbladel15018mm60lsnartomoro</v>
      </c>
      <c r="E195" s="4" t="str">
        <f ca="1">INDEX([1]!NOTA[NB NOTA_C_QTY],Table1[[#This Row],[//NOTA]])&amp;Table1[[#This Row],[MINGGU]]</f>
        <v>kenkocutterbladel15018mm60lsnartomoro2</v>
      </c>
      <c r="F195" s="4">
        <f t="shared" si="2"/>
        <v>243</v>
      </c>
      <c r="G195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95" s="4">
        <f ca="1">MATCH(Table1[[#This Row],[NB NOTA_C_QTY]],[2]!db[NB NOTA_C_QTY+F],0)</f>
        <v>456</v>
      </c>
      <c r="I195" s="4" t="str">
        <f ca="1">INDEX(INDIRECT($4:$4),Table1[//DB])</f>
        <v>Isi cutter Kenko L-150 Besar</v>
      </c>
      <c r="J195" s="4" t="str">
        <f ca="1">INDEX(INDIRECT($4:$4),Table1[//DB])</f>
        <v>ARTO MORO</v>
      </c>
      <c r="K195" s="5" t="str">
        <f ca="1">INDEX(INDIRECT($4:$4),Table1[//DB])</f>
        <v>KENKO</v>
      </c>
      <c r="L195" s="4" t="str">
        <f ca="1">INDEX(INDIRECT($4:$4),Table1[//DB])</f>
        <v>60 LSN</v>
      </c>
      <c r="M195" s="4" t="str">
        <f ca="1">INDEX(INDIRECT($4:$4),Table1[//DB])</f>
        <v>isi</v>
      </c>
      <c r="N195" s="4" t="str">
        <f ca="1">INDEX(INDIRECT($4:$4),Table1[//DB])</f>
        <v>60</v>
      </c>
      <c r="O195" s="4" t="str">
        <f ca="1">INDEX(INDIRECT($4:$4),Table1[//DB])</f>
        <v>LSN</v>
      </c>
      <c r="P195" s="4">
        <f ca="1">INDEX(INDIRECT($4:$4),Table1[//DB])</f>
        <v>12</v>
      </c>
      <c r="Q195" s="4" t="str">
        <f ca="1">INDEX(INDIRECT($4:$4),Table1[//DB])</f>
        <v>PCS</v>
      </c>
      <c r="R195" s="4" t="str">
        <f ca="1">INDEX(INDIRECT($4:$4),Table1[//DB])</f>
        <v/>
      </c>
      <c r="S195" s="4" t="str">
        <f ca="1">INDEX(INDIRECT($4:$4),Table1[//DB])</f>
        <v/>
      </c>
      <c r="T195" s="4">
        <f ca="1">INDEX(INDIRECT($4:$4),Table1[//DB])</f>
        <v>720</v>
      </c>
      <c r="U195" s="4" t="str">
        <f ca="1">INDEX(INDIRECT($4:$4),Table1[//DB])</f>
        <v>PCS</v>
      </c>
      <c r="V195" s="4"/>
      <c r="W195" s="2">
        <f>INDEX([1]!NOTA[C],Table1[[#This Row],[//NOTA]])</f>
        <v>5</v>
      </c>
      <c r="X195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195" s="2">
        <f ca="1">INDEX(INDIRECT($2:$2),Table1[//NOTA])</f>
        <v>0</v>
      </c>
      <c r="Z195" s="2">
        <f>IF(Table1[[#This Row],[CTN]]&lt;1,"",INDEX([1]!NOTA[QTY],Table1[[#This Row],[//NOTA]]))</f>
        <v>0</v>
      </c>
      <c r="AA195" s="2">
        <f>IF(Table1[[#This Row],[CTN]]&lt;1,"",INDEX([1]!NOTA[STN],Table1[[#This Row],[//NOTA]]))</f>
        <v>0</v>
      </c>
      <c r="AB19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3600</v>
      </c>
      <c r="AC195" s="4" t="str">
        <f>IF(Table1[[#This Row],[CTN]]&lt;1,INDEX([1]!NOTA[QTY],Table1[[#This Row],[//NOTA]]),"")</f>
        <v/>
      </c>
      <c r="AD195" s="4" t="str">
        <f>IF(Table1[[#This Row],[SISA]]="","",INDEX([1]!NOTA[STN],Table1[[#This Row],[//NOTA]]))</f>
        <v/>
      </c>
      <c r="AE19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95" s="2" t="str">
        <f>IF(Table1[[#This Row],[SISA X]]="","",Table1[[#This Row],[STN X]])</f>
        <v/>
      </c>
      <c r="AG195" s="2" t="str">
        <f ca="1">IF(AND(AX$5:AX$373&gt;=$3:$3,AX$5:AX$373&lt;=$4:$4),Table1[[#This Row],[CTN]],"")</f>
        <v/>
      </c>
      <c r="AH195" s="2" t="str">
        <f ca="1">IF(Table1[[#This Row],[CTN_MG_1]]="","",Table1[[#This Row],[SISA X]])</f>
        <v/>
      </c>
      <c r="AI195" s="2" t="str">
        <f ca="1">IF(Table1[[#This Row],[QTY_ECER_MG_1]]="","",Table1[[#This Row],[STN SISA X]])</f>
        <v/>
      </c>
      <c r="AJ195" s="2" t="str">
        <f ca="1">IF(Table1[[#This Row],[CTN_MG_1]]="","",COUNT(AG$6:AG195))</f>
        <v/>
      </c>
      <c r="AK195" s="2">
        <f ca="1">IF(AND(Table1[TGL_H]&gt;=$3:$3,Table1[TGL_H]&lt;=$4:$4),Table1[CTN],"")</f>
        <v>5</v>
      </c>
      <c r="AL195" s="2" t="str">
        <f ca="1">IF(Table1[[#This Row],[CTN_MG_2]]="","",Table1[[#This Row],[SISA X]])</f>
        <v/>
      </c>
      <c r="AM195" s="2" t="str">
        <f ca="1">IF(Table1[[#This Row],[QTY_ECER_MG_2]]="","",Table1[[#This Row],[STN SISA X]])</f>
        <v/>
      </c>
      <c r="AN195" s="2">
        <f ca="1">IF(Table1[[#This Row],[CTN_MG_2]]="","",COUNT(AK$6:AK195))</f>
        <v>21</v>
      </c>
      <c r="AO195" s="2" t="str">
        <f ca="1">IF(AND(AX$5:AX$373&gt;=$3:$3,AX$5:AX$373&lt;=$4:$4),Table1[[#This Row],[CTN]],"")</f>
        <v/>
      </c>
      <c r="AP195" s="2" t="str">
        <f ca="1">IF(Table1[[#This Row],[CTN_MG_3]]="","",Table1[[#This Row],[SISA X]])</f>
        <v/>
      </c>
      <c r="AQ195" s="2" t="str">
        <f ca="1">IF(Table1[[#This Row],[QTY_ECER_MG_3]]="","",Table1[[#This Row],[STN SISA X]])</f>
        <v/>
      </c>
      <c r="AR195" s="4" t="str">
        <f ca="1">IF(Table1[[#This Row],[CTN_MG_3]]="","",COUNT(AO$6:AO195))</f>
        <v/>
      </c>
      <c r="AS195" s="4" t="str">
        <f ca="1">IF(AND(Table1[[#This Row],[TGL_H]]&gt;=$3:$3,Table1[[#This Row],[TGL_H]]&lt;=$4:$4),Table1[[#This Row],[CTN]],"")</f>
        <v/>
      </c>
      <c r="AT195" s="4" t="str">
        <f ca="1">IF(Table1[[#This Row],[CTN_MG_4]]="","",Table1[[#This Row],[SISA X]])</f>
        <v/>
      </c>
      <c r="AU195" s="4" t="str">
        <f ca="1">IF(Table1[[#This Row],[QTY_ECER_MG_4]]="","",Table1[[#This Row],[STN SISA X]])</f>
        <v/>
      </c>
      <c r="AV195" s="4" t="str">
        <f ca="1">IF(Table1[[#This Row],[CTN_MG_4]]="","",COUNT(AS$6:AS195))</f>
        <v/>
      </c>
      <c r="AW195" s="4">
        <f ca="1">IF(Table1[[#This Row],[ID_4]]="",IF(Table1[[#This Row],[ID_3]]="",IF(Table1[[#This Row],[ID_2]]="",IF(Table1[[#This Row],[ID_1]]="","",1),2),3),4)</f>
        <v>2</v>
      </c>
      <c r="AX195" s="3">
        <f ca="1">INDEX([1]!NOTA[TGL_H],Table1[[#This Row],[//NOTA]])</f>
        <v>45117</v>
      </c>
    </row>
    <row r="196" spans="1:50" x14ac:dyDescent="0.25">
      <c r="A196" s="1">
        <v>245</v>
      </c>
      <c r="D196" s="4" t="str">
        <f ca="1">INDEX([1]!NOTA[NB NOTA_C_QTY],Table1[[#This Row],[//NOTA]])</f>
        <v>pencilp882bjk30grsartomoro</v>
      </c>
      <c r="E196" s="4" t="str">
        <f ca="1">INDEX([1]!NOTA[NB NOTA_C_QTY],Table1[[#This Row],[//NOTA]])&amp;Table1[[#This Row],[MINGGU]]</f>
        <v>pencilp882bjk30grsartomoro2</v>
      </c>
      <c r="F196" s="4">
        <f t="shared" si="2"/>
        <v>245</v>
      </c>
      <c r="G196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96" s="4">
        <f ca="1">MATCH(Table1[[#This Row],[NB NOTA_C_QTY]],[2]!db[NB NOTA_C_QTY+F],0)</f>
        <v>708</v>
      </c>
      <c r="I196" s="4" t="str">
        <f ca="1">INDEX(INDIRECT($4:$4),Table1[//DB])</f>
        <v>Pensil JK P-88 2B</v>
      </c>
      <c r="J196" s="4" t="str">
        <f ca="1">INDEX(INDIRECT($4:$4),Table1[//DB])</f>
        <v>ARTO MORO</v>
      </c>
      <c r="K196" s="5" t="str">
        <f ca="1">INDEX(INDIRECT($4:$4),Table1[//DB])</f>
        <v>ATALI</v>
      </c>
      <c r="L196" s="4" t="str">
        <f ca="1">INDEX(INDIRECT($4:$4),Table1[//DB])</f>
        <v>30 GRS</v>
      </c>
      <c r="M196" s="4" t="str">
        <f ca="1">INDEX(INDIRECT($4:$4),Table1[//DB])</f>
        <v>pensil</v>
      </c>
      <c r="N196" s="4" t="str">
        <f ca="1">INDEX(INDIRECT($4:$4),Table1[//DB])</f>
        <v>30</v>
      </c>
      <c r="O196" s="4" t="str">
        <f ca="1">INDEX(INDIRECT($4:$4),Table1[//DB])</f>
        <v>GRS</v>
      </c>
      <c r="P196" s="4">
        <f ca="1">INDEX(INDIRECT($4:$4),Table1[//DB])</f>
        <v>12</v>
      </c>
      <c r="Q196" s="4" t="str">
        <f ca="1">INDEX(INDIRECT($4:$4),Table1[//DB])</f>
        <v>LSN</v>
      </c>
      <c r="R196" s="4">
        <f ca="1">INDEX(INDIRECT($4:$4),Table1[//DB])</f>
        <v>12</v>
      </c>
      <c r="S196" s="4" t="str">
        <f ca="1">INDEX(INDIRECT($4:$4),Table1[//DB])</f>
        <v>PCS</v>
      </c>
      <c r="T196" s="4">
        <f ca="1">INDEX(INDIRECT($4:$4),Table1[//DB])</f>
        <v>4320</v>
      </c>
      <c r="U196" s="4" t="str">
        <f ca="1">INDEX(INDIRECT($4:$4),Table1[//DB])</f>
        <v>PCS</v>
      </c>
      <c r="V196" s="4"/>
      <c r="W196" s="2">
        <f>INDEX([1]!NOTA[C],Table1[[#This Row],[//NOTA]])</f>
        <v>5</v>
      </c>
      <c r="X196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196" s="2">
        <f ca="1">INDEX(INDIRECT($2:$2),Table1[//NOTA])</f>
        <v>0</v>
      </c>
      <c r="Z196" s="2">
        <f>IF(Table1[[#This Row],[CTN]]&lt;1,"",INDEX([1]!NOTA[QTY],Table1[[#This Row],[//NOTA]]))</f>
        <v>150</v>
      </c>
      <c r="AA196" s="2" t="str">
        <f>IF(Table1[[#This Row],[CTN]]&lt;1,"",INDEX([1]!NOTA[STN],Table1[[#This Row],[//NOTA]]))</f>
        <v>GRS</v>
      </c>
      <c r="AB196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21600</v>
      </c>
      <c r="AC196" s="4" t="str">
        <f>IF(Table1[[#This Row],[CTN]]&lt;1,INDEX([1]!NOTA[QTY],Table1[[#This Row],[//NOTA]]),"")</f>
        <v/>
      </c>
      <c r="AD196" s="4" t="str">
        <f>IF(Table1[[#This Row],[SISA]]="","",INDEX([1]!NOTA[STN],Table1[[#This Row],[//NOTA]]))</f>
        <v/>
      </c>
      <c r="AE19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96" s="2" t="str">
        <f>IF(Table1[[#This Row],[SISA X]]="","",Table1[[#This Row],[STN X]])</f>
        <v/>
      </c>
      <c r="AG196" s="2" t="str">
        <f ca="1">IF(AND(AX$5:AX$373&gt;=$3:$3,AX$5:AX$373&lt;=$4:$4),Table1[[#This Row],[CTN]],"")</f>
        <v/>
      </c>
      <c r="AH196" s="2" t="str">
        <f ca="1">IF(Table1[[#This Row],[CTN_MG_1]]="","",Table1[[#This Row],[SISA X]])</f>
        <v/>
      </c>
      <c r="AI196" s="2" t="str">
        <f ca="1">IF(Table1[[#This Row],[QTY_ECER_MG_1]]="","",Table1[[#This Row],[STN SISA X]])</f>
        <v/>
      </c>
      <c r="AJ196" s="2" t="str">
        <f ca="1">IF(Table1[[#This Row],[CTN_MG_1]]="","",COUNT(AG$6:AG196))</f>
        <v/>
      </c>
      <c r="AK196" s="2">
        <f ca="1">IF(AND(Table1[TGL_H]&gt;=$3:$3,Table1[TGL_H]&lt;=$4:$4),Table1[CTN],"")</f>
        <v>5</v>
      </c>
      <c r="AL196" s="2" t="str">
        <f ca="1">IF(Table1[[#This Row],[CTN_MG_2]]="","",Table1[[#This Row],[SISA X]])</f>
        <v/>
      </c>
      <c r="AM196" s="2" t="str">
        <f ca="1">IF(Table1[[#This Row],[QTY_ECER_MG_2]]="","",Table1[[#This Row],[STN SISA X]])</f>
        <v/>
      </c>
      <c r="AN196" s="2">
        <f ca="1">IF(Table1[[#This Row],[CTN_MG_2]]="","",COUNT(AK$6:AK196))</f>
        <v>22</v>
      </c>
      <c r="AO196" s="2" t="str">
        <f ca="1">IF(AND(AX$5:AX$373&gt;=$3:$3,AX$5:AX$373&lt;=$4:$4),Table1[[#This Row],[CTN]],"")</f>
        <v/>
      </c>
      <c r="AP196" s="2" t="str">
        <f ca="1">IF(Table1[[#This Row],[CTN_MG_3]]="","",Table1[[#This Row],[SISA X]])</f>
        <v/>
      </c>
      <c r="AQ196" s="2" t="str">
        <f ca="1">IF(Table1[[#This Row],[QTY_ECER_MG_3]]="","",Table1[[#This Row],[STN SISA X]])</f>
        <v/>
      </c>
      <c r="AR196" s="4" t="str">
        <f ca="1">IF(Table1[[#This Row],[CTN_MG_3]]="","",COUNT(AO$6:AO196))</f>
        <v/>
      </c>
      <c r="AS196" s="4" t="str">
        <f ca="1">IF(AND(Table1[[#This Row],[TGL_H]]&gt;=$3:$3,Table1[[#This Row],[TGL_H]]&lt;=$4:$4),Table1[[#This Row],[CTN]],"")</f>
        <v/>
      </c>
      <c r="AT196" s="4" t="str">
        <f ca="1">IF(Table1[[#This Row],[CTN_MG_4]]="","",Table1[[#This Row],[SISA X]])</f>
        <v/>
      </c>
      <c r="AU196" s="4" t="str">
        <f ca="1">IF(Table1[[#This Row],[QTY_ECER_MG_4]]="","",Table1[[#This Row],[STN SISA X]])</f>
        <v/>
      </c>
      <c r="AV196" s="4" t="str">
        <f ca="1">IF(Table1[[#This Row],[CTN_MG_4]]="","",COUNT(AS$6:AS196))</f>
        <v/>
      </c>
      <c r="AW196" s="4">
        <f ca="1">IF(Table1[[#This Row],[ID_4]]="",IF(Table1[[#This Row],[ID_3]]="",IF(Table1[[#This Row],[ID_2]]="",IF(Table1[[#This Row],[ID_1]]="","",1),2),3),4)</f>
        <v>2</v>
      </c>
      <c r="AX196" s="3">
        <f ca="1">INDEX([1]!NOTA[TGL_H],Table1[[#This Row],[//NOTA]])</f>
        <v>45117</v>
      </c>
    </row>
    <row r="197" spans="1:50" x14ac:dyDescent="0.25">
      <c r="A197" s="1">
        <v>246</v>
      </c>
      <c r="D197" s="4" t="str">
        <f ca="1">INDEX([1]!NOTA[NB NOTA_C_QTY],Table1[[#This Row],[//NOTA]])</f>
        <v>eraser526b40pjk50box40pcsartomoro</v>
      </c>
      <c r="E197" s="4" t="str">
        <f ca="1">INDEX([1]!NOTA[NB NOTA_C_QTY],Table1[[#This Row],[//NOTA]])&amp;Table1[[#This Row],[MINGGU]]</f>
        <v>eraser526b40pjk50box40pcsartomoro2</v>
      </c>
      <c r="F197" s="4">
        <f t="shared" si="2"/>
        <v>246</v>
      </c>
      <c r="G197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97" s="4">
        <f ca="1">MATCH(Table1[[#This Row],[NB NOTA_C_QTY]],[2]!db[NB NOTA_C_QTY+F],0)</f>
        <v>890</v>
      </c>
      <c r="I197" s="4" t="str">
        <f ca="1">INDEX(INDIRECT($4:$4),Table1[//DB])</f>
        <v>Stip JK 40 P</v>
      </c>
      <c r="J197" s="4" t="str">
        <f ca="1">INDEX(INDIRECT($4:$4),Table1[//DB])</f>
        <v>ARTO MORO</v>
      </c>
      <c r="K197" s="5" t="str">
        <f ca="1">INDEX(INDIRECT($4:$4),Table1[//DB])</f>
        <v>ATALI</v>
      </c>
      <c r="L197" s="4" t="str">
        <f ca="1">INDEX(INDIRECT($4:$4),Table1[//DB])</f>
        <v>50 BOX (40 PCS)</v>
      </c>
      <c r="M197" s="4" t="str">
        <f ca="1">INDEX(INDIRECT($4:$4),Table1[//DB])</f>
        <v>stip</v>
      </c>
      <c r="N197" s="4" t="str">
        <f ca="1">INDEX(INDIRECT($4:$4),Table1[//DB])</f>
        <v>50</v>
      </c>
      <c r="O197" s="4" t="str">
        <f ca="1">INDEX(INDIRECT($4:$4),Table1[//DB])</f>
        <v>BOX</v>
      </c>
      <c r="P197" s="4" t="str">
        <f ca="1">INDEX(INDIRECT($4:$4),Table1[//DB])</f>
        <v>40</v>
      </c>
      <c r="Q197" s="4" t="str">
        <f ca="1">INDEX(INDIRECT($4:$4),Table1[//DB])</f>
        <v>PCS</v>
      </c>
      <c r="R197" s="4" t="str">
        <f ca="1">INDEX(INDIRECT($4:$4),Table1[//DB])</f>
        <v/>
      </c>
      <c r="S197" s="4" t="str">
        <f ca="1">INDEX(INDIRECT($4:$4),Table1[//DB])</f>
        <v/>
      </c>
      <c r="T197" s="4">
        <f ca="1">INDEX(INDIRECT($4:$4),Table1[//DB])</f>
        <v>2000</v>
      </c>
      <c r="U197" s="4" t="str">
        <f ca="1">INDEX(INDIRECT($4:$4),Table1[//DB])</f>
        <v>PCS</v>
      </c>
      <c r="V197" s="4"/>
      <c r="W197" s="2">
        <f>INDEX([1]!NOTA[C],Table1[[#This Row],[//NOTA]])</f>
        <v>5</v>
      </c>
      <c r="X197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197" s="2">
        <f ca="1">INDEX(INDIRECT($2:$2),Table1[//NOTA])</f>
        <v>0</v>
      </c>
      <c r="Z197" s="2">
        <f>IF(Table1[[#This Row],[CTN]]&lt;1,"",INDEX([1]!NOTA[QTY],Table1[[#This Row],[//NOTA]]))</f>
        <v>250</v>
      </c>
      <c r="AA197" s="2" t="str">
        <f>IF(Table1[[#This Row],[CTN]]&lt;1,"",INDEX([1]!NOTA[STN],Table1[[#This Row],[//NOTA]]))</f>
        <v>BOX</v>
      </c>
      <c r="AB19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10000</v>
      </c>
      <c r="AC197" s="4" t="str">
        <f>IF(Table1[[#This Row],[CTN]]&lt;1,INDEX([1]!NOTA[QTY],Table1[[#This Row],[//NOTA]]),"")</f>
        <v/>
      </c>
      <c r="AD197" s="4" t="str">
        <f>IF(Table1[[#This Row],[SISA]]="","",INDEX([1]!NOTA[STN],Table1[[#This Row],[//NOTA]]))</f>
        <v/>
      </c>
      <c r="AE19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97" s="2" t="str">
        <f>IF(Table1[[#This Row],[SISA X]]="","",Table1[[#This Row],[STN X]])</f>
        <v/>
      </c>
      <c r="AG197" s="2" t="str">
        <f ca="1">IF(AND(AX$5:AX$373&gt;=$3:$3,AX$5:AX$373&lt;=$4:$4),Table1[[#This Row],[CTN]],"")</f>
        <v/>
      </c>
      <c r="AH197" s="2" t="str">
        <f ca="1">IF(Table1[[#This Row],[CTN_MG_1]]="","",Table1[[#This Row],[SISA X]])</f>
        <v/>
      </c>
      <c r="AI197" s="2" t="str">
        <f ca="1">IF(Table1[[#This Row],[QTY_ECER_MG_1]]="","",Table1[[#This Row],[STN SISA X]])</f>
        <v/>
      </c>
      <c r="AJ197" s="2" t="str">
        <f ca="1">IF(Table1[[#This Row],[CTN_MG_1]]="","",COUNT(AG$6:AG197))</f>
        <v/>
      </c>
      <c r="AK197" s="2">
        <f ca="1">IF(AND(Table1[TGL_H]&gt;=$3:$3,Table1[TGL_H]&lt;=$4:$4),Table1[CTN],"")</f>
        <v>5</v>
      </c>
      <c r="AL197" s="2" t="str">
        <f ca="1">IF(Table1[[#This Row],[CTN_MG_2]]="","",Table1[[#This Row],[SISA X]])</f>
        <v/>
      </c>
      <c r="AM197" s="2" t="str">
        <f ca="1">IF(Table1[[#This Row],[QTY_ECER_MG_2]]="","",Table1[[#This Row],[STN SISA X]])</f>
        <v/>
      </c>
      <c r="AN197" s="2">
        <f ca="1">IF(Table1[[#This Row],[CTN_MG_2]]="","",COUNT(AK$6:AK197))</f>
        <v>23</v>
      </c>
      <c r="AO197" s="2" t="str">
        <f ca="1">IF(AND(AX$5:AX$373&gt;=$3:$3,AX$5:AX$373&lt;=$4:$4),Table1[[#This Row],[CTN]],"")</f>
        <v/>
      </c>
      <c r="AP197" s="2" t="str">
        <f ca="1">IF(Table1[[#This Row],[CTN_MG_3]]="","",Table1[[#This Row],[SISA X]])</f>
        <v/>
      </c>
      <c r="AQ197" s="2" t="str">
        <f ca="1">IF(Table1[[#This Row],[QTY_ECER_MG_3]]="","",Table1[[#This Row],[STN SISA X]])</f>
        <v/>
      </c>
      <c r="AR197" s="4" t="str">
        <f ca="1">IF(Table1[[#This Row],[CTN_MG_3]]="","",COUNT(AO$6:AO197))</f>
        <v/>
      </c>
      <c r="AS197" s="4" t="str">
        <f ca="1">IF(AND(Table1[[#This Row],[TGL_H]]&gt;=$3:$3,Table1[[#This Row],[TGL_H]]&lt;=$4:$4),Table1[[#This Row],[CTN]],"")</f>
        <v/>
      </c>
      <c r="AT197" s="4" t="str">
        <f ca="1">IF(Table1[[#This Row],[CTN_MG_4]]="","",Table1[[#This Row],[SISA X]])</f>
        <v/>
      </c>
      <c r="AU197" s="4" t="str">
        <f ca="1">IF(Table1[[#This Row],[QTY_ECER_MG_4]]="","",Table1[[#This Row],[STN SISA X]])</f>
        <v/>
      </c>
      <c r="AV197" s="4" t="str">
        <f ca="1">IF(Table1[[#This Row],[CTN_MG_4]]="","",COUNT(AS$6:AS197))</f>
        <v/>
      </c>
      <c r="AW197" s="4">
        <f ca="1">IF(Table1[[#This Row],[ID_4]]="",IF(Table1[[#This Row],[ID_3]]="",IF(Table1[[#This Row],[ID_2]]="",IF(Table1[[#This Row],[ID_1]]="","",1),2),3),4)</f>
        <v>2</v>
      </c>
      <c r="AX197" s="3">
        <f ca="1">INDEX([1]!NOTA[TGL_H],Table1[[#This Row],[//NOTA]])</f>
        <v>45117</v>
      </c>
    </row>
    <row r="198" spans="1:50" x14ac:dyDescent="0.25">
      <c r="A198" s="1">
        <v>247</v>
      </c>
      <c r="D198" s="4" t="str">
        <f ca="1">INDEX([1]!NOTA[NB NOTA_C_QTY],Table1[[#This Row],[//NOTA]])</f>
        <v>eraser526b40bljk50box40pcsartomoro</v>
      </c>
      <c r="E198" s="4" t="str">
        <f ca="1">INDEX([1]!NOTA[NB NOTA_C_QTY],Table1[[#This Row],[//NOTA]])&amp;Table1[[#This Row],[MINGGU]]</f>
        <v>eraser526b40bljk50box40pcsartomoro2</v>
      </c>
      <c r="F198" s="4">
        <f t="shared" ref="F198:F261" si="3">A:A</f>
        <v>247</v>
      </c>
      <c r="G198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98" s="4">
        <f ca="1">MATCH(Table1[[#This Row],[NB NOTA_C_QTY]],[2]!db[NB NOTA_C_QTY+F],0)</f>
        <v>888</v>
      </c>
      <c r="I198" s="4" t="str">
        <f ca="1">INDEX(INDIRECT($4:$4),Table1[//DB])</f>
        <v>Stip JK 40 Ht</v>
      </c>
      <c r="J198" s="4" t="str">
        <f ca="1">INDEX(INDIRECT($4:$4),Table1[//DB])</f>
        <v>ARTO MORO</v>
      </c>
      <c r="K198" s="5" t="str">
        <f ca="1">INDEX(INDIRECT($4:$4),Table1[//DB])</f>
        <v>ATALI</v>
      </c>
      <c r="L198" s="4" t="str">
        <f ca="1">INDEX(INDIRECT($4:$4),Table1[//DB])</f>
        <v>50 BOX (40 PCS)</v>
      </c>
      <c r="M198" s="4" t="str">
        <f ca="1">INDEX(INDIRECT($4:$4),Table1[//DB])</f>
        <v>stip</v>
      </c>
      <c r="N198" s="4" t="str">
        <f ca="1">INDEX(INDIRECT($4:$4),Table1[//DB])</f>
        <v>50</v>
      </c>
      <c r="O198" s="4" t="str">
        <f ca="1">INDEX(INDIRECT($4:$4),Table1[//DB])</f>
        <v>BOX</v>
      </c>
      <c r="P198" s="4" t="str">
        <f ca="1">INDEX(INDIRECT($4:$4),Table1[//DB])</f>
        <v>40</v>
      </c>
      <c r="Q198" s="4" t="str">
        <f ca="1">INDEX(INDIRECT($4:$4),Table1[//DB])</f>
        <v>PCS</v>
      </c>
      <c r="R198" s="4" t="str">
        <f ca="1">INDEX(INDIRECT($4:$4),Table1[//DB])</f>
        <v/>
      </c>
      <c r="S198" s="4" t="str">
        <f ca="1">INDEX(INDIRECT($4:$4),Table1[//DB])</f>
        <v/>
      </c>
      <c r="T198" s="4">
        <f ca="1">INDEX(INDIRECT($4:$4),Table1[//DB])</f>
        <v>2000</v>
      </c>
      <c r="U198" s="4" t="str">
        <f ca="1">INDEX(INDIRECT($4:$4),Table1[//DB])</f>
        <v>PCS</v>
      </c>
      <c r="V198" s="4"/>
      <c r="W198" s="2">
        <f>INDEX([1]!NOTA[C],Table1[[#This Row],[//NOTA]])</f>
        <v>2</v>
      </c>
      <c r="X198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98" s="2">
        <f ca="1">INDEX(INDIRECT($2:$2),Table1[//NOTA])</f>
        <v>0</v>
      </c>
      <c r="Z198" s="2">
        <f>IF(Table1[[#This Row],[CTN]]&lt;1,"",INDEX([1]!NOTA[QTY],Table1[[#This Row],[//NOTA]]))</f>
        <v>100</v>
      </c>
      <c r="AA198" s="2" t="str">
        <f>IF(Table1[[#This Row],[CTN]]&lt;1,"",INDEX([1]!NOTA[STN],Table1[[#This Row],[//NOTA]]))</f>
        <v>BOX</v>
      </c>
      <c r="AB19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4000</v>
      </c>
      <c r="AC198" s="4" t="str">
        <f>IF(Table1[[#This Row],[CTN]]&lt;1,INDEX([1]!NOTA[QTY],Table1[[#This Row],[//NOTA]]),"")</f>
        <v/>
      </c>
      <c r="AD198" s="4" t="str">
        <f>IF(Table1[[#This Row],[SISA]]="","",INDEX([1]!NOTA[STN],Table1[[#This Row],[//NOTA]]))</f>
        <v/>
      </c>
      <c r="AE19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98" s="2" t="str">
        <f>IF(Table1[[#This Row],[SISA X]]="","",Table1[[#This Row],[STN X]])</f>
        <v/>
      </c>
      <c r="AG198" s="2" t="str">
        <f ca="1">IF(AND(AX$5:AX$373&gt;=$3:$3,AX$5:AX$373&lt;=$4:$4),Table1[[#This Row],[CTN]],"")</f>
        <v/>
      </c>
      <c r="AH198" s="2" t="str">
        <f ca="1">IF(Table1[[#This Row],[CTN_MG_1]]="","",Table1[[#This Row],[SISA X]])</f>
        <v/>
      </c>
      <c r="AI198" s="2" t="str">
        <f ca="1">IF(Table1[[#This Row],[QTY_ECER_MG_1]]="","",Table1[[#This Row],[STN SISA X]])</f>
        <v/>
      </c>
      <c r="AJ198" s="2" t="str">
        <f ca="1">IF(Table1[[#This Row],[CTN_MG_1]]="","",COUNT(AG$6:AG198))</f>
        <v/>
      </c>
      <c r="AK198" s="2">
        <f ca="1">IF(AND(Table1[TGL_H]&gt;=$3:$3,Table1[TGL_H]&lt;=$4:$4),Table1[CTN],"")</f>
        <v>2</v>
      </c>
      <c r="AL198" s="2" t="str">
        <f ca="1">IF(Table1[[#This Row],[CTN_MG_2]]="","",Table1[[#This Row],[SISA X]])</f>
        <v/>
      </c>
      <c r="AM198" s="2" t="str">
        <f ca="1">IF(Table1[[#This Row],[QTY_ECER_MG_2]]="","",Table1[[#This Row],[STN SISA X]])</f>
        <v/>
      </c>
      <c r="AN198" s="2">
        <f ca="1">IF(Table1[[#This Row],[CTN_MG_2]]="","",COUNT(AK$6:AK198))</f>
        <v>24</v>
      </c>
      <c r="AO198" s="2" t="str">
        <f ca="1">IF(AND(AX$5:AX$373&gt;=$3:$3,AX$5:AX$373&lt;=$4:$4),Table1[[#This Row],[CTN]],"")</f>
        <v/>
      </c>
      <c r="AP198" s="2" t="str">
        <f ca="1">IF(Table1[[#This Row],[CTN_MG_3]]="","",Table1[[#This Row],[SISA X]])</f>
        <v/>
      </c>
      <c r="AQ198" s="2" t="str">
        <f ca="1">IF(Table1[[#This Row],[QTY_ECER_MG_3]]="","",Table1[[#This Row],[STN SISA X]])</f>
        <v/>
      </c>
      <c r="AR198" s="4" t="str">
        <f ca="1">IF(Table1[[#This Row],[CTN_MG_3]]="","",COUNT(AO$6:AO198))</f>
        <v/>
      </c>
      <c r="AS198" s="4" t="str">
        <f ca="1">IF(AND(Table1[[#This Row],[TGL_H]]&gt;=$3:$3,Table1[[#This Row],[TGL_H]]&lt;=$4:$4),Table1[[#This Row],[CTN]],"")</f>
        <v/>
      </c>
      <c r="AT198" s="4" t="str">
        <f ca="1">IF(Table1[[#This Row],[CTN_MG_4]]="","",Table1[[#This Row],[SISA X]])</f>
        <v/>
      </c>
      <c r="AU198" s="4" t="str">
        <f ca="1">IF(Table1[[#This Row],[QTY_ECER_MG_4]]="","",Table1[[#This Row],[STN SISA X]])</f>
        <v/>
      </c>
      <c r="AV198" s="4" t="str">
        <f ca="1">IF(Table1[[#This Row],[CTN_MG_4]]="","",COUNT(AS$6:AS198))</f>
        <v/>
      </c>
      <c r="AW198" s="4">
        <f ca="1">IF(Table1[[#This Row],[ID_4]]="",IF(Table1[[#This Row],[ID_3]]="",IF(Table1[[#This Row],[ID_2]]="",IF(Table1[[#This Row],[ID_1]]="","",1),2),3),4)</f>
        <v>2</v>
      </c>
      <c r="AX198" s="3">
        <f ca="1">INDEX([1]!NOTA[TGL_H],Table1[[#This Row],[//NOTA]])</f>
        <v>45117</v>
      </c>
    </row>
    <row r="199" spans="1:50" x14ac:dyDescent="0.25">
      <c r="A199" s="1">
        <v>248</v>
      </c>
      <c r="D199" s="4" t="str">
        <f ca="1">INDEX([1]!NOTA[NB NOTA_C_QTY],Table1[[#This Row],[//NOTA]])</f>
        <v>erasereb30jk50box30pcsartomoro</v>
      </c>
      <c r="E199" s="4" t="str">
        <f ca="1">INDEX([1]!NOTA[NB NOTA_C_QTY],Table1[[#This Row],[//NOTA]])&amp;Table1[[#This Row],[MINGGU]]</f>
        <v>erasereb30jk50box30pcsartomoro2</v>
      </c>
      <c r="F199" s="4">
        <f t="shared" si="3"/>
        <v>248</v>
      </c>
      <c r="G199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199" s="4">
        <f ca="1">MATCH(Table1[[#This Row],[NB NOTA_C_QTY]],[2]!db[NB NOTA_C_QTY+F],0)</f>
        <v>891</v>
      </c>
      <c r="I199" s="4" t="str">
        <f ca="1">INDEX(INDIRECT($4:$4),Table1[//DB])</f>
        <v>Stip JK 30 Ht</v>
      </c>
      <c r="J199" s="4" t="str">
        <f ca="1">INDEX(INDIRECT($4:$4),Table1[//DB])</f>
        <v>ARTO MORO</v>
      </c>
      <c r="K199" s="5" t="str">
        <f ca="1">INDEX(INDIRECT($4:$4),Table1[//DB])</f>
        <v>ATALI</v>
      </c>
      <c r="L199" s="4" t="str">
        <f ca="1">INDEX(INDIRECT($4:$4),Table1[//DB])</f>
        <v>50 BOX (30 PCS)</v>
      </c>
      <c r="M199" s="4" t="str">
        <f ca="1">INDEX(INDIRECT($4:$4),Table1[//DB])</f>
        <v>stip</v>
      </c>
      <c r="N199" s="4" t="str">
        <f ca="1">INDEX(INDIRECT($4:$4),Table1[//DB])</f>
        <v>50</v>
      </c>
      <c r="O199" s="4" t="str">
        <f ca="1">INDEX(INDIRECT($4:$4),Table1[//DB])</f>
        <v>BOX</v>
      </c>
      <c r="P199" s="4" t="str">
        <f ca="1">INDEX(INDIRECT($4:$4),Table1[//DB])</f>
        <v>30</v>
      </c>
      <c r="Q199" s="4" t="str">
        <f ca="1">INDEX(INDIRECT($4:$4),Table1[//DB])</f>
        <v>PCS</v>
      </c>
      <c r="R199" s="4" t="str">
        <f ca="1">INDEX(INDIRECT($4:$4),Table1[//DB])</f>
        <v/>
      </c>
      <c r="S199" s="4" t="str">
        <f ca="1">INDEX(INDIRECT($4:$4),Table1[//DB])</f>
        <v/>
      </c>
      <c r="T199" s="4">
        <f ca="1">INDEX(INDIRECT($4:$4),Table1[//DB])</f>
        <v>1500</v>
      </c>
      <c r="U199" s="4" t="str">
        <f ca="1">INDEX(INDIRECT($4:$4),Table1[//DB])</f>
        <v>PCS</v>
      </c>
      <c r="V199" s="4"/>
      <c r="W199" s="2">
        <f>INDEX([1]!NOTA[C],Table1[[#This Row],[//NOTA]])</f>
        <v>2</v>
      </c>
      <c r="X199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99" s="2">
        <f ca="1">INDEX(INDIRECT($2:$2),Table1[//NOTA])</f>
        <v>0</v>
      </c>
      <c r="Z199" s="2">
        <f>IF(Table1[[#This Row],[CTN]]&lt;1,"",INDEX([1]!NOTA[QTY],Table1[[#This Row],[//NOTA]]))</f>
        <v>100</v>
      </c>
      <c r="AA199" s="2" t="str">
        <f>IF(Table1[[#This Row],[CTN]]&lt;1,"",INDEX([1]!NOTA[STN],Table1[[#This Row],[//NOTA]]))</f>
        <v>BOX</v>
      </c>
      <c r="AB19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3000</v>
      </c>
      <c r="AC199" s="4" t="str">
        <f>IF(Table1[[#This Row],[CTN]]&lt;1,INDEX([1]!NOTA[QTY],Table1[[#This Row],[//NOTA]]),"")</f>
        <v/>
      </c>
      <c r="AD199" s="4" t="str">
        <f>IF(Table1[[#This Row],[SISA]]="","",INDEX([1]!NOTA[STN],Table1[[#This Row],[//NOTA]]))</f>
        <v/>
      </c>
      <c r="AE19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199" s="2" t="str">
        <f>IF(Table1[[#This Row],[SISA X]]="","",Table1[[#This Row],[STN X]])</f>
        <v/>
      </c>
      <c r="AG199" s="2" t="str">
        <f ca="1">IF(AND(AX$5:AX$373&gt;=$3:$3,AX$5:AX$373&lt;=$4:$4),Table1[[#This Row],[CTN]],"")</f>
        <v/>
      </c>
      <c r="AH199" s="2" t="str">
        <f ca="1">IF(Table1[[#This Row],[CTN_MG_1]]="","",Table1[[#This Row],[SISA X]])</f>
        <v/>
      </c>
      <c r="AI199" s="2" t="str">
        <f ca="1">IF(Table1[[#This Row],[QTY_ECER_MG_1]]="","",Table1[[#This Row],[STN SISA X]])</f>
        <v/>
      </c>
      <c r="AJ199" s="2" t="str">
        <f ca="1">IF(Table1[[#This Row],[CTN_MG_1]]="","",COUNT(AG$6:AG199))</f>
        <v/>
      </c>
      <c r="AK199" s="2">
        <f ca="1">IF(AND(Table1[TGL_H]&gt;=$3:$3,Table1[TGL_H]&lt;=$4:$4),Table1[CTN],"")</f>
        <v>2</v>
      </c>
      <c r="AL199" s="2" t="str">
        <f ca="1">IF(Table1[[#This Row],[CTN_MG_2]]="","",Table1[[#This Row],[SISA X]])</f>
        <v/>
      </c>
      <c r="AM199" s="2" t="str">
        <f ca="1">IF(Table1[[#This Row],[QTY_ECER_MG_2]]="","",Table1[[#This Row],[STN SISA X]])</f>
        <v/>
      </c>
      <c r="AN199" s="2">
        <f ca="1">IF(Table1[[#This Row],[CTN_MG_2]]="","",COUNT(AK$6:AK199))</f>
        <v>25</v>
      </c>
      <c r="AO199" s="2" t="str">
        <f ca="1">IF(AND(AX$5:AX$373&gt;=$3:$3,AX$5:AX$373&lt;=$4:$4),Table1[[#This Row],[CTN]],"")</f>
        <v/>
      </c>
      <c r="AP199" s="2" t="str">
        <f ca="1">IF(Table1[[#This Row],[CTN_MG_3]]="","",Table1[[#This Row],[SISA X]])</f>
        <v/>
      </c>
      <c r="AQ199" s="2" t="str">
        <f ca="1">IF(Table1[[#This Row],[QTY_ECER_MG_3]]="","",Table1[[#This Row],[STN SISA X]])</f>
        <v/>
      </c>
      <c r="AR199" s="4" t="str">
        <f ca="1">IF(Table1[[#This Row],[CTN_MG_3]]="","",COUNT(AO$6:AO199))</f>
        <v/>
      </c>
      <c r="AS199" s="4" t="str">
        <f ca="1">IF(AND(Table1[[#This Row],[TGL_H]]&gt;=$3:$3,Table1[[#This Row],[TGL_H]]&lt;=$4:$4),Table1[[#This Row],[CTN]],"")</f>
        <v/>
      </c>
      <c r="AT199" s="4" t="str">
        <f ca="1">IF(Table1[[#This Row],[CTN_MG_4]]="","",Table1[[#This Row],[SISA X]])</f>
        <v/>
      </c>
      <c r="AU199" s="4" t="str">
        <f ca="1">IF(Table1[[#This Row],[QTY_ECER_MG_4]]="","",Table1[[#This Row],[STN SISA X]])</f>
        <v/>
      </c>
      <c r="AV199" s="4" t="str">
        <f ca="1">IF(Table1[[#This Row],[CTN_MG_4]]="","",COUNT(AS$6:AS199))</f>
        <v/>
      </c>
      <c r="AW199" s="4">
        <f ca="1">IF(Table1[[#This Row],[ID_4]]="",IF(Table1[[#This Row],[ID_3]]="",IF(Table1[[#This Row],[ID_2]]="",IF(Table1[[#This Row],[ID_1]]="","",1),2),3),4)</f>
        <v>2</v>
      </c>
      <c r="AX199" s="3">
        <f ca="1">INDEX([1]!NOTA[TGL_H],Table1[[#This Row],[//NOTA]])</f>
        <v>45117</v>
      </c>
    </row>
    <row r="200" spans="1:50" x14ac:dyDescent="0.25">
      <c r="A200" s="1">
        <v>249</v>
      </c>
      <c r="D200" s="4" t="str">
        <f ca="1">INDEX([1]!NOTA[NB NOTA_C_QTY],Table1[[#This Row],[//NOTA]])</f>
        <v>eraserer30wjk50box30pcsartomoro</v>
      </c>
      <c r="E200" s="4" t="str">
        <f ca="1">INDEX([1]!NOTA[NB NOTA_C_QTY],Table1[[#This Row],[//NOTA]])&amp;Table1[[#This Row],[MINGGU]]</f>
        <v>eraserer30wjk50box30pcsartomoro2</v>
      </c>
      <c r="F200" s="4">
        <f t="shared" si="3"/>
        <v>249</v>
      </c>
      <c r="G200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00" s="4">
        <f ca="1">MATCH(Table1[[#This Row],[NB NOTA_C_QTY]],[2]!db[NB NOTA_C_QTY+F],0)</f>
        <v>897</v>
      </c>
      <c r="I200" s="4" t="str">
        <f ca="1">INDEX(INDIRECT($4:$4),Table1[//DB])</f>
        <v>Stip JK 30 P</v>
      </c>
      <c r="J200" s="4" t="str">
        <f ca="1">INDEX(INDIRECT($4:$4),Table1[//DB])</f>
        <v>ARTO MORO</v>
      </c>
      <c r="K200" s="5" t="str">
        <f ca="1">INDEX(INDIRECT($4:$4),Table1[//DB])</f>
        <v>ATALI</v>
      </c>
      <c r="L200" s="4" t="str">
        <f ca="1">INDEX(INDIRECT($4:$4),Table1[//DB])</f>
        <v>50 BOX (30 PCS)</v>
      </c>
      <c r="M200" s="4" t="str">
        <f ca="1">INDEX(INDIRECT($4:$4),Table1[//DB])</f>
        <v>stip</v>
      </c>
      <c r="N200" s="4" t="str">
        <f ca="1">INDEX(INDIRECT($4:$4),Table1[//DB])</f>
        <v>50</v>
      </c>
      <c r="O200" s="4" t="str">
        <f ca="1">INDEX(INDIRECT($4:$4),Table1[//DB])</f>
        <v>BOX</v>
      </c>
      <c r="P200" s="4" t="str">
        <f ca="1">INDEX(INDIRECT($4:$4),Table1[//DB])</f>
        <v>30</v>
      </c>
      <c r="Q200" s="4" t="str">
        <f ca="1">INDEX(INDIRECT($4:$4),Table1[//DB])</f>
        <v>PCS</v>
      </c>
      <c r="R200" s="4" t="str">
        <f ca="1">INDEX(INDIRECT($4:$4),Table1[//DB])</f>
        <v/>
      </c>
      <c r="S200" s="4" t="str">
        <f ca="1">INDEX(INDIRECT($4:$4),Table1[//DB])</f>
        <v/>
      </c>
      <c r="T200" s="4">
        <f ca="1">INDEX(INDIRECT($4:$4),Table1[//DB])</f>
        <v>1500</v>
      </c>
      <c r="U200" s="4" t="str">
        <f ca="1">INDEX(INDIRECT($4:$4),Table1[//DB])</f>
        <v>PCS</v>
      </c>
      <c r="V200" s="4"/>
      <c r="W200" s="2">
        <f>INDEX([1]!NOTA[C],Table1[[#This Row],[//NOTA]])</f>
        <v>5</v>
      </c>
      <c r="X200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200" s="2">
        <f ca="1">INDEX(INDIRECT($2:$2),Table1[//NOTA])</f>
        <v>0</v>
      </c>
      <c r="Z200" s="2">
        <f>IF(Table1[[#This Row],[CTN]]&lt;1,"",INDEX([1]!NOTA[QTY],Table1[[#This Row],[//NOTA]]))</f>
        <v>250</v>
      </c>
      <c r="AA200" s="2" t="str">
        <f>IF(Table1[[#This Row],[CTN]]&lt;1,"",INDEX([1]!NOTA[STN],Table1[[#This Row],[//NOTA]]))</f>
        <v>BOX</v>
      </c>
      <c r="AB20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7500</v>
      </c>
      <c r="AC200" s="4" t="str">
        <f>IF(Table1[[#This Row],[CTN]]&lt;1,INDEX([1]!NOTA[QTY],Table1[[#This Row],[//NOTA]]),"")</f>
        <v/>
      </c>
      <c r="AD200" s="4" t="str">
        <f>IF(Table1[[#This Row],[SISA]]="","",INDEX([1]!NOTA[STN],Table1[[#This Row],[//NOTA]]))</f>
        <v/>
      </c>
      <c r="AE20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00" s="2" t="str">
        <f>IF(Table1[[#This Row],[SISA X]]="","",Table1[[#This Row],[STN X]])</f>
        <v/>
      </c>
      <c r="AG200" s="2" t="str">
        <f ca="1">IF(AND(AX$5:AX$373&gt;=$3:$3,AX$5:AX$373&lt;=$4:$4),Table1[[#This Row],[CTN]],"")</f>
        <v/>
      </c>
      <c r="AH200" s="2" t="str">
        <f ca="1">IF(Table1[[#This Row],[CTN_MG_1]]="","",Table1[[#This Row],[SISA X]])</f>
        <v/>
      </c>
      <c r="AI200" s="2" t="str">
        <f ca="1">IF(Table1[[#This Row],[QTY_ECER_MG_1]]="","",Table1[[#This Row],[STN SISA X]])</f>
        <v/>
      </c>
      <c r="AJ200" s="2" t="str">
        <f ca="1">IF(Table1[[#This Row],[CTN_MG_1]]="","",COUNT(AG$6:AG200))</f>
        <v/>
      </c>
      <c r="AK200" s="2">
        <f ca="1">IF(AND(Table1[TGL_H]&gt;=$3:$3,Table1[TGL_H]&lt;=$4:$4),Table1[CTN],"")</f>
        <v>5</v>
      </c>
      <c r="AL200" s="2" t="str">
        <f ca="1">IF(Table1[[#This Row],[CTN_MG_2]]="","",Table1[[#This Row],[SISA X]])</f>
        <v/>
      </c>
      <c r="AM200" s="2" t="str">
        <f ca="1">IF(Table1[[#This Row],[QTY_ECER_MG_2]]="","",Table1[[#This Row],[STN SISA X]])</f>
        <v/>
      </c>
      <c r="AN200" s="2">
        <f ca="1">IF(Table1[[#This Row],[CTN_MG_2]]="","",COUNT(AK$6:AK200))</f>
        <v>26</v>
      </c>
      <c r="AO200" s="2" t="str">
        <f ca="1">IF(AND(AX$5:AX$373&gt;=$3:$3,AX$5:AX$373&lt;=$4:$4),Table1[[#This Row],[CTN]],"")</f>
        <v/>
      </c>
      <c r="AP200" s="2" t="str">
        <f ca="1">IF(Table1[[#This Row],[CTN_MG_3]]="","",Table1[[#This Row],[SISA X]])</f>
        <v/>
      </c>
      <c r="AQ200" s="2" t="str">
        <f ca="1">IF(Table1[[#This Row],[QTY_ECER_MG_3]]="","",Table1[[#This Row],[STN SISA X]])</f>
        <v/>
      </c>
      <c r="AR200" s="4" t="str">
        <f ca="1">IF(Table1[[#This Row],[CTN_MG_3]]="","",COUNT(AO$6:AO200))</f>
        <v/>
      </c>
      <c r="AS200" s="4" t="str">
        <f ca="1">IF(AND(Table1[[#This Row],[TGL_H]]&gt;=$3:$3,Table1[[#This Row],[TGL_H]]&lt;=$4:$4),Table1[[#This Row],[CTN]],"")</f>
        <v/>
      </c>
      <c r="AT200" s="4" t="str">
        <f ca="1">IF(Table1[[#This Row],[CTN_MG_4]]="","",Table1[[#This Row],[SISA X]])</f>
        <v/>
      </c>
      <c r="AU200" s="4" t="str">
        <f ca="1">IF(Table1[[#This Row],[QTY_ECER_MG_4]]="","",Table1[[#This Row],[STN SISA X]])</f>
        <v/>
      </c>
      <c r="AV200" s="4" t="str">
        <f ca="1">IF(Table1[[#This Row],[CTN_MG_4]]="","",COUNT(AS$6:AS200))</f>
        <v/>
      </c>
      <c r="AW200" s="4">
        <f ca="1">IF(Table1[[#This Row],[ID_4]]="",IF(Table1[[#This Row],[ID_3]]="",IF(Table1[[#This Row],[ID_2]]="",IF(Table1[[#This Row],[ID_1]]="","",1),2),3),4)</f>
        <v>2</v>
      </c>
      <c r="AX200" s="3">
        <f ca="1">INDEX([1]!NOTA[TGL_H],Table1[[#This Row],[//NOTA]])</f>
        <v>45117</v>
      </c>
    </row>
    <row r="201" spans="1:50" x14ac:dyDescent="0.25">
      <c r="A201" s="1">
        <v>250</v>
      </c>
      <c r="D201" s="4" t="str">
        <f ca="1">INDEX([1]!NOTA[NB NOTA_C_QTY],Table1[[#This Row],[//NOTA]])</f>
        <v>eraser526b20jk50box20pcsartomoro</v>
      </c>
      <c r="E201" s="4" t="str">
        <f ca="1">INDEX([1]!NOTA[NB NOTA_C_QTY],Table1[[#This Row],[//NOTA]])&amp;Table1[[#This Row],[MINGGU]]</f>
        <v>eraser526b20jk50box20pcsartomoro2</v>
      </c>
      <c r="F201" s="4">
        <f t="shared" si="3"/>
        <v>250</v>
      </c>
      <c r="G201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01" s="4">
        <f ca="1">MATCH(Table1[[#This Row],[NB NOTA_C_QTY]],[2]!db[NB NOTA_C_QTY+F],0)</f>
        <v>887</v>
      </c>
      <c r="I201" s="4" t="str">
        <f ca="1">INDEX(INDIRECT($4:$4),Table1[//DB])</f>
        <v>Stip JK 20 P</v>
      </c>
      <c r="J201" s="4" t="str">
        <f ca="1">INDEX(INDIRECT($4:$4),Table1[//DB])</f>
        <v>ARTO MORO</v>
      </c>
      <c r="K201" s="5" t="str">
        <f ca="1">INDEX(INDIRECT($4:$4),Table1[//DB])</f>
        <v>ATALI</v>
      </c>
      <c r="L201" s="4" t="str">
        <f ca="1">INDEX(INDIRECT($4:$4),Table1[//DB])</f>
        <v>50 BOX (20 PCS)</v>
      </c>
      <c r="M201" s="4" t="str">
        <f ca="1">INDEX(INDIRECT($4:$4),Table1[//DB])</f>
        <v>stip</v>
      </c>
      <c r="N201" s="4" t="str">
        <f ca="1">INDEX(INDIRECT($4:$4),Table1[//DB])</f>
        <v>50</v>
      </c>
      <c r="O201" s="4" t="str">
        <f ca="1">INDEX(INDIRECT($4:$4),Table1[//DB])</f>
        <v>BOX</v>
      </c>
      <c r="P201" s="4" t="str">
        <f ca="1">INDEX(INDIRECT($4:$4),Table1[//DB])</f>
        <v>20</v>
      </c>
      <c r="Q201" s="4" t="str">
        <f ca="1">INDEX(INDIRECT($4:$4),Table1[//DB])</f>
        <v>PCS</v>
      </c>
      <c r="R201" s="4" t="str">
        <f ca="1">INDEX(INDIRECT($4:$4),Table1[//DB])</f>
        <v/>
      </c>
      <c r="S201" s="4" t="str">
        <f ca="1">INDEX(INDIRECT($4:$4),Table1[//DB])</f>
        <v/>
      </c>
      <c r="T201" s="4">
        <f ca="1">INDEX(INDIRECT($4:$4),Table1[//DB])</f>
        <v>1000</v>
      </c>
      <c r="U201" s="4" t="str">
        <f ca="1">INDEX(INDIRECT($4:$4),Table1[//DB])</f>
        <v>PCS</v>
      </c>
      <c r="V201" s="4"/>
      <c r="W201" s="2">
        <f>INDEX([1]!NOTA[C],Table1[[#This Row],[//NOTA]])</f>
        <v>5</v>
      </c>
      <c r="X201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201" s="2">
        <f ca="1">INDEX(INDIRECT($2:$2),Table1[//NOTA])</f>
        <v>0</v>
      </c>
      <c r="Z201" s="2">
        <f>IF(Table1[[#This Row],[CTN]]&lt;1,"",INDEX([1]!NOTA[QTY],Table1[[#This Row],[//NOTA]]))</f>
        <v>250</v>
      </c>
      <c r="AA201" s="2" t="str">
        <f>IF(Table1[[#This Row],[CTN]]&lt;1,"",INDEX([1]!NOTA[STN],Table1[[#This Row],[//NOTA]]))</f>
        <v>BOX</v>
      </c>
      <c r="AB20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5000</v>
      </c>
      <c r="AC201" s="4" t="str">
        <f>IF(Table1[[#This Row],[CTN]]&lt;1,INDEX([1]!NOTA[QTY],Table1[[#This Row],[//NOTA]]),"")</f>
        <v/>
      </c>
      <c r="AD201" s="4" t="str">
        <f>IF(Table1[[#This Row],[SISA]]="","",INDEX([1]!NOTA[STN],Table1[[#This Row],[//NOTA]]))</f>
        <v/>
      </c>
      <c r="AE20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01" s="2" t="str">
        <f>IF(Table1[[#This Row],[SISA X]]="","",Table1[[#This Row],[STN X]])</f>
        <v/>
      </c>
      <c r="AG201" s="2" t="str">
        <f ca="1">IF(AND(AX$5:AX$373&gt;=$3:$3,AX$5:AX$373&lt;=$4:$4),Table1[[#This Row],[CTN]],"")</f>
        <v/>
      </c>
      <c r="AH201" s="2" t="str">
        <f ca="1">IF(Table1[[#This Row],[CTN_MG_1]]="","",Table1[[#This Row],[SISA X]])</f>
        <v/>
      </c>
      <c r="AI201" s="2" t="str">
        <f ca="1">IF(Table1[[#This Row],[QTY_ECER_MG_1]]="","",Table1[[#This Row],[STN SISA X]])</f>
        <v/>
      </c>
      <c r="AJ201" s="2" t="str">
        <f ca="1">IF(Table1[[#This Row],[CTN_MG_1]]="","",COUNT(AG$6:AG201))</f>
        <v/>
      </c>
      <c r="AK201" s="2">
        <f ca="1">IF(AND(Table1[TGL_H]&gt;=$3:$3,Table1[TGL_H]&lt;=$4:$4),Table1[CTN],"")</f>
        <v>5</v>
      </c>
      <c r="AL201" s="2" t="str">
        <f ca="1">IF(Table1[[#This Row],[CTN_MG_2]]="","",Table1[[#This Row],[SISA X]])</f>
        <v/>
      </c>
      <c r="AM201" s="2" t="str">
        <f ca="1">IF(Table1[[#This Row],[QTY_ECER_MG_2]]="","",Table1[[#This Row],[STN SISA X]])</f>
        <v/>
      </c>
      <c r="AN201" s="2">
        <f ca="1">IF(Table1[[#This Row],[CTN_MG_2]]="","",COUNT(AK$6:AK201))</f>
        <v>27</v>
      </c>
      <c r="AO201" s="2" t="str">
        <f ca="1">IF(AND(AX$5:AX$373&gt;=$3:$3,AX$5:AX$373&lt;=$4:$4),Table1[[#This Row],[CTN]],"")</f>
        <v/>
      </c>
      <c r="AP201" s="2" t="str">
        <f ca="1">IF(Table1[[#This Row],[CTN_MG_3]]="","",Table1[[#This Row],[SISA X]])</f>
        <v/>
      </c>
      <c r="AQ201" s="2" t="str">
        <f ca="1">IF(Table1[[#This Row],[QTY_ECER_MG_3]]="","",Table1[[#This Row],[STN SISA X]])</f>
        <v/>
      </c>
      <c r="AR201" s="4" t="str">
        <f ca="1">IF(Table1[[#This Row],[CTN_MG_3]]="","",COUNT(AO$6:AO201))</f>
        <v/>
      </c>
      <c r="AS201" s="4" t="str">
        <f ca="1">IF(AND(Table1[[#This Row],[TGL_H]]&gt;=$3:$3,Table1[[#This Row],[TGL_H]]&lt;=$4:$4),Table1[[#This Row],[CTN]],"")</f>
        <v/>
      </c>
      <c r="AT201" s="4" t="str">
        <f ca="1">IF(Table1[[#This Row],[CTN_MG_4]]="","",Table1[[#This Row],[SISA X]])</f>
        <v/>
      </c>
      <c r="AU201" s="4" t="str">
        <f ca="1">IF(Table1[[#This Row],[QTY_ECER_MG_4]]="","",Table1[[#This Row],[STN SISA X]])</f>
        <v/>
      </c>
      <c r="AV201" s="4" t="str">
        <f ca="1">IF(Table1[[#This Row],[CTN_MG_4]]="","",COUNT(AS$6:AS201))</f>
        <v/>
      </c>
      <c r="AW201" s="4">
        <f ca="1">IF(Table1[[#This Row],[ID_4]]="",IF(Table1[[#This Row],[ID_3]]="",IF(Table1[[#This Row],[ID_2]]="",IF(Table1[[#This Row],[ID_1]]="","",1),2),3),4)</f>
        <v>2</v>
      </c>
      <c r="AX201" s="3">
        <f ca="1">INDEX([1]!NOTA[TGL_H],Table1[[#This Row],[//NOTA]])</f>
        <v>45117</v>
      </c>
    </row>
    <row r="202" spans="1:50" x14ac:dyDescent="0.25">
      <c r="A202" s="1">
        <v>251</v>
      </c>
      <c r="D202" s="4" t="str">
        <f ca="1">INDEX([1]!NOTA[NB NOTA_C_QTY],Table1[[#This Row],[//NOTA]])</f>
        <v>erasererb20bljk50box20pcsartomoro</v>
      </c>
      <c r="E202" s="4" t="str">
        <f ca="1">INDEX([1]!NOTA[NB NOTA_C_QTY],Table1[[#This Row],[//NOTA]])&amp;Table1[[#This Row],[MINGGU]]</f>
        <v>erasererb20bljk50box20pcsartomoro2</v>
      </c>
      <c r="F202" s="4">
        <f t="shared" si="3"/>
        <v>251</v>
      </c>
      <c r="G202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02" s="4">
        <f ca="1">MATCH(Table1[[#This Row],[NB NOTA_C_QTY]],[2]!db[NB NOTA_C_QTY+F],0)</f>
        <v>898</v>
      </c>
      <c r="I202" s="4" t="str">
        <f ca="1">INDEX(INDIRECT($4:$4),Table1[//DB])</f>
        <v>Stip JK ER-B20 BL</v>
      </c>
      <c r="J202" s="4" t="str">
        <f ca="1">INDEX(INDIRECT($4:$4),Table1[//DB])</f>
        <v>ARTO MORO</v>
      </c>
      <c r="K202" s="5" t="str">
        <f ca="1">INDEX(INDIRECT($4:$4),Table1[//DB])</f>
        <v>ATALI</v>
      </c>
      <c r="L202" s="4" t="str">
        <f ca="1">INDEX(INDIRECT($4:$4),Table1[//DB])</f>
        <v>50 BOX (20 PCS)</v>
      </c>
      <c r="M202" s="4" t="str">
        <f ca="1">INDEX(INDIRECT($4:$4),Table1[//DB])</f>
        <v>stip</v>
      </c>
      <c r="N202" s="4" t="str">
        <f ca="1">INDEX(INDIRECT($4:$4),Table1[//DB])</f>
        <v>50</v>
      </c>
      <c r="O202" s="4" t="str">
        <f ca="1">INDEX(INDIRECT($4:$4),Table1[//DB])</f>
        <v>BOX</v>
      </c>
      <c r="P202" s="4" t="str">
        <f ca="1">INDEX(INDIRECT($4:$4),Table1[//DB])</f>
        <v>20</v>
      </c>
      <c r="Q202" s="4" t="str">
        <f ca="1">INDEX(INDIRECT($4:$4),Table1[//DB])</f>
        <v>PCS</v>
      </c>
      <c r="R202" s="4" t="str">
        <f ca="1">INDEX(INDIRECT($4:$4),Table1[//DB])</f>
        <v/>
      </c>
      <c r="S202" s="4" t="str">
        <f ca="1">INDEX(INDIRECT($4:$4),Table1[//DB])</f>
        <v/>
      </c>
      <c r="T202" s="4">
        <f ca="1">INDEX(INDIRECT($4:$4),Table1[//DB])</f>
        <v>1000</v>
      </c>
      <c r="U202" s="4" t="str">
        <f ca="1">INDEX(INDIRECT($4:$4),Table1[//DB])</f>
        <v>PCS</v>
      </c>
      <c r="V202" s="4"/>
      <c r="W202" s="2">
        <f>INDEX([1]!NOTA[C],Table1[[#This Row],[//NOTA]])</f>
        <v>2</v>
      </c>
      <c r="X202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02" s="2">
        <f ca="1">INDEX(INDIRECT($2:$2),Table1[//NOTA])</f>
        <v>0</v>
      </c>
      <c r="Z202" s="2">
        <f>IF(Table1[[#This Row],[CTN]]&lt;1,"",INDEX([1]!NOTA[QTY],Table1[[#This Row],[//NOTA]]))</f>
        <v>100</v>
      </c>
      <c r="AA202" s="2" t="str">
        <f>IF(Table1[[#This Row],[CTN]]&lt;1,"",INDEX([1]!NOTA[STN],Table1[[#This Row],[//NOTA]]))</f>
        <v>BOX</v>
      </c>
      <c r="AB20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2000</v>
      </c>
      <c r="AC202" s="4" t="str">
        <f>IF(Table1[[#This Row],[CTN]]&lt;1,INDEX([1]!NOTA[QTY],Table1[[#This Row],[//NOTA]]),"")</f>
        <v/>
      </c>
      <c r="AD202" s="4" t="str">
        <f>IF(Table1[[#This Row],[SISA]]="","",INDEX([1]!NOTA[STN],Table1[[#This Row],[//NOTA]]))</f>
        <v/>
      </c>
      <c r="AE20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02" s="2" t="str">
        <f>IF(Table1[[#This Row],[SISA X]]="","",Table1[[#This Row],[STN X]])</f>
        <v/>
      </c>
      <c r="AG202" s="2" t="str">
        <f ca="1">IF(AND(AX$5:AX$373&gt;=$3:$3,AX$5:AX$373&lt;=$4:$4),Table1[[#This Row],[CTN]],"")</f>
        <v/>
      </c>
      <c r="AH202" s="2" t="str">
        <f ca="1">IF(Table1[[#This Row],[CTN_MG_1]]="","",Table1[[#This Row],[SISA X]])</f>
        <v/>
      </c>
      <c r="AI202" s="2" t="str">
        <f ca="1">IF(Table1[[#This Row],[QTY_ECER_MG_1]]="","",Table1[[#This Row],[STN SISA X]])</f>
        <v/>
      </c>
      <c r="AJ202" s="2" t="str">
        <f ca="1">IF(Table1[[#This Row],[CTN_MG_1]]="","",COUNT(AG$6:AG202))</f>
        <v/>
      </c>
      <c r="AK202" s="2">
        <f ca="1">IF(AND(Table1[TGL_H]&gt;=$3:$3,Table1[TGL_H]&lt;=$4:$4),Table1[CTN],"")</f>
        <v>2</v>
      </c>
      <c r="AL202" s="2" t="str">
        <f ca="1">IF(Table1[[#This Row],[CTN_MG_2]]="","",Table1[[#This Row],[SISA X]])</f>
        <v/>
      </c>
      <c r="AM202" s="2" t="str">
        <f ca="1">IF(Table1[[#This Row],[QTY_ECER_MG_2]]="","",Table1[[#This Row],[STN SISA X]])</f>
        <v/>
      </c>
      <c r="AN202" s="2">
        <f ca="1">IF(Table1[[#This Row],[CTN_MG_2]]="","",COUNT(AK$6:AK202))</f>
        <v>28</v>
      </c>
      <c r="AO202" s="2" t="str">
        <f ca="1">IF(AND(AX$5:AX$373&gt;=$3:$3,AX$5:AX$373&lt;=$4:$4),Table1[[#This Row],[CTN]],"")</f>
        <v/>
      </c>
      <c r="AP202" s="2" t="str">
        <f ca="1">IF(Table1[[#This Row],[CTN_MG_3]]="","",Table1[[#This Row],[SISA X]])</f>
        <v/>
      </c>
      <c r="AQ202" s="2" t="str">
        <f ca="1">IF(Table1[[#This Row],[QTY_ECER_MG_3]]="","",Table1[[#This Row],[STN SISA X]])</f>
        <v/>
      </c>
      <c r="AR202" s="4" t="str">
        <f ca="1">IF(Table1[[#This Row],[CTN_MG_3]]="","",COUNT(AO$6:AO202))</f>
        <v/>
      </c>
      <c r="AS202" s="4" t="str">
        <f ca="1">IF(AND(Table1[[#This Row],[TGL_H]]&gt;=$3:$3,Table1[[#This Row],[TGL_H]]&lt;=$4:$4),Table1[[#This Row],[CTN]],"")</f>
        <v/>
      </c>
      <c r="AT202" s="4" t="str">
        <f ca="1">IF(Table1[[#This Row],[CTN_MG_4]]="","",Table1[[#This Row],[SISA X]])</f>
        <v/>
      </c>
      <c r="AU202" s="4" t="str">
        <f ca="1">IF(Table1[[#This Row],[QTY_ECER_MG_4]]="","",Table1[[#This Row],[STN SISA X]])</f>
        <v/>
      </c>
      <c r="AV202" s="4" t="str">
        <f ca="1">IF(Table1[[#This Row],[CTN_MG_4]]="","",COUNT(AS$6:AS202))</f>
        <v/>
      </c>
      <c r="AW202" s="4">
        <f ca="1">IF(Table1[[#This Row],[ID_4]]="",IF(Table1[[#This Row],[ID_3]]="",IF(Table1[[#This Row],[ID_2]]="",IF(Table1[[#This Row],[ID_1]]="","",1),2),3),4)</f>
        <v>2</v>
      </c>
      <c r="AX202" s="3">
        <f ca="1">INDEX([1]!NOTA[TGL_H],Table1[[#This Row],[//NOTA]])</f>
        <v>45117</v>
      </c>
    </row>
    <row r="203" spans="1:50" x14ac:dyDescent="0.25">
      <c r="A203" s="1">
        <v>253</v>
      </c>
      <c r="D203" s="4" t="str">
        <f ca="1">INDEX([1]!NOTA[NB NOTA_C_QTY],Table1[[#This Row],[//NOTA]])</f>
        <v>oilpastelop12sppcaseseaworldjk12lsnartomoro</v>
      </c>
      <c r="E203" s="4" t="str">
        <f ca="1">INDEX([1]!NOTA[NB NOTA_C_QTY],Table1[[#This Row],[//NOTA]])&amp;Table1[[#This Row],[MINGGU]]</f>
        <v>oilpastelop12sppcaseseaworldjk12lsnartomoro2</v>
      </c>
      <c r="F203" s="4">
        <f t="shared" si="3"/>
        <v>253</v>
      </c>
      <c r="G203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03" s="4">
        <f ca="1">MATCH(Table1[[#This Row],[NB NOTA_C_QTY]],[2]!db[NB NOTA_C_QTY+F],0)</f>
        <v>599</v>
      </c>
      <c r="I203" s="4" t="str">
        <f ca="1">INDEX(INDIRECT($4:$4),Table1[//DB])</f>
        <v>O pastel JK 12W OP-12 S</v>
      </c>
      <c r="J203" s="4" t="str">
        <f ca="1">INDEX(INDIRECT($4:$4),Table1[//DB])</f>
        <v>ARTO MORO</v>
      </c>
      <c r="K203" s="5" t="str">
        <f ca="1">INDEX(INDIRECT($4:$4),Table1[//DB])</f>
        <v>ATALI</v>
      </c>
      <c r="L203" s="4" t="str">
        <f ca="1">INDEX(INDIRECT($4:$4),Table1[//DB])</f>
        <v>12 LSN</v>
      </c>
      <c r="M203" s="4" t="str">
        <f ca="1">INDEX(INDIRECT($4:$4),Table1[//DB])</f>
        <v>cr/op</v>
      </c>
      <c r="N203" s="4" t="str">
        <f ca="1">INDEX(INDIRECT($4:$4),Table1[//DB])</f>
        <v>12</v>
      </c>
      <c r="O203" s="4" t="str">
        <f ca="1">INDEX(INDIRECT($4:$4),Table1[//DB])</f>
        <v>LSN</v>
      </c>
      <c r="P203" s="4">
        <f ca="1">INDEX(INDIRECT($4:$4),Table1[//DB])</f>
        <v>12</v>
      </c>
      <c r="Q203" s="4" t="str">
        <f ca="1">INDEX(INDIRECT($4:$4),Table1[//DB])</f>
        <v>PCS</v>
      </c>
      <c r="R203" s="4" t="str">
        <f ca="1">INDEX(INDIRECT($4:$4),Table1[//DB])</f>
        <v/>
      </c>
      <c r="S203" s="4" t="str">
        <f ca="1">INDEX(INDIRECT($4:$4),Table1[//DB])</f>
        <v/>
      </c>
      <c r="T203" s="4">
        <f ca="1">INDEX(INDIRECT($4:$4),Table1[//DB])</f>
        <v>144</v>
      </c>
      <c r="U203" s="4" t="str">
        <f ca="1">INDEX(INDIRECT($4:$4),Table1[//DB])</f>
        <v>PCS</v>
      </c>
      <c r="V203" s="4"/>
      <c r="W203" s="2">
        <f>INDEX([1]!NOTA[C],Table1[[#This Row],[//NOTA]])</f>
        <v>7</v>
      </c>
      <c r="X203" s="2">
        <f ca="1">IF(Table1[[#This Row],[Column5]]/Table1[[#This Row],[QTY X]]=Table1[[#This Row],[CTN]],Table1[[#This Row],[Column5]]/Table1[[#This Row],[QTY X]],Table1[[#This Row],[Column5]]/Table1[[#This Row],[QTY X]]&amp;" xxx ")</f>
        <v>7</v>
      </c>
      <c r="Y203" s="2">
        <f ca="1">INDEX(INDIRECT($2:$2),Table1[//NOTA])</f>
        <v>0</v>
      </c>
      <c r="Z203" s="2">
        <f>IF(Table1[[#This Row],[CTN]]&lt;1,"",INDEX([1]!NOTA[QTY],Table1[[#This Row],[//NOTA]]))</f>
        <v>1008</v>
      </c>
      <c r="AA203" s="2" t="str">
        <f>IF(Table1[[#This Row],[CTN]]&lt;1,"",INDEX([1]!NOTA[STN],Table1[[#This Row],[//NOTA]]))</f>
        <v>SET</v>
      </c>
      <c r="AB20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1008</v>
      </c>
      <c r="AC203" s="4" t="str">
        <f>IF(Table1[[#This Row],[CTN]]&lt;1,INDEX([1]!NOTA[QTY],Table1[[#This Row],[//NOTA]]),"")</f>
        <v/>
      </c>
      <c r="AD203" s="4" t="str">
        <f>IF(Table1[[#This Row],[SISA]]="","",INDEX([1]!NOTA[STN],Table1[[#This Row],[//NOTA]]))</f>
        <v/>
      </c>
      <c r="AE20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03" s="2" t="str">
        <f>IF(Table1[[#This Row],[SISA X]]="","",Table1[[#This Row],[STN X]])</f>
        <v/>
      </c>
      <c r="AG203" s="2" t="str">
        <f ca="1">IF(AND(AX$5:AX$373&gt;=$3:$3,AX$5:AX$373&lt;=$4:$4),Table1[[#This Row],[CTN]],"")</f>
        <v/>
      </c>
      <c r="AH203" s="2" t="str">
        <f ca="1">IF(Table1[[#This Row],[CTN_MG_1]]="","",Table1[[#This Row],[SISA X]])</f>
        <v/>
      </c>
      <c r="AI203" s="2" t="str">
        <f ca="1">IF(Table1[[#This Row],[QTY_ECER_MG_1]]="","",Table1[[#This Row],[STN SISA X]])</f>
        <v/>
      </c>
      <c r="AJ203" s="2" t="str">
        <f ca="1">IF(Table1[[#This Row],[CTN_MG_1]]="","",COUNT(AG$6:AG203))</f>
        <v/>
      </c>
      <c r="AK203" s="2">
        <f ca="1">IF(AND(Table1[TGL_H]&gt;=$3:$3,Table1[TGL_H]&lt;=$4:$4),Table1[CTN],"")</f>
        <v>7</v>
      </c>
      <c r="AL203" s="2" t="str">
        <f ca="1">IF(Table1[[#This Row],[CTN_MG_2]]="","",Table1[[#This Row],[SISA X]])</f>
        <v/>
      </c>
      <c r="AM203" s="2" t="str">
        <f ca="1">IF(Table1[[#This Row],[QTY_ECER_MG_2]]="","",Table1[[#This Row],[STN SISA X]])</f>
        <v/>
      </c>
      <c r="AN203" s="2">
        <f ca="1">IF(Table1[[#This Row],[CTN_MG_2]]="","",COUNT(AK$6:AK203))</f>
        <v>29</v>
      </c>
      <c r="AO203" s="2" t="str">
        <f ca="1">IF(AND(AX$5:AX$373&gt;=$3:$3,AX$5:AX$373&lt;=$4:$4),Table1[[#This Row],[CTN]],"")</f>
        <v/>
      </c>
      <c r="AP203" s="2" t="str">
        <f ca="1">IF(Table1[[#This Row],[CTN_MG_3]]="","",Table1[[#This Row],[SISA X]])</f>
        <v/>
      </c>
      <c r="AQ203" s="2" t="str">
        <f ca="1">IF(Table1[[#This Row],[QTY_ECER_MG_3]]="","",Table1[[#This Row],[STN SISA X]])</f>
        <v/>
      </c>
      <c r="AR203" s="4" t="str">
        <f ca="1">IF(Table1[[#This Row],[CTN_MG_3]]="","",COUNT(AO$6:AO203))</f>
        <v/>
      </c>
      <c r="AS203" s="4" t="str">
        <f ca="1">IF(AND(Table1[[#This Row],[TGL_H]]&gt;=$3:$3,Table1[[#This Row],[TGL_H]]&lt;=$4:$4),Table1[[#This Row],[CTN]],"")</f>
        <v/>
      </c>
      <c r="AT203" s="4" t="str">
        <f ca="1">IF(Table1[[#This Row],[CTN_MG_4]]="","",Table1[[#This Row],[SISA X]])</f>
        <v/>
      </c>
      <c r="AU203" s="4" t="str">
        <f ca="1">IF(Table1[[#This Row],[QTY_ECER_MG_4]]="","",Table1[[#This Row],[STN SISA X]])</f>
        <v/>
      </c>
      <c r="AV203" s="4" t="str">
        <f ca="1">IF(Table1[[#This Row],[CTN_MG_4]]="","",COUNT(AS$6:AS203))</f>
        <v/>
      </c>
      <c r="AW203" s="4">
        <f ca="1">IF(Table1[[#This Row],[ID_4]]="",IF(Table1[[#This Row],[ID_3]]="",IF(Table1[[#This Row],[ID_2]]="",IF(Table1[[#This Row],[ID_1]]="","",1),2),3),4)</f>
        <v>2</v>
      </c>
      <c r="AX203" s="3">
        <f ca="1">INDEX([1]!NOTA[TGL_H],Table1[[#This Row],[//NOTA]])</f>
        <v>45117</v>
      </c>
    </row>
    <row r="204" spans="1:50" x14ac:dyDescent="0.25">
      <c r="A204" s="1">
        <v>254</v>
      </c>
      <c r="D204" s="4" t="str">
        <f ca="1">INDEX([1]!NOTA[NB NOTA_C_QTY],Table1[[#This Row],[//NOTA]])</f>
        <v>oilpastelop18sppcaseseaworldjk6lsnartomoro</v>
      </c>
      <c r="E204" s="4" t="str">
        <f ca="1">INDEX([1]!NOTA[NB NOTA_C_QTY],Table1[[#This Row],[//NOTA]])&amp;Table1[[#This Row],[MINGGU]]</f>
        <v>oilpastelop18sppcaseseaworldjk6lsnartomoro2</v>
      </c>
      <c r="F204" s="4">
        <f t="shared" si="3"/>
        <v>254</v>
      </c>
      <c r="G204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04" s="4">
        <f ca="1">MATCH(Table1[[#This Row],[NB NOTA_C_QTY]],[2]!db[NB NOTA_C_QTY+F],0)</f>
        <v>601</v>
      </c>
      <c r="I204" s="4" t="str">
        <f ca="1">INDEX(INDIRECT($4:$4),Table1[//DB])</f>
        <v>O pastel JK 18W OP-18 S</v>
      </c>
      <c r="J204" s="4" t="str">
        <f ca="1">INDEX(INDIRECT($4:$4),Table1[//DB])</f>
        <v>ARTO MORO</v>
      </c>
      <c r="K204" s="5" t="str">
        <f ca="1">INDEX(INDIRECT($4:$4),Table1[//DB])</f>
        <v>ATALI</v>
      </c>
      <c r="L204" s="4" t="str">
        <f ca="1">INDEX(INDIRECT($4:$4),Table1[//DB])</f>
        <v>6 LSN</v>
      </c>
      <c r="M204" s="4" t="str">
        <f ca="1">INDEX(INDIRECT($4:$4),Table1[//DB])</f>
        <v>cr/op</v>
      </c>
      <c r="N204" s="4" t="str">
        <f ca="1">INDEX(INDIRECT($4:$4),Table1[//DB])</f>
        <v>6</v>
      </c>
      <c r="O204" s="4" t="str">
        <f ca="1">INDEX(INDIRECT($4:$4),Table1[//DB])</f>
        <v>LSN</v>
      </c>
      <c r="P204" s="4">
        <f ca="1">INDEX(INDIRECT($4:$4),Table1[//DB])</f>
        <v>12</v>
      </c>
      <c r="Q204" s="4" t="str">
        <f ca="1">INDEX(INDIRECT($4:$4),Table1[//DB])</f>
        <v>PCS</v>
      </c>
      <c r="R204" s="4" t="str">
        <f ca="1">INDEX(INDIRECT($4:$4),Table1[//DB])</f>
        <v/>
      </c>
      <c r="S204" s="4" t="str">
        <f ca="1">INDEX(INDIRECT($4:$4),Table1[//DB])</f>
        <v/>
      </c>
      <c r="T204" s="4">
        <f ca="1">INDEX(INDIRECT($4:$4),Table1[//DB])</f>
        <v>72</v>
      </c>
      <c r="U204" s="4" t="str">
        <f ca="1">INDEX(INDIRECT($4:$4),Table1[//DB])</f>
        <v>PCS</v>
      </c>
      <c r="V204" s="4"/>
      <c r="W204" s="2">
        <f>INDEX([1]!NOTA[C],Table1[[#This Row],[//NOTA]])</f>
        <v>1</v>
      </c>
      <c r="X204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04" s="2">
        <f ca="1">INDEX(INDIRECT($2:$2),Table1[//NOTA])</f>
        <v>0</v>
      </c>
      <c r="Z204" s="2">
        <f>IF(Table1[[#This Row],[CTN]]&lt;1,"",INDEX([1]!NOTA[QTY],Table1[[#This Row],[//NOTA]]))</f>
        <v>72</v>
      </c>
      <c r="AA204" s="2" t="str">
        <f>IF(Table1[[#This Row],[CTN]]&lt;1,"",INDEX([1]!NOTA[STN],Table1[[#This Row],[//NOTA]]))</f>
        <v>SET</v>
      </c>
      <c r="AB20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</v>
      </c>
      <c r="AC204" s="4" t="str">
        <f>IF(Table1[[#This Row],[CTN]]&lt;1,INDEX([1]!NOTA[QTY],Table1[[#This Row],[//NOTA]]),"")</f>
        <v/>
      </c>
      <c r="AD204" s="4" t="str">
        <f>IF(Table1[[#This Row],[SISA]]="","",INDEX([1]!NOTA[STN],Table1[[#This Row],[//NOTA]]))</f>
        <v/>
      </c>
      <c r="AE20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04" s="2" t="str">
        <f>IF(Table1[[#This Row],[SISA X]]="","",Table1[[#This Row],[STN X]])</f>
        <v/>
      </c>
      <c r="AG204" s="2" t="str">
        <f ca="1">IF(AND(AX$5:AX$373&gt;=$3:$3,AX$5:AX$373&lt;=$4:$4),Table1[[#This Row],[CTN]],"")</f>
        <v/>
      </c>
      <c r="AH204" s="2" t="str">
        <f ca="1">IF(Table1[[#This Row],[CTN_MG_1]]="","",Table1[[#This Row],[SISA X]])</f>
        <v/>
      </c>
      <c r="AI204" s="2" t="str">
        <f ca="1">IF(Table1[[#This Row],[QTY_ECER_MG_1]]="","",Table1[[#This Row],[STN SISA X]])</f>
        <v/>
      </c>
      <c r="AJ204" s="2" t="str">
        <f ca="1">IF(Table1[[#This Row],[CTN_MG_1]]="","",COUNT(AG$6:AG204))</f>
        <v/>
      </c>
      <c r="AK204" s="2">
        <f ca="1">IF(AND(Table1[TGL_H]&gt;=$3:$3,Table1[TGL_H]&lt;=$4:$4),Table1[CTN],"")</f>
        <v>1</v>
      </c>
      <c r="AL204" s="2" t="str">
        <f ca="1">IF(Table1[[#This Row],[CTN_MG_2]]="","",Table1[[#This Row],[SISA X]])</f>
        <v/>
      </c>
      <c r="AM204" s="2" t="str">
        <f ca="1">IF(Table1[[#This Row],[QTY_ECER_MG_2]]="","",Table1[[#This Row],[STN SISA X]])</f>
        <v/>
      </c>
      <c r="AN204" s="2">
        <f ca="1">IF(Table1[[#This Row],[CTN_MG_2]]="","",COUNT(AK$6:AK204))</f>
        <v>30</v>
      </c>
      <c r="AO204" s="2" t="str">
        <f ca="1">IF(AND(AX$5:AX$373&gt;=$3:$3,AX$5:AX$373&lt;=$4:$4),Table1[[#This Row],[CTN]],"")</f>
        <v/>
      </c>
      <c r="AP204" s="2" t="str">
        <f ca="1">IF(Table1[[#This Row],[CTN_MG_3]]="","",Table1[[#This Row],[SISA X]])</f>
        <v/>
      </c>
      <c r="AQ204" s="2" t="str">
        <f ca="1">IF(Table1[[#This Row],[QTY_ECER_MG_3]]="","",Table1[[#This Row],[STN SISA X]])</f>
        <v/>
      </c>
      <c r="AR204" s="4" t="str">
        <f ca="1">IF(Table1[[#This Row],[CTN_MG_3]]="","",COUNT(AO$6:AO204))</f>
        <v/>
      </c>
      <c r="AS204" s="4" t="str">
        <f ca="1">IF(AND(Table1[[#This Row],[TGL_H]]&gt;=$3:$3,Table1[[#This Row],[TGL_H]]&lt;=$4:$4),Table1[[#This Row],[CTN]],"")</f>
        <v/>
      </c>
      <c r="AT204" s="4" t="str">
        <f ca="1">IF(Table1[[#This Row],[CTN_MG_4]]="","",Table1[[#This Row],[SISA X]])</f>
        <v/>
      </c>
      <c r="AU204" s="4" t="str">
        <f ca="1">IF(Table1[[#This Row],[QTY_ECER_MG_4]]="","",Table1[[#This Row],[STN SISA X]])</f>
        <v/>
      </c>
      <c r="AV204" s="4" t="str">
        <f ca="1">IF(Table1[[#This Row],[CTN_MG_4]]="","",COUNT(AS$6:AS204))</f>
        <v/>
      </c>
      <c r="AW204" s="4">
        <f ca="1">IF(Table1[[#This Row],[ID_4]]="",IF(Table1[[#This Row],[ID_3]]="",IF(Table1[[#This Row],[ID_2]]="",IF(Table1[[#This Row],[ID_1]]="","",1),2),3),4)</f>
        <v>2</v>
      </c>
      <c r="AX204" s="3">
        <f ca="1">INDEX([1]!NOTA[TGL_H],Table1[[#This Row],[//NOTA]])</f>
        <v>45117</v>
      </c>
    </row>
    <row r="205" spans="1:50" x14ac:dyDescent="0.25">
      <c r="A205" s="1">
        <v>255</v>
      </c>
      <c r="D205" s="4" t="str">
        <f ca="1">INDEX([1]!NOTA[NB NOTA_C_QTY],Table1[[#This Row],[//NOTA]])</f>
        <v>oilpastelop24sppcaseseaworldjk8box6setartomoro</v>
      </c>
      <c r="E205" s="4" t="str">
        <f ca="1">INDEX([1]!NOTA[NB NOTA_C_QTY],Table1[[#This Row],[//NOTA]])&amp;Table1[[#This Row],[MINGGU]]</f>
        <v>oilpastelop24sppcaseseaworldjk8box6setartomoro2</v>
      </c>
      <c r="F205" s="4">
        <f t="shared" si="3"/>
        <v>255</v>
      </c>
      <c r="G205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05" s="4">
        <f ca="1">MATCH(Table1[[#This Row],[NB NOTA_C_QTY]],[2]!db[NB NOTA_C_QTY+F],0)</f>
        <v>602</v>
      </c>
      <c r="I205" s="4" t="str">
        <f ca="1">INDEX(INDIRECT($4:$4),Table1[//DB])</f>
        <v>O pastel JK 24W OP-24 S</v>
      </c>
      <c r="J205" s="4" t="str">
        <f ca="1">INDEX(INDIRECT($4:$4),Table1[//DB])</f>
        <v>ARTO MORO</v>
      </c>
      <c r="K205" s="5" t="str">
        <f ca="1">INDEX(INDIRECT($4:$4),Table1[//DB])</f>
        <v>ATALI</v>
      </c>
      <c r="L205" s="4" t="str">
        <f ca="1">INDEX(INDIRECT($4:$4),Table1[//DB])</f>
        <v>8 BOX (6 SET)</v>
      </c>
      <c r="M205" s="4" t="str">
        <f ca="1">INDEX(INDIRECT($4:$4),Table1[//DB])</f>
        <v>cr/op</v>
      </c>
      <c r="N205" s="4" t="str">
        <f ca="1">INDEX(INDIRECT($4:$4),Table1[//DB])</f>
        <v>8</v>
      </c>
      <c r="O205" s="4" t="str">
        <f ca="1">INDEX(INDIRECT($4:$4),Table1[//DB])</f>
        <v>BOX</v>
      </c>
      <c r="P205" s="4" t="str">
        <f ca="1">INDEX(INDIRECT($4:$4),Table1[//DB])</f>
        <v>6</v>
      </c>
      <c r="Q205" s="4" t="str">
        <f ca="1">INDEX(INDIRECT($4:$4),Table1[//DB])</f>
        <v>SET</v>
      </c>
      <c r="R205" s="4" t="str">
        <f ca="1">INDEX(INDIRECT($4:$4),Table1[//DB])</f>
        <v/>
      </c>
      <c r="S205" s="4" t="str">
        <f ca="1">INDEX(INDIRECT($4:$4),Table1[//DB])</f>
        <v/>
      </c>
      <c r="T205" s="4">
        <f ca="1">INDEX(INDIRECT($4:$4),Table1[//DB])</f>
        <v>48</v>
      </c>
      <c r="U205" s="4" t="str">
        <f ca="1">INDEX(INDIRECT($4:$4),Table1[//DB])</f>
        <v>SET</v>
      </c>
      <c r="V205" s="4"/>
      <c r="W205" s="2">
        <f>INDEX([1]!NOTA[C],Table1[[#This Row],[//NOTA]])</f>
        <v>5</v>
      </c>
      <c r="X205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205" s="2">
        <f ca="1">INDEX(INDIRECT($2:$2),Table1[//NOTA])</f>
        <v>0</v>
      </c>
      <c r="Z205" s="2">
        <f>IF(Table1[[#This Row],[CTN]]&lt;1,"",INDEX([1]!NOTA[QTY],Table1[[#This Row],[//NOTA]]))</f>
        <v>240</v>
      </c>
      <c r="AA205" s="2" t="str">
        <f>IF(Table1[[#This Row],[CTN]]&lt;1,"",INDEX([1]!NOTA[STN],Table1[[#This Row],[//NOTA]]))</f>
        <v>SET</v>
      </c>
      <c r="AB20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240</v>
      </c>
      <c r="AC205" s="4" t="str">
        <f>IF(Table1[[#This Row],[CTN]]&lt;1,INDEX([1]!NOTA[QTY],Table1[[#This Row],[//NOTA]]),"")</f>
        <v/>
      </c>
      <c r="AD205" s="4" t="str">
        <f>IF(Table1[[#This Row],[SISA]]="","",INDEX([1]!NOTA[STN],Table1[[#This Row],[//NOTA]]))</f>
        <v/>
      </c>
      <c r="AE20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05" s="2" t="str">
        <f>IF(Table1[[#This Row],[SISA X]]="","",Table1[[#This Row],[STN X]])</f>
        <v/>
      </c>
      <c r="AG205" s="2" t="str">
        <f ca="1">IF(AND(AX$5:AX$373&gt;=$3:$3,AX$5:AX$373&lt;=$4:$4),Table1[[#This Row],[CTN]],"")</f>
        <v/>
      </c>
      <c r="AH205" s="2" t="str">
        <f ca="1">IF(Table1[[#This Row],[CTN_MG_1]]="","",Table1[[#This Row],[SISA X]])</f>
        <v/>
      </c>
      <c r="AI205" s="2" t="str">
        <f ca="1">IF(Table1[[#This Row],[QTY_ECER_MG_1]]="","",Table1[[#This Row],[STN SISA X]])</f>
        <v/>
      </c>
      <c r="AJ205" s="2" t="str">
        <f ca="1">IF(Table1[[#This Row],[CTN_MG_1]]="","",COUNT(AG$6:AG205))</f>
        <v/>
      </c>
      <c r="AK205" s="2">
        <f ca="1">IF(AND(Table1[TGL_H]&gt;=$3:$3,Table1[TGL_H]&lt;=$4:$4),Table1[CTN],"")</f>
        <v>5</v>
      </c>
      <c r="AL205" s="2" t="str">
        <f ca="1">IF(Table1[[#This Row],[CTN_MG_2]]="","",Table1[[#This Row],[SISA X]])</f>
        <v/>
      </c>
      <c r="AM205" s="2" t="str">
        <f ca="1">IF(Table1[[#This Row],[QTY_ECER_MG_2]]="","",Table1[[#This Row],[STN SISA X]])</f>
        <v/>
      </c>
      <c r="AN205" s="2">
        <f ca="1">IF(Table1[[#This Row],[CTN_MG_2]]="","",COUNT(AK$6:AK205))</f>
        <v>31</v>
      </c>
      <c r="AO205" s="2" t="str">
        <f ca="1">IF(AND(AX$5:AX$373&gt;=$3:$3,AX$5:AX$373&lt;=$4:$4),Table1[[#This Row],[CTN]],"")</f>
        <v/>
      </c>
      <c r="AP205" s="2" t="str">
        <f ca="1">IF(Table1[[#This Row],[CTN_MG_3]]="","",Table1[[#This Row],[SISA X]])</f>
        <v/>
      </c>
      <c r="AQ205" s="2" t="str">
        <f ca="1">IF(Table1[[#This Row],[QTY_ECER_MG_3]]="","",Table1[[#This Row],[STN SISA X]])</f>
        <v/>
      </c>
      <c r="AR205" s="4" t="str">
        <f ca="1">IF(Table1[[#This Row],[CTN_MG_3]]="","",COUNT(AO$6:AO205))</f>
        <v/>
      </c>
      <c r="AS205" s="4" t="str">
        <f ca="1">IF(AND(Table1[[#This Row],[TGL_H]]&gt;=$3:$3,Table1[[#This Row],[TGL_H]]&lt;=$4:$4),Table1[[#This Row],[CTN]],"")</f>
        <v/>
      </c>
      <c r="AT205" s="4" t="str">
        <f ca="1">IF(Table1[[#This Row],[CTN_MG_4]]="","",Table1[[#This Row],[SISA X]])</f>
        <v/>
      </c>
      <c r="AU205" s="4" t="str">
        <f ca="1">IF(Table1[[#This Row],[QTY_ECER_MG_4]]="","",Table1[[#This Row],[STN SISA X]])</f>
        <v/>
      </c>
      <c r="AV205" s="4" t="str">
        <f ca="1">IF(Table1[[#This Row],[CTN_MG_4]]="","",COUNT(AS$6:AS205))</f>
        <v/>
      </c>
      <c r="AW205" s="4">
        <f ca="1">IF(Table1[[#This Row],[ID_4]]="",IF(Table1[[#This Row],[ID_3]]="",IF(Table1[[#This Row],[ID_2]]="",IF(Table1[[#This Row],[ID_1]]="","",1),2),3),4)</f>
        <v>2</v>
      </c>
      <c r="AX205" s="3">
        <f ca="1">INDEX([1]!NOTA[TGL_H],Table1[[#This Row],[//NOTA]])</f>
        <v>45117</v>
      </c>
    </row>
    <row r="206" spans="1:50" x14ac:dyDescent="0.25">
      <c r="A206" s="1">
        <v>256</v>
      </c>
      <c r="D206" s="4" t="str">
        <f ca="1">INDEX([1]!NOTA[NB NOTA_C_QTY],Table1[[#This Row],[//NOTA]])</f>
        <v>oilpastelop36sppcaseseaworldjk6box6setartomoro</v>
      </c>
      <c r="E206" s="4" t="str">
        <f ca="1">INDEX([1]!NOTA[NB NOTA_C_QTY],Table1[[#This Row],[//NOTA]])&amp;Table1[[#This Row],[MINGGU]]</f>
        <v>oilpastelop36sppcaseseaworldjk6box6setartomoro2</v>
      </c>
      <c r="F206" s="4">
        <f t="shared" si="3"/>
        <v>256</v>
      </c>
      <c r="G206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06" s="4">
        <f ca="1">MATCH(Table1[[#This Row],[NB NOTA_C_QTY]],[2]!db[NB NOTA_C_QTY+F],0)</f>
        <v>603</v>
      </c>
      <c r="I206" s="4" t="str">
        <f ca="1">INDEX(INDIRECT($4:$4),Table1[//DB])</f>
        <v>O pastel JK 36W OP-36 S</v>
      </c>
      <c r="J206" s="4" t="str">
        <f ca="1">INDEX(INDIRECT($4:$4),Table1[//DB])</f>
        <v>ARTO MORO</v>
      </c>
      <c r="K206" s="5" t="str">
        <f ca="1">INDEX(INDIRECT($4:$4),Table1[//DB])</f>
        <v>ATALI</v>
      </c>
      <c r="L206" s="4" t="str">
        <f ca="1">INDEX(INDIRECT($4:$4),Table1[//DB])</f>
        <v>6 BOX (6 SET)</v>
      </c>
      <c r="M206" s="4" t="str">
        <f ca="1">INDEX(INDIRECT($4:$4),Table1[//DB])</f>
        <v>cr/op</v>
      </c>
      <c r="N206" s="4" t="str">
        <f ca="1">INDEX(INDIRECT($4:$4),Table1[//DB])</f>
        <v>6</v>
      </c>
      <c r="O206" s="4" t="str">
        <f ca="1">INDEX(INDIRECT($4:$4),Table1[//DB])</f>
        <v>BOX</v>
      </c>
      <c r="P206" s="4" t="str">
        <f ca="1">INDEX(INDIRECT($4:$4),Table1[//DB])</f>
        <v>6</v>
      </c>
      <c r="Q206" s="4" t="str">
        <f ca="1">INDEX(INDIRECT($4:$4),Table1[//DB])</f>
        <v>SET</v>
      </c>
      <c r="R206" s="4" t="str">
        <f ca="1">INDEX(INDIRECT($4:$4),Table1[//DB])</f>
        <v/>
      </c>
      <c r="S206" s="4" t="str">
        <f ca="1">INDEX(INDIRECT($4:$4),Table1[//DB])</f>
        <v/>
      </c>
      <c r="T206" s="4">
        <f ca="1">INDEX(INDIRECT($4:$4),Table1[//DB])</f>
        <v>36</v>
      </c>
      <c r="U206" s="4" t="str">
        <f ca="1">INDEX(INDIRECT($4:$4),Table1[//DB])</f>
        <v>SET</v>
      </c>
      <c r="V206" s="4"/>
      <c r="W206" s="2">
        <f>INDEX([1]!NOTA[C],Table1[[#This Row],[//NOTA]])</f>
        <v>1</v>
      </c>
      <c r="X206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06" s="2">
        <f ca="1">INDEX(INDIRECT($2:$2),Table1[//NOTA])</f>
        <v>0</v>
      </c>
      <c r="Z206" s="2">
        <f>IF(Table1[[#This Row],[CTN]]&lt;1,"",INDEX([1]!NOTA[QTY],Table1[[#This Row],[//NOTA]]))</f>
        <v>36</v>
      </c>
      <c r="AA206" s="2" t="str">
        <f>IF(Table1[[#This Row],[CTN]]&lt;1,"",INDEX([1]!NOTA[STN],Table1[[#This Row],[//NOTA]]))</f>
        <v>SET</v>
      </c>
      <c r="AB20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36</v>
      </c>
      <c r="AC206" s="4" t="str">
        <f>IF(Table1[[#This Row],[CTN]]&lt;1,INDEX([1]!NOTA[QTY],Table1[[#This Row],[//NOTA]]),"")</f>
        <v/>
      </c>
      <c r="AD206" s="4" t="str">
        <f>IF(Table1[[#This Row],[SISA]]="","",INDEX([1]!NOTA[STN],Table1[[#This Row],[//NOTA]]))</f>
        <v/>
      </c>
      <c r="AE20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06" s="2" t="str">
        <f>IF(Table1[[#This Row],[SISA X]]="","",Table1[[#This Row],[STN X]])</f>
        <v/>
      </c>
      <c r="AG206" s="2" t="str">
        <f ca="1">IF(AND(AX$5:AX$373&gt;=$3:$3,AX$5:AX$373&lt;=$4:$4),Table1[[#This Row],[CTN]],"")</f>
        <v/>
      </c>
      <c r="AH206" s="2" t="str">
        <f ca="1">IF(Table1[[#This Row],[CTN_MG_1]]="","",Table1[[#This Row],[SISA X]])</f>
        <v/>
      </c>
      <c r="AI206" s="2" t="str">
        <f ca="1">IF(Table1[[#This Row],[QTY_ECER_MG_1]]="","",Table1[[#This Row],[STN SISA X]])</f>
        <v/>
      </c>
      <c r="AJ206" s="2" t="str">
        <f ca="1">IF(Table1[[#This Row],[CTN_MG_1]]="","",COUNT(AG$6:AG206))</f>
        <v/>
      </c>
      <c r="AK206" s="2">
        <f ca="1">IF(AND(Table1[TGL_H]&gt;=$3:$3,Table1[TGL_H]&lt;=$4:$4),Table1[CTN],"")</f>
        <v>1</v>
      </c>
      <c r="AL206" s="2" t="str">
        <f ca="1">IF(Table1[[#This Row],[CTN_MG_2]]="","",Table1[[#This Row],[SISA X]])</f>
        <v/>
      </c>
      <c r="AM206" s="2" t="str">
        <f ca="1">IF(Table1[[#This Row],[QTY_ECER_MG_2]]="","",Table1[[#This Row],[STN SISA X]])</f>
        <v/>
      </c>
      <c r="AN206" s="2">
        <f ca="1">IF(Table1[[#This Row],[CTN_MG_2]]="","",COUNT(AK$6:AK206))</f>
        <v>32</v>
      </c>
      <c r="AO206" s="2" t="str">
        <f ca="1">IF(AND(AX$5:AX$373&gt;=$3:$3,AX$5:AX$373&lt;=$4:$4),Table1[[#This Row],[CTN]],"")</f>
        <v/>
      </c>
      <c r="AP206" s="2" t="str">
        <f ca="1">IF(Table1[[#This Row],[CTN_MG_3]]="","",Table1[[#This Row],[SISA X]])</f>
        <v/>
      </c>
      <c r="AQ206" s="2" t="str">
        <f ca="1">IF(Table1[[#This Row],[QTY_ECER_MG_3]]="","",Table1[[#This Row],[STN SISA X]])</f>
        <v/>
      </c>
      <c r="AR206" s="4" t="str">
        <f ca="1">IF(Table1[[#This Row],[CTN_MG_3]]="","",COUNT(AO$6:AO206))</f>
        <v/>
      </c>
      <c r="AS206" s="4" t="str">
        <f ca="1">IF(AND(Table1[[#This Row],[TGL_H]]&gt;=$3:$3,Table1[[#This Row],[TGL_H]]&lt;=$4:$4),Table1[[#This Row],[CTN]],"")</f>
        <v/>
      </c>
      <c r="AT206" s="4" t="str">
        <f ca="1">IF(Table1[[#This Row],[CTN_MG_4]]="","",Table1[[#This Row],[SISA X]])</f>
        <v/>
      </c>
      <c r="AU206" s="4" t="str">
        <f ca="1">IF(Table1[[#This Row],[QTY_ECER_MG_4]]="","",Table1[[#This Row],[STN SISA X]])</f>
        <v/>
      </c>
      <c r="AV206" s="4" t="str">
        <f ca="1">IF(Table1[[#This Row],[CTN_MG_4]]="","",COUNT(AS$6:AS206))</f>
        <v/>
      </c>
      <c r="AW206" s="4">
        <f ca="1">IF(Table1[[#This Row],[ID_4]]="",IF(Table1[[#This Row],[ID_3]]="",IF(Table1[[#This Row],[ID_2]]="",IF(Table1[[#This Row],[ID_1]]="","",1),2),3),4)</f>
        <v>2</v>
      </c>
      <c r="AX206" s="3">
        <f ca="1">INDEX([1]!NOTA[TGL_H],Table1[[#This Row],[//NOTA]])</f>
        <v>45117</v>
      </c>
    </row>
    <row r="207" spans="1:50" x14ac:dyDescent="0.25">
      <c r="A207" s="1">
        <v>257</v>
      </c>
      <c r="D207" s="4" t="str">
        <f ca="1">INDEX([1]!NOTA[NB NOTA_C_QTY],Table1[[#This Row],[//NOTA]])</f>
        <v>oilpastelop55sppcaseseaworldjk4box6setartomoro</v>
      </c>
      <c r="E207" s="4" t="str">
        <f ca="1">INDEX([1]!NOTA[NB NOTA_C_QTY],Table1[[#This Row],[//NOTA]])&amp;Table1[[#This Row],[MINGGU]]</f>
        <v>oilpastelop55sppcaseseaworldjk4box6setartomoro2</v>
      </c>
      <c r="F207" s="4">
        <f t="shared" si="3"/>
        <v>257</v>
      </c>
      <c r="G207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07" s="4">
        <f ca="1">MATCH(Table1[[#This Row],[NB NOTA_C_QTY]],[2]!db[NB NOTA_C_QTY+F],0)</f>
        <v>605</v>
      </c>
      <c r="I207" s="4" t="str">
        <f ca="1">INDEX(INDIRECT($4:$4),Table1[//DB])</f>
        <v>O pastel JK 55W OP-55 S</v>
      </c>
      <c r="J207" s="4" t="str">
        <f ca="1">INDEX(INDIRECT($4:$4),Table1[//DB])</f>
        <v>ARTO MORO</v>
      </c>
      <c r="K207" s="5" t="str">
        <f ca="1">INDEX(INDIRECT($4:$4),Table1[//DB])</f>
        <v>ATALI</v>
      </c>
      <c r="L207" s="4" t="str">
        <f ca="1">INDEX(INDIRECT($4:$4),Table1[//DB])</f>
        <v>4 BOX (6 SET)</v>
      </c>
      <c r="M207" s="4" t="str">
        <f ca="1">INDEX(INDIRECT($4:$4),Table1[//DB])</f>
        <v>cr/op</v>
      </c>
      <c r="N207" s="4" t="str">
        <f ca="1">INDEX(INDIRECT($4:$4),Table1[//DB])</f>
        <v>4</v>
      </c>
      <c r="O207" s="4" t="str">
        <f ca="1">INDEX(INDIRECT($4:$4),Table1[//DB])</f>
        <v>BOX</v>
      </c>
      <c r="P207" s="4" t="str">
        <f ca="1">INDEX(INDIRECT($4:$4),Table1[//DB])</f>
        <v>6</v>
      </c>
      <c r="Q207" s="4" t="str">
        <f ca="1">INDEX(INDIRECT($4:$4),Table1[//DB])</f>
        <v>SET</v>
      </c>
      <c r="R207" s="4" t="str">
        <f ca="1">INDEX(INDIRECT($4:$4),Table1[//DB])</f>
        <v/>
      </c>
      <c r="S207" s="4" t="str">
        <f ca="1">INDEX(INDIRECT($4:$4),Table1[//DB])</f>
        <v/>
      </c>
      <c r="T207" s="4">
        <f ca="1">INDEX(INDIRECT($4:$4),Table1[//DB])</f>
        <v>24</v>
      </c>
      <c r="U207" s="4" t="str">
        <f ca="1">INDEX(INDIRECT($4:$4),Table1[//DB])</f>
        <v>SET</v>
      </c>
      <c r="V207" s="4"/>
      <c r="W207" s="2">
        <f>INDEX([1]!NOTA[C],Table1[[#This Row],[//NOTA]])</f>
        <v>1</v>
      </c>
      <c r="X207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07" s="2">
        <f ca="1">INDEX(INDIRECT($2:$2),Table1[//NOTA])</f>
        <v>0</v>
      </c>
      <c r="Z207" s="2">
        <f>IF(Table1[[#This Row],[CTN]]&lt;1,"",INDEX([1]!NOTA[QTY],Table1[[#This Row],[//NOTA]]))</f>
        <v>24</v>
      </c>
      <c r="AA207" s="2" t="str">
        <f>IF(Table1[[#This Row],[CTN]]&lt;1,"",INDEX([1]!NOTA[STN],Table1[[#This Row],[//NOTA]]))</f>
        <v>SET</v>
      </c>
      <c r="AB20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</v>
      </c>
      <c r="AC207" s="4" t="str">
        <f>IF(Table1[[#This Row],[CTN]]&lt;1,INDEX([1]!NOTA[QTY],Table1[[#This Row],[//NOTA]]),"")</f>
        <v/>
      </c>
      <c r="AD207" s="4" t="str">
        <f>IF(Table1[[#This Row],[SISA]]="","",INDEX([1]!NOTA[STN],Table1[[#This Row],[//NOTA]]))</f>
        <v/>
      </c>
      <c r="AE20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07" s="2" t="str">
        <f>IF(Table1[[#This Row],[SISA X]]="","",Table1[[#This Row],[STN X]])</f>
        <v/>
      </c>
      <c r="AG207" s="2" t="str">
        <f ca="1">IF(AND(AX$5:AX$373&gt;=$3:$3,AX$5:AX$373&lt;=$4:$4),Table1[[#This Row],[CTN]],"")</f>
        <v/>
      </c>
      <c r="AH207" s="2" t="str">
        <f ca="1">IF(Table1[[#This Row],[CTN_MG_1]]="","",Table1[[#This Row],[SISA X]])</f>
        <v/>
      </c>
      <c r="AI207" s="2" t="str">
        <f ca="1">IF(Table1[[#This Row],[QTY_ECER_MG_1]]="","",Table1[[#This Row],[STN SISA X]])</f>
        <v/>
      </c>
      <c r="AJ207" s="2" t="str">
        <f ca="1">IF(Table1[[#This Row],[CTN_MG_1]]="","",COUNT(AG$6:AG207))</f>
        <v/>
      </c>
      <c r="AK207" s="2">
        <f ca="1">IF(AND(Table1[TGL_H]&gt;=$3:$3,Table1[TGL_H]&lt;=$4:$4),Table1[CTN],"")</f>
        <v>1</v>
      </c>
      <c r="AL207" s="2" t="str">
        <f ca="1">IF(Table1[[#This Row],[CTN_MG_2]]="","",Table1[[#This Row],[SISA X]])</f>
        <v/>
      </c>
      <c r="AM207" s="2" t="str">
        <f ca="1">IF(Table1[[#This Row],[QTY_ECER_MG_2]]="","",Table1[[#This Row],[STN SISA X]])</f>
        <v/>
      </c>
      <c r="AN207" s="2">
        <f ca="1">IF(Table1[[#This Row],[CTN_MG_2]]="","",COUNT(AK$6:AK207))</f>
        <v>33</v>
      </c>
      <c r="AO207" s="2" t="str">
        <f ca="1">IF(AND(AX$5:AX$373&gt;=$3:$3,AX$5:AX$373&lt;=$4:$4),Table1[[#This Row],[CTN]],"")</f>
        <v/>
      </c>
      <c r="AP207" s="2" t="str">
        <f ca="1">IF(Table1[[#This Row],[CTN_MG_3]]="","",Table1[[#This Row],[SISA X]])</f>
        <v/>
      </c>
      <c r="AQ207" s="2" t="str">
        <f ca="1">IF(Table1[[#This Row],[QTY_ECER_MG_3]]="","",Table1[[#This Row],[STN SISA X]])</f>
        <v/>
      </c>
      <c r="AR207" s="4" t="str">
        <f ca="1">IF(Table1[[#This Row],[CTN_MG_3]]="","",COUNT(AO$6:AO207))</f>
        <v/>
      </c>
      <c r="AS207" s="4" t="str">
        <f ca="1">IF(AND(Table1[[#This Row],[TGL_H]]&gt;=$3:$3,Table1[[#This Row],[TGL_H]]&lt;=$4:$4),Table1[[#This Row],[CTN]],"")</f>
        <v/>
      </c>
      <c r="AT207" s="4" t="str">
        <f ca="1">IF(Table1[[#This Row],[CTN_MG_4]]="","",Table1[[#This Row],[SISA X]])</f>
        <v/>
      </c>
      <c r="AU207" s="4" t="str">
        <f ca="1">IF(Table1[[#This Row],[QTY_ECER_MG_4]]="","",Table1[[#This Row],[STN SISA X]])</f>
        <v/>
      </c>
      <c r="AV207" s="4" t="str">
        <f ca="1">IF(Table1[[#This Row],[CTN_MG_4]]="","",COUNT(AS$6:AS207))</f>
        <v/>
      </c>
      <c r="AW207" s="4">
        <f ca="1">IF(Table1[[#This Row],[ID_4]]="",IF(Table1[[#This Row],[ID_3]]="",IF(Table1[[#This Row],[ID_2]]="",IF(Table1[[#This Row],[ID_1]]="","",1),2),3),4)</f>
        <v>2</v>
      </c>
      <c r="AX207" s="3">
        <f ca="1">INDEX([1]!NOTA[TGL_H],Table1[[#This Row],[//NOTA]])</f>
        <v>45117</v>
      </c>
    </row>
    <row r="208" spans="1:50" x14ac:dyDescent="0.25">
      <c r="A208" s="1">
        <v>258</v>
      </c>
      <c r="D208" s="4" t="str">
        <f ca="1">INDEX([1]!NOTA[NB NOTA_C_QTY],Table1[[#This Row],[//NOTA]])</f>
        <v>crayonputartwcr12sjk12lsnartomoro</v>
      </c>
      <c r="E208" s="4" t="str">
        <f ca="1">INDEX([1]!NOTA[NB NOTA_C_QTY],Table1[[#This Row],[//NOTA]])&amp;Table1[[#This Row],[MINGGU]]</f>
        <v>crayonputartwcr12sjk12lsnartomoro2</v>
      </c>
      <c r="F208" s="4">
        <f t="shared" si="3"/>
        <v>258</v>
      </c>
      <c r="G208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08" s="4">
        <f ca="1">MATCH(Table1[[#This Row],[NB NOTA_C_QTY]],[2]!db[NB NOTA_C_QTY+F],0)</f>
        <v>300</v>
      </c>
      <c r="I208" s="4" t="str">
        <f ca="1">INDEX(INDIRECT($4:$4),Table1[//DB])</f>
        <v>Crayon putar JK 12W Panjang</v>
      </c>
      <c r="J208" s="4" t="str">
        <f ca="1">INDEX(INDIRECT($4:$4),Table1[//DB])</f>
        <v>ARTO MORO</v>
      </c>
      <c r="K208" s="5" t="str">
        <f ca="1">INDEX(INDIRECT($4:$4),Table1[//DB])</f>
        <v>ATALI</v>
      </c>
      <c r="L208" s="4" t="str">
        <f ca="1">INDEX(INDIRECT($4:$4),Table1[//DB])</f>
        <v>12 LSN</v>
      </c>
      <c r="M208" s="4" t="str">
        <f ca="1">INDEX(INDIRECT($4:$4),Table1[//DB])</f>
        <v>cr/op</v>
      </c>
      <c r="N208" s="4" t="str">
        <f ca="1">INDEX(INDIRECT($4:$4),Table1[//DB])</f>
        <v>12</v>
      </c>
      <c r="O208" s="4" t="str">
        <f ca="1">INDEX(INDIRECT($4:$4),Table1[//DB])</f>
        <v>LSN</v>
      </c>
      <c r="P208" s="4">
        <f ca="1">INDEX(INDIRECT($4:$4),Table1[//DB])</f>
        <v>12</v>
      </c>
      <c r="Q208" s="4" t="str">
        <f ca="1">INDEX(INDIRECT($4:$4),Table1[//DB])</f>
        <v>PCS</v>
      </c>
      <c r="R208" s="4" t="str">
        <f ca="1">INDEX(INDIRECT($4:$4),Table1[//DB])</f>
        <v/>
      </c>
      <c r="S208" s="4" t="str">
        <f ca="1">INDEX(INDIRECT($4:$4),Table1[//DB])</f>
        <v/>
      </c>
      <c r="T208" s="4">
        <f ca="1">INDEX(INDIRECT($4:$4),Table1[//DB])</f>
        <v>144</v>
      </c>
      <c r="U208" s="4" t="str">
        <f ca="1">INDEX(INDIRECT($4:$4),Table1[//DB])</f>
        <v>PCS</v>
      </c>
      <c r="V208" s="4"/>
      <c r="W208" s="2">
        <f>INDEX([1]!NOTA[C],Table1[[#This Row],[//NOTA]])</f>
        <v>2</v>
      </c>
      <c r="X208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08" s="2">
        <f ca="1">INDEX(INDIRECT($2:$2),Table1[//NOTA])</f>
        <v>0</v>
      </c>
      <c r="Z208" s="2">
        <f>IF(Table1[[#This Row],[CTN]]&lt;1,"",INDEX([1]!NOTA[QTY],Table1[[#This Row],[//NOTA]]))</f>
        <v>288</v>
      </c>
      <c r="AA208" s="2" t="str">
        <f>IF(Table1[[#This Row],[CTN]]&lt;1,"",INDEX([1]!NOTA[STN],Table1[[#This Row],[//NOTA]]))</f>
        <v>SET</v>
      </c>
      <c r="AB20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C208" s="4" t="str">
        <f>IF(Table1[[#This Row],[CTN]]&lt;1,INDEX([1]!NOTA[QTY],Table1[[#This Row],[//NOTA]]),"")</f>
        <v/>
      </c>
      <c r="AD208" s="4" t="str">
        <f>IF(Table1[[#This Row],[SISA]]="","",INDEX([1]!NOTA[STN],Table1[[#This Row],[//NOTA]]))</f>
        <v/>
      </c>
      <c r="AE20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08" s="2" t="str">
        <f>IF(Table1[[#This Row],[SISA X]]="","",Table1[[#This Row],[STN X]])</f>
        <v/>
      </c>
      <c r="AG208" s="2" t="str">
        <f ca="1">IF(AND(AX$5:AX$373&gt;=$3:$3,AX$5:AX$373&lt;=$4:$4),Table1[[#This Row],[CTN]],"")</f>
        <v/>
      </c>
      <c r="AH208" s="2" t="str">
        <f ca="1">IF(Table1[[#This Row],[CTN_MG_1]]="","",Table1[[#This Row],[SISA X]])</f>
        <v/>
      </c>
      <c r="AI208" s="2" t="str">
        <f ca="1">IF(Table1[[#This Row],[QTY_ECER_MG_1]]="","",Table1[[#This Row],[STN SISA X]])</f>
        <v/>
      </c>
      <c r="AJ208" s="2" t="str">
        <f ca="1">IF(Table1[[#This Row],[CTN_MG_1]]="","",COUNT(AG$6:AG208))</f>
        <v/>
      </c>
      <c r="AK208" s="2">
        <f ca="1">IF(AND(Table1[TGL_H]&gt;=$3:$3,Table1[TGL_H]&lt;=$4:$4),Table1[CTN],"")</f>
        <v>2</v>
      </c>
      <c r="AL208" s="2" t="str">
        <f ca="1">IF(Table1[[#This Row],[CTN_MG_2]]="","",Table1[[#This Row],[SISA X]])</f>
        <v/>
      </c>
      <c r="AM208" s="2" t="str">
        <f ca="1">IF(Table1[[#This Row],[QTY_ECER_MG_2]]="","",Table1[[#This Row],[STN SISA X]])</f>
        <v/>
      </c>
      <c r="AN208" s="2">
        <f ca="1">IF(Table1[[#This Row],[CTN_MG_2]]="","",COUNT(AK$6:AK208))</f>
        <v>34</v>
      </c>
      <c r="AO208" s="2" t="str">
        <f ca="1">IF(AND(AX$5:AX$373&gt;=$3:$3,AX$5:AX$373&lt;=$4:$4),Table1[[#This Row],[CTN]],"")</f>
        <v/>
      </c>
      <c r="AP208" s="2" t="str">
        <f ca="1">IF(Table1[[#This Row],[CTN_MG_3]]="","",Table1[[#This Row],[SISA X]])</f>
        <v/>
      </c>
      <c r="AQ208" s="2" t="str">
        <f ca="1">IF(Table1[[#This Row],[QTY_ECER_MG_3]]="","",Table1[[#This Row],[STN SISA X]])</f>
        <v/>
      </c>
      <c r="AR208" s="4" t="str">
        <f ca="1">IF(Table1[[#This Row],[CTN_MG_3]]="","",COUNT(AO$6:AO208))</f>
        <v/>
      </c>
      <c r="AS208" s="4" t="str">
        <f ca="1">IF(AND(Table1[[#This Row],[TGL_H]]&gt;=$3:$3,Table1[[#This Row],[TGL_H]]&lt;=$4:$4),Table1[[#This Row],[CTN]],"")</f>
        <v/>
      </c>
      <c r="AT208" s="4" t="str">
        <f ca="1">IF(Table1[[#This Row],[CTN_MG_4]]="","",Table1[[#This Row],[SISA X]])</f>
        <v/>
      </c>
      <c r="AU208" s="4" t="str">
        <f ca="1">IF(Table1[[#This Row],[QTY_ECER_MG_4]]="","",Table1[[#This Row],[STN SISA X]])</f>
        <v/>
      </c>
      <c r="AV208" s="4" t="str">
        <f ca="1">IF(Table1[[#This Row],[CTN_MG_4]]="","",COUNT(AS$6:AS208))</f>
        <v/>
      </c>
      <c r="AW208" s="4">
        <f ca="1">IF(Table1[[#This Row],[ID_4]]="",IF(Table1[[#This Row],[ID_3]]="",IF(Table1[[#This Row],[ID_2]]="",IF(Table1[[#This Row],[ID_1]]="","",1),2),3),4)</f>
        <v>2</v>
      </c>
      <c r="AX208" s="3">
        <f ca="1">INDEX([1]!NOTA[TGL_H],Table1[[#This Row],[//NOTA]])</f>
        <v>45117</v>
      </c>
    </row>
    <row r="209" spans="1:50" x14ac:dyDescent="0.25">
      <c r="A209" s="1">
        <v>259</v>
      </c>
      <c r="D209" s="4" t="str">
        <f ca="1">INDEX([1]!NOTA[NB NOTA_C_QTY],Table1[[#This Row],[//NOTA]])</f>
        <v>crayonputartwcr12minijk12lsnartomoro</v>
      </c>
      <c r="E209" s="4" t="str">
        <f ca="1">INDEX([1]!NOTA[NB NOTA_C_QTY],Table1[[#This Row],[//NOTA]])&amp;Table1[[#This Row],[MINGGU]]</f>
        <v>crayonputartwcr12minijk12lsnartomoro2</v>
      </c>
      <c r="F209" s="4">
        <f t="shared" si="3"/>
        <v>259</v>
      </c>
      <c r="G209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09" s="4">
        <f ca="1">MATCH(Table1[[#This Row],[NB NOTA_C_QTY]],[2]!db[NB NOTA_C_QTY+F],0)</f>
        <v>301</v>
      </c>
      <c r="I209" s="4" t="str">
        <f ca="1">INDEX(INDIRECT($4:$4),Table1[//DB])</f>
        <v>Crayon putar JK 12W Pendek</v>
      </c>
      <c r="J209" s="4" t="str">
        <f ca="1">INDEX(INDIRECT($4:$4),Table1[//DB])</f>
        <v>ARTO MORO</v>
      </c>
      <c r="K209" s="5" t="str">
        <f ca="1">INDEX(INDIRECT($4:$4),Table1[//DB])</f>
        <v>ATALI</v>
      </c>
      <c r="L209" s="4" t="str">
        <f ca="1">INDEX(INDIRECT($4:$4),Table1[//DB])</f>
        <v>12 LSN</v>
      </c>
      <c r="M209" s="4" t="str">
        <f ca="1">INDEX(INDIRECT($4:$4),Table1[//DB])</f>
        <v>cr/op</v>
      </c>
      <c r="N209" s="4" t="str">
        <f ca="1">INDEX(INDIRECT($4:$4),Table1[//DB])</f>
        <v>12</v>
      </c>
      <c r="O209" s="4" t="str">
        <f ca="1">INDEX(INDIRECT($4:$4),Table1[//DB])</f>
        <v>LSN</v>
      </c>
      <c r="P209" s="4">
        <f ca="1">INDEX(INDIRECT($4:$4),Table1[//DB])</f>
        <v>12</v>
      </c>
      <c r="Q209" s="4" t="str">
        <f ca="1">INDEX(INDIRECT($4:$4),Table1[//DB])</f>
        <v>PCS</v>
      </c>
      <c r="R209" s="4" t="str">
        <f ca="1">INDEX(INDIRECT($4:$4),Table1[//DB])</f>
        <v/>
      </c>
      <c r="S209" s="4" t="str">
        <f ca="1">INDEX(INDIRECT($4:$4),Table1[//DB])</f>
        <v/>
      </c>
      <c r="T209" s="4">
        <f ca="1">INDEX(INDIRECT($4:$4),Table1[//DB])</f>
        <v>144</v>
      </c>
      <c r="U209" s="4" t="str">
        <f ca="1">INDEX(INDIRECT($4:$4),Table1[//DB])</f>
        <v>PCS</v>
      </c>
      <c r="V209" s="4"/>
      <c r="W209" s="2">
        <f>INDEX([1]!NOTA[C],Table1[[#This Row],[//NOTA]])</f>
        <v>2</v>
      </c>
      <c r="X209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09" s="2">
        <f ca="1">INDEX(INDIRECT($2:$2),Table1[//NOTA])</f>
        <v>0</v>
      </c>
      <c r="Z209" s="2">
        <f>IF(Table1[[#This Row],[CTN]]&lt;1,"",INDEX([1]!NOTA[QTY],Table1[[#This Row],[//NOTA]]))</f>
        <v>288</v>
      </c>
      <c r="AA209" s="2" t="str">
        <f>IF(Table1[[#This Row],[CTN]]&lt;1,"",INDEX([1]!NOTA[STN],Table1[[#This Row],[//NOTA]]))</f>
        <v>SET</v>
      </c>
      <c r="AB20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C209" s="4" t="str">
        <f>IF(Table1[[#This Row],[CTN]]&lt;1,INDEX([1]!NOTA[QTY],Table1[[#This Row],[//NOTA]]),"")</f>
        <v/>
      </c>
      <c r="AD209" s="4" t="str">
        <f>IF(Table1[[#This Row],[SISA]]="","",INDEX([1]!NOTA[STN],Table1[[#This Row],[//NOTA]]))</f>
        <v/>
      </c>
      <c r="AE20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09" s="2" t="str">
        <f>IF(Table1[[#This Row],[SISA X]]="","",Table1[[#This Row],[STN X]])</f>
        <v/>
      </c>
      <c r="AG209" s="2" t="str">
        <f ca="1">IF(AND(AX$5:AX$373&gt;=$3:$3,AX$5:AX$373&lt;=$4:$4),Table1[[#This Row],[CTN]],"")</f>
        <v/>
      </c>
      <c r="AH209" s="2" t="str">
        <f ca="1">IF(Table1[[#This Row],[CTN_MG_1]]="","",Table1[[#This Row],[SISA X]])</f>
        <v/>
      </c>
      <c r="AI209" s="2" t="str">
        <f ca="1">IF(Table1[[#This Row],[QTY_ECER_MG_1]]="","",Table1[[#This Row],[STN SISA X]])</f>
        <v/>
      </c>
      <c r="AJ209" s="2" t="str">
        <f ca="1">IF(Table1[[#This Row],[CTN_MG_1]]="","",COUNT(AG$6:AG209))</f>
        <v/>
      </c>
      <c r="AK209" s="2">
        <f ca="1">IF(AND(Table1[TGL_H]&gt;=$3:$3,Table1[TGL_H]&lt;=$4:$4),Table1[CTN],"")</f>
        <v>2</v>
      </c>
      <c r="AL209" s="2" t="str">
        <f ca="1">IF(Table1[[#This Row],[CTN_MG_2]]="","",Table1[[#This Row],[SISA X]])</f>
        <v/>
      </c>
      <c r="AM209" s="2" t="str">
        <f ca="1">IF(Table1[[#This Row],[QTY_ECER_MG_2]]="","",Table1[[#This Row],[STN SISA X]])</f>
        <v/>
      </c>
      <c r="AN209" s="2">
        <f ca="1">IF(Table1[[#This Row],[CTN_MG_2]]="","",COUNT(AK$6:AK209))</f>
        <v>35</v>
      </c>
      <c r="AO209" s="2" t="str">
        <f ca="1">IF(AND(AX$5:AX$373&gt;=$3:$3,AX$5:AX$373&lt;=$4:$4),Table1[[#This Row],[CTN]],"")</f>
        <v/>
      </c>
      <c r="AP209" s="2" t="str">
        <f ca="1">IF(Table1[[#This Row],[CTN_MG_3]]="","",Table1[[#This Row],[SISA X]])</f>
        <v/>
      </c>
      <c r="AQ209" s="2" t="str">
        <f ca="1">IF(Table1[[#This Row],[QTY_ECER_MG_3]]="","",Table1[[#This Row],[STN SISA X]])</f>
        <v/>
      </c>
      <c r="AR209" s="4" t="str">
        <f ca="1">IF(Table1[[#This Row],[CTN_MG_3]]="","",COUNT(AO$6:AO209))</f>
        <v/>
      </c>
      <c r="AS209" s="4" t="str">
        <f ca="1">IF(AND(Table1[[#This Row],[TGL_H]]&gt;=$3:$3,Table1[[#This Row],[TGL_H]]&lt;=$4:$4),Table1[[#This Row],[CTN]],"")</f>
        <v/>
      </c>
      <c r="AT209" s="4" t="str">
        <f ca="1">IF(Table1[[#This Row],[CTN_MG_4]]="","",Table1[[#This Row],[SISA X]])</f>
        <v/>
      </c>
      <c r="AU209" s="4" t="str">
        <f ca="1">IF(Table1[[#This Row],[QTY_ECER_MG_4]]="","",Table1[[#This Row],[STN SISA X]])</f>
        <v/>
      </c>
      <c r="AV209" s="4" t="str">
        <f ca="1">IF(Table1[[#This Row],[CTN_MG_4]]="","",COUNT(AS$6:AS209))</f>
        <v/>
      </c>
      <c r="AW209" s="4">
        <f ca="1">IF(Table1[[#This Row],[ID_4]]="",IF(Table1[[#This Row],[ID_3]]="",IF(Table1[[#This Row],[ID_2]]="",IF(Table1[[#This Row],[ID_1]]="","",1),2),3),4)</f>
        <v>2</v>
      </c>
      <c r="AX209" s="3">
        <f ca="1">INDEX([1]!NOTA[TGL_H],Table1[[#This Row],[//NOTA]])</f>
        <v>45117</v>
      </c>
    </row>
    <row r="210" spans="1:50" x14ac:dyDescent="0.25">
      <c r="A210" s="1">
        <v>260</v>
      </c>
      <c r="D210" s="4" t="str">
        <f ca="1">INDEX([1]!NOTA[NB NOTA_C_QTY],Table1[[#This Row],[//NOTA]])</f>
        <v>eraser526b40pjk50box40pcsartomoro</v>
      </c>
      <c r="E210" s="4" t="str">
        <f ca="1">INDEX([1]!NOTA[NB NOTA_C_QTY],Table1[[#This Row],[//NOTA]])&amp;Table1[[#This Row],[MINGGU]]</f>
        <v>eraser526b40pjk50box40pcsartomoro2</v>
      </c>
      <c r="F210" s="4">
        <f t="shared" si="3"/>
        <v>260</v>
      </c>
      <c r="G210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10" s="4">
        <f ca="1">MATCH(Table1[[#This Row],[NB NOTA_C_QTY]],[2]!db[NB NOTA_C_QTY+F],0)</f>
        <v>890</v>
      </c>
      <c r="I210" s="4" t="str">
        <f ca="1">INDEX(INDIRECT($4:$4),Table1[//DB])</f>
        <v>Stip JK 40 P</v>
      </c>
      <c r="J210" s="4" t="str">
        <f ca="1">INDEX(INDIRECT($4:$4),Table1[//DB])</f>
        <v>ARTO MORO</v>
      </c>
      <c r="K210" s="5" t="str">
        <f ca="1">INDEX(INDIRECT($4:$4),Table1[//DB])</f>
        <v>ATALI</v>
      </c>
      <c r="L210" s="4" t="str">
        <f ca="1">INDEX(INDIRECT($4:$4),Table1[//DB])</f>
        <v>50 BOX (40 PCS)</v>
      </c>
      <c r="M210" s="4" t="str">
        <f ca="1">INDEX(INDIRECT($4:$4),Table1[//DB])</f>
        <v>stip</v>
      </c>
      <c r="N210" s="4" t="str">
        <f ca="1">INDEX(INDIRECT($4:$4),Table1[//DB])</f>
        <v>50</v>
      </c>
      <c r="O210" s="4" t="str">
        <f ca="1">INDEX(INDIRECT($4:$4),Table1[//DB])</f>
        <v>BOX</v>
      </c>
      <c r="P210" s="4" t="str">
        <f ca="1">INDEX(INDIRECT($4:$4),Table1[//DB])</f>
        <v>40</v>
      </c>
      <c r="Q210" s="4" t="str">
        <f ca="1">INDEX(INDIRECT($4:$4),Table1[//DB])</f>
        <v>PCS</v>
      </c>
      <c r="R210" s="4" t="str">
        <f ca="1">INDEX(INDIRECT($4:$4),Table1[//DB])</f>
        <v/>
      </c>
      <c r="S210" s="4" t="str">
        <f ca="1">INDEX(INDIRECT($4:$4),Table1[//DB])</f>
        <v/>
      </c>
      <c r="T210" s="4">
        <f ca="1">INDEX(INDIRECT($4:$4),Table1[//DB])</f>
        <v>2000</v>
      </c>
      <c r="U210" s="4" t="str">
        <f ca="1">INDEX(INDIRECT($4:$4),Table1[//DB])</f>
        <v>PCS</v>
      </c>
      <c r="V210" s="4"/>
      <c r="W210" s="2">
        <f>INDEX([1]!NOTA[C],Table1[[#This Row],[//NOTA]])</f>
        <v>2</v>
      </c>
      <c r="X210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10" s="2">
        <f ca="1">INDEX(INDIRECT($2:$2),Table1[//NOTA])</f>
        <v>0</v>
      </c>
      <c r="Z210" s="2">
        <f>IF(Table1[[#This Row],[CTN]]&lt;1,"",INDEX([1]!NOTA[QTY],Table1[[#This Row],[//NOTA]]))</f>
        <v>100</v>
      </c>
      <c r="AA210" s="2" t="str">
        <f>IF(Table1[[#This Row],[CTN]]&lt;1,"",INDEX([1]!NOTA[STN],Table1[[#This Row],[//NOTA]]))</f>
        <v>BOX</v>
      </c>
      <c r="AB21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4000</v>
      </c>
      <c r="AC210" s="4" t="str">
        <f>IF(Table1[[#This Row],[CTN]]&lt;1,INDEX([1]!NOTA[QTY],Table1[[#This Row],[//NOTA]]),"")</f>
        <v/>
      </c>
      <c r="AD210" s="4" t="str">
        <f>IF(Table1[[#This Row],[SISA]]="","",INDEX([1]!NOTA[STN],Table1[[#This Row],[//NOTA]]))</f>
        <v/>
      </c>
      <c r="AE21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10" s="2" t="str">
        <f>IF(Table1[[#This Row],[SISA X]]="","",Table1[[#This Row],[STN X]])</f>
        <v/>
      </c>
      <c r="AG210" s="2" t="str">
        <f ca="1">IF(AND(AX$5:AX$373&gt;=$3:$3,AX$5:AX$373&lt;=$4:$4),Table1[[#This Row],[CTN]],"")</f>
        <v/>
      </c>
      <c r="AH210" s="2" t="str">
        <f ca="1">IF(Table1[[#This Row],[CTN_MG_1]]="","",Table1[[#This Row],[SISA X]])</f>
        <v/>
      </c>
      <c r="AI210" s="2" t="str">
        <f ca="1">IF(Table1[[#This Row],[QTY_ECER_MG_1]]="","",Table1[[#This Row],[STN SISA X]])</f>
        <v/>
      </c>
      <c r="AJ210" s="2" t="str">
        <f ca="1">IF(Table1[[#This Row],[CTN_MG_1]]="","",COUNT(AG$6:AG210))</f>
        <v/>
      </c>
      <c r="AK210" s="2">
        <f ca="1">IF(AND(Table1[TGL_H]&gt;=$3:$3,Table1[TGL_H]&lt;=$4:$4),Table1[CTN],"")</f>
        <v>2</v>
      </c>
      <c r="AL210" s="2" t="str">
        <f ca="1">IF(Table1[[#This Row],[CTN_MG_2]]="","",Table1[[#This Row],[SISA X]])</f>
        <v/>
      </c>
      <c r="AM210" s="2" t="str">
        <f ca="1">IF(Table1[[#This Row],[QTY_ECER_MG_2]]="","",Table1[[#This Row],[STN SISA X]])</f>
        <v/>
      </c>
      <c r="AN210" s="2">
        <f ca="1">IF(Table1[[#This Row],[CTN_MG_2]]="","",COUNT(AK$6:AK210))</f>
        <v>36</v>
      </c>
      <c r="AO210" s="2" t="str">
        <f ca="1">IF(AND(AX$5:AX$373&gt;=$3:$3,AX$5:AX$373&lt;=$4:$4),Table1[[#This Row],[CTN]],"")</f>
        <v/>
      </c>
      <c r="AP210" s="2" t="str">
        <f ca="1">IF(Table1[[#This Row],[CTN_MG_3]]="","",Table1[[#This Row],[SISA X]])</f>
        <v/>
      </c>
      <c r="AQ210" s="2" t="str">
        <f ca="1">IF(Table1[[#This Row],[QTY_ECER_MG_3]]="","",Table1[[#This Row],[STN SISA X]])</f>
        <v/>
      </c>
      <c r="AR210" s="4" t="str">
        <f ca="1">IF(Table1[[#This Row],[CTN_MG_3]]="","",COUNT(AO$6:AO210))</f>
        <v/>
      </c>
      <c r="AS210" s="4" t="str">
        <f ca="1">IF(AND(Table1[[#This Row],[TGL_H]]&gt;=$3:$3,Table1[[#This Row],[TGL_H]]&lt;=$4:$4),Table1[[#This Row],[CTN]],"")</f>
        <v/>
      </c>
      <c r="AT210" s="4" t="str">
        <f ca="1">IF(Table1[[#This Row],[CTN_MG_4]]="","",Table1[[#This Row],[SISA X]])</f>
        <v/>
      </c>
      <c r="AU210" s="4" t="str">
        <f ca="1">IF(Table1[[#This Row],[QTY_ECER_MG_4]]="","",Table1[[#This Row],[STN SISA X]])</f>
        <v/>
      </c>
      <c r="AV210" s="4" t="str">
        <f ca="1">IF(Table1[[#This Row],[CTN_MG_4]]="","",COUNT(AS$6:AS210))</f>
        <v/>
      </c>
      <c r="AW210" s="4">
        <f ca="1">IF(Table1[[#This Row],[ID_4]]="",IF(Table1[[#This Row],[ID_3]]="",IF(Table1[[#This Row],[ID_2]]="",IF(Table1[[#This Row],[ID_1]]="","",1),2),3),4)</f>
        <v>2</v>
      </c>
      <c r="AX210" s="3">
        <f ca="1">INDEX([1]!NOTA[TGL_H],Table1[[#This Row],[//NOTA]])</f>
        <v>45117</v>
      </c>
    </row>
    <row r="211" spans="1:50" x14ac:dyDescent="0.25">
      <c r="A211" s="1">
        <v>261</v>
      </c>
      <c r="D211" s="4" t="str">
        <f ca="1">INDEX([1]!NOTA[NB NOTA_C_QTY],Table1[[#This Row],[//NOTA]])</f>
        <v>eraser526b20jk50box20pcsartomoro</v>
      </c>
      <c r="E211" s="4" t="str">
        <f ca="1">INDEX([1]!NOTA[NB NOTA_C_QTY],Table1[[#This Row],[//NOTA]])&amp;Table1[[#This Row],[MINGGU]]</f>
        <v>eraser526b20jk50box20pcsartomoro2</v>
      </c>
      <c r="F211" s="4">
        <f t="shared" si="3"/>
        <v>261</v>
      </c>
      <c r="G211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11" s="4">
        <f ca="1">MATCH(Table1[[#This Row],[NB NOTA_C_QTY]],[2]!db[NB NOTA_C_QTY+F],0)</f>
        <v>887</v>
      </c>
      <c r="I211" s="4" t="str">
        <f ca="1">INDEX(INDIRECT($4:$4),Table1[//DB])</f>
        <v>Stip JK 20 P</v>
      </c>
      <c r="J211" s="4" t="str">
        <f ca="1">INDEX(INDIRECT($4:$4),Table1[//DB])</f>
        <v>ARTO MORO</v>
      </c>
      <c r="K211" s="5" t="str">
        <f ca="1">INDEX(INDIRECT($4:$4),Table1[//DB])</f>
        <v>ATALI</v>
      </c>
      <c r="L211" s="4" t="str">
        <f ca="1">INDEX(INDIRECT($4:$4),Table1[//DB])</f>
        <v>50 BOX (20 PCS)</v>
      </c>
      <c r="M211" s="4" t="str">
        <f ca="1">INDEX(INDIRECT($4:$4),Table1[//DB])</f>
        <v>stip</v>
      </c>
      <c r="N211" s="4" t="str">
        <f ca="1">INDEX(INDIRECT($4:$4),Table1[//DB])</f>
        <v>50</v>
      </c>
      <c r="O211" s="4" t="str">
        <f ca="1">INDEX(INDIRECT($4:$4),Table1[//DB])</f>
        <v>BOX</v>
      </c>
      <c r="P211" s="4" t="str">
        <f ca="1">INDEX(INDIRECT($4:$4),Table1[//DB])</f>
        <v>20</v>
      </c>
      <c r="Q211" s="4" t="str">
        <f ca="1">INDEX(INDIRECT($4:$4),Table1[//DB])</f>
        <v>PCS</v>
      </c>
      <c r="R211" s="4" t="str">
        <f ca="1">INDEX(INDIRECT($4:$4),Table1[//DB])</f>
        <v/>
      </c>
      <c r="S211" s="4" t="str">
        <f ca="1">INDEX(INDIRECT($4:$4),Table1[//DB])</f>
        <v/>
      </c>
      <c r="T211" s="4">
        <f ca="1">INDEX(INDIRECT($4:$4),Table1[//DB])</f>
        <v>1000</v>
      </c>
      <c r="U211" s="4" t="str">
        <f ca="1">INDEX(INDIRECT($4:$4),Table1[//DB])</f>
        <v>PCS</v>
      </c>
      <c r="V211" s="4"/>
      <c r="W211" s="2">
        <f>INDEX([1]!NOTA[C],Table1[[#This Row],[//NOTA]])</f>
        <v>2</v>
      </c>
      <c r="X211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11" s="2">
        <f ca="1">INDEX(INDIRECT($2:$2),Table1[//NOTA])</f>
        <v>0</v>
      </c>
      <c r="Z211" s="2">
        <f>IF(Table1[[#This Row],[CTN]]&lt;1,"",INDEX([1]!NOTA[QTY],Table1[[#This Row],[//NOTA]]))</f>
        <v>100</v>
      </c>
      <c r="AA211" s="2" t="str">
        <f>IF(Table1[[#This Row],[CTN]]&lt;1,"",INDEX([1]!NOTA[STN],Table1[[#This Row],[//NOTA]]))</f>
        <v>BOX</v>
      </c>
      <c r="AB21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2000</v>
      </c>
      <c r="AC211" s="4" t="str">
        <f>IF(Table1[[#This Row],[CTN]]&lt;1,INDEX([1]!NOTA[QTY],Table1[[#This Row],[//NOTA]]),"")</f>
        <v/>
      </c>
      <c r="AD211" s="4" t="str">
        <f>IF(Table1[[#This Row],[SISA]]="","",INDEX([1]!NOTA[STN],Table1[[#This Row],[//NOTA]]))</f>
        <v/>
      </c>
      <c r="AE21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11" s="2" t="str">
        <f>IF(Table1[[#This Row],[SISA X]]="","",Table1[[#This Row],[STN X]])</f>
        <v/>
      </c>
      <c r="AG211" s="2" t="str">
        <f ca="1">IF(AND(AX$5:AX$373&gt;=$3:$3,AX$5:AX$373&lt;=$4:$4),Table1[[#This Row],[CTN]],"")</f>
        <v/>
      </c>
      <c r="AH211" s="2" t="str">
        <f ca="1">IF(Table1[[#This Row],[CTN_MG_1]]="","",Table1[[#This Row],[SISA X]])</f>
        <v/>
      </c>
      <c r="AI211" s="2" t="str">
        <f ca="1">IF(Table1[[#This Row],[QTY_ECER_MG_1]]="","",Table1[[#This Row],[STN SISA X]])</f>
        <v/>
      </c>
      <c r="AJ211" s="2" t="str">
        <f ca="1">IF(Table1[[#This Row],[CTN_MG_1]]="","",COUNT(AG$6:AG211))</f>
        <v/>
      </c>
      <c r="AK211" s="2">
        <f ca="1">IF(AND(Table1[TGL_H]&gt;=$3:$3,Table1[TGL_H]&lt;=$4:$4),Table1[CTN],"")</f>
        <v>2</v>
      </c>
      <c r="AL211" s="2" t="str">
        <f ca="1">IF(Table1[[#This Row],[CTN_MG_2]]="","",Table1[[#This Row],[SISA X]])</f>
        <v/>
      </c>
      <c r="AM211" s="2" t="str">
        <f ca="1">IF(Table1[[#This Row],[QTY_ECER_MG_2]]="","",Table1[[#This Row],[STN SISA X]])</f>
        <v/>
      </c>
      <c r="AN211" s="2">
        <f ca="1">IF(Table1[[#This Row],[CTN_MG_2]]="","",COUNT(AK$6:AK211))</f>
        <v>37</v>
      </c>
      <c r="AO211" s="2" t="str">
        <f ca="1">IF(AND(AX$5:AX$373&gt;=$3:$3,AX$5:AX$373&lt;=$4:$4),Table1[[#This Row],[CTN]],"")</f>
        <v/>
      </c>
      <c r="AP211" s="2" t="str">
        <f ca="1">IF(Table1[[#This Row],[CTN_MG_3]]="","",Table1[[#This Row],[SISA X]])</f>
        <v/>
      </c>
      <c r="AQ211" s="2" t="str">
        <f ca="1">IF(Table1[[#This Row],[QTY_ECER_MG_3]]="","",Table1[[#This Row],[STN SISA X]])</f>
        <v/>
      </c>
      <c r="AR211" s="4" t="str">
        <f ca="1">IF(Table1[[#This Row],[CTN_MG_3]]="","",COUNT(AO$6:AO211))</f>
        <v/>
      </c>
      <c r="AS211" s="4" t="str">
        <f ca="1">IF(AND(Table1[[#This Row],[TGL_H]]&gt;=$3:$3,Table1[[#This Row],[TGL_H]]&lt;=$4:$4),Table1[[#This Row],[CTN]],"")</f>
        <v/>
      </c>
      <c r="AT211" s="4" t="str">
        <f ca="1">IF(Table1[[#This Row],[CTN_MG_4]]="","",Table1[[#This Row],[SISA X]])</f>
        <v/>
      </c>
      <c r="AU211" s="4" t="str">
        <f ca="1">IF(Table1[[#This Row],[QTY_ECER_MG_4]]="","",Table1[[#This Row],[STN SISA X]])</f>
        <v/>
      </c>
      <c r="AV211" s="4" t="str">
        <f ca="1">IF(Table1[[#This Row],[CTN_MG_4]]="","",COUNT(AS$6:AS211))</f>
        <v/>
      </c>
      <c r="AW211" s="4">
        <f ca="1">IF(Table1[[#This Row],[ID_4]]="",IF(Table1[[#This Row],[ID_3]]="",IF(Table1[[#This Row],[ID_2]]="",IF(Table1[[#This Row],[ID_1]]="","",1),2),3),4)</f>
        <v>2</v>
      </c>
      <c r="AX211" s="3">
        <f ca="1">INDEX([1]!NOTA[TGL_H],Table1[[#This Row],[//NOTA]])</f>
        <v>45117</v>
      </c>
    </row>
    <row r="212" spans="1:50" x14ac:dyDescent="0.25">
      <c r="A212" s="1">
        <v>262</v>
      </c>
      <c r="D212" s="4" t="str">
        <f ca="1">INDEX([1]!NOTA[NB NOTA_C_QTY],Table1[[#This Row],[//NOTA]])</f>
        <v>glueglr50jk24lsnartomoro</v>
      </c>
      <c r="E212" s="4" t="str">
        <f ca="1">INDEX([1]!NOTA[NB NOTA_C_QTY],Table1[[#This Row],[//NOTA]])&amp;Table1[[#This Row],[MINGGU]]</f>
        <v>glueglr50jk24lsnartomoro2</v>
      </c>
      <c r="F212" s="4">
        <f t="shared" si="3"/>
        <v>262</v>
      </c>
      <c r="G212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12" s="4">
        <f ca="1">MATCH(Table1[[#This Row],[NB NOTA_C_QTY]],[2]!db[NB NOTA_C_QTY+F],0)</f>
        <v>547</v>
      </c>
      <c r="I212" s="4" t="str">
        <f ca="1">INDEX(INDIRECT($4:$4),Table1[//DB])</f>
        <v>Lem JK GL-R50</v>
      </c>
      <c r="J212" s="4" t="str">
        <f ca="1">INDEX(INDIRECT($4:$4),Table1[//DB])</f>
        <v>ARTO MORO</v>
      </c>
      <c r="K212" s="5" t="str">
        <f ca="1">INDEX(INDIRECT($4:$4),Table1[//DB])</f>
        <v>ATALI</v>
      </c>
      <c r="L212" s="4" t="str">
        <f ca="1">INDEX(INDIRECT($4:$4),Table1[//DB])</f>
        <v>24 LSN</v>
      </c>
      <c r="M212" s="4" t="str">
        <f ca="1">INDEX(INDIRECT($4:$4),Table1[//DB])</f>
        <v>lem</v>
      </c>
      <c r="N212" s="4" t="str">
        <f ca="1">INDEX(INDIRECT($4:$4),Table1[//DB])</f>
        <v>24</v>
      </c>
      <c r="O212" s="4" t="str">
        <f ca="1">INDEX(INDIRECT($4:$4),Table1[//DB])</f>
        <v>LSN</v>
      </c>
      <c r="P212" s="4">
        <f ca="1">INDEX(INDIRECT($4:$4),Table1[//DB])</f>
        <v>12</v>
      </c>
      <c r="Q212" s="4" t="str">
        <f ca="1">INDEX(INDIRECT($4:$4),Table1[//DB])</f>
        <v>PCS</v>
      </c>
      <c r="R212" s="4" t="str">
        <f ca="1">INDEX(INDIRECT($4:$4),Table1[//DB])</f>
        <v/>
      </c>
      <c r="S212" s="4" t="str">
        <f ca="1">INDEX(INDIRECT($4:$4),Table1[//DB])</f>
        <v/>
      </c>
      <c r="T212" s="4">
        <f ca="1">INDEX(INDIRECT($4:$4),Table1[//DB])</f>
        <v>288</v>
      </c>
      <c r="U212" s="4" t="str">
        <f ca="1">INDEX(INDIRECT($4:$4),Table1[//DB])</f>
        <v>PCS</v>
      </c>
      <c r="V212" s="4"/>
      <c r="W212" s="2">
        <f>INDEX([1]!NOTA[C],Table1[[#This Row],[//NOTA]])</f>
        <v>2</v>
      </c>
      <c r="X212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12" s="2">
        <f ca="1">INDEX(INDIRECT($2:$2),Table1[//NOTA])</f>
        <v>0</v>
      </c>
      <c r="Z212" s="2">
        <f>IF(Table1[[#This Row],[CTN]]&lt;1,"",INDEX([1]!NOTA[QTY],Table1[[#This Row],[//NOTA]]))</f>
        <v>576</v>
      </c>
      <c r="AA212" s="2" t="str">
        <f>IF(Table1[[#This Row],[CTN]]&lt;1,"",INDEX([1]!NOTA[STN],Table1[[#This Row],[//NOTA]]))</f>
        <v>PCS</v>
      </c>
      <c r="AB21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576</v>
      </c>
      <c r="AC212" s="4" t="str">
        <f>IF(Table1[[#This Row],[CTN]]&lt;1,INDEX([1]!NOTA[QTY],Table1[[#This Row],[//NOTA]]),"")</f>
        <v/>
      </c>
      <c r="AD212" s="4" t="str">
        <f>IF(Table1[[#This Row],[SISA]]="","",INDEX([1]!NOTA[STN],Table1[[#This Row],[//NOTA]]))</f>
        <v/>
      </c>
      <c r="AE21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12" s="2" t="str">
        <f>IF(Table1[[#This Row],[SISA X]]="","",Table1[[#This Row],[STN X]])</f>
        <v/>
      </c>
      <c r="AG212" s="2" t="str">
        <f ca="1">IF(AND(AX$5:AX$373&gt;=$3:$3,AX$5:AX$373&lt;=$4:$4),Table1[[#This Row],[CTN]],"")</f>
        <v/>
      </c>
      <c r="AH212" s="2" t="str">
        <f ca="1">IF(Table1[[#This Row],[CTN_MG_1]]="","",Table1[[#This Row],[SISA X]])</f>
        <v/>
      </c>
      <c r="AI212" s="2" t="str">
        <f ca="1">IF(Table1[[#This Row],[QTY_ECER_MG_1]]="","",Table1[[#This Row],[STN SISA X]])</f>
        <v/>
      </c>
      <c r="AJ212" s="2" t="str">
        <f ca="1">IF(Table1[[#This Row],[CTN_MG_1]]="","",COUNT(AG$6:AG212))</f>
        <v/>
      </c>
      <c r="AK212" s="2">
        <f ca="1">IF(AND(Table1[TGL_H]&gt;=$3:$3,Table1[TGL_H]&lt;=$4:$4),Table1[CTN],"")</f>
        <v>2</v>
      </c>
      <c r="AL212" s="2" t="str">
        <f ca="1">IF(Table1[[#This Row],[CTN_MG_2]]="","",Table1[[#This Row],[SISA X]])</f>
        <v/>
      </c>
      <c r="AM212" s="2" t="str">
        <f ca="1">IF(Table1[[#This Row],[QTY_ECER_MG_2]]="","",Table1[[#This Row],[STN SISA X]])</f>
        <v/>
      </c>
      <c r="AN212" s="2">
        <f ca="1">IF(Table1[[#This Row],[CTN_MG_2]]="","",COUNT(AK$6:AK212))</f>
        <v>38</v>
      </c>
      <c r="AO212" s="2" t="str">
        <f ca="1">IF(AND(AX$5:AX$373&gt;=$3:$3,AX$5:AX$373&lt;=$4:$4),Table1[[#This Row],[CTN]],"")</f>
        <v/>
      </c>
      <c r="AP212" s="2" t="str">
        <f ca="1">IF(Table1[[#This Row],[CTN_MG_3]]="","",Table1[[#This Row],[SISA X]])</f>
        <v/>
      </c>
      <c r="AQ212" s="2" t="str">
        <f ca="1">IF(Table1[[#This Row],[QTY_ECER_MG_3]]="","",Table1[[#This Row],[STN SISA X]])</f>
        <v/>
      </c>
      <c r="AR212" s="4" t="str">
        <f ca="1">IF(Table1[[#This Row],[CTN_MG_3]]="","",COUNT(AO$6:AO212))</f>
        <v/>
      </c>
      <c r="AS212" s="4" t="str">
        <f ca="1">IF(AND(Table1[[#This Row],[TGL_H]]&gt;=$3:$3,Table1[[#This Row],[TGL_H]]&lt;=$4:$4),Table1[[#This Row],[CTN]],"")</f>
        <v/>
      </c>
      <c r="AT212" s="4" t="str">
        <f ca="1">IF(Table1[[#This Row],[CTN_MG_4]]="","",Table1[[#This Row],[SISA X]])</f>
        <v/>
      </c>
      <c r="AU212" s="4" t="str">
        <f ca="1">IF(Table1[[#This Row],[QTY_ECER_MG_4]]="","",Table1[[#This Row],[STN SISA X]])</f>
        <v/>
      </c>
      <c r="AV212" s="4" t="str">
        <f ca="1">IF(Table1[[#This Row],[CTN_MG_4]]="","",COUNT(AS$6:AS212))</f>
        <v/>
      </c>
      <c r="AW212" s="4">
        <f ca="1">IF(Table1[[#This Row],[ID_4]]="",IF(Table1[[#This Row],[ID_3]]="",IF(Table1[[#This Row],[ID_2]]="",IF(Table1[[#This Row],[ID_1]]="","",1),2),3),4)</f>
        <v>2</v>
      </c>
      <c r="AX212" s="3">
        <f ca="1">INDEX([1]!NOTA[TGL_H],Table1[[#This Row],[//NOTA]])</f>
        <v>45117</v>
      </c>
    </row>
    <row r="213" spans="1:50" x14ac:dyDescent="0.25">
      <c r="A213" s="1">
        <v>263</v>
      </c>
      <c r="D213" s="4" t="str">
        <f ca="1">INDEX([1]!NOTA[NB NOTA_C_QTY],Table1[[#This Row],[//NOTA]])</f>
        <v>labellb2rl1barisjk100pak10rolartomoro</v>
      </c>
      <c r="E213" s="4" t="str">
        <f ca="1">INDEX([1]!NOTA[NB NOTA_C_QTY],Table1[[#This Row],[//NOTA]])&amp;Table1[[#This Row],[MINGGU]]</f>
        <v>labellb2rl1barisjk100pak10rolartomoro2</v>
      </c>
      <c r="F213" s="4">
        <f t="shared" si="3"/>
        <v>263</v>
      </c>
      <c r="G213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13" s="4">
        <f ca="1">MATCH(Table1[[#This Row],[NB NOTA_C_QTY]],[2]!db[NB NOTA_C_QTY+F],0)</f>
        <v>532</v>
      </c>
      <c r="I213" s="4" t="str">
        <f ca="1">INDEX(INDIRECT($4:$4),Table1[//DB])</f>
        <v>Label JK LB-2RL 1 Line Putih</v>
      </c>
      <c r="J213" s="4" t="str">
        <f ca="1">INDEX(INDIRECT($4:$4),Table1[//DB])</f>
        <v>ARTO MORO</v>
      </c>
      <c r="K213" s="5" t="str">
        <f ca="1">INDEX(INDIRECT($4:$4),Table1[//DB])</f>
        <v>ATALI</v>
      </c>
      <c r="L213" s="4" t="str">
        <f ca="1">INDEX(INDIRECT($4:$4),Table1[//DB])</f>
        <v>100 PAK (10 ROL)</v>
      </c>
      <c r="M213" s="4" t="str">
        <f ca="1">INDEX(INDIRECT($4:$4),Table1[//DB])</f>
        <v>label</v>
      </c>
      <c r="N213" s="4" t="str">
        <f ca="1">INDEX(INDIRECT($4:$4),Table1[//DB])</f>
        <v>100</v>
      </c>
      <c r="O213" s="4" t="str">
        <f ca="1">INDEX(INDIRECT($4:$4),Table1[//DB])</f>
        <v>PAK</v>
      </c>
      <c r="P213" s="4" t="str">
        <f ca="1">INDEX(INDIRECT($4:$4),Table1[//DB])</f>
        <v>10</v>
      </c>
      <c r="Q213" s="4" t="str">
        <f ca="1">INDEX(INDIRECT($4:$4),Table1[//DB])</f>
        <v>ROL</v>
      </c>
      <c r="R213" s="4" t="str">
        <f ca="1">INDEX(INDIRECT($4:$4),Table1[//DB])</f>
        <v/>
      </c>
      <c r="S213" s="4" t="str">
        <f ca="1">INDEX(INDIRECT($4:$4),Table1[//DB])</f>
        <v/>
      </c>
      <c r="T213" s="4">
        <f ca="1">INDEX(INDIRECT($4:$4),Table1[//DB])</f>
        <v>1000</v>
      </c>
      <c r="U213" s="4" t="str">
        <f ca="1">INDEX(INDIRECT($4:$4),Table1[//DB])</f>
        <v>ROL</v>
      </c>
      <c r="V213" s="4"/>
      <c r="W213" s="2">
        <f>INDEX([1]!NOTA[C],Table1[[#This Row],[//NOTA]])</f>
        <v>1</v>
      </c>
      <c r="X213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13" s="2">
        <f ca="1">INDEX(INDIRECT($2:$2),Table1[//NOTA])</f>
        <v>0</v>
      </c>
      <c r="Z213" s="2">
        <f>IF(Table1[[#This Row],[CTN]]&lt;1,"",INDEX([1]!NOTA[QTY],Table1[[#This Row],[//NOTA]]))</f>
        <v>1000</v>
      </c>
      <c r="AA213" s="2" t="str">
        <f>IF(Table1[[#This Row],[CTN]]&lt;1,"",INDEX([1]!NOTA[STN],Table1[[#This Row],[//NOTA]]))</f>
        <v>ROL</v>
      </c>
      <c r="AB21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1000</v>
      </c>
      <c r="AC213" s="4" t="str">
        <f>IF(Table1[[#This Row],[CTN]]&lt;1,INDEX([1]!NOTA[QTY],Table1[[#This Row],[//NOTA]]),"")</f>
        <v/>
      </c>
      <c r="AD213" s="4" t="str">
        <f>IF(Table1[[#This Row],[SISA]]="","",INDEX([1]!NOTA[STN],Table1[[#This Row],[//NOTA]]))</f>
        <v/>
      </c>
      <c r="AE21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13" s="2" t="str">
        <f>IF(Table1[[#This Row],[SISA X]]="","",Table1[[#This Row],[STN X]])</f>
        <v/>
      </c>
      <c r="AG213" s="2" t="str">
        <f ca="1">IF(AND(AX$5:AX$373&gt;=$3:$3,AX$5:AX$373&lt;=$4:$4),Table1[[#This Row],[CTN]],"")</f>
        <v/>
      </c>
      <c r="AH213" s="2" t="str">
        <f ca="1">IF(Table1[[#This Row],[CTN_MG_1]]="","",Table1[[#This Row],[SISA X]])</f>
        <v/>
      </c>
      <c r="AI213" s="2" t="str">
        <f ca="1">IF(Table1[[#This Row],[QTY_ECER_MG_1]]="","",Table1[[#This Row],[STN SISA X]])</f>
        <v/>
      </c>
      <c r="AJ213" s="2" t="str">
        <f ca="1">IF(Table1[[#This Row],[CTN_MG_1]]="","",COUNT(AG$6:AG213))</f>
        <v/>
      </c>
      <c r="AK213" s="2">
        <f ca="1">IF(AND(Table1[TGL_H]&gt;=$3:$3,Table1[TGL_H]&lt;=$4:$4),Table1[CTN],"")</f>
        <v>1</v>
      </c>
      <c r="AL213" s="2" t="str">
        <f ca="1">IF(Table1[[#This Row],[CTN_MG_2]]="","",Table1[[#This Row],[SISA X]])</f>
        <v/>
      </c>
      <c r="AM213" s="2" t="str">
        <f ca="1">IF(Table1[[#This Row],[QTY_ECER_MG_2]]="","",Table1[[#This Row],[STN SISA X]])</f>
        <v/>
      </c>
      <c r="AN213" s="2">
        <f ca="1">IF(Table1[[#This Row],[CTN_MG_2]]="","",COUNT(AK$6:AK213))</f>
        <v>39</v>
      </c>
      <c r="AO213" s="2" t="str">
        <f ca="1">IF(AND(AX$5:AX$373&gt;=$3:$3,AX$5:AX$373&lt;=$4:$4),Table1[[#This Row],[CTN]],"")</f>
        <v/>
      </c>
      <c r="AP213" s="2" t="str">
        <f ca="1">IF(Table1[[#This Row],[CTN_MG_3]]="","",Table1[[#This Row],[SISA X]])</f>
        <v/>
      </c>
      <c r="AQ213" s="2" t="str">
        <f ca="1">IF(Table1[[#This Row],[QTY_ECER_MG_3]]="","",Table1[[#This Row],[STN SISA X]])</f>
        <v/>
      </c>
      <c r="AR213" s="4" t="str">
        <f ca="1">IF(Table1[[#This Row],[CTN_MG_3]]="","",COUNT(AO$6:AO213))</f>
        <v/>
      </c>
      <c r="AS213" s="4" t="str">
        <f ca="1">IF(AND(Table1[[#This Row],[TGL_H]]&gt;=$3:$3,Table1[[#This Row],[TGL_H]]&lt;=$4:$4),Table1[[#This Row],[CTN]],"")</f>
        <v/>
      </c>
      <c r="AT213" s="4" t="str">
        <f ca="1">IF(Table1[[#This Row],[CTN_MG_4]]="","",Table1[[#This Row],[SISA X]])</f>
        <v/>
      </c>
      <c r="AU213" s="4" t="str">
        <f ca="1">IF(Table1[[#This Row],[QTY_ECER_MG_4]]="","",Table1[[#This Row],[STN SISA X]])</f>
        <v/>
      </c>
      <c r="AV213" s="4" t="str">
        <f ca="1">IF(Table1[[#This Row],[CTN_MG_4]]="","",COUNT(AS$6:AS213))</f>
        <v/>
      </c>
      <c r="AW213" s="4">
        <f ca="1">IF(Table1[[#This Row],[ID_4]]="",IF(Table1[[#This Row],[ID_3]]="",IF(Table1[[#This Row],[ID_2]]="",IF(Table1[[#This Row],[ID_1]]="","",1),2),3),4)</f>
        <v>2</v>
      </c>
      <c r="AX213" s="3">
        <f ca="1">INDEX([1]!NOTA[TGL_H],Table1[[#This Row],[//NOTA]])</f>
        <v>45117</v>
      </c>
    </row>
    <row r="214" spans="1:50" x14ac:dyDescent="0.25">
      <c r="A214" s="1">
        <v>264</v>
      </c>
      <c r="D214" s="4" t="str">
        <f ca="1">INDEX([1]!NOTA[NB NOTA_C_QTY],Table1[[#This Row],[//NOTA]])</f>
        <v>mathsetms402jk24lsnartomoro</v>
      </c>
      <c r="E214" s="4" t="str">
        <f ca="1">INDEX([1]!NOTA[NB NOTA_C_QTY],Table1[[#This Row],[//NOTA]])&amp;Table1[[#This Row],[MINGGU]]</f>
        <v>mathsetms402jk24lsnartomoro2</v>
      </c>
      <c r="F214" s="4">
        <f t="shared" si="3"/>
        <v>264</v>
      </c>
      <c r="G214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14" s="4">
        <f ca="1">MATCH(Table1[[#This Row],[NB NOTA_C_QTY]],[2]!db[NB NOTA_C_QTY+F],0)</f>
        <v>479</v>
      </c>
      <c r="I214" s="4" t="str">
        <f ca="1">INDEX(INDIRECT($4:$4),Table1[//DB])</f>
        <v>Jangka Set JK MS-402</v>
      </c>
      <c r="J214" s="4" t="str">
        <f ca="1">INDEX(INDIRECT($4:$4),Table1[//DB])</f>
        <v>ARTO MORO</v>
      </c>
      <c r="K214" s="5" t="str">
        <f ca="1">INDEX(INDIRECT($4:$4),Table1[//DB])</f>
        <v>ATALI</v>
      </c>
      <c r="L214" s="4" t="str">
        <f ca="1">INDEX(INDIRECT($4:$4),Table1[//DB])</f>
        <v>24 LSN</v>
      </c>
      <c r="M214" s="4" t="str">
        <f ca="1">INDEX(INDIRECT($4:$4),Table1[//DB])</f>
        <v>jangka</v>
      </c>
      <c r="N214" s="4" t="str">
        <f ca="1">INDEX(INDIRECT($4:$4),Table1[//DB])</f>
        <v>24</v>
      </c>
      <c r="O214" s="4" t="str">
        <f ca="1">INDEX(INDIRECT($4:$4),Table1[//DB])</f>
        <v>LSN</v>
      </c>
      <c r="P214" s="4">
        <f ca="1">INDEX(INDIRECT($4:$4),Table1[//DB])</f>
        <v>12</v>
      </c>
      <c r="Q214" s="4" t="str">
        <f ca="1">INDEX(INDIRECT($4:$4),Table1[//DB])</f>
        <v>PCS</v>
      </c>
      <c r="R214" s="4" t="str">
        <f ca="1">INDEX(INDIRECT($4:$4),Table1[//DB])</f>
        <v/>
      </c>
      <c r="S214" s="4" t="str">
        <f ca="1">INDEX(INDIRECT($4:$4),Table1[//DB])</f>
        <v/>
      </c>
      <c r="T214" s="4">
        <f ca="1">INDEX(INDIRECT($4:$4),Table1[//DB])</f>
        <v>288</v>
      </c>
      <c r="U214" s="4" t="str">
        <f ca="1">INDEX(INDIRECT($4:$4),Table1[//DB])</f>
        <v>PCS</v>
      </c>
      <c r="V214" s="4"/>
      <c r="W214" s="2">
        <f>INDEX([1]!NOTA[C],Table1[[#This Row],[//NOTA]])</f>
        <v>1</v>
      </c>
      <c r="X214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14" s="2">
        <f ca="1">INDEX(INDIRECT($2:$2),Table1[//NOTA])</f>
        <v>0</v>
      </c>
      <c r="Z214" s="2">
        <f>IF(Table1[[#This Row],[CTN]]&lt;1,"",INDEX([1]!NOTA[QTY],Table1[[#This Row],[//NOTA]]))</f>
        <v>288</v>
      </c>
      <c r="AA214" s="2" t="str">
        <f>IF(Table1[[#This Row],[CTN]]&lt;1,"",INDEX([1]!NOTA[STN],Table1[[#This Row],[//NOTA]]))</f>
        <v>SET</v>
      </c>
      <c r="AB21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C214" s="4" t="str">
        <f>IF(Table1[[#This Row],[CTN]]&lt;1,INDEX([1]!NOTA[QTY],Table1[[#This Row],[//NOTA]]),"")</f>
        <v/>
      </c>
      <c r="AD214" s="4" t="str">
        <f>IF(Table1[[#This Row],[SISA]]="","",INDEX([1]!NOTA[STN],Table1[[#This Row],[//NOTA]]))</f>
        <v/>
      </c>
      <c r="AE21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14" s="2" t="str">
        <f>IF(Table1[[#This Row],[SISA X]]="","",Table1[[#This Row],[STN X]])</f>
        <v/>
      </c>
      <c r="AG214" s="2" t="str">
        <f ca="1">IF(AND(AX$5:AX$373&gt;=$3:$3,AX$5:AX$373&lt;=$4:$4),Table1[[#This Row],[CTN]],"")</f>
        <v/>
      </c>
      <c r="AH214" s="2" t="str">
        <f ca="1">IF(Table1[[#This Row],[CTN_MG_1]]="","",Table1[[#This Row],[SISA X]])</f>
        <v/>
      </c>
      <c r="AI214" s="2" t="str">
        <f ca="1">IF(Table1[[#This Row],[QTY_ECER_MG_1]]="","",Table1[[#This Row],[STN SISA X]])</f>
        <v/>
      </c>
      <c r="AJ214" s="2" t="str">
        <f ca="1">IF(Table1[[#This Row],[CTN_MG_1]]="","",COUNT(AG$6:AG214))</f>
        <v/>
      </c>
      <c r="AK214" s="2">
        <f ca="1">IF(AND(Table1[TGL_H]&gt;=$3:$3,Table1[TGL_H]&lt;=$4:$4),Table1[CTN],"")</f>
        <v>1</v>
      </c>
      <c r="AL214" s="2" t="str">
        <f ca="1">IF(Table1[[#This Row],[CTN_MG_2]]="","",Table1[[#This Row],[SISA X]])</f>
        <v/>
      </c>
      <c r="AM214" s="2" t="str">
        <f ca="1">IF(Table1[[#This Row],[QTY_ECER_MG_2]]="","",Table1[[#This Row],[STN SISA X]])</f>
        <v/>
      </c>
      <c r="AN214" s="2">
        <f ca="1">IF(Table1[[#This Row],[CTN_MG_2]]="","",COUNT(AK$6:AK214))</f>
        <v>40</v>
      </c>
      <c r="AO214" s="2" t="str">
        <f ca="1">IF(AND(AX$5:AX$373&gt;=$3:$3,AX$5:AX$373&lt;=$4:$4),Table1[[#This Row],[CTN]],"")</f>
        <v/>
      </c>
      <c r="AP214" s="2" t="str">
        <f ca="1">IF(Table1[[#This Row],[CTN_MG_3]]="","",Table1[[#This Row],[SISA X]])</f>
        <v/>
      </c>
      <c r="AQ214" s="2" t="str">
        <f ca="1">IF(Table1[[#This Row],[QTY_ECER_MG_3]]="","",Table1[[#This Row],[STN SISA X]])</f>
        <v/>
      </c>
      <c r="AR214" s="4" t="str">
        <f ca="1">IF(Table1[[#This Row],[CTN_MG_3]]="","",COUNT(AO$6:AO214))</f>
        <v/>
      </c>
      <c r="AS214" s="4" t="str">
        <f ca="1">IF(AND(Table1[[#This Row],[TGL_H]]&gt;=$3:$3,Table1[[#This Row],[TGL_H]]&lt;=$4:$4),Table1[[#This Row],[CTN]],"")</f>
        <v/>
      </c>
      <c r="AT214" s="4" t="str">
        <f ca="1">IF(Table1[[#This Row],[CTN_MG_4]]="","",Table1[[#This Row],[SISA X]])</f>
        <v/>
      </c>
      <c r="AU214" s="4" t="str">
        <f ca="1">IF(Table1[[#This Row],[QTY_ECER_MG_4]]="","",Table1[[#This Row],[STN SISA X]])</f>
        <v/>
      </c>
      <c r="AV214" s="4" t="str">
        <f ca="1">IF(Table1[[#This Row],[CTN_MG_4]]="","",COUNT(AS$6:AS214))</f>
        <v/>
      </c>
      <c r="AW214" s="4">
        <f ca="1">IF(Table1[[#This Row],[ID_4]]="",IF(Table1[[#This Row],[ID_3]]="",IF(Table1[[#This Row],[ID_2]]="",IF(Table1[[#This Row],[ID_1]]="","",1),2),3),4)</f>
        <v>2</v>
      </c>
      <c r="AX214" s="3">
        <f ca="1">INDEX([1]!NOTA[TGL_H],Table1[[#This Row],[//NOTA]])</f>
        <v>45117</v>
      </c>
    </row>
    <row r="215" spans="1:50" x14ac:dyDescent="0.25">
      <c r="A215" s="1">
        <v>266</v>
      </c>
      <c r="D215" s="4" t="str">
        <f ca="1">INDEX([1]!NOTA[NB NOTA_C_QTY],Table1[[#This Row],[//NOTA]])</f>
        <v>tapecuttertd102jk24pcsartomoro</v>
      </c>
      <c r="E215" s="4" t="str">
        <f ca="1">INDEX([1]!NOTA[NB NOTA_C_QTY],Table1[[#This Row],[//NOTA]])&amp;Table1[[#This Row],[MINGGU]]</f>
        <v>tapecuttertd102jk24pcsartomoro2</v>
      </c>
      <c r="F215" s="4">
        <f t="shared" si="3"/>
        <v>266</v>
      </c>
      <c r="G215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15" s="4">
        <f ca="1">MATCH(Table1[[#This Row],[NB NOTA_C_QTY]],[2]!db[NB NOTA_C_QTY+F],0)</f>
        <v>344</v>
      </c>
      <c r="I215" s="4" t="str">
        <f ca="1">INDEX(INDIRECT($4:$4),Table1[//DB])</f>
        <v>Dispenser JK TD-102</v>
      </c>
      <c r="J215" s="4" t="str">
        <f ca="1">INDEX(INDIRECT($4:$4),Table1[//DB])</f>
        <v>ARTO MORO</v>
      </c>
      <c r="K215" s="5" t="str">
        <f ca="1">INDEX(INDIRECT($4:$4),Table1[//DB])</f>
        <v>ATALI</v>
      </c>
      <c r="L215" s="4" t="str">
        <f ca="1">INDEX(INDIRECT($4:$4),Table1[//DB])</f>
        <v>24 PCS</v>
      </c>
      <c r="M215" s="4" t="str">
        <f ca="1">INDEX(INDIRECT($4:$4),Table1[//DB])</f>
        <v>isolasi</v>
      </c>
      <c r="N215" s="4" t="str">
        <f ca="1">INDEX(INDIRECT($4:$4),Table1[//DB])</f>
        <v>24</v>
      </c>
      <c r="O215" s="4" t="str">
        <f ca="1">INDEX(INDIRECT($4:$4),Table1[//DB])</f>
        <v>PCS</v>
      </c>
      <c r="P215" s="4" t="str">
        <f ca="1">INDEX(INDIRECT($4:$4),Table1[//DB])</f>
        <v/>
      </c>
      <c r="Q215" s="4" t="str">
        <f ca="1">INDEX(INDIRECT($4:$4),Table1[//DB])</f>
        <v/>
      </c>
      <c r="R215" s="4" t="str">
        <f ca="1">INDEX(INDIRECT($4:$4),Table1[//DB])</f>
        <v/>
      </c>
      <c r="S215" s="4" t="str">
        <f ca="1">INDEX(INDIRECT($4:$4),Table1[//DB])</f>
        <v/>
      </c>
      <c r="T215" s="4">
        <f ca="1">INDEX(INDIRECT($4:$4),Table1[//DB])</f>
        <v>24</v>
      </c>
      <c r="U215" s="4" t="str">
        <f ca="1">INDEX(INDIRECT($4:$4),Table1[//DB])</f>
        <v>PCS</v>
      </c>
      <c r="V215" s="4"/>
      <c r="W215" s="2">
        <f>INDEX([1]!NOTA[C],Table1[[#This Row],[//NOTA]])</f>
        <v>1</v>
      </c>
      <c r="X215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15" s="2">
        <f ca="1">INDEX(INDIRECT($2:$2),Table1[//NOTA])</f>
        <v>0</v>
      </c>
      <c r="Z215" s="2">
        <f>IF(Table1[[#This Row],[CTN]]&lt;1,"",INDEX([1]!NOTA[QTY],Table1[[#This Row],[//NOTA]]))</f>
        <v>24</v>
      </c>
      <c r="AA215" s="2" t="str">
        <f>IF(Table1[[#This Row],[CTN]]&lt;1,"",INDEX([1]!NOTA[STN],Table1[[#This Row],[//NOTA]]))</f>
        <v>PCS</v>
      </c>
      <c r="AB21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</v>
      </c>
      <c r="AC215" s="4" t="str">
        <f>IF(Table1[[#This Row],[CTN]]&lt;1,INDEX([1]!NOTA[QTY],Table1[[#This Row],[//NOTA]]),"")</f>
        <v/>
      </c>
      <c r="AD215" s="4" t="str">
        <f>IF(Table1[[#This Row],[SISA]]="","",INDEX([1]!NOTA[STN],Table1[[#This Row],[//NOTA]]))</f>
        <v/>
      </c>
      <c r="AE21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15" s="2" t="str">
        <f>IF(Table1[[#This Row],[SISA X]]="","",Table1[[#This Row],[STN X]])</f>
        <v/>
      </c>
      <c r="AG215" s="2" t="str">
        <f ca="1">IF(AND(AX$5:AX$373&gt;=$3:$3,AX$5:AX$373&lt;=$4:$4),Table1[[#This Row],[CTN]],"")</f>
        <v/>
      </c>
      <c r="AH215" s="2" t="str">
        <f ca="1">IF(Table1[[#This Row],[CTN_MG_1]]="","",Table1[[#This Row],[SISA X]])</f>
        <v/>
      </c>
      <c r="AI215" s="2" t="str">
        <f ca="1">IF(Table1[[#This Row],[QTY_ECER_MG_1]]="","",Table1[[#This Row],[STN SISA X]])</f>
        <v/>
      </c>
      <c r="AJ215" s="2" t="str">
        <f ca="1">IF(Table1[[#This Row],[CTN_MG_1]]="","",COUNT(AG$6:AG215))</f>
        <v/>
      </c>
      <c r="AK215" s="2">
        <f ca="1">IF(AND(Table1[TGL_H]&gt;=$3:$3,Table1[TGL_H]&lt;=$4:$4),Table1[CTN],"")</f>
        <v>1</v>
      </c>
      <c r="AL215" s="2" t="str">
        <f ca="1">IF(Table1[[#This Row],[CTN_MG_2]]="","",Table1[[#This Row],[SISA X]])</f>
        <v/>
      </c>
      <c r="AM215" s="2" t="str">
        <f ca="1">IF(Table1[[#This Row],[QTY_ECER_MG_2]]="","",Table1[[#This Row],[STN SISA X]])</f>
        <v/>
      </c>
      <c r="AN215" s="2">
        <f ca="1">IF(Table1[[#This Row],[CTN_MG_2]]="","",COUNT(AK$6:AK215))</f>
        <v>41</v>
      </c>
      <c r="AO215" s="2" t="str">
        <f ca="1">IF(AND(AX$5:AX$373&gt;=$3:$3,AX$5:AX$373&lt;=$4:$4),Table1[[#This Row],[CTN]],"")</f>
        <v/>
      </c>
      <c r="AP215" s="2" t="str">
        <f ca="1">IF(Table1[[#This Row],[CTN_MG_3]]="","",Table1[[#This Row],[SISA X]])</f>
        <v/>
      </c>
      <c r="AQ215" s="2" t="str">
        <f ca="1">IF(Table1[[#This Row],[QTY_ECER_MG_3]]="","",Table1[[#This Row],[STN SISA X]])</f>
        <v/>
      </c>
      <c r="AR215" s="4" t="str">
        <f ca="1">IF(Table1[[#This Row],[CTN_MG_3]]="","",COUNT(AO$6:AO215))</f>
        <v/>
      </c>
      <c r="AS215" s="4" t="str">
        <f ca="1">IF(AND(Table1[[#This Row],[TGL_H]]&gt;=$3:$3,Table1[[#This Row],[TGL_H]]&lt;=$4:$4),Table1[[#This Row],[CTN]],"")</f>
        <v/>
      </c>
      <c r="AT215" s="4" t="str">
        <f ca="1">IF(Table1[[#This Row],[CTN_MG_4]]="","",Table1[[#This Row],[SISA X]])</f>
        <v/>
      </c>
      <c r="AU215" s="4" t="str">
        <f ca="1">IF(Table1[[#This Row],[QTY_ECER_MG_4]]="","",Table1[[#This Row],[STN SISA X]])</f>
        <v/>
      </c>
      <c r="AV215" s="4" t="str">
        <f ca="1">IF(Table1[[#This Row],[CTN_MG_4]]="","",COUNT(AS$6:AS215))</f>
        <v/>
      </c>
      <c r="AW215" s="4">
        <f ca="1">IF(Table1[[#This Row],[ID_4]]="",IF(Table1[[#This Row],[ID_3]]="",IF(Table1[[#This Row],[ID_2]]="",IF(Table1[[#This Row],[ID_1]]="","",1),2),3),4)</f>
        <v>2</v>
      </c>
      <c r="AX215" s="3">
        <f ca="1">INDEX([1]!NOTA[TGL_H],Table1[[#This Row],[//NOTA]])</f>
        <v>45117</v>
      </c>
    </row>
    <row r="216" spans="1:50" x14ac:dyDescent="0.25">
      <c r="A216" s="1">
        <v>267</v>
      </c>
      <c r="D216" s="4" t="str">
        <f ca="1">INDEX([1]!NOTA[NB NOTA_C_QTY],Table1[[#This Row],[//NOTA]])</f>
        <v>pencilp912bjk30grsartomoro</v>
      </c>
      <c r="E216" s="4" t="str">
        <f ca="1">INDEX([1]!NOTA[NB NOTA_C_QTY],Table1[[#This Row],[//NOTA]])&amp;Table1[[#This Row],[MINGGU]]</f>
        <v>pencilp912bjk30grsartomoro2</v>
      </c>
      <c r="F216" s="4">
        <f t="shared" si="3"/>
        <v>267</v>
      </c>
      <c r="G216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16" s="4">
        <f ca="1">MATCH(Table1[[#This Row],[NB NOTA_C_QTY]],[2]!db[NB NOTA_C_QTY+F],0)</f>
        <v>710</v>
      </c>
      <c r="I216" s="4" t="str">
        <f ca="1">INDEX(INDIRECT($4:$4),Table1[//DB])</f>
        <v>Pensil JK P-91</v>
      </c>
      <c r="J216" s="4" t="str">
        <f ca="1">INDEX(INDIRECT($4:$4),Table1[//DB])</f>
        <v>ARTO MORO</v>
      </c>
      <c r="K216" s="5" t="str">
        <f ca="1">INDEX(INDIRECT($4:$4),Table1[//DB])</f>
        <v>ATALI</v>
      </c>
      <c r="L216" s="4" t="str">
        <f ca="1">INDEX(INDIRECT($4:$4),Table1[//DB])</f>
        <v>30 GRS</v>
      </c>
      <c r="M216" s="4" t="str">
        <f ca="1">INDEX(INDIRECT($4:$4),Table1[//DB])</f>
        <v>pensil</v>
      </c>
      <c r="N216" s="4" t="str">
        <f ca="1">INDEX(INDIRECT($4:$4),Table1[//DB])</f>
        <v>30</v>
      </c>
      <c r="O216" s="4" t="str">
        <f ca="1">INDEX(INDIRECT($4:$4),Table1[//DB])</f>
        <v>GRS</v>
      </c>
      <c r="P216" s="4">
        <f ca="1">INDEX(INDIRECT($4:$4),Table1[//DB])</f>
        <v>12</v>
      </c>
      <c r="Q216" s="4" t="str">
        <f ca="1">INDEX(INDIRECT($4:$4),Table1[//DB])</f>
        <v>LSN</v>
      </c>
      <c r="R216" s="4">
        <f ca="1">INDEX(INDIRECT($4:$4),Table1[//DB])</f>
        <v>12</v>
      </c>
      <c r="S216" s="4" t="str">
        <f ca="1">INDEX(INDIRECT($4:$4),Table1[//DB])</f>
        <v>PCS</v>
      </c>
      <c r="T216" s="4">
        <f ca="1">INDEX(INDIRECT($4:$4),Table1[//DB])</f>
        <v>4320</v>
      </c>
      <c r="U216" s="4" t="str">
        <f ca="1">INDEX(INDIRECT($4:$4),Table1[//DB])</f>
        <v>PCS</v>
      </c>
      <c r="V216" s="4"/>
      <c r="W216" s="2">
        <f>INDEX([1]!NOTA[C],Table1[[#This Row],[//NOTA]])</f>
        <v>2</v>
      </c>
      <c r="X216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16" s="2">
        <f ca="1">INDEX(INDIRECT($2:$2),Table1[//NOTA])</f>
        <v>0</v>
      </c>
      <c r="Z216" s="2">
        <f>IF(Table1[[#This Row],[CTN]]&lt;1,"",INDEX([1]!NOTA[QTY],Table1[[#This Row],[//NOTA]]))</f>
        <v>60</v>
      </c>
      <c r="AA216" s="2" t="str">
        <f>IF(Table1[[#This Row],[CTN]]&lt;1,"",INDEX([1]!NOTA[STN],Table1[[#This Row],[//NOTA]]))</f>
        <v>GRS</v>
      </c>
      <c r="AB216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8640</v>
      </c>
      <c r="AC216" s="4" t="str">
        <f>IF(Table1[[#This Row],[CTN]]&lt;1,INDEX([1]!NOTA[QTY],Table1[[#This Row],[//NOTA]]),"")</f>
        <v/>
      </c>
      <c r="AD216" s="4" t="str">
        <f>IF(Table1[[#This Row],[SISA]]="","",INDEX([1]!NOTA[STN],Table1[[#This Row],[//NOTA]]))</f>
        <v/>
      </c>
      <c r="AE21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16" s="2" t="str">
        <f>IF(Table1[[#This Row],[SISA X]]="","",Table1[[#This Row],[STN X]])</f>
        <v/>
      </c>
      <c r="AG216" s="2" t="str">
        <f ca="1">IF(AND(AX$5:AX$373&gt;=$3:$3,AX$5:AX$373&lt;=$4:$4),Table1[[#This Row],[CTN]],"")</f>
        <v/>
      </c>
      <c r="AH216" s="2" t="str">
        <f ca="1">IF(Table1[[#This Row],[CTN_MG_1]]="","",Table1[[#This Row],[SISA X]])</f>
        <v/>
      </c>
      <c r="AI216" s="2" t="str">
        <f ca="1">IF(Table1[[#This Row],[QTY_ECER_MG_1]]="","",Table1[[#This Row],[STN SISA X]])</f>
        <v/>
      </c>
      <c r="AJ216" s="2" t="str">
        <f ca="1">IF(Table1[[#This Row],[CTN_MG_1]]="","",COUNT(AG$6:AG216))</f>
        <v/>
      </c>
      <c r="AK216" s="2">
        <f ca="1">IF(AND(Table1[TGL_H]&gt;=$3:$3,Table1[TGL_H]&lt;=$4:$4),Table1[CTN],"")</f>
        <v>2</v>
      </c>
      <c r="AL216" s="2" t="str">
        <f ca="1">IF(Table1[[#This Row],[CTN_MG_2]]="","",Table1[[#This Row],[SISA X]])</f>
        <v/>
      </c>
      <c r="AM216" s="2" t="str">
        <f ca="1">IF(Table1[[#This Row],[QTY_ECER_MG_2]]="","",Table1[[#This Row],[STN SISA X]])</f>
        <v/>
      </c>
      <c r="AN216" s="2">
        <f ca="1">IF(Table1[[#This Row],[CTN_MG_2]]="","",COUNT(AK$6:AK216))</f>
        <v>42</v>
      </c>
      <c r="AO216" s="2" t="str">
        <f ca="1">IF(AND(AX$5:AX$373&gt;=$3:$3,AX$5:AX$373&lt;=$4:$4),Table1[[#This Row],[CTN]],"")</f>
        <v/>
      </c>
      <c r="AP216" s="2" t="str">
        <f ca="1">IF(Table1[[#This Row],[CTN_MG_3]]="","",Table1[[#This Row],[SISA X]])</f>
        <v/>
      </c>
      <c r="AQ216" s="2" t="str">
        <f ca="1">IF(Table1[[#This Row],[QTY_ECER_MG_3]]="","",Table1[[#This Row],[STN SISA X]])</f>
        <v/>
      </c>
      <c r="AR216" s="4" t="str">
        <f ca="1">IF(Table1[[#This Row],[CTN_MG_3]]="","",COUNT(AO$6:AO216))</f>
        <v/>
      </c>
      <c r="AS216" s="4" t="str">
        <f ca="1">IF(AND(Table1[[#This Row],[TGL_H]]&gt;=$3:$3,Table1[[#This Row],[TGL_H]]&lt;=$4:$4),Table1[[#This Row],[CTN]],"")</f>
        <v/>
      </c>
      <c r="AT216" s="4" t="str">
        <f ca="1">IF(Table1[[#This Row],[CTN_MG_4]]="","",Table1[[#This Row],[SISA X]])</f>
        <v/>
      </c>
      <c r="AU216" s="4" t="str">
        <f ca="1">IF(Table1[[#This Row],[QTY_ECER_MG_4]]="","",Table1[[#This Row],[STN SISA X]])</f>
        <v/>
      </c>
      <c r="AV216" s="4" t="str">
        <f ca="1">IF(Table1[[#This Row],[CTN_MG_4]]="","",COUNT(AS$6:AS216))</f>
        <v/>
      </c>
      <c r="AW216" s="4">
        <f ca="1">IF(Table1[[#This Row],[ID_4]]="",IF(Table1[[#This Row],[ID_3]]="",IF(Table1[[#This Row],[ID_2]]="",IF(Table1[[#This Row],[ID_1]]="","",1),2),3),4)</f>
        <v>2</v>
      </c>
      <c r="AX216" s="3">
        <f ca="1">INDEX([1]!NOTA[TGL_H],Table1[[#This Row],[//NOTA]])</f>
        <v>45117</v>
      </c>
    </row>
    <row r="217" spans="1:50" x14ac:dyDescent="0.25">
      <c r="A217" s="1">
        <v>268</v>
      </c>
      <c r="D217" s="4" t="str">
        <f ca="1">INDEX([1]!NOTA[NB NOTA_C_QTY],Table1[[#This Row],[//NOTA]])</f>
        <v>pencilp882bjk30grsartomoro</v>
      </c>
      <c r="E217" s="4" t="str">
        <f ca="1">INDEX([1]!NOTA[NB NOTA_C_QTY],Table1[[#This Row],[//NOTA]])&amp;Table1[[#This Row],[MINGGU]]</f>
        <v>pencilp882bjk30grsartomoro2</v>
      </c>
      <c r="F217" s="4">
        <f t="shared" si="3"/>
        <v>268</v>
      </c>
      <c r="G217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17" s="4">
        <f ca="1">MATCH(Table1[[#This Row],[NB NOTA_C_QTY]],[2]!db[NB NOTA_C_QTY+F],0)</f>
        <v>708</v>
      </c>
      <c r="I217" s="4" t="str">
        <f ca="1">INDEX(INDIRECT($4:$4),Table1[//DB])</f>
        <v>Pensil JK P-88 2B</v>
      </c>
      <c r="J217" s="4" t="str">
        <f ca="1">INDEX(INDIRECT($4:$4),Table1[//DB])</f>
        <v>ARTO MORO</v>
      </c>
      <c r="K217" s="5" t="str">
        <f ca="1">INDEX(INDIRECT($4:$4),Table1[//DB])</f>
        <v>ATALI</v>
      </c>
      <c r="L217" s="4" t="str">
        <f ca="1">INDEX(INDIRECT($4:$4),Table1[//DB])</f>
        <v>30 GRS</v>
      </c>
      <c r="M217" s="4" t="str">
        <f ca="1">INDEX(INDIRECT($4:$4),Table1[//DB])</f>
        <v>pensil</v>
      </c>
      <c r="N217" s="4" t="str">
        <f ca="1">INDEX(INDIRECT($4:$4),Table1[//DB])</f>
        <v>30</v>
      </c>
      <c r="O217" s="4" t="str">
        <f ca="1">INDEX(INDIRECT($4:$4),Table1[//DB])</f>
        <v>GRS</v>
      </c>
      <c r="P217" s="4">
        <f ca="1">INDEX(INDIRECT($4:$4),Table1[//DB])</f>
        <v>12</v>
      </c>
      <c r="Q217" s="4" t="str">
        <f ca="1">INDEX(INDIRECT($4:$4),Table1[//DB])</f>
        <v>LSN</v>
      </c>
      <c r="R217" s="4">
        <f ca="1">INDEX(INDIRECT($4:$4),Table1[//DB])</f>
        <v>12</v>
      </c>
      <c r="S217" s="4" t="str">
        <f ca="1">INDEX(INDIRECT($4:$4),Table1[//DB])</f>
        <v>PCS</v>
      </c>
      <c r="T217" s="4">
        <f ca="1">INDEX(INDIRECT($4:$4),Table1[//DB])</f>
        <v>4320</v>
      </c>
      <c r="U217" s="4" t="str">
        <f ca="1">INDEX(INDIRECT($4:$4),Table1[//DB])</f>
        <v>PCS</v>
      </c>
      <c r="V217" s="4"/>
      <c r="W217" s="2">
        <f>INDEX([1]!NOTA[C],Table1[[#This Row],[//NOTA]])</f>
        <v>2</v>
      </c>
      <c r="X217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17" s="2">
        <f ca="1">INDEX(INDIRECT($2:$2),Table1[//NOTA])</f>
        <v>0</v>
      </c>
      <c r="Z217" s="2">
        <f>IF(Table1[[#This Row],[CTN]]&lt;1,"",INDEX([1]!NOTA[QTY],Table1[[#This Row],[//NOTA]]))</f>
        <v>60</v>
      </c>
      <c r="AA217" s="2" t="str">
        <f>IF(Table1[[#This Row],[CTN]]&lt;1,"",INDEX([1]!NOTA[STN],Table1[[#This Row],[//NOTA]]))</f>
        <v>GRS</v>
      </c>
      <c r="AB217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8640</v>
      </c>
      <c r="AC217" s="4" t="str">
        <f>IF(Table1[[#This Row],[CTN]]&lt;1,INDEX([1]!NOTA[QTY],Table1[[#This Row],[//NOTA]]),"")</f>
        <v/>
      </c>
      <c r="AD217" s="4" t="str">
        <f>IF(Table1[[#This Row],[SISA]]="","",INDEX([1]!NOTA[STN],Table1[[#This Row],[//NOTA]]))</f>
        <v/>
      </c>
      <c r="AE21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17" s="2" t="str">
        <f>IF(Table1[[#This Row],[SISA X]]="","",Table1[[#This Row],[STN X]])</f>
        <v/>
      </c>
      <c r="AG217" s="2" t="str">
        <f ca="1">IF(AND(AX$5:AX$373&gt;=$3:$3,AX$5:AX$373&lt;=$4:$4),Table1[[#This Row],[CTN]],"")</f>
        <v/>
      </c>
      <c r="AH217" s="2" t="str">
        <f ca="1">IF(Table1[[#This Row],[CTN_MG_1]]="","",Table1[[#This Row],[SISA X]])</f>
        <v/>
      </c>
      <c r="AI217" s="2" t="str">
        <f ca="1">IF(Table1[[#This Row],[QTY_ECER_MG_1]]="","",Table1[[#This Row],[STN SISA X]])</f>
        <v/>
      </c>
      <c r="AJ217" s="2" t="str">
        <f ca="1">IF(Table1[[#This Row],[CTN_MG_1]]="","",COUNT(AG$6:AG217))</f>
        <v/>
      </c>
      <c r="AK217" s="2">
        <f ca="1">IF(AND(Table1[TGL_H]&gt;=$3:$3,Table1[TGL_H]&lt;=$4:$4),Table1[CTN],"")</f>
        <v>2</v>
      </c>
      <c r="AL217" s="2" t="str">
        <f ca="1">IF(Table1[[#This Row],[CTN_MG_2]]="","",Table1[[#This Row],[SISA X]])</f>
        <v/>
      </c>
      <c r="AM217" s="2" t="str">
        <f ca="1">IF(Table1[[#This Row],[QTY_ECER_MG_2]]="","",Table1[[#This Row],[STN SISA X]])</f>
        <v/>
      </c>
      <c r="AN217" s="2">
        <f ca="1">IF(Table1[[#This Row],[CTN_MG_2]]="","",COUNT(AK$6:AK217))</f>
        <v>43</v>
      </c>
      <c r="AO217" s="2" t="str">
        <f ca="1">IF(AND(AX$5:AX$373&gt;=$3:$3,AX$5:AX$373&lt;=$4:$4),Table1[[#This Row],[CTN]],"")</f>
        <v/>
      </c>
      <c r="AP217" s="2" t="str">
        <f ca="1">IF(Table1[[#This Row],[CTN_MG_3]]="","",Table1[[#This Row],[SISA X]])</f>
        <v/>
      </c>
      <c r="AQ217" s="2" t="str">
        <f ca="1">IF(Table1[[#This Row],[QTY_ECER_MG_3]]="","",Table1[[#This Row],[STN SISA X]])</f>
        <v/>
      </c>
      <c r="AR217" s="4" t="str">
        <f ca="1">IF(Table1[[#This Row],[CTN_MG_3]]="","",COUNT(AO$6:AO217))</f>
        <v/>
      </c>
      <c r="AS217" s="4" t="str">
        <f ca="1">IF(AND(Table1[[#This Row],[TGL_H]]&gt;=$3:$3,Table1[[#This Row],[TGL_H]]&lt;=$4:$4),Table1[[#This Row],[CTN]],"")</f>
        <v/>
      </c>
      <c r="AT217" s="4" t="str">
        <f ca="1">IF(Table1[[#This Row],[CTN_MG_4]]="","",Table1[[#This Row],[SISA X]])</f>
        <v/>
      </c>
      <c r="AU217" s="4" t="str">
        <f ca="1">IF(Table1[[#This Row],[QTY_ECER_MG_4]]="","",Table1[[#This Row],[STN SISA X]])</f>
        <v/>
      </c>
      <c r="AV217" s="4" t="str">
        <f ca="1">IF(Table1[[#This Row],[CTN_MG_4]]="","",COUNT(AS$6:AS217))</f>
        <v/>
      </c>
      <c r="AW217" s="4">
        <f ca="1">IF(Table1[[#This Row],[ID_4]]="",IF(Table1[[#This Row],[ID_3]]="",IF(Table1[[#This Row],[ID_2]]="",IF(Table1[[#This Row],[ID_1]]="","",1),2),3),4)</f>
        <v>2</v>
      </c>
      <c r="AX217" s="3">
        <f ca="1">INDEX([1]!NOTA[TGL_H],Table1[[#This Row],[//NOTA]])</f>
        <v>45117</v>
      </c>
    </row>
    <row r="218" spans="1:50" x14ac:dyDescent="0.25">
      <c r="A218" s="1">
        <v>269</v>
      </c>
      <c r="D218" s="4" t="str">
        <f ca="1">INDEX([1]!NOTA[NB NOTA_C_QTY],Table1[[#This Row],[//NOTA]])</f>
        <v>eraserer30wjk50box30pcsartomoro</v>
      </c>
      <c r="E218" s="4" t="str">
        <f ca="1">INDEX([1]!NOTA[NB NOTA_C_QTY],Table1[[#This Row],[//NOTA]])&amp;Table1[[#This Row],[MINGGU]]</f>
        <v>eraserer30wjk50box30pcsartomoro2</v>
      </c>
      <c r="F218" s="4">
        <f t="shared" si="3"/>
        <v>269</v>
      </c>
      <c r="G218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18" s="4">
        <f ca="1">MATCH(Table1[[#This Row],[NB NOTA_C_QTY]],[2]!db[NB NOTA_C_QTY+F],0)</f>
        <v>897</v>
      </c>
      <c r="I218" s="4" t="str">
        <f ca="1">INDEX(INDIRECT($4:$4),Table1[//DB])</f>
        <v>Stip JK 30 P</v>
      </c>
      <c r="J218" s="4" t="str">
        <f ca="1">INDEX(INDIRECT($4:$4),Table1[//DB])</f>
        <v>ARTO MORO</v>
      </c>
      <c r="K218" s="5" t="str">
        <f ca="1">INDEX(INDIRECT($4:$4),Table1[//DB])</f>
        <v>ATALI</v>
      </c>
      <c r="L218" s="4" t="str">
        <f ca="1">INDEX(INDIRECT($4:$4),Table1[//DB])</f>
        <v>50 BOX (30 PCS)</v>
      </c>
      <c r="M218" s="4" t="str">
        <f ca="1">INDEX(INDIRECT($4:$4),Table1[//DB])</f>
        <v>stip</v>
      </c>
      <c r="N218" s="4" t="str">
        <f ca="1">INDEX(INDIRECT($4:$4),Table1[//DB])</f>
        <v>50</v>
      </c>
      <c r="O218" s="4" t="str">
        <f ca="1">INDEX(INDIRECT($4:$4),Table1[//DB])</f>
        <v>BOX</v>
      </c>
      <c r="P218" s="4" t="str">
        <f ca="1">INDEX(INDIRECT($4:$4),Table1[//DB])</f>
        <v>30</v>
      </c>
      <c r="Q218" s="4" t="str">
        <f ca="1">INDEX(INDIRECT($4:$4),Table1[//DB])</f>
        <v>PCS</v>
      </c>
      <c r="R218" s="4" t="str">
        <f ca="1">INDEX(INDIRECT($4:$4),Table1[//DB])</f>
        <v/>
      </c>
      <c r="S218" s="4" t="str">
        <f ca="1">INDEX(INDIRECT($4:$4),Table1[//DB])</f>
        <v/>
      </c>
      <c r="T218" s="4">
        <f ca="1">INDEX(INDIRECT($4:$4),Table1[//DB])</f>
        <v>1500</v>
      </c>
      <c r="U218" s="4" t="str">
        <f ca="1">INDEX(INDIRECT($4:$4),Table1[//DB])</f>
        <v>PCS</v>
      </c>
      <c r="V218" s="4"/>
      <c r="W218" s="2">
        <f>INDEX([1]!NOTA[C],Table1[[#This Row],[//NOTA]])</f>
        <v>1</v>
      </c>
      <c r="X218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18" s="2">
        <f ca="1">INDEX(INDIRECT($2:$2),Table1[//NOTA])</f>
        <v>0</v>
      </c>
      <c r="Z218" s="2">
        <f>IF(Table1[[#This Row],[CTN]]&lt;1,"",INDEX([1]!NOTA[QTY],Table1[[#This Row],[//NOTA]]))</f>
        <v>50</v>
      </c>
      <c r="AA218" s="2" t="str">
        <f>IF(Table1[[#This Row],[CTN]]&lt;1,"",INDEX([1]!NOTA[STN],Table1[[#This Row],[//NOTA]]))</f>
        <v>BOX</v>
      </c>
      <c r="AB21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1500</v>
      </c>
      <c r="AC218" s="4" t="str">
        <f>IF(Table1[[#This Row],[CTN]]&lt;1,INDEX([1]!NOTA[QTY],Table1[[#This Row],[//NOTA]]),"")</f>
        <v/>
      </c>
      <c r="AD218" s="4" t="str">
        <f>IF(Table1[[#This Row],[SISA]]="","",INDEX([1]!NOTA[STN],Table1[[#This Row],[//NOTA]]))</f>
        <v/>
      </c>
      <c r="AE21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18" s="2" t="str">
        <f>IF(Table1[[#This Row],[SISA X]]="","",Table1[[#This Row],[STN X]])</f>
        <v/>
      </c>
      <c r="AG218" s="2" t="str">
        <f ca="1">IF(AND(AX$5:AX$373&gt;=$3:$3,AX$5:AX$373&lt;=$4:$4),Table1[[#This Row],[CTN]],"")</f>
        <v/>
      </c>
      <c r="AH218" s="2" t="str">
        <f ca="1">IF(Table1[[#This Row],[CTN_MG_1]]="","",Table1[[#This Row],[SISA X]])</f>
        <v/>
      </c>
      <c r="AI218" s="2" t="str">
        <f ca="1">IF(Table1[[#This Row],[QTY_ECER_MG_1]]="","",Table1[[#This Row],[STN SISA X]])</f>
        <v/>
      </c>
      <c r="AJ218" s="2" t="str">
        <f ca="1">IF(Table1[[#This Row],[CTN_MG_1]]="","",COUNT(AG$6:AG218))</f>
        <v/>
      </c>
      <c r="AK218" s="2">
        <f ca="1">IF(AND(Table1[TGL_H]&gt;=$3:$3,Table1[TGL_H]&lt;=$4:$4),Table1[CTN],"")</f>
        <v>1</v>
      </c>
      <c r="AL218" s="2" t="str">
        <f ca="1">IF(Table1[[#This Row],[CTN_MG_2]]="","",Table1[[#This Row],[SISA X]])</f>
        <v/>
      </c>
      <c r="AM218" s="2" t="str">
        <f ca="1">IF(Table1[[#This Row],[QTY_ECER_MG_2]]="","",Table1[[#This Row],[STN SISA X]])</f>
        <v/>
      </c>
      <c r="AN218" s="2">
        <f ca="1">IF(Table1[[#This Row],[CTN_MG_2]]="","",COUNT(AK$6:AK218))</f>
        <v>44</v>
      </c>
      <c r="AO218" s="2" t="str">
        <f ca="1">IF(AND(AX$5:AX$373&gt;=$3:$3,AX$5:AX$373&lt;=$4:$4),Table1[[#This Row],[CTN]],"")</f>
        <v/>
      </c>
      <c r="AP218" s="2" t="str">
        <f ca="1">IF(Table1[[#This Row],[CTN_MG_3]]="","",Table1[[#This Row],[SISA X]])</f>
        <v/>
      </c>
      <c r="AQ218" s="2" t="str">
        <f ca="1">IF(Table1[[#This Row],[QTY_ECER_MG_3]]="","",Table1[[#This Row],[STN SISA X]])</f>
        <v/>
      </c>
      <c r="AR218" s="4" t="str">
        <f ca="1">IF(Table1[[#This Row],[CTN_MG_3]]="","",COUNT(AO$6:AO218))</f>
        <v/>
      </c>
      <c r="AS218" s="4" t="str">
        <f ca="1">IF(AND(Table1[[#This Row],[TGL_H]]&gt;=$3:$3,Table1[[#This Row],[TGL_H]]&lt;=$4:$4),Table1[[#This Row],[CTN]],"")</f>
        <v/>
      </c>
      <c r="AT218" s="4" t="str">
        <f ca="1">IF(Table1[[#This Row],[CTN_MG_4]]="","",Table1[[#This Row],[SISA X]])</f>
        <v/>
      </c>
      <c r="AU218" s="4" t="str">
        <f ca="1">IF(Table1[[#This Row],[QTY_ECER_MG_4]]="","",Table1[[#This Row],[STN SISA X]])</f>
        <v/>
      </c>
      <c r="AV218" s="4" t="str">
        <f ca="1">IF(Table1[[#This Row],[CTN_MG_4]]="","",COUNT(AS$6:AS218))</f>
        <v/>
      </c>
      <c r="AW218" s="4">
        <f ca="1">IF(Table1[[#This Row],[ID_4]]="",IF(Table1[[#This Row],[ID_3]]="",IF(Table1[[#This Row],[ID_2]]="",IF(Table1[[#This Row],[ID_1]]="","",1),2),3),4)</f>
        <v>2</v>
      </c>
      <c r="AX218" s="3">
        <f ca="1">INDEX([1]!NOTA[TGL_H],Table1[[#This Row],[//NOTA]])</f>
        <v>45117</v>
      </c>
    </row>
    <row r="219" spans="1:50" x14ac:dyDescent="0.25">
      <c r="A219" s="1">
        <v>270</v>
      </c>
      <c r="D219" s="4" t="str">
        <f ca="1">INDEX([1]!NOTA[NB NOTA_C_QTY],Table1[[#This Row],[//NOTA]])</f>
        <v>erasereb30jk50box30pcsartomoro</v>
      </c>
      <c r="E219" s="4" t="str">
        <f ca="1">INDEX([1]!NOTA[NB NOTA_C_QTY],Table1[[#This Row],[//NOTA]])&amp;Table1[[#This Row],[MINGGU]]</f>
        <v>erasereb30jk50box30pcsartomoro2</v>
      </c>
      <c r="F219" s="4">
        <f t="shared" si="3"/>
        <v>270</v>
      </c>
      <c r="G219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19" s="4">
        <f ca="1">MATCH(Table1[[#This Row],[NB NOTA_C_QTY]],[2]!db[NB NOTA_C_QTY+F],0)</f>
        <v>891</v>
      </c>
      <c r="I219" s="4" t="str">
        <f ca="1">INDEX(INDIRECT($4:$4),Table1[//DB])</f>
        <v>Stip JK 30 Ht</v>
      </c>
      <c r="J219" s="4" t="str">
        <f ca="1">INDEX(INDIRECT($4:$4),Table1[//DB])</f>
        <v>ARTO MORO</v>
      </c>
      <c r="K219" s="5" t="str">
        <f ca="1">INDEX(INDIRECT($4:$4),Table1[//DB])</f>
        <v>ATALI</v>
      </c>
      <c r="L219" s="4" t="str">
        <f ca="1">INDEX(INDIRECT($4:$4),Table1[//DB])</f>
        <v>50 BOX (30 PCS)</v>
      </c>
      <c r="M219" s="4" t="str">
        <f ca="1">INDEX(INDIRECT($4:$4),Table1[//DB])</f>
        <v>stip</v>
      </c>
      <c r="N219" s="4" t="str">
        <f ca="1">INDEX(INDIRECT($4:$4),Table1[//DB])</f>
        <v>50</v>
      </c>
      <c r="O219" s="4" t="str">
        <f ca="1">INDEX(INDIRECT($4:$4),Table1[//DB])</f>
        <v>BOX</v>
      </c>
      <c r="P219" s="4" t="str">
        <f ca="1">INDEX(INDIRECT($4:$4),Table1[//DB])</f>
        <v>30</v>
      </c>
      <c r="Q219" s="4" t="str">
        <f ca="1">INDEX(INDIRECT($4:$4),Table1[//DB])</f>
        <v>PCS</v>
      </c>
      <c r="R219" s="4" t="str">
        <f ca="1">INDEX(INDIRECT($4:$4),Table1[//DB])</f>
        <v/>
      </c>
      <c r="S219" s="4" t="str">
        <f ca="1">INDEX(INDIRECT($4:$4),Table1[//DB])</f>
        <v/>
      </c>
      <c r="T219" s="4">
        <f ca="1">INDEX(INDIRECT($4:$4),Table1[//DB])</f>
        <v>1500</v>
      </c>
      <c r="U219" s="4" t="str">
        <f ca="1">INDEX(INDIRECT($4:$4),Table1[//DB])</f>
        <v>PCS</v>
      </c>
      <c r="V219" s="4"/>
      <c r="W219" s="2">
        <f>INDEX([1]!NOTA[C],Table1[[#This Row],[//NOTA]])</f>
        <v>1</v>
      </c>
      <c r="X219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19" s="2">
        <f ca="1">INDEX(INDIRECT($2:$2),Table1[//NOTA])</f>
        <v>0</v>
      </c>
      <c r="Z219" s="2">
        <f>IF(Table1[[#This Row],[CTN]]&lt;1,"",INDEX([1]!NOTA[QTY],Table1[[#This Row],[//NOTA]]))</f>
        <v>50</v>
      </c>
      <c r="AA219" s="2" t="str">
        <f>IF(Table1[[#This Row],[CTN]]&lt;1,"",INDEX([1]!NOTA[STN],Table1[[#This Row],[//NOTA]]))</f>
        <v>BOX</v>
      </c>
      <c r="AB21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1500</v>
      </c>
      <c r="AC219" s="4" t="str">
        <f>IF(Table1[[#This Row],[CTN]]&lt;1,INDEX([1]!NOTA[QTY],Table1[[#This Row],[//NOTA]]),"")</f>
        <v/>
      </c>
      <c r="AD219" s="4" t="str">
        <f>IF(Table1[[#This Row],[SISA]]="","",INDEX([1]!NOTA[STN],Table1[[#This Row],[//NOTA]]))</f>
        <v/>
      </c>
      <c r="AE21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19" s="2" t="str">
        <f>IF(Table1[[#This Row],[SISA X]]="","",Table1[[#This Row],[STN X]])</f>
        <v/>
      </c>
      <c r="AG219" s="2" t="str">
        <f ca="1">IF(AND(AX$5:AX$373&gt;=$3:$3,AX$5:AX$373&lt;=$4:$4),Table1[[#This Row],[CTN]],"")</f>
        <v/>
      </c>
      <c r="AH219" s="2" t="str">
        <f ca="1">IF(Table1[[#This Row],[CTN_MG_1]]="","",Table1[[#This Row],[SISA X]])</f>
        <v/>
      </c>
      <c r="AI219" s="2" t="str">
        <f ca="1">IF(Table1[[#This Row],[QTY_ECER_MG_1]]="","",Table1[[#This Row],[STN SISA X]])</f>
        <v/>
      </c>
      <c r="AJ219" s="2" t="str">
        <f ca="1">IF(Table1[[#This Row],[CTN_MG_1]]="","",COUNT(AG$6:AG219))</f>
        <v/>
      </c>
      <c r="AK219" s="2">
        <f ca="1">IF(AND(Table1[TGL_H]&gt;=$3:$3,Table1[TGL_H]&lt;=$4:$4),Table1[CTN],"")</f>
        <v>1</v>
      </c>
      <c r="AL219" s="2" t="str">
        <f ca="1">IF(Table1[[#This Row],[CTN_MG_2]]="","",Table1[[#This Row],[SISA X]])</f>
        <v/>
      </c>
      <c r="AM219" s="2" t="str">
        <f ca="1">IF(Table1[[#This Row],[QTY_ECER_MG_2]]="","",Table1[[#This Row],[STN SISA X]])</f>
        <v/>
      </c>
      <c r="AN219" s="2">
        <f ca="1">IF(Table1[[#This Row],[CTN_MG_2]]="","",COUNT(AK$6:AK219))</f>
        <v>45</v>
      </c>
      <c r="AO219" s="2" t="str">
        <f ca="1">IF(AND(AX$5:AX$373&gt;=$3:$3,AX$5:AX$373&lt;=$4:$4),Table1[[#This Row],[CTN]],"")</f>
        <v/>
      </c>
      <c r="AP219" s="2" t="str">
        <f ca="1">IF(Table1[[#This Row],[CTN_MG_3]]="","",Table1[[#This Row],[SISA X]])</f>
        <v/>
      </c>
      <c r="AQ219" s="2" t="str">
        <f ca="1">IF(Table1[[#This Row],[QTY_ECER_MG_3]]="","",Table1[[#This Row],[STN SISA X]])</f>
        <v/>
      </c>
      <c r="AR219" s="4" t="str">
        <f ca="1">IF(Table1[[#This Row],[CTN_MG_3]]="","",COUNT(AO$6:AO219))</f>
        <v/>
      </c>
      <c r="AS219" s="4" t="str">
        <f ca="1">IF(AND(Table1[[#This Row],[TGL_H]]&gt;=$3:$3,Table1[[#This Row],[TGL_H]]&lt;=$4:$4),Table1[[#This Row],[CTN]],"")</f>
        <v/>
      </c>
      <c r="AT219" s="4" t="str">
        <f ca="1">IF(Table1[[#This Row],[CTN_MG_4]]="","",Table1[[#This Row],[SISA X]])</f>
        <v/>
      </c>
      <c r="AU219" s="4" t="str">
        <f ca="1">IF(Table1[[#This Row],[QTY_ECER_MG_4]]="","",Table1[[#This Row],[STN SISA X]])</f>
        <v/>
      </c>
      <c r="AV219" s="4" t="str">
        <f ca="1">IF(Table1[[#This Row],[CTN_MG_4]]="","",COUNT(AS$6:AS219))</f>
        <v/>
      </c>
      <c r="AW219" s="4">
        <f ca="1">IF(Table1[[#This Row],[ID_4]]="",IF(Table1[[#This Row],[ID_3]]="",IF(Table1[[#This Row],[ID_2]]="",IF(Table1[[#This Row],[ID_1]]="","",1),2),3),4)</f>
        <v>2</v>
      </c>
      <c r="AX219" s="3">
        <f ca="1">INDEX([1]!NOTA[TGL_H],Table1[[#This Row],[//NOTA]])</f>
        <v>45117</v>
      </c>
    </row>
    <row r="220" spans="1:50" x14ac:dyDescent="0.25">
      <c r="A220" s="1">
        <v>271</v>
      </c>
      <c r="D220" s="4" t="str">
        <f ca="1">INDEX([1]!NOTA[NB NOTA_C_QTY],Table1[[#This Row],[//NOTA]])</f>
        <v>glueglr50jk24lsnartomoro</v>
      </c>
      <c r="E220" s="4" t="str">
        <f ca="1">INDEX([1]!NOTA[NB NOTA_C_QTY],Table1[[#This Row],[//NOTA]])&amp;Table1[[#This Row],[MINGGU]]</f>
        <v>glueglr50jk24lsnartomoro2</v>
      </c>
      <c r="F220" s="4">
        <f t="shared" si="3"/>
        <v>271</v>
      </c>
      <c r="G220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20" s="4">
        <f ca="1">MATCH(Table1[[#This Row],[NB NOTA_C_QTY]],[2]!db[NB NOTA_C_QTY+F],0)</f>
        <v>547</v>
      </c>
      <c r="I220" s="4" t="str">
        <f ca="1">INDEX(INDIRECT($4:$4),Table1[//DB])</f>
        <v>Lem JK GL-R50</v>
      </c>
      <c r="J220" s="4" t="str">
        <f ca="1">INDEX(INDIRECT($4:$4),Table1[//DB])</f>
        <v>ARTO MORO</v>
      </c>
      <c r="K220" s="5" t="str">
        <f ca="1">INDEX(INDIRECT($4:$4),Table1[//DB])</f>
        <v>ATALI</v>
      </c>
      <c r="L220" s="4" t="str">
        <f ca="1">INDEX(INDIRECT($4:$4),Table1[//DB])</f>
        <v>24 LSN</v>
      </c>
      <c r="M220" s="4" t="str">
        <f ca="1">INDEX(INDIRECT($4:$4),Table1[//DB])</f>
        <v>lem</v>
      </c>
      <c r="N220" s="4" t="str">
        <f ca="1">INDEX(INDIRECT($4:$4),Table1[//DB])</f>
        <v>24</v>
      </c>
      <c r="O220" s="4" t="str">
        <f ca="1">INDEX(INDIRECT($4:$4),Table1[//DB])</f>
        <v>LSN</v>
      </c>
      <c r="P220" s="4">
        <f ca="1">INDEX(INDIRECT($4:$4),Table1[//DB])</f>
        <v>12</v>
      </c>
      <c r="Q220" s="4" t="str">
        <f ca="1">INDEX(INDIRECT($4:$4),Table1[//DB])</f>
        <v>PCS</v>
      </c>
      <c r="R220" s="4" t="str">
        <f ca="1">INDEX(INDIRECT($4:$4),Table1[//DB])</f>
        <v/>
      </c>
      <c r="S220" s="4" t="str">
        <f ca="1">INDEX(INDIRECT($4:$4),Table1[//DB])</f>
        <v/>
      </c>
      <c r="T220" s="4">
        <f ca="1">INDEX(INDIRECT($4:$4),Table1[//DB])</f>
        <v>288</v>
      </c>
      <c r="U220" s="4" t="str">
        <f ca="1">INDEX(INDIRECT($4:$4),Table1[//DB])</f>
        <v>PCS</v>
      </c>
      <c r="V220" s="4"/>
      <c r="W220" s="2">
        <f>INDEX([1]!NOTA[C],Table1[[#This Row],[//NOTA]])</f>
        <v>5</v>
      </c>
      <c r="X220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220" s="2">
        <f ca="1">INDEX(INDIRECT($2:$2),Table1[//NOTA])</f>
        <v>0</v>
      </c>
      <c r="Z220" s="2">
        <f>IF(Table1[[#This Row],[CTN]]&lt;1,"",INDEX([1]!NOTA[QTY],Table1[[#This Row],[//NOTA]]))</f>
        <v>1440</v>
      </c>
      <c r="AA220" s="2" t="str">
        <f>IF(Table1[[#This Row],[CTN]]&lt;1,"",INDEX([1]!NOTA[STN],Table1[[#This Row],[//NOTA]]))</f>
        <v>PCS</v>
      </c>
      <c r="AB22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1440</v>
      </c>
      <c r="AC220" s="4" t="str">
        <f>IF(Table1[[#This Row],[CTN]]&lt;1,INDEX([1]!NOTA[QTY],Table1[[#This Row],[//NOTA]]),"")</f>
        <v/>
      </c>
      <c r="AD220" s="4" t="str">
        <f>IF(Table1[[#This Row],[SISA]]="","",INDEX([1]!NOTA[STN],Table1[[#This Row],[//NOTA]]))</f>
        <v/>
      </c>
      <c r="AE22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20" s="2" t="str">
        <f>IF(Table1[[#This Row],[SISA X]]="","",Table1[[#This Row],[STN X]])</f>
        <v/>
      </c>
      <c r="AG220" s="2" t="str">
        <f ca="1">IF(AND(AX$5:AX$373&gt;=$3:$3,AX$5:AX$373&lt;=$4:$4),Table1[[#This Row],[CTN]],"")</f>
        <v/>
      </c>
      <c r="AH220" s="2" t="str">
        <f ca="1">IF(Table1[[#This Row],[CTN_MG_1]]="","",Table1[[#This Row],[SISA X]])</f>
        <v/>
      </c>
      <c r="AI220" s="2" t="str">
        <f ca="1">IF(Table1[[#This Row],[QTY_ECER_MG_1]]="","",Table1[[#This Row],[STN SISA X]])</f>
        <v/>
      </c>
      <c r="AJ220" s="2" t="str">
        <f ca="1">IF(Table1[[#This Row],[CTN_MG_1]]="","",COUNT(AG$6:AG220))</f>
        <v/>
      </c>
      <c r="AK220" s="2">
        <f ca="1">IF(AND(Table1[TGL_H]&gt;=$3:$3,Table1[TGL_H]&lt;=$4:$4),Table1[CTN],"")</f>
        <v>5</v>
      </c>
      <c r="AL220" s="2" t="str">
        <f ca="1">IF(Table1[[#This Row],[CTN_MG_2]]="","",Table1[[#This Row],[SISA X]])</f>
        <v/>
      </c>
      <c r="AM220" s="2" t="str">
        <f ca="1">IF(Table1[[#This Row],[QTY_ECER_MG_2]]="","",Table1[[#This Row],[STN SISA X]])</f>
        <v/>
      </c>
      <c r="AN220" s="2">
        <f ca="1">IF(Table1[[#This Row],[CTN_MG_2]]="","",COUNT(AK$6:AK220))</f>
        <v>46</v>
      </c>
      <c r="AO220" s="2" t="str">
        <f ca="1">IF(AND(AX$5:AX$373&gt;=$3:$3,AX$5:AX$373&lt;=$4:$4),Table1[[#This Row],[CTN]],"")</f>
        <v/>
      </c>
      <c r="AP220" s="2" t="str">
        <f ca="1">IF(Table1[[#This Row],[CTN_MG_3]]="","",Table1[[#This Row],[SISA X]])</f>
        <v/>
      </c>
      <c r="AQ220" s="2" t="str">
        <f ca="1">IF(Table1[[#This Row],[QTY_ECER_MG_3]]="","",Table1[[#This Row],[STN SISA X]])</f>
        <v/>
      </c>
      <c r="AR220" s="4" t="str">
        <f ca="1">IF(Table1[[#This Row],[CTN_MG_3]]="","",COUNT(AO$6:AO220))</f>
        <v/>
      </c>
      <c r="AS220" s="4" t="str">
        <f ca="1">IF(AND(Table1[[#This Row],[TGL_H]]&gt;=$3:$3,Table1[[#This Row],[TGL_H]]&lt;=$4:$4),Table1[[#This Row],[CTN]],"")</f>
        <v/>
      </c>
      <c r="AT220" s="4" t="str">
        <f ca="1">IF(Table1[[#This Row],[CTN_MG_4]]="","",Table1[[#This Row],[SISA X]])</f>
        <v/>
      </c>
      <c r="AU220" s="4" t="str">
        <f ca="1">IF(Table1[[#This Row],[QTY_ECER_MG_4]]="","",Table1[[#This Row],[STN SISA X]])</f>
        <v/>
      </c>
      <c r="AV220" s="4" t="str">
        <f ca="1">IF(Table1[[#This Row],[CTN_MG_4]]="","",COUNT(AS$6:AS220))</f>
        <v/>
      </c>
      <c r="AW220" s="4">
        <f ca="1">IF(Table1[[#This Row],[ID_4]]="",IF(Table1[[#This Row],[ID_3]]="",IF(Table1[[#This Row],[ID_2]]="",IF(Table1[[#This Row],[ID_1]]="","",1),2),3),4)</f>
        <v>2</v>
      </c>
      <c r="AX220" s="3">
        <f ca="1">INDEX([1]!NOTA[TGL_H],Table1[[#This Row],[//NOTA]])</f>
        <v>45117</v>
      </c>
    </row>
    <row r="221" spans="1:50" x14ac:dyDescent="0.25">
      <c r="A221" s="1">
        <v>272</v>
      </c>
      <c r="D221" s="4" t="str">
        <f ca="1">INDEX([1]!NOTA[NB NOTA_C_QTY],Table1[[#This Row],[//NOTA]])</f>
        <v>oilpastelop12sppcaseseaworldjk12lsnartomoro</v>
      </c>
      <c r="E221" s="4" t="str">
        <f ca="1">INDEX([1]!NOTA[NB NOTA_C_QTY],Table1[[#This Row],[//NOTA]])&amp;Table1[[#This Row],[MINGGU]]</f>
        <v>oilpastelop12sppcaseseaworldjk12lsnartomoro2</v>
      </c>
      <c r="F221" s="4">
        <f t="shared" si="3"/>
        <v>272</v>
      </c>
      <c r="G221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21" s="4">
        <f ca="1">MATCH(Table1[[#This Row],[NB NOTA_C_QTY]],[2]!db[NB NOTA_C_QTY+F],0)</f>
        <v>599</v>
      </c>
      <c r="I221" s="4" t="str">
        <f ca="1">INDEX(INDIRECT($4:$4),Table1[//DB])</f>
        <v>O pastel JK 12W OP-12 S</v>
      </c>
      <c r="J221" s="4" t="str">
        <f ca="1">INDEX(INDIRECT($4:$4),Table1[//DB])</f>
        <v>ARTO MORO</v>
      </c>
      <c r="K221" s="5" t="str">
        <f ca="1">INDEX(INDIRECT($4:$4),Table1[//DB])</f>
        <v>ATALI</v>
      </c>
      <c r="L221" s="4" t="str">
        <f ca="1">INDEX(INDIRECT($4:$4),Table1[//DB])</f>
        <v>12 LSN</v>
      </c>
      <c r="M221" s="4" t="str">
        <f ca="1">INDEX(INDIRECT($4:$4),Table1[//DB])</f>
        <v>cr/op</v>
      </c>
      <c r="N221" s="4" t="str">
        <f ca="1">INDEX(INDIRECT($4:$4),Table1[//DB])</f>
        <v>12</v>
      </c>
      <c r="O221" s="4" t="str">
        <f ca="1">INDEX(INDIRECT($4:$4),Table1[//DB])</f>
        <v>LSN</v>
      </c>
      <c r="P221" s="4">
        <f ca="1">INDEX(INDIRECT($4:$4),Table1[//DB])</f>
        <v>12</v>
      </c>
      <c r="Q221" s="4" t="str">
        <f ca="1">INDEX(INDIRECT($4:$4),Table1[//DB])</f>
        <v>PCS</v>
      </c>
      <c r="R221" s="4" t="str">
        <f ca="1">INDEX(INDIRECT($4:$4),Table1[//DB])</f>
        <v/>
      </c>
      <c r="S221" s="4" t="str">
        <f ca="1">INDEX(INDIRECT($4:$4),Table1[//DB])</f>
        <v/>
      </c>
      <c r="T221" s="4">
        <f ca="1">INDEX(INDIRECT($4:$4),Table1[//DB])</f>
        <v>144</v>
      </c>
      <c r="U221" s="4" t="str">
        <f ca="1">INDEX(INDIRECT($4:$4),Table1[//DB])</f>
        <v>PCS</v>
      </c>
      <c r="V221" s="4"/>
      <c r="W221" s="2">
        <f>INDEX([1]!NOTA[C],Table1[[#This Row],[//NOTA]])</f>
        <v>10</v>
      </c>
      <c r="X221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221" s="2">
        <f ca="1">INDEX(INDIRECT($2:$2),Table1[//NOTA])</f>
        <v>0</v>
      </c>
      <c r="Z221" s="2">
        <f>IF(Table1[[#This Row],[CTN]]&lt;1,"",INDEX([1]!NOTA[QTY],Table1[[#This Row],[//NOTA]]))</f>
        <v>1440</v>
      </c>
      <c r="AA221" s="2" t="str">
        <f>IF(Table1[[#This Row],[CTN]]&lt;1,"",INDEX([1]!NOTA[STN],Table1[[#This Row],[//NOTA]]))</f>
        <v>SET</v>
      </c>
      <c r="AB22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1440</v>
      </c>
      <c r="AC221" s="4" t="str">
        <f>IF(Table1[[#This Row],[CTN]]&lt;1,INDEX([1]!NOTA[QTY],Table1[[#This Row],[//NOTA]]),"")</f>
        <v/>
      </c>
      <c r="AD221" s="4" t="str">
        <f>IF(Table1[[#This Row],[SISA]]="","",INDEX([1]!NOTA[STN],Table1[[#This Row],[//NOTA]]))</f>
        <v/>
      </c>
      <c r="AE22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21" s="2" t="str">
        <f>IF(Table1[[#This Row],[SISA X]]="","",Table1[[#This Row],[STN X]])</f>
        <v/>
      </c>
      <c r="AG221" s="2" t="str">
        <f ca="1">IF(AND(AX$5:AX$373&gt;=$3:$3,AX$5:AX$373&lt;=$4:$4),Table1[[#This Row],[CTN]],"")</f>
        <v/>
      </c>
      <c r="AH221" s="2" t="str">
        <f ca="1">IF(Table1[[#This Row],[CTN_MG_1]]="","",Table1[[#This Row],[SISA X]])</f>
        <v/>
      </c>
      <c r="AI221" s="2" t="str">
        <f ca="1">IF(Table1[[#This Row],[QTY_ECER_MG_1]]="","",Table1[[#This Row],[STN SISA X]])</f>
        <v/>
      </c>
      <c r="AJ221" s="2" t="str">
        <f ca="1">IF(Table1[[#This Row],[CTN_MG_1]]="","",COUNT(AG$6:AG221))</f>
        <v/>
      </c>
      <c r="AK221" s="2">
        <f ca="1">IF(AND(Table1[TGL_H]&gt;=$3:$3,Table1[TGL_H]&lt;=$4:$4),Table1[CTN],"")</f>
        <v>10</v>
      </c>
      <c r="AL221" s="2" t="str">
        <f ca="1">IF(Table1[[#This Row],[CTN_MG_2]]="","",Table1[[#This Row],[SISA X]])</f>
        <v/>
      </c>
      <c r="AM221" s="2" t="str">
        <f ca="1">IF(Table1[[#This Row],[QTY_ECER_MG_2]]="","",Table1[[#This Row],[STN SISA X]])</f>
        <v/>
      </c>
      <c r="AN221" s="2">
        <f ca="1">IF(Table1[[#This Row],[CTN_MG_2]]="","",COUNT(AK$6:AK221))</f>
        <v>47</v>
      </c>
      <c r="AO221" s="2" t="str">
        <f ca="1">IF(AND(AX$5:AX$373&gt;=$3:$3,AX$5:AX$373&lt;=$4:$4),Table1[[#This Row],[CTN]],"")</f>
        <v/>
      </c>
      <c r="AP221" s="2" t="str">
        <f ca="1">IF(Table1[[#This Row],[CTN_MG_3]]="","",Table1[[#This Row],[SISA X]])</f>
        <v/>
      </c>
      <c r="AQ221" s="2" t="str">
        <f ca="1">IF(Table1[[#This Row],[QTY_ECER_MG_3]]="","",Table1[[#This Row],[STN SISA X]])</f>
        <v/>
      </c>
      <c r="AR221" s="4" t="str">
        <f ca="1">IF(Table1[[#This Row],[CTN_MG_3]]="","",COUNT(AO$6:AO221))</f>
        <v/>
      </c>
      <c r="AS221" s="4" t="str">
        <f ca="1">IF(AND(Table1[[#This Row],[TGL_H]]&gt;=$3:$3,Table1[[#This Row],[TGL_H]]&lt;=$4:$4),Table1[[#This Row],[CTN]],"")</f>
        <v/>
      </c>
      <c r="AT221" s="4" t="str">
        <f ca="1">IF(Table1[[#This Row],[CTN_MG_4]]="","",Table1[[#This Row],[SISA X]])</f>
        <v/>
      </c>
      <c r="AU221" s="4" t="str">
        <f ca="1">IF(Table1[[#This Row],[QTY_ECER_MG_4]]="","",Table1[[#This Row],[STN SISA X]])</f>
        <v/>
      </c>
      <c r="AV221" s="4" t="str">
        <f ca="1">IF(Table1[[#This Row],[CTN_MG_4]]="","",COUNT(AS$6:AS221))</f>
        <v/>
      </c>
      <c r="AW221" s="4">
        <f ca="1">IF(Table1[[#This Row],[ID_4]]="",IF(Table1[[#This Row],[ID_3]]="",IF(Table1[[#This Row],[ID_2]]="",IF(Table1[[#This Row],[ID_1]]="","",1),2),3),4)</f>
        <v>2</v>
      </c>
      <c r="AX221" s="3">
        <f ca="1">INDEX([1]!NOTA[TGL_H],Table1[[#This Row],[//NOTA]])</f>
        <v>45117</v>
      </c>
    </row>
    <row r="222" spans="1:50" x14ac:dyDescent="0.25">
      <c r="A222" s="1">
        <v>273</v>
      </c>
      <c r="D222" s="4" t="str">
        <f ca="1">INDEX([1]!NOTA[NB NOTA_C_QTY],Table1[[#This Row],[//NOTA]])</f>
        <v>oilpastelop18sppcaseseaworldjk6lsnartomoro</v>
      </c>
      <c r="E222" s="4" t="str">
        <f ca="1">INDEX([1]!NOTA[NB NOTA_C_QTY],Table1[[#This Row],[//NOTA]])&amp;Table1[[#This Row],[MINGGU]]</f>
        <v>oilpastelop18sppcaseseaworldjk6lsnartomoro2</v>
      </c>
      <c r="F222" s="4">
        <f t="shared" si="3"/>
        <v>273</v>
      </c>
      <c r="G222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22" s="4">
        <f ca="1">MATCH(Table1[[#This Row],[NB NOTA_C_QTY]],[2]!db[NB NOTA_C_QTY+F],0)</f>
        <v>601</v>
      </c>
      <c r="I222" s="4" t="str">
        <f ca="1">INDEX(INDIRECT($4:$4),Table1[//DB])</f>
        <v>O pastel JK 18W OP-18 S</v>
      </c>
      <c r="J222" s="4" t="str">
        <f ca="1">INDEX(INDIRECT($4:$4),Table1[//DB])</f>
        <v>ARTO MORO</v>
      </c>
      <c r="K222" s="5" t="str">
        <f ca="1">INDEX(INDIRECT($4:$4),Table1[//DB])</f>
        <v>ATALI</v>
      </c>
      <c r="L222" s="4" t="str">
        <f ca="1">INDEX(INDIRECT($4:$4),Table1[//DB])</f>
        <v>6 LSN</v>
      </c>
      <c r="M222" s="4" t="str">
        <f ca="1">INDEX(INDIRECT($4:$4),Table1[//DB])</f>
        <v>cr/op</v>
      </c>
      <c r="N222" s="4" t="str">
        <f ca="1">INDEX(INDIRECT($4:$4),Table1[//DB])</f>
        <v>6</v>
      </c>
      <c r="O222" s="4" t="str">
        <f ca="1">INDEX(INDIRECT($4:$4),Table1[//DB])</f>
        <v>LSN</v>
      </c>
      <c r="P222" s="4">
        <f ca="1">INDEX(INDIRECT($4:$4),Table1[//DB])</f>
        <v>12</v>
      </c>
      <c r="Q222" s="4" t="str">
        <f ca="1">INDEX(INDIRECT($4:$4),Table1[//DB])</f>
        <v>PCS</v>
      </c>
      <c r="R222" s="4" t="str">
        <f ca="1">INDEX(INDIRECT($4:$4),Table1[//DB])</f>
        <v/>
      </c>
      <c r="S222" s="4" t="str">
        <f ca="1">INDEX(INDIRECT($4:$4),Table1[//DB])</f>
        <v/>
      </c>
      <c r="T222" s="4">
        <f ca="1">INDEX(INDIRECT($4:$4),Table1[//DB])</f>
        <v>72</v>
      </c>
      <c r="U222" s="4" t="str">
        <f ca="1">INDEX(INDIRECT($4:$4),Table1[//DB])</f>
        <v>PCS</v>
      </c>
      <c r="V222" s="4"/>
      <c r="W222" s="2">
        <f>INDEX([1]!NOTA[C],Table1[[#This Row],[//NOTA]])</f>
        <v>10</v>
      </c>
      <c r="X222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222" s="2">
        <f ca="1">INDEX(INDIRECT($2:$2),Table1[//NOTA])</f>
        <v>0</v>
      </c>
      <c r="Z222" s="2">
        <f>IF(Table1[[#This Row],[CTN]]&lt;1,"",INDEX([1]!NOTA[QTY],Table1[[#This Row],[//NOTA]]))</f>
        <v>720</v>
      </c>
      <c r="AA222" s="2" t="str">
        <f>IF(Table1[[#This Row],[CTN]]&lt;1,"",INDEX([1]!NOTA[STN],Table1[[#This Row],[//NOTA]]))</f>
        <v>SET</v>
      </c>
      <c r="AB22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</v>
      </c>
      <c r="AC222" s="4" t="str">
        <f>IF(Table1[[#This Row],[CTN]]&lt;1,INDEX([1]!NOTA[QTY],Table1[[#This Row],[//NOTA]]),"")</f>
        <v/>
      </c>
      <c r="AD222" s="4" t="str">
        <f>IF(Table1[[#This Row],[SISA]]="","",INDEX([1]!NOTA[STN],Table1[[#This Row],[//NOTA]]))</f>
        <v/>
      </c>
      <c r="AE22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22" s="2" t="str">
        <f>IF(Table1[[#This Row],[SISA X]]="","",Table1[[#This Row],[STN X]])</f>
        <v/>
      </c>
      <c r="AG222" s="2" t="str">
        <f ca="1">IF(AND(AX$5:AX$373&gt;=$3:$3,AX$5:AX$373&lt;=$4:$4),Table1[[#This Row],[CTN]],"")</f>
        <v/>
      </c>
      <c r="AH222" s="2" t="str">
        <f ca="1">IF(Table1[[#This Row],[CTN_MG_1]]="","",Table1[[#This Row],[SISA X]])</f>
        <v/>
      </c>
      <c r="AI222" s="2" t="str">
        <f ca="1">IF(Table1[[#This Row],[QTY_ECER_MG_1]]="","",Table1[[#This Row],[STN SISA X]])</f>
        <v/>
      </c>
      <c r="AJ222" s="2" t="str">
        <f ca="1">IF(Table1[[#This Row],[CTN_MG_1]]="","",COUNT(AG$6:AG222))</f>
        <v/>
      </c>
      <c r="AK222" s="2">
        <f ca="1">IF(AND(Table1[TGL_H]&gt;=$3:$3,Table1[TGL_H]&lt;=$4:$4),Table1[CTN],"")</f>
        <v>10</v>
      </c>
      <c r="AL222" s="2" t="str">
        <f ca="1">IF(Table1[[#This Row],[CTN_MG_2]]="","",Table1[[#This Row],[SISA X]])</f>
        <v/>
      </c>
      <c r="AM222" s="2" t="str">
        <f ca="1">IF(Table1[[#This Row],[QTY_ECER_MG_2]]="","",Table1[[#This Row],[STN SISA X]])</f>
        <v/>
      </c>
      <c r="AN222" s="2">
        <f ca="1">IF(Table1[[#This Row],[CTN_MG_2]]="","",COUNT(AK$6:AK222))</f>
        <v>48</v>
      </c>
      <c r="AO222" s="2" t="str">
        <f ca="1">IF(AND(AX$5:AX$373&gt;=$3:$3,AX$5:AX$373&lt;=$4:$4),Table1[[#This Row],[CTN]],"")</f>
        <v/>
      </c>
      <c r="AP222" s="2" t="str">
        <f ca="1">IF(Table1[[#This Row],[CTN_MG_3]]="","",Table1[[#This Row],[SISA X]])</f>
        <v/>
      </c>
      <c r="AQ222" s="2" t="str">
        <f ca="1">IF(Table1[[#This Row],[QTY_ECER_MG_3]]="","",Table1[[#This Row],[STN SISA X]])</f>
        <v/>
      </c>
      <c r="AR222" s="4" t="str">
        <f ca="1">IF(Table1[[#This Row],[CTN_MG_3]]="","",COUNT(AO$6:AO222))</f>
        <v/>
      </c>
      <c r="AS222" s="4" t="str">
        <f ca="1">IF(AND(Table1[[#This Row],[TGL_H]]&gt;=$3:$3,Table1[[#This Row],[TGL_H]]&lt;=$4:$4),Table1[[#This Row],[CTN]],"")</f>
        <v/>
      </c>
      <c r="AT222" s="4" t="str">
        <f ca="1">IF(Table1[[#This Row],[CTN_MG_4]]="","",Table1[[#This Row],[SISA X]])</f>
        <v/>
      </c>
      <c r="AU222" s="4" t="str">
        <f ca="1">IF(Table1[[#This Row],[QTY_ECER_MG_4]]="","",Table1[[#This Row],[STN SISA X]])</f>
        <v/>
      </c>
      <c r="AV222" s="4" t="str">
        <f ca="1">IF(Table1[[#This Row],[CTN_MG_4]]="","",COUNT(AS$6:AS222))</f>
        <v/>
      </c>
      <c r="AW222" s="4">
        <f ca="1">IF(Table1[[#This Row],[ID_4]]="",IF(Table1[[#This Row],[ID_3]]="",IF(Table1[[#This Row],[ID_2]]="",IF(Table1[[#This Row],[ID_1]]="","",1),2),3),4)</f>
        <v>2</v>
      </c>
      <c r="AX222" s="3">
        <f ca="1">INDEX([1]!NOTA[TGL_H],Table1[[#This Row],[//NOTA]])</f>
        <v>45117</v>
      </c>
    </row>
    <row r="223" spans="1:50" x14ac:dyDescent="0.25">
      <c r="A223" s="1">
        <v>274</v>
      </c>
      <c r="D223" s="4" t="str">
        <f ca="1">INDEX([1]!NOTA[NB NOTA_C_QTY],Table1[[#This Row],[//NOTA]])</f>
        <v>oilpastelop24sppcaseseaworldjk8box6setartomoro</v>
      </c>
      <c r="E223" s="4" t="str">
        <f ca="1">INDEX([1]!NOTA[NB NOTA_C_QTY],Table1[[#This Row],[//NOTA]])&amp;Table1[[#This Row],[MINGGU]]</f>
        <v>oilpastelop24sppcaseseaworldjk8box6setartomoro2</v>
      </c>
      <c r="F223" s="4">
        <f t="shared" si="3"/>
        <v>274</v>
      </c>
      <c r="G223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23" s="4">
        <f ca="1">MATCH(Table1[[#This Row],[NB NOTA_C_QTY]],[2]!db[NB NOTA_C_QTY+F],0)</f>
        <v>602</v>
      </c>
      <c r="I223" s="4" t="str">
        <f ca="1">INDEX(INDIRECT($4:$4),Table1[//DB])</f>
        <v>O pastel JK 24W OP-24 S</v>
      </c>
      <c r="J223" s="4" t="str">
        <f ca="1">INDEX(INDIRECT($4:$4),Table1[//DB])</f>
        <v>ARTO MORO</v>
      </c>
      <c r="K223" s="5" t="str">
        <f ca="1">INDEX(INDIRECT($4:$4),Table1[//DB])</f>
        <v>ATALI</v>
      </c>
      <c r="L223" s="4" t="str">
        <f ca="1">INDEX(INDIRECT($4:$4),Table1[//DB])</f>
        <v>8 BOX (6 SET)</v>
      </c>
      <c r="M223" s="4" t="str">
        <f ca="1">INDEX(INDIRECT($4:$4),Table1[//DB])</f>
        <v>cr/op</v>
      </c>
      <c r="N223" s="4" t="str">
        <f ca="1">INDEX(INDIRECT($4:$4),Table1[//DB])</f>
        <v>8</v>
      </c>
      <c r="O223" s="4" t="str">
        <f ca="1">INDEX(INDIRECT($4:$4),Table1[//DB])</f>
        <v>BOX</v>
      </c>
      <c r="P223" s="4" t="str">
        <f ca="1">INDEX(INDIRECT($4:$4),Table1[//DB])</f>
        <v>6</v>
      </c>
      <c r="Q223" s="4" t="str">
        <f ca="1">INDEX(INDIRECT($4:$4),Table1[//DB])</f>
        <v>SET</v>
      </c>
      <c r="R223" s="4" t="str">
        <f ca="1">INDEX(INDIRECT($4:$4),Table1[//DB])</f>
        <v/>
      </c>
      <c r="S223" s="4" t="str">
        <f ca="1">INDEX(INDIRECT($4:$4),Table1[//DB])</f>
        <v/>
      </c>
      <c r="T223" s="4">
        <f ca="1">INDEX(INDIRECT($4:$4),Table1[//DB])</f>
        <v>48</v>
      </c>
      <c r="U223" s="4" t="str">
        <f ca="1">INDEX(INDIRECT($4:$4),Table1[//DB])</f>
        <v>SET</v>
      </c>
      <c r="V223" s="4"/>
      <c r="W223" s="2">
        <f>INDEX([1]!NOTA[C],Table1[[#This Row],[//NOTA]])</f>
        <v>10</v>
      </c>
      <c r="X223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223" s="2">
        <f ca="1">INDEX(INDIRECT($2:$2),Table1[//NOTA])</f>
        <v>0</v>
      </c>
      <c r="Z223" s="2">
        <f>IF(Table1[[#This Row],[CTN]]&lt;1,"",INDEX([1]!NOTA[QTY],Table1[[#This Row],[//NOTA]]))</f>
        <v>480</v>
      </c>
      <c r="AA223" s="2" t="str">
        <f>IF(Table1[[#This Row],[CTN]]&lt;1,"",INDEX([1]!NOTA[STN],Table1[[#This Row],[//NOTA]]))</f>
        <v>SET</v>
      </c>
      <c r="AB22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480</v>
      </c>
      <c r="AC223" s="4" t="str">
        <f>IF(Table1[[#This Row],[CTN]]&lt;1,INDEX([1]!NOTA[QTY],Table1[[#This Row],[//NOTA]]),"")</f>
        <v/>
      </c>
      <c r="AD223" s="4" t="str">
        <f>IF(Table1[[#This Row],[SISA]]="","",INDEX([1]!NOTA[STN],Table1[[#This Row],[//NOTA]]))</f>
        <v/>
      </c>
      <c r="AE22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23" s="2" t="str">
        <f>IF(Table1[[#This Row],[SISA X]]="","",Table1[[#This Row],[STN X]])</f>
        <v/>
      </c>
      <c r="AG223" s="2" t="str">
        <f ca="1">IF(AND(AX$5:AX$373&gt;=$3:$3,AX$5:AX$373&lt;=$4:$4),Table1[[#This Row],[CTN]],"")</f>
        <v/>
      </c>
      <c r="AH223" s="2" t="str">
        <f ca="1">IF(Table1[[#This Row],[CTN_MG_1]]="","",Table1[[#This Row],[SISA X]])</f>
        <v/>
      </c>
      <c r="AI223" s="2" t="str">
        <f ca="1">IF(Table1[[#This Row],[QTY_ECER_MG_1]]="","",Table1[[#This Row],[STN SISA X]])</f>
        <v/>
      </c>
      <c r="AJ223" s="2" t="str">
        <f ca="1">IF(Table1[[#This Row],[CTN_MG_1]]="","",COUNT(AG$6:AG223))</f>
        <v/>
      </c>
      <c r="AK223" s="2">
        <f ca="1">IF(AND(Table1[TGL_H]&gt;=$3:$3,Table1[TGL_H]&lt;=$4:$4),Table1[CTN],"")</f>
        <v>10</v>
      </c>
      <c r="AL223" s="2" t="str">
        <f ca="1">IF(Table1[[#This Row],[CTN_MG_2]]="","",Table1[[#This Row],[SISA X]])</f>
        <v/>
      </c>
      <c r="AM223" s="2" t="str">
        <f ca="1">IF(Table1[[#This Row],[QTY_ECER_MG_2]]="","",Table1[[#This Row],[STN SISA X]])</f>
        <v/>
      </c>
      <c r="AN223" s="2">
        <f ca="1">IF(Table1[[#This Row],[CTN_MG_2]]="","",COUNT(AK$6:AK223))</f>
        <v>49</v>
      </c>
      <c r="AO223" s="2" t="str">
        <f ca="1">IF(AND(AX$5:AX$373&gt;=$3:$3,AX$5:AX$373&lt;=$4:$4),Table1[[#This Row],[CTN]],"")</f>
        <v/>
      </c>
      <c r="AP223" s="2" t="str">
        <f ca="1">IF(Table1[[#This Row],[CTN_MG_3]]="","",Table1[[#This Row],[SISA X]])</f>
        <v/>
      </c>
      <c r="AQ223" s="2" t="str">
        <f ca="1">IF(Table1[[#This Row],[QTY_ECER_MG_3]]="","",Table1[[#This Row],[STN SISA X]])</f>
        <v/>
      </c>
      <c r="AR223" s="4" t="str">
        <f ca="1">IF(Table1[[#This Row],[CTN_MG_3]]="","",COUNT(AO$6:AO223))</f>
        <v/>
      </c>
      <c r="AS223" s="4" t="str">
        <f ca="1">IF(AND(Table1[[#This Row],[TGL_H]]&gt;=$3:$3,Table1[[#This Row],[TGL_H]]&lt;=$4:$4),Table1[[#This Row],[CTN]],"")</f>
        <v/>
      </c>
      <c r="AT223" s="4" t="str">
        <f ca="1">IF(Table1[[#This Row],[CTN_MG_4]]="","",Table1[[#This Row],[SISA X]])</f>
        <v/>
      </c>
      <c r="AU223" s="4" t="str">
        <f ca="1">IF(Table1[[#This Row],[QTY_ECER_MG_4]]="","",Table1[[#This Row],[STN SISA X]])</f>
        <v/>
      </c>
      <c r="AV223" s="4" t="str">
        <f ca="1">IF(Table1[[#This Row],[CTN_MG_4]]="","",COUNT(AS$6:AS223))</f>
        <v/>
      </c>
      <c r="AW223" s="4">
        <f ca="1">IF(Table1[[#This Row],[ID_4]]="",IF(Table1[[#This Row],[ID_3]]="",IF(Table1[[#This Row],[ID_2]]="",IF(Table1[[#This Row],[ID_1]]="","",1),2),3),4)</f>
        <v>2</v>
      </c>
      <c r="AX223" s="3">
        <f ca="1">INDEX([1]!NOTA[TGL_H],Table1[[#This Row],[//NOTA]])</f>
        <v>45117</v>
      </c>
    </row>
    <row r="224" spans="1:50" x14ac:dyDescent="0.25">
      <c r="A224" s="1">
        <v>276</v>
      </c>
      <c r="D224" s="4" t="str">
        <f ca="1">INDEX([1]!NOTA[NB NOTA_C_QTY],Table1[[#This Row],[//NOTA]])</f>
        <v>oilpastelop12sppcaseseaworldjk12lsnartomoro</v>
      </c>
      <c r="E224" s="4" t="str">
        <f ca="1">INDEX([1]!NOTA[NB NOTA_C_QTY],Table1[[#This Row],[//NOTA]])&amp;Table1[[#This Row],[MINGGU]]</f>
        <v>oilpastelop12sppcaseseaworldjk12lsnartomoro2</v>
      </c>
      <c r="F224" s="4">
        <f t="shared" si="3"/>
        <v>276</v>
      </c>
      <c r="G224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24" s="4">
        <f ca="1">MATCH(Table1[[#This Row],[NB NOTA_C_QTY]],[2]!db[NB NOTA_C_QTY+F],0)</f>
        <v>599</v>
      </c>
      <c r="I224" s="4" t="str">
        <f ca="1">INDEX(INDIRECT($4:$4),Table1[//DB])</f>
        <v>O pastel JK 12W OP-12 S</v>
      </c>
      <c r="J224" s="4" t="str">
        <f ca="1">INDEX(INDIRECT($4:$4),Table1[//DB])</f>
        <v>ARTO MORO</v>
      </c>
      <c r="K224" s="5" t="str">
        <f ca="1">INDEX(INDIRECT($4:$4),Table1[//DB])</f>
        <v>ATALI</v>
      </c>
      <c r="L224" s="4" t="str">
        <f ca="1">INDEX(INDIRECT($4:$4),Table1[//DB])</f>
        <v>12 LSN</v>
      </c>
      <c r="M224" s="4" t="str">
        <f ca="1">INDEX(INDIRECT($4:$4),Table1[//DB])</f>
        <v>cr/op</v>
      </c>
      <c r="N224" s="4" t="str">
        <f ca="1">INDEX(INDIRECT($4:$4),Table1[//DB])</f>
        <v>12</v>
      </c>
      <c r="O224" s="4" t="str">
        <f ca="1">INDEX(INDIRECT($4:$4),Table1[//DB])</f>
        <v>LSN</v>
      </c>
      <c r="P224" s="4">
        <f ca="1">INDEX(INDIRECT($4:$4),Table1[//DB])</f>
        <v>12</v>
      </c>
      <c r="Q224" s="4" t="str">
        <f ca="1">INDEX(INDIRECT($4:$4),Table1[//DB])</f>
        <v>PCS</v>
      </c>
      <c r="R224" s="4" t="str">
        <f ca="1">INDEX(INDIRECT($4:$4),Table1[//DB])</f>
        <v/>
      </c>
      <c r="S224" s="4" t="str">
        <f ca="1">INDEX(INDIRECT($4:$4),Table1[//DB])</f>
        <v/>
      </c>
      <c r="T224" s="4">
        <f ca="1">INDEX(INDIRECT($4:$4),Table1[//DB])</f>
        <v>144</v>
      </c>
      <c r="U224" s="4" t="str">
        <f ca="1">INDEX(INDIRECT($4:$4),Table1[//DB])</f>
        <v>PCS</v>
      </c>
      <c r="V224" s="4"/>
      <c r="W224" s="2">
        <f>INDEX([1]!NOTA[C],Table1[[#This Row],[//NOTA]])</f>
        <v>14</v>
      </c>
      <c r="X224" s="2">
        <f ca="1">IF(Table1[[#This Row],[Column5]]/Table1[[#This Row],[QTY X]]=Table1[[#This Row],[CTN]],Table1[[#This Row],[Column5]]/Table1[[#This Row],[QTY X]],Table1[[#This Row],[Column5]]/Table1[[#This Row],[QTY X]]&amp;" xxx ")</f>
        <v>14</v>
      </c>
      <c r="Y224" s="2">
        <f ca="1">INDEX(INDIRECT($2:$2),Table1[//NOTA])</f>
        <v>0</v>
      </c>
      <c r="Z224" s="2">
        <f>IF(Table1[[#This Row],[CTN]]&lt;1,"",INDEX([1]!NOTA[QTY],Table1[[#This Row],[//NOTA]]))</f>
        <v>2016</v>
      </c>
      <c r="AA224" s="2" t="str">
        <f>IF(Table1[[#This Row],[CTN]]&lt;1,"",INDEX([1]!NOTA[STN],Table1[[#This Row],[//NOTA]]))</f>
        <v>SET</v>
      </c>
      <c r="AB22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2016</v>
      </c>
      <c r="AC224" s="4" t="str">
        <f>IF(Table1[[#This Row],[CTN]]&lt;1,INDEX([1]!NOTA[QTY],Table1[[#This Row],[//NOTA]]),"")</f>
        <v/>
      </c>
      <c r="AD224" s="4" t="str">
        <f>IF(Table1[[#This Row],[SISA]]="","",INDEX([1]!NOTA[STN],Table1[[#This Row],[//NOTA]]))</f>
        <v/>
      </c>
      <c r="AE22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24" s="2" t="str">
        <f>IF(Table1[[#This Row],[SISA X]]="","",Table1[[#This Row],[STN X]])</f>
        <v/>
      </c>
      <c r="AG224" s="2" t="str">
        <f ca="1">IF(AND(AX$5:AX$373&gt;=$3:$3,AX$5:AX$373&lt;=$4:$4),Table1[[#This Row],[CTN]],"")</f>
        <v/>
      </c>
      <c r="AH224" s="2" t="str">
        <f ca="1">IF(Table1[[#This Row],[CTN_MG_1]]="","",Table1[[#This Row],[SISA X]])</f>
        <v/>
      </c>
      <c r="AI224" s="2" t="str">
        <f ca="1">IF(Table1[[#This Row],[QTY_ECER_MG_1]]="","",Table1[[#This Row],[STN SISA X]])</f>
        <v/>
      </c>
      <c r="AJ224" s="2" t="str">
        <f ca="1">IF(Table1[[#This Row],[CTN_MG_1]]="","",COUNT(AG$6:AG224))</f>
        <v/>
      </c>
      <c r="AK224" s="2">
        <f ca="1">IF(AND(Table1[TGL_H]&gt;=$3:$3,Table1[TGL_H]&lt;=$4:$4),Table1[CTN],"")</f>
        <v>14</v>
      </c>
      <c r="AL224" s="2" t="str">
        <f ca="1">IF(Table1[[#This Row],[CTN_MG_2]]="","",Table1[[#This Row],[SISA X]])</f>
        <v/>
      </c>
      <c r="AM224" s="2" t="str">
        <f ca="1">IF(Table1[[#This Row],[QTY_ECER_MG_2]]="","",Table1[[#This Row],[STN SISA X]])</f>
        <v/>
      </c>
      <c r="AN224" s="2">
        <f ca="1">IF(Table1[[#This Row],[CTN_MG_2]]="","",COUNT(AK$6:AK224))</f>
        <v>50</v>
      </c>
      <c r="AO224" s="2" t="str">
        <f ca="1">IF(AND(AX$5:AX$373&gt;=$3:$3,AX$5:AX$373&lt;=$4:$4),Table1[[#This Row],[CTN]],"")</f>
        <v/>
      </c>
      <c r="AP224" s="2" t="str">
        <f ca="1">IF(Table1[[#This Row],[CTN_MG_3]]="","",Table1[[#This Row],[SISA X]])</f>
        <v/>
      </c>
      <c r="AQ224" s="2" t="str">
        <f ca="1">IF(Table1[[#This Row],[QTY_ECER_MG_3]]="","",Table1[[#This Row],[STN SISA X]])</f>
        <v/>
      </c>
      <c r="AR224" s="4" t="str">
        <f ca="1">IF(Table1[[#This Row],[CTN_MG_3]]="","",COUNT(AO$6:AO224))</f>
        <v/>
      </c>
      <c r="AS224" s="4" t="str">
        <f ca="1">IF(AND(Table1[[#This Row],[TGL_H]]&gt;=$3:$3,Table1[[#This Row],[TGL_H]]&lt;=$4:$4),Table1[[#This Row],[CTN]],"")</f>
        <v/>
      </c>
      <c r="AT224" s="4" t="str">
        <f ca="1">IF(Table1[[#This Row],[CTN_MG_4]]="","",Table1[[#This Row],[SISA X]])</f>
        <v/>
      </c>
      <c r="AU224" s="4" t="str">
        <f ca="1">IF(Table1[[#This Row],[QTY_ECER_MG_4]]="","",Table1[[#This Row],[STN SISA X]])</f>
        <v/>
      </c>
      <c r="AV224" s="4" t="str">
        <f ca="1">IF(Table1[[#This Row],[CTN_MG_4]]="","",COUNT(AS$6:AS224))</f>
        <v/>
      </c>
      <c r="AW224" s="4">
        <f ca="1">IF(Table1[[#This Row],[ID_4]]="",IF(Table1[[#This Row],[ID_3]]="",IF(Table1[[#This Row],[ID_2]]="",IF(Table1[[#This Row],[ID_1]]="","",1),2),3),4)</f>
        <v>2</v>
      </c>
      <c r="AX224" s="3">
        <f ca="1">INDEX([1]!NOTA[TGL_H],Table1[[#This Row],[//NOTA]])</f>
        <v>45117</v>
      </c>
    </row>
    <row r="225" spans="1:50" x14ac:dyDescent="0.25">
      <c r="A225" s="1">
        <v>277</v>
      </c>
      <c r="D225" s="4" t="str">
        <f ca="1">INDEX([1]!NOTA[NB NOTA_C_QTY],Table1[[#This Row],[//NOTA]])</f>
        <v>oilpastelop18sppcaseseaworldjk6lsnartomoro</v>
      </c>
      <c r="E225" s="4" t="str">
        <f ca="1">INDEX([1]!NOTA[NB NOTA_C_QTY],Table1[[#This Row],[//NOTA]])&amp;Table1[[#This Row],[MINGGU]]</f>
        <v>oilpastelop18sppcaseseaworldjk6lsnartomoro2</v>
      </c>
      <c r="F225" s="4">
        <f t="shared" si="3"/>
        <v>277</v>
      </c>
      <c r="G225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25" s="4">
        <f ca="1">MATCH(Table1[[#This Row],[NB NOTA_C_QTY]],[2]!db[NB NOTA_C_QTY+F],0)</f>
        <v>601</v>
      </c>
      <c r="I225" s="4" t="str">
        <f ca="1">INDEX(INDIRECT($4:$4),Table1[//DB])</f>
        <v>O pastel JK 18W OP-18 S</v>
      </c>
      <c r="J225" s="4" t="str">
        <f ca="1">INDEX(INDIRECT($4:$4),Table1[//DB])</f>
        <v>ARTO MORO</v>
      </c>
      <c r="K225" s="5" t="str">
        <f ca="1">INDEX(INDIRECT($4:$4),Table1[//DB])</f>
        <v>ATALI</v>
      </c>
      <c r="L225" s="4" t="str">
        <f ca="1">INDEX(INDIRECT($4:$4),Table1[//DB])</f>
        <v>6 LSN</v>
      </c>
      <c r="M225" s="4" t="str">
        <f ca="1">INDEX(INDIRECT($4:$4),Table1[//DB])</f>
        <v>cr/op</v>
      </c>
      <c r="N225" s="4" t="str">
        <f ca="1">INDEX(INDIRECT($4:$4),Table1[//DB])</f>
        <v>6</v>
      </c>
      <c r="O225" s="4" t="str">
        <f ca="1">INDEX(INDIRECT($4:$4),Table1[//DB])</f>
        <v>LSN</v>
      </c>
      <c r="P225" s="4">
        <f ca="1">INDEX(INDIRECT($4:$4),Table1[//DB])</f>
        <v>12</v>
      </c>
      <c r="Q225" s="4" t="str">
        <f ca="1">INDEX(INDIRECT($4:$4),Table1[//DB])</f>
        <v>PCS</v>
      </c>
      <c r="R225" s="4" t="str">
        <f ca="1">INDEX(INDIRECT($4:$4),Table1[//DB])</f>
        <v/>
      </c>
      <c r="S225" s="4" t="str">
        <f ca="1">INDEX(INDIRECT($4:$4),Table1[//DB])</f>
        <v/>
      </c>
      <c r="T225" s="4">
        <f ca="1">INDEX(INDIRECT($4:$4),Table1[//DB])</f>
        <v>72</v>
      </c>
      <c r="U225" s="4" t="str">
        <f ca="1">INDEX(INDIRECT($4:$4),Table1[//DB])</f>
        <v>PCS</v>
      </c>
      <c r="V225" s="4"/>
      <c r="W225" s="2">
        <f>INDEX([1]!NOTA[C],Table1[[#This Row],[//NOTA]])</f>
        <v>5</v>
      </c>
      <c r="X225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225" s="2">
        <f ca="1">INDEX(INDIRECT($2:$2),Table1[//NOTA])</f>
        <v>0</v>
      </c>
      <c r="Z225" s="2">
        <f>IF(Table1[[#This Row],[CTN]]&lt;1,"",INDEX([1]!NOTA[QTY],Table1[[#This Row],[//NOTA]]))</f>
        <v>360</v>
      </c>
      <c r="AA225" s="2" t="str">
        <f>IF(Table1[[#This Row],[CTN]]&lt;1,"",INDEX([1]!NOTA[STN],Table1[[#This Row],[//NOTA]]))</f>
        <v>SET</v>
      </c>
      <c r="AB22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360</v>
      </c>
      <c r="AC225" s="4" t="str">
        <f>IF(Table1[[#This Row],[CTN]]&lt;1,INDEX([1]!NOTA[QTY],Table1[[#This Row],[//NOTA]]),"")</f>
        <v/>
      </c>
      <c r="AD225" s="4" t="str">
        <f>IF(Table1[[#This Row],[SISA]]="","",INDEX([1]!NOTA[STN],Table1[[#This Row],[//NOTA]]))</f>
        <v/>
      </c>
      <c r="AE22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25" s="2" t="str">
        <f>IF(Table1[[#This Row],[SISA X]]="","",Table1[[#This Row],[STN X]])</f>
        <v/>
      </c>
      <c r="AG225" s="2" t="str">
        <f ca="1">IF(AND(AX$5:AX$373&gt;=$3:$3,AX$5:AX$373&lt;=$4:$4),Table1[[#This Row],[CTN]],"")</f>
        <v/>
      </c>
      <c r="AH225" s="2" t="str">
        <f ca="1">IF(Table1[[#This Row],[CTN_MG_1]]="","",Table1[[#This Row],[SISA X]])</f>
        <v/>
      </c>
      <c r="AI225" s="2" t="str">
        <f ca="1">IF(Table1[[#This Row],[QTY_ECER_MG_1]]="","",Table1[[#This Row],[STN SISA X]])</f>
        <v/>
      </c>
      <c r="AJ225" s="2" t="str">
        <f ca="1">IF(Table1[[#This Row],[CTN_MG_1]]="","",COUNT(AG$6:AG225))</f>
        <v/>
      </c>
      <c r="AK225" s="2">
        <f ca="1">IF(AND(Table1[TGL_H]&gt;=$3:$3,Table1[TGL_H]&lt;=$4:$4),Table1[CTN],"")</f>
        <v>5</v>
      </c>
      <c r="AL225" s="2" t="str">
        <f ca="1">IF(Table1[[#This Row],[CTN_MG_2]]="","",Table1[[#This Row],[SISA X]])</f>
        <v/>
      </c>
      <c r="AM225" s="2" t="str">
        <f ca="1">IF(Table1[[#This Row],[QTY_ECER_MG_2]]="","",Table1[[#This Row],[STN SISA X]])</f>
        <v/>
      </c>
      <c r="AN225" s="2">
        <f ca="1">IF(Table1[[#This Row],[CTN_MG_2]]="","",COUNT(AK$6:AK225))</f>
        <v>51</v>
      </c>
      <c r="AO225" s="2" t="str">
        <f ca="1">IF(AND(AX$5:AX$373&gt;=$3:$3,AX$5:AX$373&lt;=$4:$4),Table1[[#This Row],[CTN]],"")</f>
        <v/>
      </c>
      <c r="AP225" s="2" t="str">
        <f ca="1">IF(Table1[[#This Row],[CTN_MG_3]]="","",Table1[[#This Row],[SISA X]])</f>
        <v/>
      </c>
      <c r="AQ225" s="2" t="str">
        <f ca="1">IF(Table1[[#This Row],[QTY_ECER_MG_3]]="","",Table1[[#This Row],[STN SISA X]])</f>
        <v/>
      </c>
      <c r="AR225" s="4" t="str">
        <f ca="1">IF(Table1[[#This Row],[CTN_MG_3]]="","",COUNT(AO$6:AO225))</f>
        <v/>
      </c>
      <c r="AS225" s="4" t="str">
        <f ca="1">IF(AND(Table1[[#This Row],[TGL_H]]&gt;=$3:$3,Table1[[#This Row],[TGL_H]]&lt;=$4:$4),Table1[[#This Row],[CTN]],"")</f>
        <v/>
      </c>
      <c r="AT225" s="4" t="str">
        <f ca="1">IF(Table1[[#This Row],[CTN_MG_4]]="","",Table1[[#This Row],[SISA X]])</f>
        <v/>
      </c>
      <c r="AU225" s="4" t="str">
        <f ca="1">IF(Table1[[#This Row],[QTY_ECER_MG_4]]="","",Table1[[#This Row],[STN SISA X]])</f>
        <v/>
      </c>
      <c r="AV225" s="4" t="str">
        <f ca="1">IF(Table1[[#This Row],[CTN_MG_4]]="","",COUNT(AS$6:AS225))</f>
        <v/>
      </c>
      <c r="AW225" s="4">
        <f ca="1">IF(Table1[[#This Row],[ID_4]]="",IF(Table1[[#This Row],[ID_3]]="",IF(Table1[[#This Row],[ID_2]]="",IF(Table1[[#This Row],[ID_1]]="","",1),2),3),4)</f>
        <v>2</v>
      </c>
      <c r="AX225" s="3">
        <f ca="1">INDEX([1]!NOTA[TGL_H],Table1[[#This Row],[//NOTA]])</f>
        <v>45117</v>
      </c>
    </row>
    <row r="226" spans="1:50" x14ac:dyDescent="0.25">
      <c r="A226" s="1">
        <v>278</v>
      </c>
      <c r="D226" s="4" t="str">
        <f ca="1">INDEX([1]!NOTA[NB NOTA_C_QTY],Table1[[#This Row],[//NOTA]])</f>
        <v>oilpastelop24sppcaseseaworldjk8box6setartomoro</v>
      </c>
      <c r="E226" s="4" t="str">
        <f ca="1">INDEX([1]!NOTA[NB NOTA_C_QTY],Table1[[#This Row],[//NOTA]])&amp;Table1[[#This Row],[MINGGU]]</f>
        <v>oilpastelop24sppcaseseaworldjk8box6setartomoro2</v>
      </c>
      <c r="F226" s="4">
        <f t="shared" si="3"/>
        <v>278</v>
      </c>
      <c r="G226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26" s="4">
        <f ca="1">MATCH(Table1[[#This Row],[NB NOTA_C_QTY]],[2]!db[NB NOTA_C_QTY+F],0)</f>
        <v>602</v>
      </c>
      <c r="I226" s="4" t="str">
        <f ca="1">INDEX(INDIRECT($4:$4),Table1[//DB])</f>
        <v>O pastel JK 24W OP-24 S</v>
      </c>
      <c r="J226" s="4" t="str">
        <f ca="1">INDEX(INDIRECT($4:$4),Table1[//DB])</f>
        <v>ARTO MORO</v>
      </c>
      <c r="K226" s="5" t="str">
        <f ca="1">INDEX(INDIRECT($4:$4),Table1[//DB])</f>
        <v>ATALI</v>
      </c>
      <c r="L226" s="4" t="str">
        <f ca="1">INDEX(INDIRECT($4:$4),Table1[//DB])</f>
        <v>8 BOX (6 SET)</v>
      </c>
      <c r="M226" s="4" t="str">
        <f ca="1">INDEX(INDIRECT($4:$4),Table1[//DB])</f>
        <v>cr/op</v>
      </c>
      <c r="N226" s="4" t="str">
        <f ca="1">INDEX(INDIRECT($4:$4),Table1[//DB])</f>
        <v>8</v>
      </c>
      <c r="O226" s="4" t="str">
        <f ca="1">INDEX(INDIRECT($4:$4),Table1[//DB])</f>
        <v>BOX</v>
      </c>
      <c r="P226" s="4" t="str">
        <f ca="1">INDEX(INDIRECT($4:$4),Table1[//DB])</f>
        <v>6</v>
      </c>
      <c r="Q226" s="4" t="str">
        <f ca="1">INDEX(INDIRECT($4:$4),Table1[//DB])</f>
        <v>SET</v>
      </c>
      <c r="R226" s="4" t="str">
        <f ca="1">INDEX(INDIRECT($4:$4),Table1[//DB])</f>
        <v/>
      </c>
      <c r="S226" s="4" t="str">
        <f ca="1">INDEX(INDIRECT($4:$4),Table1[//DB])</f>
        <v/>
      </c>
      <c r="T226" s="4">
        <f ca="1">INDEX(INDIRECT($4:$4),Table1[//DB])</f>
        <v>48</v>
      </c>
      <c r="U226" s="4" t="str">
        <f ca="1">INDEX(INDIRECT($4:$4),Table1[//DB])</f>
        <v>SET</v>
      </c>
      <c r="V226" s="4"/>
      <c r="W226" s="2">
        <f>INDEX([1]!NOTA[C],Table1[[#This Row],[//NOTA]])</f>
        <v>3</v>
      </c>
      <c r="X226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226" s="2">
        <f ca="1">INDEX(INDIRECT($2:$2),Table1[//NOTA])</f>
        <v>0</v>
      </c>
      <c r="Z226" s="2">
        <f>IF(Table1[[#This Row],[CTN]]&lt;1,"",INDEX([1]!NOTA[QTY],Table1[[#This Row],[//NOTA]]))</f>
        <v>144</v>
      </c>
      <c r="AA226" s="2" t="str">
        <f>IF(Table1[[#This Row],[CTN]]&lt;1,"",INDEX([1]!NOTA[STN],Table1[[#This Row],[//NOTA]]))</f>
        <v>SET</v>
      </c>
      <c r="AB22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</v>
      </c>
      <c r="AC226" s="4" t="str">
        <f>IF(Table1[[#This Row],[CTN]]&lt;1,INDEX([1]!NOTA[QTY],Table1[[#This Row],[//NOTA]]),"")</f>
        <v/>
      </c>
      <c r="AD226" s="4" t="str">
        <f>IF(Table1[[#This Row],[SISA]]="","",INDEX([1]!NOTA[STN],Table1[[#This Row],[//NOTA]]))</f>
        <v/>
      </c>
      <c r="AE22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26" s="2" t="str">
        <f>IF(Table1[[#This Row],[SISA X]]="","",Table1[[#This Row],[STN X]])</f>
        <v/>
      </c>
      <c r="AG226" s="2" t="str">
        <f ca="1">IF(AND(AX$5:AX$373&gt;=$3:$3,AX$5:AX$373&lt;=$4:$4),Table1[[#This Row],[CTN]],"")</f>
        <v/>
      </c>
      <c r="AH226" s="2" t="str">
        <f ca="1">IF(Table1[[#This Row],[CTN_MG_1]]="","",Table1[[#This Row],[SISA X]])</f>
        <v/>
      </c>
      <c r="AI226" s="2" t="str">
        <f ca="1">IF(Table1[[#This Row],[QTY_ECER_MG_1]]="","",Table1[[#This Row],[STN SISA X]])</f>
        <v/>
      </c>
      <c r="AJ226" s="2" t="str">
        <f ca="1">IF(Table1[[#This Row],[CTN_MG_1]]="","",COUNT(AG$6:AG226))</f>
        <v/>
      </c>
      <c r="AK226" s="2">
        <f ca="1">IF(AND(Table1[TGL_H]&gt;=$3:$3,Table1[TGL_H]&lt;=$4:$4),Table1[CTN],"")</f>
        <v>3</v>
      </c>
      <c r="AL226" s="2" t="str">
        <f ca="1">IF(Table1[[#This Row],[CTN_MG_2]]="","",Table1[[#This Row],[SISA X]])</f>
        <v/>
      </c>
      <c r="AM226" s="2" t="str">
        <f ca="1">IF(Table1[[#This Row],[QTY_ECER_MG_2]]="","",Table1[[#This Row],[STN SISA X]])</f>
        <v/>
      </c>
      <c r="AN226" s="2">
        <f ca="1">IF(Table1[[#This Row],[CTN_MG_2]]="","",COUNT(AK$6:AK226))</f>
        <v>52</v>
      </c>
      <c r="AO226" s="2" t="str">
        <f ca="1">IF(AND(AX$5:AX$373&gt;=$3:$3,AX$5:AX$373&lt;=$4:$4),Table1[[#This Row],[CTN]],"")</f>
        <v/>
      </c>
      <c r="AP226" s="2" t="str">
        <f ca="1">IF(Table1[[#This Row],[CTN_MG_3]]="","",Table1[[#This Row],[SISA X]])</f>
        <v/>
      </c>
      <c r="AQ226" s="2" t="str">
        <f ca="1">IF(Table1[[#This Row],[QTY_ECER_MG_3]]="","",Table1[[#This Row],[STN SISA X]])</f>
        <v/>
      </c>
      <c r="AR226" s="4" t="str">
        <f ca="1">IF(Table1[[#This Row],[CTN_MG_3]]="","",COUNT(AO$6:AO226))</f>
        <v/>
      </c>
      <c r="AS226" s="4" t="str">
        <f ca="1">IF(AND(Table1[[#This Row],[TGL_H]]&gt;=$3:$3,Table1[[#This Row],[TGL_H]]&lt;=$4:$4),Table1[[#This Row],[CTN]],"")</f>
        <v/>
      </c>
      <c r="AT226" s="4" t="str">
        <f ca="1">IF(Table1[[#This Row],[CTN_MG_4]]="","",Table1[[#This Row],[SISA X]])</f>
        <v/>
      </c>
      <c r="AU226" s="4" t="str">
        <f ca="1">IF(Table1[[#This Row],[QTY_ECER_MG_4]]="","",Table1[[#This Row],[STN SISA X]])</f>
        <v/>
      </c>
      <c r="AV226" s="4" t="str">
        <f ca="1">IF(Table1[[#This Row],[CTN_MG_4]]="","",COUNT(AS$6:AS226))</f>
        <v/>
      </c>
      <c r="AW226" s="4">
        <f ca="1">IF(Table1[[#This Row],[ID_4]]="",IF(Table1[[#This Row],[ID_3]]="",IF(Table1[[#This Row],[ID_2]]="",IF(Table1[[#This Row],[ID_1]]="","",1),2),3),4)</f>
        <v>2</v>
      </c>
      <c r="AX226" s="3">
        <f ca="1">INDEX([1]!NOTA[TGL_H],Table1[[#This Row],[//NOTA]])</f>
        <v>45117</v>
      </c>
    </row>
    <row r="227" spans="1:50" x14ac:dyDescent="0.25">
      <c r="A227" s="1">
        <v>279</v>
      </c>
      <c r="D227" s="4" t="str">
        <f ca="1">INDEX([1]!NOTA[NB NOTA_C_QTY],Table1[[#This Row],[//NOTA]])</f>
        <v>erasereb30jk50box30pcsartomoro</v>
      </c>
      <c r="E227" s="4" t="str">
        <f ca="1">INDEX([1]!NOTA[NB NOTA_C_QTY],Table1[[#This Row],[//NOTA]])&amp;Table1[[#This Row],[MINGGU]]</f>
        <v>erasereb30jk50box30pcsartomoro2</v>
      </c>
      <c r="F227" s="4">
        <f t="shared" si="3"/>
        <v>279</v>
      </c>
      <c r="G227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27" s="4">
        <f ca="1">MATCH(Table1[[#This Row],[NB NOTA_C_QTY]],[2]!db[NB NOTA_C_QTY+F],0)</f>
        <v>891</v>
      </c>
      <c r="I227" s="4" t="str">
        <f ca="1">INDEX(INDIRECT($4:$4),Table1[//DB])</f>
        <v>Stip JK 30 Ht</v>
      </c>
      <c r="J227" s="4" t="str">
        <f ca="1">INDEX(INDIRECT($4:$4),Table1[//DB])</f>
        <v>ARTO MORO</v>
      </c>
      <c r="K227" s="5" t="str">
        <f ca="1">INDEX(INDIRECT($4:$4),Table1[//DB])</f>
        <v>ATALI</v>
      </c>
      <c r="L227" s="4" t="str">
        <f ca="1">INDEX(INDIRECT($4:$4),Table1[//DB])</f>
        <v>50 BOX (30 PCS)</v>
      </c>
      <c r="M227" s="4" t="str">
        <f ca="1">INDEX(INDIRECT($4:$4),Table1[//DB])</f>
        <v>stip</v>
      </c>
      <c r="N227" s="4" t="str">
        <f ca="1">INDEX(INDIRECT($4:$4),Table1[//DB])</f>
        <v>50</v>
      </c>
      <c r="O227" s="4" t="str">
        <f ca="1">INDEX(INDIRECT($4:$4),Table1[//DB])</f>
        <v>BOX</v>
      </c>
      <c r="P227" s="4" t="str">
        <f ca="1">INDEX(INDIRECT($4:$4),Table1[//DB])</f>
        <v>30</v>
      </c>
      <c r="Q227" s="4" t="str">
        <f ca="1">INDEX(INDIRECT($4:$4),Table1[//DB])</f>
        <v>PCS</v>
      </c>
      <c r="R227" s="4" t="str">
        <f ca="1">INDEX(INDIRECT($4:$4),Table1[//DB])</f>
        <v/>
      </c>
      <c r="S227" s="4" t="str">
        <f ca="1">INDEX(INDIRECT($4:$4),Table1[//DB])</f>
        <v/>
      </c>
      <c r="T227" s="4">
        <f ca="1">INDEX(INDIRECT($4:$4),Table1[//DB])</f>
        <v>1500</v>
      </c>
      <c r="U227" s="4" t="str">
        <f ca="1">INDEX(INDIRECT($4:$4),Table1[//DB])</f>
        <v>PCS</v>
      </c>
      <c r="V227" s="4"/>
      <c r="W227" s="2">
        <f>INDEX([1]!NOTA[C],Table1[[#This Row],[//NOTA]])</f>
        <v>1</v>
      </c>
      <c r="X227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27" s="2">
        <f ca="1">INDEX(INDIRECT($2:$2),Table1[//NOTA])</f>
        <v>0</v>
      </c>
      <c r="Z227" s="2">
        <f>IF(Table1[[#This Row],[CTN]]&lt;1,"",INDEX([1]!NOTA[QTY],Table1[[#This Row],[//NOTA]]))</f>
        <v>50</v>
      </c>
      <c r="AA227" s="2" t="str">
        <f>IF(Table1[[#This Row],[CTN]]&lt;1,"",INDEX([1]!NOTA[STN],Table1[[#This Row],[//NOTA]]))</f>
        <v>BOX</v>
      </c>
      <c r="AB22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1500</v>
      </c>
      <c r="AC227" s="4" t="str">
        <f>IF(Table1[[#This Row],[CTN]]&lt;1,INDEX([1]!NOTA[QTY],Table1[[#This Row],[//NOTA]]),"")</f>
        <v/>
      </c>
      <c r="AD227" s="4" t="str">
        <f>IF(Table1[[#This Row],[SISA]]="","",INDEX([1]!NOTA[STN],Table1[[#This Row],[//NOTA]]))</f>
        <v/>
      </c>
      <c r="AE22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27" s="2" t="str">
        <f>IF(Table1[[#This Row],[SISA X]]="","",Table1[[#This Row],[STN X]])</f>
        <v/>
      </c>
      <c r="AG227" s="2" t="str">
        <f ca="1">IF(AND(AX$5:AX$373&gt;=$3:$3,AX$5:AX$373&lt;=$4:$4),Table1[[#This Row],[CTN]],"")</f>
        <v/>
      </c>
      <c r="AH227" s="2" t="str">
        <f ca="1">IF(Table1[[#This Row],[CTN_MG_1]]="","",Table1[[#This Row],[SISA X]])</f>
        <v/>
      </c>
      <c r="AI227" s="2" t="str">
        <f ca="1">IF(Table1[[#This Row],[QTY_ECER_MG_1]]="","",Table1[[#This Row],[STN SISA X]])</f>
        <v/>
      </c>
      <c r="AJ227" s="2" t="str">
        <f ca="1">IF(Table1[[#This Row],[CTN_MG_1]]="","",COUNT(AG$6:AG227))</f>
        <v/>
      </c>
      <c r="AK227" s="2">
        <f ca="1">IF(AND(Table1[TGL_H]&gt;=$3:$3,Table1[TGL_H]&lt;=$4:$4),Table1[CTN],"")</f>
        <v>1</v>
      </c>
      <c r="AL227" s="2" t="str">
        <f ca="1">IF(Table1[[#This Row],[CTN_MG_2]]="","",Table1[[#This Row],[SISA X]])</f>
        <v/>
      </c>
      <c r="AM227" s="2" t="str">
        <f ca="1">IF(Table1[[#This Row],[QTY_ECER_MG_2]]="","",Table1[[#This Row],[STN SISA X]])</f>
        <v/>
      </c>
      <c r="AN227" s="2">
        <f ca="1">IF(Table1[[#This Row],[CTN_MG_2]]="","",COUNT(AK$6:AK227))</f>
        <v>53</v>
      </c>
      <c r="AO227" s="2" t="str">
        <f ca="1">IF(AND(AX$5:AX$373&gt;=$3:$3,AX$5:AX$373&lt;=$4:$4),Table1[[#This Row],[CTN]],"")</f>
        <v/>
      </c>
      <c r="AP227" s="2" t="str">
        <f ca="1">IF(Table1[[#This Row],[CTN_MG_3]]="","",Table1[[#This Row],[SISA X]])</f>
        <v/>
      </c>
      <c r="AQ227" s="2" t="str">
        <f ca="1">IF(Table1[[#This Row],[QTY_ECER_MG_3]]="","",Table1[[#This Row],[STN SISA X]])</f>
        <v/>
      </c>
      <c r="AR227" s="4" t="str">
        <f ca="1">IF(Table1[[#This Row],[CTN_MG_3]]="","",COUNT(AO$6:AO227))</f>
        <v/>
      </c>
      <c r="AS227" s="4" t="str">
        <f ca="1">IF(AND(Table1[[#This Row],[TGL_H]]&gt;=$3:$3,Table1[[#This Row],[TGL_H]]&lt;=$4:$4),Table1[[#This Row],[CTN]],"")</f>
        <v/>
      </c>
      <c r="AT227" s="4" t="str">
        <f ca="1">IF(Table1[[#This Row],[CTN_MG_4]]="","",Table1[[#This Row],[SISA X]])</f>
        <v/>
      </c>
      <c r="AU227" s="4" t="str">
        <f ca="1">IF(Table1[[#This Row],[QTY_ECER_MG_4]]="","",Table1[[#This Row],[STN SISA X]])</f>
        <v/>
      </c>
      <c r="AV227" s="4" t="str">
        <f ca="1">IF(Table1[[#This Row],[CTN_MG_4]]="","",COUNT(AS$6:AS227))</f>
        <v/>
      </c>
      <c r="AW227" s="4">
        <f ca="1">IF(Table1[[#This Row],[ID_4]]="",IF(Table1[[#This Row],[ID_3]]="",IF(Table1[[#This Row],[ID_2]]="",IF(Table1[[#This Row],[ID_1]]="","",1),2),3),4)</f>
        <v>2</v>
      </c>
      <c r="AX227" s="3">
        <f ca="1">INDEX([1]!NOTA[TGL_H],Table1[[#This Row],[//NOTA]])</f>
        <v>45117</v>
      </c>
    </row>
    <row r="228" spans="1:50" x14ac:dyDescent="0.25">
      <c r="A228" s="1">
        <v>280</v>
      </c>
      <c r="D228" s="4" t="str">
        <f ca="1">INDEX([1]!NOTA[NB NOTA_C_QTY],Table1[[#This Row],[//NOTA]])</f>
        <v>eraserer30wjk50box30pcsartomoro</v>
      </c>
      <c r="E228" s="4" t="str">
        <f ca="1">INDEX([1]!NOTA[NB NOTA_C_QTY],Table1[[#This Row],[//NOTA]])&amp;Table1[[#This Row],[MINGGU]]</f>
        <v>eraserer30wjk50box30pcsartomoro2</v>
      </c>
      <c r="F228" s="4">
        <f t="shared" si="3"/>
        <v>280</v>
      </c>
      <c r="G228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28" s="4">
        <f ca="1">MATCH(Table1[[#This Row],[NB NOTA_C_QTY]],[2]!db[NB NOTA_C_QTY+F],0)</f>
        <v>897</v>
      </c>
      <c r="I228" s="4" t="str">
        <f ca="1">INDEX(INDIRECT($4:$4),Table1[//DB])</f>
        <v>Stip JK 30 P</v>
      </c>
      <c r="J228" s="4" t="str">
        <f ca="1">INDEX(INDIRECT($4:$4),Table1[//DB])</f>
        <v>ARTO MORO</v>
      </c>
      <c r="K228" s="5" t="str">
        <f ca="1">INDEX(INDIRECT($4:$4),Table1[//DB])</f>
        <v>ATALI</v>
      </c>
      <c r="L228" s="4" t="str">
        <f ca="1">INDEX(INDIRECT($4:$4),Table1[//DB])</f>
        <v>50 BOX (30 PCS)</v>
      </c>
      <c r="M228" s="4" t="str">
        <f ca="1">INDEX(INDIRECT($4:$4),Table1[//DB])</f>
        <v>stip</v>
      </c>
      <c r="N228" s="4" t="str">
        <f ca="1">INDEX(INDIRECT($4:$4),Table1[//DB])</f>
        <v>50</v>
      </c>
      <c r="O228" s="4" t="str">
        <f ca="1">INDEX(INDIRECT($4:$4),Table1[//DB])</f>
        <v>BOX</v>
      </c>
      <c r="P228" s="4" t="str">
        <f ca="1">INDEX(INDIRECT($4:$4),Table1[//DB])</f>
        <v>30</v>
      </c>
      <c r="Q228" s="4" t="str">
        <f ca="1">INDEX(INDIRECT($4:$4),Table1[//DB])</f>
        <v>PCS</v>
      </c>
      <c r="R228" s="4" t="str">
        <f ca="1">INDEX(INDIRECT($4:$4),Table1[//DB])</f>
        <v/>
      </c>
      <c r="S228" s="4" t="str">
        <f ca="1">INDEX(INDIRECT($4:$4),Table1[//DB])</f>
        <v/>
      </c>
      <c r="T228" s="4">
        <f ca="1">INDEX(INDIRECT($4:$4),Table1[//DB])</f>
        <v>1500</v>
      </c>
      <c r="U228" s="4" t="str">
        <f ca="1">INDEX(INDIRECT($4:$4),Table1[//DB])</f>
        <v>PCS</v>
      </c>
      <c r="V228" s="4"/>
      <c r="W228" s="2">
        <f>INDEX([1]!NOTA[C],Table1[[#This Row],[//NOTA]])</f>
        <v>2</v>
      </c>
      <c r="X228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28" s="2">
        <f ca="1">INDEX(INDIRECT($2:$2),Table1[//NOTA])</f>
        <v>0</v>
      </c>
      <c r="Z228" s="2">
        <f>IF(Table1[[#This Row],[CTN]]&lt;1,"",INDEX([1]!NOTA[QTY],Table1[[#This Row],[//NOTA]]))</f>
        <v>100</v>
      </c>
      <c r="AA228" s="2" t="str">
        <f>IF(Table1[[#This Row],[CTN]]&lt;1,"",INDEX([1]!NOTA[STN],Table1[[#This Row],[//NOTA]]))</f>
        <v>BOX</v>
      </c>
      <c r="AB22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3000</v>
      </c>
      <c r="AC228" s="4" t="str">
        <f>IF(Table1[[#This Row],[CTN]]&lt;1,INDEX([1]!NOTA[QTY],Table1[[#This Row],[//NOTA]]),"")</f>
        <v/>
      </c>
      <c r="AD228" s="4" t="str">
        <f>IF(Table1[[#This Row],[SISA]]="","",INDEX([1]!NOTA[STN],Table1[[#This Row],[//NOTA]]))</f>
        <v/>
      </c>
      <c r="AE22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28" s="2" t="str">
        <f>IF(Table1[[#This Row],[SISA X]]="","",Table1[[#This Row],[STN X]])</f>
        <v/>
      </c>
      <c r="AG228" s="2" t="str">
        <f ca="1">IF(AND(AX$5:AX$373&gt;=$3:$3,AX$5:AX$373&lt;=$4:$4),Table1[[#This Row],[CTN]],"")</f>
        <v/>
      </c>
      <c r="AH228" s="2" t="str">
        <f ca="1">IF(Table1[[#This Row],[CTN_MG_1]]="","",Table1[[#This Row],[SISA X]])</f>
        <v/>
      </c>
      <c r="AI228" s="2" t="str">
        <f ca="1">IF(Table1[[#This Row],[QTY_ECER_MG_1]]="","",Table1[[#This Row],[STN SISA X]])</f>
        <v/>
      </c>
      <c r="AJ228" s="2" t="str">
        <f ca="1">IF(Table1[[#This Row],[CTN_MG_1]]="","",COUNT(AG$6:AG228))</f>
        <v/>
      </c>
      <c r="AK228" s="2">
        <f ca="1">IF(AND(Table1[TGL_H]&gt;=$3:$3,Table1[TGL_H]&lt;=$4:$4),Table1[CTN],"")</f>
        <v>2</v>
      </c>
      <c r="AL228" s="2" t="str">
        <f ca="1">IF(Table1[[#This Row],[CTN_MG_2]]="","",Table1[[#This Row],[SISA X]])</f>
        <v/>
      </c>
      <c r="AM228" s="2" t="str">
        <f ca="1">IF(Table1[[#This Row],[QTY_ECER_MG_2]]="","",Table1[[#This Row],[STN SISA X]])</f>
        <v/>
      </c>
      <c r="AN228" s="2">
        <f ca="1">IF(Table1[[#This Row],[CTN_MG_2]]="","",COUNT(AK$6:AK228))</f>
        <v>54</v>
      </c>
      <c r="AO228" s="2" t="str">
        <f ca="1">IF(AND(AX$5:AX$373&gt;=$3:$3,AX$5:AX$373&lt;=$4:$4),Table1[[#This Row],[CTN]],"")</f>
        <v/>
      </c>
      <c r="AP228" s="2" t="str">
        <f ca="1">IF(Table1[[#This Row],[CTN_MG_3]]="","",Table1[[#This Row],[SISA X]])</f>
        <v/>
      </c>
      <c r="AQ228" s="2" t="str">
        <f ca="1">IF(Table1[[#This Row],[QTY_ECER_MG_3]]="","",Table1[[#This Row],[STN SISA X]])</f>
        <v/>
      </c>
      <c r="AR228" s="4" t="str">
        <f ca="1">IF(Table1[[#This Row],[CTN_MG_3]]="","",COUNT(AO$6:AO228))</f>
        <v/>
      </c>
      <c r="AS228" s="4" t="str">
        <f ca="1">IF(AND(Table1[[#This Row],[TGL_H]]&gt;=$3:$3,Table1[[#This Row],[TGL_H]]&lt;=$4:$4),Table1[[#This Row],[CTN]],"")</f>
        <v/>
      </c>
      <c r="AT228" s="4" t="str">
        <f ca="1">IF(Table1[[#This Row],[CTN_MG_4]]="","",Table1[[#This Row],[SISA X]])</f>
        <v/>
      </c>
      <c r="AU228" s="4" t="str">
        <f ca="1">IF(Table1[[#This Row],[QTY_ECER_MG_4]]="","",Table1[[#This Row],[STN SISA X]])</f>
        <v/>
      </c>
      <c r="AV228" s="4" t="str">
        <f ca="1">IF(Table1[[#This Row],[CTN_MG_4]]="","",COUNT(AS$6:AS228))</f>
        <v/>
      </c>
      <c r="AW228" s="4">
        <f ca="1">IF(Table1[[#This Row],[ID_4]]="",IF(Table1[[#This Row],[ID_3]]="",IF(Table1[[#This Row],[ID_2]]="",IF(Table1[[#This Row],[ID_1]]="","",1),2),3),4)</f>
        <v>2</v>
      </c>
      <c r="AX228" s="3">
        <f ca="1">INDEX([1]!NOTA[TGL_H],Table1[[#This Row],[//NOTA]])</f>
        <v>45117</v>
      </c>
    </row>
    <row r="229" spans="1:50" x14ac:dyDescent="0.25">
      <c r="A229" s="1">
        <v>281</v>
      </c>
      <c r="D229" s="4" t="str">
        <f ca="1">INDEX([1]!NOTA[NB NOTA_C_QTY],Table1[[#This Row],[//NOTA]])</f>
        <v>eraser526b40pjk50box40pcsartomoro</v>
      </c>
      <c r="E229" s="4" t="str">
        <f ca="1">INDEX([1]!NOTA[NB NOTA_C_QTY],Table1[[#This Row],[//NOTA]])&amp;Table1[[#This Row],[MINGGU]]</f>
        <v>eraser526b40pjk50box40pcsartomoro2</v>
      </c>
      <c r="F229" s="4">
        <f t="shared" si="3"/>
        <v>281</v>
      </c>
      <c r="G229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29" s="4">
        <f ca="1">MATCH(Table1[[#This Row],[NB NOTA_C_QTY]],[2]!db[NB NOTA_C_QTY+F],0)</f>
        <v>890</v>
      </c>
      <c r="I229" s="4" t="str">
        <f ca="1">INDEX(INDIRECT($4:$4),Table1[//DB])</f>
        <v>Stip JK 40 P</v>
      </c>
      <c r="J229" s="4" t="str">
        <f ca="1">INDEX(INDIRECT($4:$4),Table1[//DB])</f>
        <v>ARTO MORO</v>
      </c>
      <c r="K229" s="5" t="str">
        <f ca="1">INDEX(INDIRECT($4:$4),Table1[//DB])</f>
        <v>ATALI</v>
      </c>
      <c r="L229" s="4" t="str">
        <f ca="1">INDEX(INDIRECT($4:$4),Table1[//DB])</f>
        <v>50 BOX (40 PCS)</v>
      </c>
      <c r="M229" s="4" t="str">
        <f ca="1">INDEX(INDIRECT($4:$4),Table1[//DB])</f>
        <v>stip</v>
      </c>
      <c r="N229" s="4" t="str">
        <f ca="1">INDEX(INDIRECT($4:$4),Table1[//DB])</f>
        <v>50</v>
      </c>
      <c r="O229" s="4" t="str">
        <f ca="1">INDEX(INDIRECT($4:$4),Table1[//DB])</f>
        <v>BOX</v>
      </c>
      <c r="P229" s="4" t="str">
        <f ca="1">INDEX(INDIRECT($4:$4),Table1[//DB])</f>
        <v>40</v>
      </c>
      <c r="Q229" s="4" t="str">
        <f ca="1">INDEX(INDIRECT($4:$4),Table1[//DB])</f>
        <v>PCS</v>
      </c>
      <c r="R229" s="4" t="str">
        <f ca="1">INDEX(INDIRECT($4:$4),Table1[//DB])</f>
        <v/>
      </c>
      <c r="S229" s="4" t="str">
        <f ca="1">INDEX(INDIRECT($4:$4),Table1[//DB])</f>
        <v/>
      </c>
      <c r="T229" s="4">
        <f ca="1">INDEX(INDIRECT($4:$4),Table1[//DB])</f>
        <v>2000</v>
      </c>
      <c r="U229" s="4" t="str">
        <f ca="1">INDEX(INDIRECT($4:$4),Table1[//DB])</f>
        <v>PCS</v>
      </c>
      <c r="V229" s="4"/>
      <c r="W229" s="2">
        <f>INDEX([1]!NOTA[C],Table1[[#This Row],[//NOTA]])</f>
        <v>1</v>
      </c>
      <c r="X229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29" s="2">
        <f ca="1">INDEX(INDIRECT($2:$2),Table1[//NOTA])</f>
        <v>0</v>
      </c>
      <c r="Z229" s="2">
        <f>IF(Table1[[#This Row],[CTN]]&lt;1,"",INDEX([1]!NOTA[QTY],Table1[[#This Row],[//NOTA]]))</f>
        <v>50</v>
      </c>
      <c r="AA229" s="2" t="str">
        <f>IF(Table1[[#This Row],[CTN]]&lt;1,"",INDEX([1]!NOTA[STN],Table1[[#This Row],[//NOTA]]))</f>
        <v>BOX</v>
      </c>
      <c r="AB22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2000</v>
      </c>
      <c r="AC229" s="4" t="str">
        <f>IF(Table1[[#This Row],[CTN]]&lt;1,INDEX([1]!NOTA[QTY],Table1[[#This Row],[//NOTA]]),"")</f>
        <v/>
      </c>
      <c r="AD229" s="4" t="str">
        <f>IF(Table1[[#This Row],[SISA]]="","",INDEX([1]!NOTA[STN],Table1[[#This Row],[//NOTA]]))</f>
        <v/>
      </c>
      <c r="AE22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29" s="2" t="str">
        <f>IF(Table1[[#This Row],[SISA X]]="","",Table1[[#This Row],[STN X]])</f>
        <v/>
      </c>
      <c r="AG229" s="2" t="str">
        <f ca="1">IF(AND(AX$5:AX$373&gt;=$3:$3,AX$5:AX$373&lt;=$4:$4),Table1[[#This Row],[CTN]],"")</f>
        <v/>
      </c>
      <c r="AH229" s="2" t="str">
        <f ca="1">IF(Table1[[#This Row],[CTN_MG_1]]="","",Table1[[#This Row],[SISA X]])</f>
        <v/>
      </c>
      <c r="AI229" s="2" t="str">
        <f ca="1">IF(Table1[[#This Row],[QTY_ECER_MG_1]]="","",Table1[[#This Row],[STN SISA X]])</f>
        <v/>
      </c>
      <c r="AJ229" s="2" t="str">
        <f ca="1">IF(Table1[[#This Row],[CTN_MG_1]]="","",COUNT(AG$6:AG229))</f>
        <v/>
      </c>
      <c r="AK229" s="2">
        <f ca="1">IF(AND(Table1[TGL_H]&gt;=$3:$3,Table1[TGL_H]&lt;=$4:$4),Table1[CTN],"")</f>
        <v>1</v>
      </c>
      <c r="AL229" s="2" t="str">
        <f ca="1">IF(Table1[[#This Row],[CTN_MG_2]]="","",Table1[[#This Row],[SISA X]])</f>
        <v/>
      </c>
      <c r="AM229" s="2" t="str">
        <f ca="1">IF(Table1[[#This Row],[QTY_ECER_MG_2]]="","",Table1[[#This Row],[STN SISA X]])</f>
        <v/>
      </c>
      <c r="AN229" s="2">
        <f ca="1">IF(Table1[[#This Row],[CTN_MG_2]]="","",COUNT(AK$6:AK229))</f>
        <v>55</v>
      </c>
      <c r="AO229" s="2" t="str">
        <f ca="1">IF(AND(AX$5:AX$373&gt;=$3:$3,AX$5:AX$373&lt;=$4:$4),Table1[[#This Row],[CTN]],"")</f>
        <v/>
      </c>
      <c r="AP229" s="2" t="str">
        <f ca="1">IF(Table1[[#This Row],[CTN_MG_3]]="","",Table1[[#This Row],[SISA X]])</f>
        <v/>
      </c>
      <c r="AQ229" s="2" t="str">
        <f ca="1">IF(Table1[[#This Row],[QTY_ECER_MG_3]]="","",Table1[[#This Row],[STN SISA X]])</f>
        <v/>
      </c>
      <c r="AR229" s="4" t="str">
        <f ca="1">IF(Table1[[#This Row],[CTN_MG_3]]="","",COUNT(AO$6:AO229))</f>
        <v/>
      </c>
      <c r="AS229" s="4" t="str">
        <f ca="1">IF(AND(Table1[[#This Row],[TGL_H]]&gt;=$3:$3,Table1[[#This Row],[TGL_H]]&lt;=$4:$4),Table1[[#This Row],[CTN]],"")</f>
        <v/>
      </c>
      <c r="AT229" s="4" t="str">
        <f ca="1">IF(Table1[[#This Row],[CTN_MG_4]]="","",Table1[[#This Row],[SISA X]])</f>
        <v/>
      </c>
      <c r="AU229" s="4" t="str">
        <f ca="1">IF(Table1[[#This Row],[QTY_ECER_MG_4]]="","",Table1[[#This Row],[STN SISA X]])</f>
        <v/>
      </c>
      <c r="AV229" s="4" t="str">
        <f ca="1">IF(Table1[[#This Row],[CTN_MG_4]]="","",COUNT(AS$6:AS229))</f>
        <v/>
      </c>
      <c r="AW229" s="4">
        <f ca="1">IF(Table1[[#This Row],[ID_4]]="",IF(Table1[[#This Row],[ID_3]]="",IF(Table1[[#This Row],[ID_2]]="",IF(Table1[[#This Row],[ID_1]]="","",1),2),3),4)</f>
        <v>2</v>
      </c>
      <c r="AX229" s="3">
        <f ca="1">INDEX([1]!NOTA[TGL_H],Table1[[#This Row],[//NOTA]])</f>
        <v>45117</v>
      </c>
    </row>
    <row r="230" spans="1:50" x14ac:dyDescent="0.25">
      <c r="A230" s="1">
        <v>282</v>
      </c>
      <c r="D230" s="4" t="str">
        <f ca="1">INDEX([1]!NOTA[NB NOTA_C_QTY],Table1[[#This Row],[//NOTA]])</f>
        <v>eraser526b20jk50box20pcsartomoro</v>
      </c>
      <c r="E230" s="4" t="str">
        <f ca="1">INDEX([1]!NOTA[NB NOTA_C_QTY],Table1[[#This Row],[//NOTA]])&amp;Table1[[#This Row],[MINGGU]]</f>
        <v>eraser526b20jk50box20pcsartomoro2</v>
      </c>
      <c r="F230" s="4">
        <f t="shared" si="3"/>
        <v>282</v>
      </c>
      <c r="G230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30" s="4">
        <f ca="1">MATCH(Table1[[#This Row],[NB NOTA_C_QTY]],[2]!db[NB NOTA_C_QTY+F],0)</f>
        <v>887</v>
      </c>
      <c r="I230" s="4" t="str">
        <f ca="1">INDEX(INDIRECT($4:$4),Table1[//DB])</f>
        <v>Stip JK 20 P</v>
      </c>
      <c r="J230" s="4" t="str">
        <f ca="1">INDEX(INDIRECT($4:$4),Table1[//DB])</f>
        <v>ARTO MORO</v>
      </c>
      <c r="K230" s="5" t="str">
        <f ca="1">INDEX(INDIRECT($4:$4),Table1[//DB])</f>
        <v>ATALI</v>
      </c>
      <c r="L230" s="4" t="str">
        <f ca="1">INDEX(INDIRECT($4:$4),Table1[//DB])</f>
        <v>50 BOX (20 PCS)</v>
      </c>
      <c r="M230" s="4" t="str">
        <f ca="1">INDEX(INDIRECT($4:$4),Table1[//DB])</f>
        <v>stip</v>
      </c>
      <c r="N230" s="4" t="str">
        <f ca="1">INDEX(INDIRECT($4:$4),Table1[//DB])</f>
        <v>50</v>
      </c>
      <c r="O230" s="4" t="str">
        <f ca="1">INDEX(INDIRECT($4:$4),Table1[//DB])</f>
        <v>BOX</v>
      </c>
      <c r="P230" s="4" t="str">
        <f ca="1">INDEX(INDIRECT($4:$4),Table1[//DB])</f>
        <v>20</v>
      </c>
      <c r="Q230" s="4" t="str">
        <f ca="1">INDEX(INDIRECT($4:$4),Table1[//DB])</f>
        <v>PCS</v>
      </c>
      <c r="R230" s="4" t="str">
        <f ca="1">INDEX(INDIRECT($4:$4),Table1[//DB])</f>
        <v/>
      </c>
      <c r="S230" s="4" t="str">
        <f ca="1">INDEX(INDIRECT($4:$4),Table1[//DB])</f>
        <v/>
      </c>
      <c r="T230" s="4">
        <f ca="1">INDEX(INDIRECT($4:$4),Table1[//DB])</f>
        <v>1000</v>
      </c>
      <c r="U230" s="4" t="str">
        <f ca="1">INDEX(INDIRECT($4:$4),Table1[//DB])</f>
        <v>PCS</v>
      </c>
      <c r="V230" s="4"/>
      <c r="W230" s="2">
        <f>INDEX([1]!NOTA[C],Table1[[#This Row],[//NOTA]])</f>
        <v>3</v>
      </c>
      <c r="X230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230" s="2">
        <f ca="1">INDEX(INDIRECT($2:$2),Table1[//NOTA])</f>
        <v>0</v>
      </c>
      <c r="Z230" s="2">
        <f>IF(Table1[[#This Row],[CTN]]&lt;1,"",INDEX([1]!NOTA[QTY],Table1[[#This Row],[//NOTA]]))</f>
        <v>150</v>
      </c>
      <c r="AA230" s="2" t="str">
        <f>IF(Table1[[#This Row],[CTN]]&lt;1,"",INDEX([1]!NOTA[STN],Table1[[#This Row],[//NOTA]]))</f>
        <v>BOX</v>
      </c>
      <c r="AB23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3000</v>
      </c>
      <c r="AC230" s="4" t="str">
        <f>IF(Table1[[#This Row],[CTN]]&lt;1,INDEX([1]!NOTA[QTY],Table1[[#This Row],[//NOTA]]),"")</f>
        <v/>
      </c>
      <c r="AD230" s="4" t="str">
        <f>IF(Table1[[#This Row],[SISA]]="","",INDEX([1]!NOTA[STN],Table1[[#This Row],[//NOTA]]))</f>
        <v/>
      </c>
      <c r="AE23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30" s="2" t="str">
        <f>IF(Table1[[#This Row],[SISA X]]="","",Table1[[#This Row],[STN X]])</f>
        <v/>
      </c>
      <c r="AG230" s="2" t="str">
        <f ca="1">IF(AND(AX$5:AX$373&gt;=$3:$3,AX$5:AX$373&lt;=$4:$4),Table1[[#This Row],[CTN]],"")</f>
        <v/>
      </c>
      <c r="AH230" s="2" t="str">
        <f ca="1">IF(Table1[[#This Row],[CTN_MG_1]]="","",Table1[[#This Row],[SISA X]])</f>
        <v/>
      </c>
      <c r="AI230" s="2" t="str">
        <f ca="1">IF(Table1[[#This Row],[QTY_ECER_MG_1]]="","",Table1[[#This Row],[STN SISA X]])</f>
        <v/>
      </c>
      <c r="AJ230" s="2" t="str">
        <f ca="1">IF(Table1[[#This Row],[CTN_MG_1]]="","",COUNT(AG$6:AG230))</f>
        <v/>
      </c>
      <c r="AK230" s="2">
        <f ca="1">IF(AND(Table1[TGL_H]&gt;=$3:$3,Table1[TGL_H]&lt;=$4:$4),Table1[CTN],"")</f>
        <v>3</v>
      </c>
      <c r="AL230" s="2" t="str">
        <f ca="1">IF(Table1[[#This Row],[CTN_MG_2]]="","",Table1[[#This Row],[SISA X]])</f>
        <v/>
      </c>
      <c r="AM230" s="2" t="str">
        <f ca="1">IF(Table1[[#This Row],[QTY_ECER_MG_2]]="","",Table1[[#This Row],[STN SISA X]])</f>
        <v/>
      </c>
      <c r="AN230" s="2">
        <f ca="1">IF(Table1[[#This Row],[CTN_MG_2]]="","",COUNT(AK$6:AK230))</f>
        <v>56</v>
      </c>
      <c r="AO230" s="2" t="str">
        <f ca="1">IF(AND(AX$5:AX$373&gt;=$3:$3,AX$5:AX$373&lt;=$4:$4),Table1[[#This Row],[CTN]],"")</f>
        <v/>
      </c>
      <c r="AP230" s="2" t="str">
        <f ca="1">IF(Table1[[#This Row],[CTN_MG_3]]="","",Table1[[#This Row],[SISA X]])</f>
        <v/>
      </c>
      <c r="AQ230" s="2" t="str">
        <f ca="1">IF(Table1[[#This Row],[QTY_ECER_MG_3]]="","",Table1[[#This Row],[STN SISA X]])</f>
        <v/>
      </c>
      <c r="AR230" s="4" t="str">
        <f ca="1">IF(Table1[[#This Row],[CTN_MG_3]]="","",COUNT(AO$6:AO230))</f>
        <v/>
      </c>
      <c r="AS230" s="4" t="str">
        <f ca="1">IF(AND(Table1[[#This Row],[TGL_H]]&gt;=$3:$3,Table1[[#This Row],[TGL_H]]&lt;=$4:$4),Table1[[#This Row],[CTN]],"")</f>
        <v/>
      </c>
      <c r="AT230" s="4" t="str">
        <f ca="1">IF(Table1[[#This Row],[CTN_MG_4]]="","",Table1[[#This Row],[SISA X]])</f>
        <v/>
      </c>
      <c r="AU230" s="4" t="str">
        <f ca="1">IF(Table1[[#This Row],[QTY_ECER_MG_4]]="","",Table1[[#This Row],[STN SISA X]])</f>
        <v/>
      </c>
      <c r="AV230" s="4" t="str">
        <f ca="1">IF(Table1[[#This Row],[CTN_MG_4]]="","",COUNT(AS$6:AS230))</f>
        <v/>
      </c>
      <c r="AW230" s="4">
        <f ca="1">IF(Table1[[#This Row],[ID_4]]="",IF(Table1[[#This Row],[ID_3]]="",IF(Table1[[#This Row],[ID_2]]="",IF(Table1[[#This Row],[ID_1]]="","",1),2),3),4)</f>
        <v>2</v>
      </c>
      <c r="AX230" s="3">
        <f ca="1">INDEX([1]!NOTA[TGL_H],Table1[[#This Row],[//NOTA]])</f>
        <v>45117</v>
      </c>
    </row>
    <row r="231" spans="1:50" x14ac:dyDescent="0.25">
      <c r="A231" s="1">
        <v>283</v>
      </c>
      <c r="D231" s="4" t="str">
        <f ca="1">INDEX([1]!NOTA[NB NOTA_C_QTY],Table1[[#This Row],[//NOTA]])</f>
        <v>pencilcasepc0719tv33aftraveljk288pcsartomoro</v>
      </c>
      <c r="E231" s="4" t="str">
        <f ca="1">INDEX([1]!NOTA[NB NOTA_C_QTY],Table1[[#This Row],[//NOTA]])&amp;Table1[[#This Row],[MINGGU]]</f>
        <v>pencilcasepc0719tv33aftraveljk288pcsartomoro2</v>
      </c>
      <c r="F231" s="4">
        <f t="shared" si="3"/>
        <v>283</v>
      </c>
      <c r="G231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31" s="4">
        <f ca="1">MATCH(Table1[[#This Row],[NB NOTA_C_QTY]],[2]!db[NB NOTA_C_QTY+F],0)</f>
        <v>650</v>
      </c>
      <c r="I231" s="4" t="str">
        <f ca="1">INDEX(INDIRECT($4:$4),Table1[//DB])</f>
        <v>Pc JK PC-0719TV-33A/F Travel</v>
      </c>
      <c r="J231" s="4" t="str">
        <f ca="1">INDEX(INDIRECT($4:$4),Table1[//DB])</f>
        <v>ARTO MORO</v>
      </c>
      <c r="K231" s="5" t="str">
        <f ca="1">INDEX(INDIRECT($4:$4),Table1[//DB])</f>
        <v>ATALI</v>
      </c>
      <c r="L231" s="4" t="str">
        <f ca="1">INDEX(INDIRECT($4:$4),Table1[//DB])</f>
        <v>288 PCS</v>
      </c>
      <c r="M231" s="4" t="str">
        <f ca="1">INDEX(INDIRECT($4:$4),Table1[//DB])</f>
        <v>pcase</v>
      </c>
      <c r="N231" s="4" t="str">
        <f ca="1">INDEX(INDIRECT($4:$4),Table1[//DB])</f>
        <v>288</v>
      </c>
      <c r="O231" s="4" t="str">
        <f ca="1">INDEX(INDIRECT($4:$4),Table1[//DB])</f>
        <v>PCS</v>
      </c>
      <c r="P231" s="4" t="str">
        <f ca="1">INDEX(INDIRECT($4:$4),Table1[//DB])</f>
        <v/>
      </c>
      <c r="Q231" s="4" t="str">
        <f ca="1">INDEX(INDIRECT($4:$4),Table1[//DB])</f>
        <v/>
      </c>
      <c r="R231" s="4" t="str">
        <f ca="1">INDEX(INDIRECT($4:$4),Table1[//DB])</f>
        <v/>
      </c>
      <c r="S231" s="4" t="str">
        <f ca="1">INDEX(INDIRECT($4:$4),Table1[//DB])</f>
        <v/>
      </c>
      <c r="T231" s="4">
        <f ca="1">INDEX(INDIRECT($4:$4),Table1[//DB])</f>
        <v>288</v>
      </c>
      <c r="U231" s="4" t="str">
        <f ca="1">INDEX(INDIRECT($4:$4),Table1[//DB])</f>
        <v>PCS</v>
      </c>
      <c r="V231" s="4"/>
      <c r="W231" s="2">
        <f>INDEX([1]!NOTA[C],Table1[[#This Row],[//NOTA]])</f>
        <v>1</v>
      </c>
      <c r="X231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31" s="2">
        <f ca="1">INDEX(INDIRECT($2:$2),Table1[//NOTA])</f>
        <v>0</v>
      </c>
      <c r="Z231" s="2">
        <f>IF(Table1[[#This Row],[CTN]]&lt;1,"",INDEX([1]!NOTA[QTY],Table1[[#This Row],[//NOTA]]))</f>
        <v>288</v>
      </c>
      <c r="AA231" s="2" t="str">
        <f>IF(Table1[[#This Row],[CTN]]&lt;1,"",INDEX([1]!NOTA[STN],Table1[[#This Row],[//NOTA]]))</f>
        <v>PCS</v>
      </c>
      <c r="AB23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C231" s="4" t="str">
        <f>IF(Table1[[#This Row],[CTN]]&lt;1,INDEX([1]!NOTA[QTY],Table1[[#This Row],[//NOTA]]),"")</f>
        <v/>
      </c>
      <c r="AD231" s="4" t="str">
        <f>IF(Table1[[#This Row],[SISA]]="","",INDEX([1]!NOTA[STN],Table1[[#This Row],[//NOTA]]))</f>
        <v/>
      </c>
      <c r="AE23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31" s="2" t="str">
        <f>IF(Table1[[#This Row],[SISA X]]="","",Table1[[#This Row],[STN X]])</f>
        <v/>
      </c>
      <c r="AG231" s="2" t="str">
        <f ca="1">IF(AND(AX$5:AX$373&gt;=$3:$3,AX$5:AX$373&lt;=$4:$4),Table1[[#This Row],[CTN]],"")</f>
        <v/>
      </c>
      <c r="AH231" s="2" t="str">
        <f ca="1">IF(Table1[[#This Row],[CTN_MG_1]]="","",Table1[[#This Row],[SISA X]])</f>
        <v/>
      </c>
      <c r="AI231" s="2" t="str">
        <f ca="1">IF(Table1[[#This Row],[QTY_ECER_MG_1]]="","",Table1[[#This Row],[STN SISA X]])</f>
        <v/>
      </c>
      <c r="AJ231" s="2" t="str">
        <f ca="1">IF(Table1[[#This Row],[CTN_MG_1]]="","",COUNT(AG$6:AG231))</f>
        <v/>
      </c>
      <c r="AK231" s="2">
        <f ca="1">IF(AND(Table1[TGL_H]&gt;=$3:$3,Table1[TGL_H]&lt;=$4:$4),Table1[CTN],"")</f>
        <v>1</v>
      </c>
      <c r="AL231" s="2" t="str">
        <f ca="1">IF(Table1[[#This Row],[CTN_MG_2]]="","",Table1[[#This Row],[SISA X]])</f>
        <v/>
      </c>
      <c r="AM231" s="2" t="str">
        <f ca="1">IF(Table1[[#This Row],[QTY_ECER_MG_2]]="","",Table1[[#This Row],[STN SISA X]])</f>
        <v/>
      </c>
      <c r="AN231" s="2">
        <f ca="1">IF(Table1[[#This Row],[CTN_MG_2]]="","",COUNT(AK$6:AK231))</f>
        <v>57</v>
      </c>
      <c r="AO231" s="2" t="str">
        <f ca="1">IF(AND(AX$5:AX$373&gt;=$3:$3,AX$5:AX$373&lt;=$4:$4),Table1[[#This Row],[CTN]],"")</f>
        <v/>
      </c>
      <c r="AP231" s="2" t="str">
        <f ca="1">IF(Table1[[#This Row],[CTN_MG_3]]="","",Table1[[#This Row],[SISA X]])</f>
        <v/>
      </c>
      <c r="AQ231" s="2" t="str">
        <f ca="1">IF(Table1[[#This Row],[QTY_ECER_MG_3]]="","",Table1[[#This Row],[STN SISA X]])</f>
        <v/>
      </c>
      <c r="AR231" s="4" t="str">
        <f ca="1">IF(Table1[[#This Row],[CTN_MG_3]]="","",COUNT(AO$6:AO231))</f>
        <v/>
      </c>
      <c r="AS231" s="4" t="str">
        <f ca="1">IF(AND(Table1[[#This Row],[TGL_H]]&gt;=$3:$3,Table1[[#This Row],[TGL_H]]&lt;=$4:$4),Table1[[#This Row],[CTN]],"")</f>
        <v/>
      </c>
      <c r="AT231" s="4" t="str">
        <f ca="1">IF(Table1[[#This Row],[CTN_MG_4]]="","",Table1[[#This Row],[SISA X]])</f>
        <v/>
      </c>
      <c r="AU231" s="4" t="str">
        <f ca="1">IF(Table1[[#This Row],[QTY_ECER_MG_4]]="","",Table1[[#This Row],[STN SISA X]])</f>
        <v/>
      </c>
      <c r="AV231" s="4" t="str">
        <f ca="1">IF(Table1[[#This Row],[CTN_MG_4]]="","",COUNT(AS$6:AS231))</f>
        <v/>
      </c>
      <c r="AW231" s="4">
        <f ca="1">IF(Table1[[#This Row],[ID_4]]="",IF(Table1[[#This Row],[ID_3]]="",IF(Table1[[#This Row],[ID_2]]="",IF(Table1[[#This Row],[ID_1]]="","",1),2),3),4)</f>
        <v>2</v>
      </c>
      <c r="AX231" s="3">
        <f ca="1">INDEX([1]!NOTA[TGL_H],Table1[[#This Row],[//NOTA]])</f>
        <v>45117</v>
      </c>
    </row>
    <row r="232" spans="1:50" x14ac:dyDescent="0.25">
      <c r="A232" s="1">
        <v>284</v>
      </c>
      <c r="D232" s="4" t="str">
        <f ca="1">INDEX([1]!NOTA[NB NOTA_C_QTY],Table1[[#This Row],[//NOTA]])</f>
        <v>pencilcasepc0719ac36afanimalcalenderjk288pcsartomoro</v>
      </c>
      <c r="E232" s="4" t="str">
        <f ca="1">INDEX([1]!NOTA[NB NOTA_C_QTY],Table1[[#This Row],[//NOTA]])&amp;Table1[[#This Row],[MINGGU]]</f>
        <v>pencilcasepc0719ac36afanimalcalenderjk288pcsartomoro2</v>
      </c>
      <c r="F232" s="4">
        <f t="shared" si="3"/>
        <v>284</v>
      </c>
      <c r="G232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32" s="4">
        <f ca="1">MATCH(Table1[[#This Row],[NB NOTA_C_QTY]],[2]!db[NB NOTA_C_QTY+F],0)</f>
        <v>638</v>
      </c>
      <c r="I232" s="4" t="str">
        <f ca="1">INDEX(INDIRECT($4:$4),Table1[//DB])</f>
        <v>Pc JK PC-0719AC-36A/F Animal Calender</v>
      </c>
      <c r="J232" s="4" t="str">
        <f ca="1">INDEX(INDIRECT($4:$4),Table1[//DB])</f>
        <v>ARTO MORO</v>
      </c>
      <c r="K232" s="5" t="str">
        <f ca="1">INDEX(INDIRECT($4:$4),Table1[//DB])</f>
        <v>ATALI</v>
      </c>
      <c r="L232" s="4" t="str">
        <f ca="1">INDEX(INDIRECT($4:$4),Table1[//DB])</f>
        <v>288 PCS</v>
      </c>
      <c r="M232" s="4" t="str">
        <f ca="1">INDEX(INDIRECT($4:$4),Table1[//DB])</f>
        <v>pcase</v>
      </c>
      <c r="N232" s="4" t="str">
        <f ca="1">INDEX(INDIRECT($4:$4),Table1[//DB])</f>
        <v>288</v>
      </c>
      <c r="O232" s="4" t="str">
        <f ca="1">INDEX(INDIRECT($4:$4),Table1[//DB])</f>
        <v>PCS</v>
      </c>
      <c r="P232" s="4" t="str">
        <f ca="1">INDEX(INDIRECT($4:$4),Table1[//DB])</f>
        <v/>
      </c>
      <c r="Q232" s="4" t="str">
        <f ca="1">INDEX(INDIRECT($4:$4),Table1[//DB])</f>
        <v/>
      </c>
      <c r="R232" s="4" t="str">
        <f ca="1">INDEX(INDIRECT($4:$4),Table1[//DB])</f>
        <v/>
      </c>
      <c r="S232" s="4" t="str">
        <f ca="1">INDEX(INDIRECT($4:$4),Table1[//DB])</f>
        <v/>
      </c>
      <c r="T232" s="4">
        <f ca="1">INDEX(INDIRECT($4:$4),Table1[//DB])</f>
        <v>288</v>
      </c>
      <c r="U232" s="4" t="str">
        <f ca="1">INDEX(INDIRECT($4:$4),Table1[//DB])</f>
        <v>PCS</v>
      </c>
      <c r="V232" s="4"/>
      <c r="W232" s="2">
        <f>INDEX([1]!NOTA[C],Table1[[#This Row],[//NOTA]])</f>
        <v>1</v>
      </c>
      <c r="X232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32" s="2">
        <f ca="1">INDEX(INDIRECT($2:$2),Table1[//NOTA])</f>
        <v>0</v>
      </c>
      <c r="Z232" s="2">
        <f>IF(Table1[[#This Row],[CTN]]&lt;1,"",INDEX([1]!NOTA[QTY],Table1[[#This Row],[//NOTA]]))</f>
        <v>288</v>
      </c>
      <c r="AA232" s="2" t="str">
        <f>IF(Table1[[#This Row],[CTN]]&lt;1,"",INDEX([1]!NOTA[STN],Table1[[#This Row],[//NOTA]]))</f>
        <v>PCS</v>
      </c>
      <c r="AB23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C232" s="4" t="str">
        <f>IF(Table1[[#This Row],[CTN]]&lt;1,INDEX([1]!NOTA[QTY],Table1[[#This Row],[//NOTA]]),"")</f>
        <v/>
      </c>
      <c r="AD232" s="4" t="str">
        <f>IF(Table1[[#This Row],[SISA]]="","",INDEX([1]!NOTA[STN],Table1[[#This Row],[//NOTA]]))</f>
        <v/>
      </c>
      <c r="AE23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32" s="2" t="str">
        <f>IF(Table1[[#This Row],[SISA X]]="","",Table1[[#This Row],[STN X]])</f>
        <v/>
      </c>
      <c r="AG232" s="2" t="str">
        <f ca="1">IF(AND(AX$5:AX$373&gt;=$3:$3,AX$5:AX$373&lt;=$4:$4),Table1[[#This Row],[CTN]],"")</f>
        <v/>
      </c>
      <c r="AH232" s="2" t="str">
        <f ca="1">IF(Table1[[#This Row],[CTN_MG_1]]="","",Table1[[#This Row],[SISA X]])</f>
        <v/>
      </c>
      <c r="AI232" s="2" t="str">
        <f ca="1">IF(Table1[[#This Row],[QTY_ECER_MG_1]]="","",Table1[[#This Row],[STN SISA X]])</f>
        <v/>
      </c>
      <c r="AJ232" s="2" t="str">
        <f ca="1">IF(Table1[[#This Row],[CTN_MG_1]]="","",COUNT(AG$6:AG232))</f>
        <v/>
      </c>
      <c r="AK232" s="2">
        <f ca="1">IF(AND(Table1[TGL_H]&gt;=$3:$3,Table1[TGL_H]&lt;=$4:$4),Table1[CTN],"")</f>
        <v>1</v>
      </c>
      <c r="AL232" s="2" t="str">
        <f ca="1">IF(Table1[[#This Row],[CTN_MG_2]]="","",Table1[[#This Row],[SISA X]])</f>
        <v/>
      </c>
      <c r="AM232" s="2" t="str">
        <f ca="1">IF(Table1[[#This Row],[QTY_ECER_MG_2]]="","",Table1[[#This Row],[STN SISA X]])</f>
        <v/>
      </c>
      <c r="AN232" s="2">
        <f ca="1">IF(Table1[[#This Row],[CTN_MG_2]]="","",COUNT(AK$6:AK232))</f>
        <v>58</v>
      </c>
      <c r="AO232" s="2" t="str">
        <f ca="1">IF(AND(AX$5:AX$373&gt;=$3:$3,AX$5:AX$373&lt;=$4:$4),Table1[[#This Row],[CTN]],"")</f>
        <v/>
      </c>
      <c r="AP232" s="2" t="str">
        <f ca="1">IF(Table1[[#This Row],[CTN_MG_3]]="","",Table1[[#This Row],[SISA X]])</f>
        <v/>
      </c>
      <c r="AQ232" s="2" t="str">
        <f ca="1">IF(Table1[[#This Row],[QTY_ECER_MG_3]]="","",Table1[[#This Row],[STN SISA X]])</f>
        <v/>
      </c>
      <c r="AR232" s="4" t="str">
        <f ca="1">IF(Table1[[#This Row],[CTN_MG_3]]="","",COUNT(AO$6:AO232))</f>
        <v/>
      </c>
      <c r="AS232" s="4" t="str">
        <f ca="1">IF(AND(Table1[[#This Row],[TGL_H]]&gt;=$3:$3,Table1[[#This Row],[TGL_H]]&lt;=$4:$4),Table1[[#This Row],[CTN]],"")</f>
        <v/>
      </c>
      <c r="AT232" s="4" t="str">
        <f ca="1">IF(Table1[[#This Row],[CTN_MG_4]]="","",Table1[[#This Row],[SISA X]])</f>
        <v/>
      </c>
      <c r="AU232" s="4" t="str">
        <f ca="1">IF(Table1[[#This Row],[QTY_ECER_MG_4]]="","",Table1[[#This Row],[STN SISA X]])</f>
        <v/>
      </c>
      <c r="AV232" s="4" t="str">
        <f ca="1">IF(Table1[[#This Row],[CTN_MG_4]]="","",COUNT(AS$6:AS232))</f>
        <v/>
      </c>
      <c r="AW232" s="4">
        <f ca="1">IF(Table1[[#This Row],[ID_4]]="",IF(Table1[[#This Row],[ID_3]]="",IF(Table1[[#This Row],[ID_2]]="",IF(Table1[[#This Row],[ID_1]]="","",1),2),3),4)</f>
        <v>2</v>
      </c>
      <c r="AX232" s="3">
        <f ca="1">INDEX([1]!NOTA[TGL_H],Table1[[#This Row],[//NOTA]])</f>
        <v>45117</v>
      </c>
    </row>
    <row r="233" spans="1:50" x14ac:dyDescent="0.25">
      <c r="A233" s="1">
        <v>285</v>
      </c>
      <c r="D233" s="4" t="str">
        <f ca="1">INDEX([1]!NOTA[NB NOTA_C_QTY],Table1[[#This Row],[//NOTA]])</f>
        <v>punchno85jk24pcsartomoro</v>
      </c>
      <c r="E233" s="4" t="str">
        <f ca="1">INDEX([1]!NOTA[NB NOTA_C_QTY],Table1[[#This Row],[//NOTA]])&amp;Table1[[#This Row],[MINGGU]]</f>
        <v>punchno85jk24pcsartomoro2</v>
      </c>
      <c r="F233" s="4">
        <f t="shared" si="3"/>
        <v>285</v>
      </c>
      <c r="G233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33" s="4">
        <f ca="1">MATCH(Table1[[#This Row],[NB NOTA_C_QTY]],[2]!db[NB NOTA_C_QTY+F],0)</f>
        <v>755</v>
      </c>
      <c r="I233" s="4" t="str">
        <f ca="1">INDEX(INDIRECT($4:$4),Table1[//DB])</f>
        <v>Punch JK 85</v>
      </c>
      <c r="J233" s="4" t="str">
        <f ca="1">INDEX(INDIRECT($4:$4),Table1[//DB])</f>
        <v>ARTO MORO</v>
      </c>
      <c r="K233" s="5" t="str">
        <f ca="1">INDEX(INDIRECT($4:$4),Table1[//DB])</f>
        <v>ATALI</v>
      </c>
      <c r="L233" s="4" t="str">
        <f ca="1">INDEX(INDIRECT($4:$4),Table1[//DB])</f>
        <v>24 PCS</v>
      </c>
      <c r="M233" s="4" t="str">
        <f ca="1">INDEX(INDIRECT($4:$4),Table1[//DB])</f>
        <v>punch</v>
      </c>
      <c r="N233" s="4" t="str">
        <f ca="1">INDEX(INDIRECT($4:$4),Table1[//DB])</f>
        <v>24</v>
      </c>
      <c r="O233" s="4" t="str">
        <f ca="1">INDEX(INDIRECT($4:$4),Table1[//DB])</f>
        <v>PCS</v>
      </c>
      <c r="P233" s="4" t="str">
        <f ca="1">INDEX(INDIRECT($4:$4),Table1[//DB])</f>
        <v/>
      </c>
      <c r="Q233" s="4" t="str">
        <f ca="1">INDEX(INDIRECT($4:$4),Table1[//DB])</f>
        <v/>
      </c>
      <c r="R233" s="4" t="str">
        <f ca="1">INDEX(INDIRECT($4:$4),Table1[//DB])</f>
        <v/>
      </c>
      <c r="S233" s="4" t="str">
        <f ca="1">INDEX(INDIRECT($4:$4),Table1[//DB])</f>
        <v/>
      </c>
      <c r="T233" s="4">
        <f ca="1">INDEX(INDIRECT($4:$4),Table1[//DB])</f>
        <v>24</v>
      </c>
      <c r="U233" s="4" t="str">
        <f ca="1">INDEX(INDIRECT($4:$4),Table1[//DB])</f>
        <v>PCS</v>
      </c>
      <c r="V233" s="4"/>
      <c r="W233" s="2">
        <f>INDEX([1]!NOTA[C],Table1[[#This Row],[//NOTA]])</f>
        <v>2</v>
      </c>
      <c r="X233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33" s="2">
        <f ca="1">INDEX(INDIRECT($2:$2),Table1[//NOTA])</f>
        <v>0</v>
      </c>
      <c r="Z233" s="2">
        <f>IF(Table1[[#This Row],[CTN]]&lt;1,"",INDEX([1]!NOTA[QTY],Table1[[#This Row],[//NOTA]]))</f>
        <v>48</v>
      </c>
      <c r="AA233" s="2" t="str">
        <f>IF(Table1[[#This Row],[CTN]]&lt;1,"",INDEX([1]!NOTA[STN],Table1[[#This Row],[//NOTA]]))</f>
        <v>PCS</v>
      </c>
      <c r="AB23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48</v>
      </c>
      <c r="AC233" s="4" t="str">
        <f>IF(Table1[[#This Row],[CTN]]&lt;1,INDEX([1]!NOTA[QTY],Table1[[#This Row],[//NOTA]]),"")</f>
        <v/>
      </c>
      <c r="AD233" s="4" t="str">
        <f>IF(Table1[[#This Row],[SISA]]="","",INDEX([1]!NOTA[STN],Table1[[#This Row],[//NOTA]]))</f>
        <v/>
      </c>
      <c r="AE23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33" s="2" t="str">
        <f>IF(Table1[[#This Row],[SISA X]]="","",Table1[[#This Row],[STN X]])</f>
        <v/>
      </c>
      <c r="AG233" s="2" t="str">
        <f ca="1">IF(AND(AX$5:AX$373&gt;=$3:$3,AX$5:AX$373&lt;=$4:$4),Table1[[#This Row],[CTN]],"")</f>
        <v/>
      </c>
      <c r="AH233" s="2" t="str">
        <f ca="1">IF(Table1[[#This Row],[CTN_MG_1]]="","",Table1[[#This Row],[SISA X]])</f>
        <v/>
      </c>
      <c r="AI233" s="2" t="str">
        <f ca="1">IF(Table1[[#This Row],[QTY_ECER_MG_1]]="","",Table1[[#This Row],[STN SISA X]])</f>
        <v/>
      </c>
      <c r="AJ233" s="2" t="str">
        <f ca="1">IF(Table1[[#This Row],[CTN_MG_1]]="","",COUNT(AG$6:AG233))</f>
        <v/>
      </c>
      <c r="AK233" s="2">
        <f ca="1">IF(AND(Table1[TGL_H]&gt;=$3:$3,Table1[TGL_H]&lt;=$4:$4),Table1[CTN],"")</f>
        <v>2</v>
      </c>
      <c r="AL233" s="2" t="str">
        <f ca="1">IF(Table1[[#This Row],[CTN_MG_2]]="","",Table1[[#This Row],[SISA X]])</f>
        <v/>
      </c>
      <c r="AM233" s="2" t="str">
        <f ca="1">IF(Table1[[#This Row],[QTY_ECER_MG_2]]="","",Table1[[#This Row],[STN SISA X]])</f>
        <v/>
      </c>
      <c r="AN233" s="2">
        <f ca="1">IF(Table1[[#This Row],[CTN_MG_2]]="","",COUNT(AK$6:AK233))</f>
        <v>59</v>
      </c>
      <c r="AO233" s="2" t="str">
        <f ca="1">IF(AND(AX$5:AX$373&gt;=$3:$3,AX$5:AX$373&lt;=$4:$4),Table1[[#This Row],[CTN]],"")</f>
        <v/>
      </c>
      <c r="AP233" s="2" t="str">
        <f ca="1">IF(Table1[[#This Row],[CTN_MG_3]]="","",Table1[[#This Row],[SISA X]])</f>
        <v/>
      </c>
      <c r="AQ233" s="2" t="str">
        <f ca="1">IF(Table1[[#This Row],[QTY_ECER_MG_3]]="","",Table1[[#This Row],[STN SISA X]])</f>
        <v/>
      </c>
      <c r="AR233" s="4" t="str">
        <f ca="1">IF(Table1[[#This Row],[CTN_MG_3]]="","",COUNT(AO$6:AO233))</f>
        <v/>
      </c>
      <c r="AS233" s="4" t="str">
        <f ca="1">IF(AND(Table1[[#This Row],[TGL_H]]&gt;=$3:$3,Table1[[#This Row],[TGL_H]]&lt;=$4:$4),Table1[[#This Row],[CTN]],"")</f>
        <v/>
      </c>
      <c r="AT233" s="4" t="str">
        <f ca="1">IF(Table1[[#This Row],[CTN_MG_4]]="","",Table1[[#This Row],[SISA X]])</f>
        <v/>
      </c>
      <c r="AU233" s="4" t="str">
        <f ca="1">IF(Table1[[#This Row],[QTY_ECER_MG_4]]="","",Table1[[#This Row],[STN SISA X]])</f>
        <v/>
      </c>
      <c r="AV233" s="4" t="str">
        <f ca="1">IF(Table1[[#This Row],[CTN_MG_4]]="","",COUNT(AS$6:AS233))</f>
        <v/>
      </c>
      <c r="AW233" s="4">
        <f ca="1">IF(Table1[[#This Row],[ID_4]]="",IF(Table1[[#This Row],[ID_3]]="",IF(Table1[[#This Row],[ID_2]]="",IF(Table1[[#This Row],[ID_1]]="","",1),2),3),4)</f>
        <v>2</v>
      </c>
      <c r="AX233" s="3">
        <f ca="1">INDEX([1]!NOTA[TGL_H],Table1[[#This Row],[//NOTA]])</f>
        <v>45117</v>
      </c>
    </row>
    <row r="234" spans="1:50" x14ac:dyDescent="0.25">
      <c r="A234" s="1">
        <v>286</v>
      </c>
      <c r="D234" s="4" t="str">
        <f ca="1">INDEX([1]!NOTA[NB NOTA_C_QTY],Table1[[#This Row],[//NOTA]])</f>
        <v>glueglr50jk24lsnartomoro</v>
      </c>
      <c r="E234" s="4" t="str">
        <f ca="1">INDEX([1]!NOTA[NB NOTA_C_QTY],Table1[[#This Row],[//NOTA]])&amp;Table1[[#This Row],[MINGGU]]</f>
        <v>glueglr50jk24lsnartomoro2</v>
      </c>
      <c r="F234" s="4">
        <f t="shared" si="3"/>
        <v>286</v>
      </c>
      <c r="G234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34" s="4">
        <f ca="1">MATCH(Table1[[#This Row],[NB NOTA_C_QTY]],[2]!db[NB NOTA_C_QTY+F],0)</f>
        <v>547</v>
      </c>
      <c r="I234" s="4" t="str">
        <f ca="1">INDEX(INDIRECT($4:$4),Table1[//DB])</f>
        <v>Lem JK GL-R50</v>
      </c>
      <c r="J234" s="4" t="str">
        <f ca="1">INDEX(INDIRECT($4:$4),Table1[//DB])</f>
        <v>ARTO MORO</v>
      </c>
      <c r="K234" s="5" t="str">
        <f ca="1">INDEX(INDIRECT($4:$4),Table1[//DB])</f>
        <v>ATALI</v>
      </c>
      <c r="L234" s="4" t="str">
        <f ca="1">INDEX(INDIRECT($4:$4),Table1[//DB])</f>
        <v>24 LSN</v>
      </c>
      <c r="M234" s="4" t="str">
        <f ca="1">INDEX(INDIRECT($4:$4),Table1[//DB])</f>
        <v>lem</v>
      </c>
      <c r="N234" s="4" t="str">
        <f ca="1">INDEX(INDIRECT($4:$4),Table1[//DB])</f>
        <v>24</v>
      </c>
      <c r="O234" s="4" t="str">
        <f ca="1">INDEX(INDIRECT($4:$4),Table1[//DB])</f>
        <v>LSN</v>
      </c>
      <c r="P234" s="4">
        <f ca="1">INDEX(INDIRECT($4:$4),Table1[//DB])</f>
        <v>12</v>
      </c>
      <c r="Q234" s="4" t="str">
        <f ca="1">INDEX(INDIRECT($4:$4),Table1[//DB])</f>
        <v>PCS</v>
      </c>
      <c r="R234" s="4" t="str">
        <f ca="1">INDEX(INDIRECT($4:$4),Table1[//DB])</f>
        <v/>
      </c>
      <c r="S234" s="4" t="str">
        <f ca="1">INDEX(INDIRECT($4:$4),Table1[//DB])</f>
        <v/>
      </c>
      <c r="T234" s="4">
        <f ca="1">INDEX(INDIRECT($4:$4),Table1[//DB])</f>
        <v>288</v>
      </c>
      <c r="U234" s="4" t="str">
        <f ca="1">INDEX(INDIRECT($4:$4),Table1[//DB])</f>
        <v>PCS</v>
      </c>
      <c r="V234" s="4"/>
      <c r="W234" s="2">
        <f>INDEX([1]!NOTA[C],Table1[[#This Row],[//NOTA]])</f>
        <v>10</v>
      </c>
      <c r="X234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234" s="2">
        <f ca="1">INDEX(INDIRECT($2:$2),Table1[//NOTA])</f>
        <v>0</v>
      </c>
      <c r="Z234" s="2">
        <f>IF(Table1[[#This Row],[CTN]]&lt;1,"",INDEX([1]!NOTA[QTY],Table1[[#This Row],[//NOTA]]))</f>
        <v>2880</v>
      </c>
      <c r="AA234" s="2" t="str">
        <f>IF(Table1[[#This Row],[CTN]]&lt;1,"",INDEX([1]!NOTA[STN],Table1[[#This Row],[//NOTA]]))</f>
        <v>PCS</v>
      </c>
      <c r="AB23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2880</v>
      </c>
      <c r="AC234" s="4" t="str">
        <f>IF(Table1[[#This Row],[CTN]]&lt;1,INDEX([1]!NOTA[QTY],Table1[[#This Row],[//NOTA]]),"")</f>
        <v/>
      </c>
      <c r="AD234" s="4" t="str">
        <f>IF(Table1[[#This Row],[SISA]]="","",INDEX([1]!NOTA[STN],Table1[[#This Row],[//NOTA]]))</f>
        <v/>
      </c>
      <c r="AE23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34" s="2" t="str">
        <f>IF(Table1[[#This Row],[SISA X]]="","",Table1[[#This Row],[STN X]])</f>
        <v/>
      </c>
      <c r="AG234" s="2" t="str">
        <f ca="1">IF(AND(AX$5:AX$373&gt;=$3:$3,AX$5:AX$373&lt;=$4:$4),Table1[[#This Row],[CTN]],"")</f>
        <v/>
      </c>
      <c r="AH234" s="2" t="str">
        <f ca="1">IF(Table1[[#This Row],[CTN_MG_1]]="","",Table1[[#This Row],[SISA X]])</f>
        <v/>
      </c>
      <c r="AI234" s="2" t="str">
        <f ca="1">IF(Table1[[#This Row],[QTY_ECER_MG_1]]="","",Table1[[#This Row],[STN SISA X]])</f>
        <v/>
      </c>
      <c r="AJ234" s="2" t="str">
        <f ca="1">IF(Table1[[#This Row],[CTN_MG_1]]="","",COUNT(AG$6:AG234))</f>
        <v/>
      </c>
      <c r="AK234" s="2">
        <f ca="1">IF(AND(Table1[TGL_H]&gt;=$3:$3,Table1[TGL_H]&lt;=$4:$4),Table1[CTN],"")</f>
        <v>10</v>
      </c>
      <c r="AL234" s="2" t="str">
        <f ca="1">IF(Table1[[#This Row],[CTN_MG_2]]="","",Table1[[#This Row],[SISA X]])</f>
        <v/>
      </c>
      <c r="AM234" s="2" t="str">
        <f ca="1">IF(Table1[[#This Row],[QTY_ECER_MG_2]]="","",Table1[[#This Row],[STN SISA X]])</f>
        <v/>
      </c>
      <c r="AN234" s="2">
        <f ca="1">IF(Table1[[#This Row],[CTN_MG_2]]="","",COUNT(AK$6:AK234))</f>
        <v>60</v>
      </c>
      <c r="AO234" s="2" t="str">
        <f ca="1">IF(AND(AX$5:AX$373&gt;=$3:$3,AX$5:AX$373&lt;=$4:$4),Table1[[#This Row],[CTN]],"")</f>
        <v/>
      </c>
      <c r="AP234" s="2" t="str">
        <f ca="1">IF(Table1[[#This Row],[CTN_MG_3]]="","",Table1[[#This Row],[SISA X]])</f>
        <v/>
      </c>
      <c r="AQ234" s="2" t="str">
        <f ca="1">IF(Table1[[#This Row],[QTY_ECER_MG_3]]="","",Table1[[#This Row],[STN SISA X]])</f>
        <v/>
      </c>
      <c r="AR234" s="4" t="str">
        <f ca="1">IF(Table1[[#This Row],[CTN_MG_3]]="","",COUNT(AO$6:AO234))</f>
        <v/>
      </c>
      <c r="AS234" s="4" t="str">
        <f ca="1">IF(AND(Table1[[#This Row],[TGL_H]]&gt;=$3:$3,Table1[[#This Row],[TGL_H]]&lt;=$4:$4),Table1[[#This Row],[CTN]],"")</f>
        <v/>
      </c>
      <c r="AT234" s="4" t="str">
        <f ca="1">IF(Table1[[#This Row],[CTN_MG_4]]="","",Table1[[#This Row],[SISA X]])</f>
        <v/>
      </c>
      <c r="AU234" s="4" t="str">
        <f ca="1">IF(Table1[[#This Row],[QTY_ECER_MG_4]]="","",Table1[[#This Row],[STN SISA X]])</f>
        <v/>
      </c>
      <c r="AV234" s="4" t="str">
        <f ca="1">IF(Table1[[#This Row],[CTN_MG_4]]="","",COUNT(AS$6:AS234))</f>
        <v/>
      </c>
      <c r="AW234" s="4">
        <f ca="1">IF(Table1[[#This Row],[ID_4]]="",IF(Table1[[#This Row],[ID_3]]="",IF(Table1[[#This Row],[ID_2]]="",IF(Table1[[#This Row],[ID_1]]="","",1),2),3),4)</f>
        <v>2</v>
      </c>
      <c r="AX234" s="3">
        <f ca="1">INDEX([1]!NOTA[TGL_H],Table1[[#This Row],[//NOTA]])</f>
        <v>45117</v>
      </c>
    </row>
    <row r="235" spans="1:50" x14ac:dyDescent="0.25">
      <c r="A235" s="1">
        <v>288</v>
      </c>
      <c r="D235" s="4" t="str">
        <f ca="1">INDEX([1]!NOTA[NB NOTA_C_QTY],Table1[[#This Row],[//NOTA]])</f>
        <v>pelnalaptoptable10pcsuntana</v>
      </c>
      <c r="E235" s="4" t="str">
        <f ca="1">INDEX([1]!NOTA[NB NOTA_C_QTY],Table1[[#This Row],[//NOTA]])&amp;Table1[[#This Row],[MINGGU]]</f>
        <v>pelnalaptoptable10pcsuntana2</v>
      </c>
      <c r="F235" s="4">
        <f t="shared" si="3"/>
        <v>288</v>
      </c>
      <c r="G235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35" s="4">
        <f ca="1">MATCH(Table1[[#This Row],[NB NOTA_C_QTY]],[2]!db[NB NOTA_C_QTY+F],0)</f>
        <v>2085</v>
      </c>
      <c r="I235" s="4" t="str">
        <f ca="1">INDEX(INDIRECT($4:$4),Table1[//DB])</f>
        <v>Meja Belajar Pelna</v>
      </c>
      <c r="J235" s="4" t="str">
        <f ca="1">INDEX(INDIRECT($4:$4),Table1[//DB])</f>
        <v>UNTANA</v>
      </c>
      <c r="K235" s="5" t="str">
        <f ca="1">INDEX(INDIRECT($4:$4),Table1[//DB])</f>
        <v>PELNA</v>
      </c>
      <c r="L235" s="4" t="str">
        <f ca="1">INDEX(INDIRECT($4:$4),Table1[//DB])</f>
        <v>10 PCS</v>
      </c>
      <c r="M235" s="4" t="str">
        <f ca="1">INDEX(INDIRECT($4:$4),Table1[//DB])</f>
        <v>dll</v>
      </c>
      <c r="N235" s="4" t="str">
        <f ca="1">INDEX(INDIRECT($4:$4),Table1[//DB])</f>
        <v>10</v>
      </c>
      <c r="O235" s="4" t="str">
        <f ca="1">INDEX(INDIRECT($4:$4),Table1[//DB])</f>
        <v>PCS</v>
      </c>
      <c r="P235" s="4" t="str">
        <f ca="1">INDEX(INDIRECT($4:$4),Table1[//DB])</f>
        <v/>
      </c>
      <c r="Q235" s="4" t="str">
        <f ca="1">INDEX(INDIRECT($4:$4),Table1[//DB])</f>
        <v/>
      </c>
      <c r="R235" s="4" t="str">
        <f ca="1">INDEX(INDIRECT($4:$4),Table1[//DB])</f>
        <v/>
      </c>
      <c r="S235" s="4" t="str">
        <f ca="1">INDEX(INDIRECT($4:$4),Table1[//DB])</f>
        <v/>
      </c>
      <c r="T235" s="4">
        <f ca="1">INDEX(INDIRECT($4:$4),Table1[//DB])</f>
        <v>10</v>
      </c>
      <c r="U235" s="4" t="str">
        <f ca="1">INDEX(INDIRECT($4:$4),Table1[//DB])</f>
        <v>PCS</v>
      </c>
      <c r="V235" s="4"/>
      <c r="W235" s="2">
        <f>INDEX([1]!NOTA[C],Table1[[#This Row],[//NOTA]])</f>
        <v>60</v>
      </c>
      <c r="X235" s="2">
        <f ca="1">IF(Table1[[#This Row],[Column5]]/Table1[[#This Row],[QTY X]]=Table1[[#This Row],[CTN]],Table1[[#This Row],[Column5]]/Table1[[#This Row],[QTY X]],Table1[[#This Row],[Column5]]/Table1[[#This Row],[QTY X]]&amp;" xxx ")</f>
        <v>60</v>
      </c>
      <c r="Y235" s="2">
        <f ca="1">INDEX(INDIRECT($2:$2),Table1[//NOTA])</f>
        <v>0</v>
      </c>
      <c r="Z235" s="2">
        <f>IF(Table1[[#This Row],[CTN]]&lt;1,"",INDEX([1]!NOTA[QTY],Table1[[#This Row],[//NOTA]]))</f>
        <v>600</v>
      </c>
      <c r="AA235" s="2" t="str">
        <f>IF(Table1[[#This Row],[CTN]]&lt;1,"",INDEX([1]!NOTA[STN],Table1[[#This Row],[//NOTA]]))</f>
        <v>PCS</v>
      </c>
      <c r="AB23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600</v>
      </c>
      <c r="AC235" s="4" t="str">
        <f>IF(Table1[[#This Row],[CTN]]&lt;1,INDEX([1]!NOTA[QTY],Table1[[#This Row],[//NOTA]]),"")</f>
        <v/>
      </c>
      <c r="AD235" s="4" t="str">
        <f>IF(Table1[[#This Row],[SISA]]="","",INDEX([1]!NOTA[STN],Table1[[#This Row],[//NOTA]]))</f>
        <v/>
      </c>
      <c r="AE23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35" s="2" t="str">
        <f>IF(Table1[[#This Row],[SISA X]]="","",Table1[[#This Row],[STN X]])</f>
        <v/>
      </c>
      <c r="AG235" s="2" t="str">
        <f ca="1">IF(AND(AX$5:AX$373&gt;=$3:$3,AX$5:AX$373&lt;=$4:$4),Table1[[#This Row],[CTN]],"")</f>
        <v/>
      </c>
      <c r="AH235" s="2" t="str">
        <f ca="1">IF(Table1[[#This Row],[CTN_MG_1]]="","",Table1[[#This Row],[SISA X]])</f>
        <v/>
      </c>
      <c r="AI235" s="2" t="str">
        <f ca="1">IF(Table1[[#This Row],[QTY_ECER_MG_1]]="","",Table1[[#This Row],[STN SISA X]])</f>
        <v/>
      </c>
      <c r="AJ235" s="2" t="str">
        <f ca="1">IF(Table1[[#This Row],[CTN_MG_1]]="","",COUNT(AG$6:AG235))</f>
        <v/>
      </c>
      <c r="AK235" s="2">
        <f ca="1">IF(AND(Table1[TGL_H]&gt;=$3:$3,Table1[TGL_H]&lt;=$4:$4),Table1[CTN],"")</f>
        <v>60</v>
      </c>
      <c r="AL235" s="2" t="str">
        <f ca="1">IF(Table1[[#This Row],[CTN_MG_2]]="","",Table1[[#This Row],[SISA X]])</f>
        <v/>
      </c>
      <c r="AM235" s="2" t="str">
        <f ca="1">IF(Table1[[#This Row],[QTY_ECER_MG_2]]="","",Table1[[#This Row],[STN SISA X]])</f>
        <v/>
      </c>
      <c r="AN235" s="2">
        <f ca="1">IF(Table1[[#This Row],[CTN_MG_2]]="","",COUNT(AK$6:AK235))</f>
        <v>61</v>
      </c>
      <c r="AO235" s="2" t="str">
        <f ca="1">IF(AND(AX$5:AX$373&gt;=$3:$3,AX$5:AX$373&lt;=$4:$4),Table1[[#This Row],[CTN]],"")</f>
        <v/>
      </c>
      <c r="AP235" s="2" t="str">
        <f ca="1">IF(Table1[[#This Row],[CTN_MG_3]]="","",Table1[[#This Row],[SISA X]])</f>
        <v/>
      </c>
      <c r="AQ235" s="2" t="str">
        <f ca="1">IF(Table1[[#This Row],[QTY_ECER_MG_3]]="","",Table1[[#This Row],[STN SISA X]])</f>
        <v/>
      </c>
      <c r="AR235" s="4" t="str">
        <f ca="1">IF(Table1[[#This Row],[CTN_MG_3]]="","",COUNT(AO$6:AO235))</f>
        <v/>
      </c>
      <c r="AS235" s="4" t="str">
        <f ca="1">IF(AND(Table1[[#This Row],[TGL_H]]&gt;=$3:$3,Table1[[#This Row],[TGL_H]]&lt;=$4:$4),Table1[[#This Row],[CTN]],"")</f>
        <v/>
      </c>
      <c r="AT235" s="4" t="str">
        <f ca="1">IF(Table1[[#This Row],[CTN_MG_4]]="","",Table1[[#This Row],[SISA X]])</f>
        <v/>
      </c>
      <c r="AU235" s="4" t="str">
        <f ca="1">IF(Table1[[#This Row],[QTY_ECER_MG_4]]="","",Table1[[#This Row],[STN SISA X]])</f>
        <v/>
      </c>
      <c r="AV235" s="4" t="str">
        <f ca="1">IF(Table1[[#This Row],[CTN_MG_4]]="","",COUNT(AS$6:AS235))</f>
        <v/>
      </c>
      <c r="AW235" s="4">
        <f ca="1">IF(Table1[[#This Row],[ID_4]]="",IF(Table1[[#This Row],[ID_3]]="",IF(Table1[[#This Row],[ID_2]]="",IF(Table1[[#This Row],[ID_1]]="","",1),2),3),4)</f>
        <v>2</v>
      </c>
      <c r="AX235" s="3">
        <f ca="1">INDEX([1]!NOTA[TGL_H],Table1[[#This Row],[//NOTA]])</f>
        <v>45120</v>
      </c>
    </row>
    <row r="236" spans="1:50" x14ac:dyDescent="0.25">
      <c r="A236" s="1">
        <v>289</v>
      </c>
      <c r="D236" s="4" t="str">
        <f ca="1">INDEX([1]!NOTA[NB NOTA_C_QTY],Table1[[#This Row],[//NOTA]])</f>
        <v>pelnalaptoptable10pcsuntana</v>
      </c>
      <c r="E236" s="4" t="str">
        <f ca="1">INDEX([1]!NOTA[NB NOTA_C_QTY],Table1[[#This Row],[//NOTA]])&amp;Table1[[#This Row],[MINGGU]]</f>
        <v>pelnalaptoptable10pcsuntana2</v>
      </c>
      <c r="F236" s="4">
        <f t="shared" si="3"/>
        <v>289</v>
      </c>
      <c r="G236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36" s="4">
        <f ca="1">MATCH(Table1[[#This Row],[NB NOTA_C_QTY]],[2]!db[NB NOTA_C_QTY+F],0)</f>
        <v>2085</v>
      </c>
      <c r="I236" s="4" t="str">
        <f ca="1">INDEX(INDIRECT($4:$4),Table1[//DB])</f>
        <v>Meja Belajar Pelna</v>
      </c>
      <c r="J236" s="4" t="str">
        <f ca="1">INDEX(INDIRECT($4:$4),Table1[//DB])</f>
        <v>UNTANA</v>
      </c>
      <c r="K236" s="5" t="str">
        <f ca="1">INDEX(INDIRECT($4:$4),Table1[//DB])</f>
        <v>PELNA</v>
      </c>
      <c r="L236" s="4" t="str">
        <f ca="1">INDEX(INDIRECT($4:$4),Table1[//DB])</f>
        <v>10 PCS</v>
      </c>
      <c r="M236" s="4" t="str">
        <f ca="1">INDEX(INDIRECT($4:$4),Table1[//DB])</f>
        <v>dll</v>
      </c>
      <c r="N236" s="4" t="str">
        <f ca="1">INDEX(INDIRECT($4:$4),Table1[//DB])</f>
        <v>10</v>
      </c>
      <c r="O236" s="4" t="str">
        <f ca="1">INDEX(INDIRECT($4:$4),Table1[//DB])</f>
        <v>PCS</v>
      </c>
      <c r="P236" s="4" t="str">
        <f ca="1">INDEX(INDIRECT($4:$4),Table1[//DB])</f>
        <v/>
      </c>
      <c r="Q236" s="4" t="str">
        <f ca="1">INDEX(INDIRECT($4:$4),Table1[//DB])</f>
        <v/>
      </c>
      <c r="R236" s="4" t="str">
        <f ca="1">INDEX(INDIRECT($4:$4),Table1[//DB])</f>
        <v/>
      </c>
      <c r="S236" s="4" t="str">
        <f ca="1">INDEX(INDIRECT($4:$4),Table1[//DB])</f>
        <v/>
      </c>
      <c r="T236" s="4">
        <f ca="1">INDEX(INDIRECT($4:$4),Table1[//DB])</f>
        <v>10</v>
      </c>
      <c r="U236" s="4" t="str">
        <f ca="1">INDEX(INDIRECT($4:$4),Table1[//DB])</f>
        <v>PCS</v>
      </c>
      <c r="V236" s="4"/>
      <c r="W236" s="2">
        <f>INDEX([1]!NOTA[C],Table1[[#This Row],[//NOTA]])</f>
        <v>3</v>
      </c>
      <c r="X236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236" s="2">
        <f ca="1">INDEX(INDIRECT($2:$2),Table1[//NOTA])</f>
        <v>0</v>
      </c>
      <c r="Z236" s="2">
        <f>IF(Table1[[#This Row],[CTN]]&lt;1,"",INDEX([1]!NOTA[QTY],Table1[[#This Row],[//NOTA]]))</f>
        <v>30</v>
      </c>
      <c r="AA236" s="2" t="str">
        <f>IF(Table1[[#This Row],[CTN]]&lt;1,"",INDEX([1]!NOTA[STN],Table1[[#This Row],[//NOTA]]))</f>
        <v>PCS</v>
      </c>
      <c r="AB23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30</v>
      </c>
      <c r="AC236" s="4" t="str">
        <f>IF(Table1[[#This Row],[CTN]]&lt;1,INDEX([1]!NOTA[QTY],Table1[[#This Row],[//NOTA]]),"")</f>
        <v/>
      </c>
      <c r="AD236" s="4" t="str">
        <f>IF(Table1[[#This Row],[SISA]]="","",INDEX([1]!NOTA[STN],Table1[[#This Row],[//NOTA]]))</f>
        <v/>
      </c>
      <c r="AE23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36" s="2" t="str">
        <f>IF(Table1[[#This Row],[SISA X]]="","",Table1[[#This Row],[STN X]])</f>
        <v/>
      </c>
      <c r="AG236" s="2" t="str">
        <f ca="1">IF(AND(AX$5:AX$373&gt;=$3:$3,AX$5:AX$373&lt;=$4:$4),Table1[[#This Row],[CTN]],"")</f>
        <v/>
      </c>
      <c r="AH236" s="2" t="str">
        <f ca="1">IF(Table1[[#This Row],[CTN_MG_1]]="","",Table1[[#This Row],[SISA X]])</f>
        <v/>
      </c>
      <c r="AI236" s="2" t="str">
        <f ca="1">IF(Table1[[#This Row],[QTY_ECER_MG_1]]="","",Table1[[#This Row],[STN SISA X]])</f>
        <v/>
      </c>
      <c r="AJ236" s="2" t="str">
        <f ca="1">IF(Table1[[#This Row],[CTN_MG_1]]="","",COUNT(AG$6:AG236))</f>
        <v/>
      </c>
      <c r="AK236" s="2">
        <f ca="1">IF(AND(Table1[TGL_H]&gt;=$3:$3,Table1[TGL_H]&lt;=$4:$4),Table1[CTN],"")</f>
        <v>3</v>
      </c>
      <c r="AL236" s="2" t="str">
        <f ca="1">IF(Table1[[#This Row],[CTN_MG_2]]="","",Table1[[#This Row],[SISA X]])</f>
        <v/>
      </c>
      <c r="AM236" s="2" t="str">
        <f ca="1">IF(Table1[[#This Row],[QTY_ECER_MG_2]]="","",Table1[[#This Row],[STN SISA X]])</f>
        <v/>
      </c>
      <c r="AN236" s="2">
        <f ca="1">IF(Table1[[#This Row],[CTN_MG_2]]="","",COUNT(AK$6:AK236))</f>
        <v>62</v>
      </c>
      <c r="AO236" s="2" t="str">
        <f ca="1">IF(AND(AX$5:AX$373&gt;=$3:$3,AX$5:AX$373&lt;=$4:$4),Table1[[#This Row],[CTN]],"")</f>
        <v/>
      </c>
      <c r="AP236" s="2" t="str">
        <f ca="1">IF(Table1[[#This Row],[CTN_MG_3]]="","",Table1[[#This Row],[SISA X]])</f>
        <v/>
      </c>
      <c r="AQ236" s="2" t="str">
        <f ca="1">IF(Table1[[#This Row],[QTY_ECER_MG_3]]="","",Table1[[#This Row],[STN SISA X]])</f>
        <v/>
      </c>
      <c r="AR236" s="4" t="str">
        <f ca="1">IF(Table1[[#This Row],[CTN_MG_3]]="","",COUNT(AO$6:AO236))</f>
        <v/>
      </c>
      <c r="AS236" s="4" t="str">
        <f ca="1">IF(AND(Table1[[#This Row],[TGL_H]]&gt;=$3:$3,Table1[[#This Row],[TGL_H]]&lt;=$4:$4),Table1[[#This Row],[CTN]],"")</f>
        <v/>
      </c>
      <c r="AT236" s="4" t="str">
        <f ca="1">IF(Table1[[#This Row],[CTN_MG_4]]="","",Table1[[#This Row],[SISA X]])</f>
        <v/>
      </c>
      <c r="AU236" s="4" t="str">
        <f ca="1">IF(Table1[[#This Row],[QTY_ECER_MG_4]]="","",Table1[[#This Row],[STN SISA X]])</f>
        <v/>
      </c>
      <c r="AV236" s="4" t="str">
        <f ca="1">IF(Table1[[#This Row],[CTN_MG_4]]="","",COUNT(AS$6:AS236))</f>
        <v/>
      </c>
      <c r="AW236" s="4">
        <f ca="1">IF(Table1[[#This Row],[ID_4]]="",IF(Table1[[#This Row],[ID_3]]="",IF(Table1[[#This Row],[ID_2]]="",IF(Table1[[#This Row],[ID_1]]="","",1),2),3),4)</f>
        <v>2</v>
      </c>
      <c r="AX236" s="3">
        <f ca="1">INDEX([1]!NOTA[TGL_H],Table1[[#This Row],[//NOTA]])</f>
        <v>45120</v>
      </c>
    </row>
    <row r="237" spans="1:50" x14ac:dyDescent="0.25">
      <c r="A237" s="1">
        <v>291</v>
      </c>
      <c r="D237" s="4" t="str">
        <f ca="1">INDEX([1]!NOTA[NB NOTA_C_QTY],Table1[[#This Row],[//NOTA]])</f>
        <v>kenkostaplerhd10smini25lsnartomoro</v>
      </c>
      <c r="E237" s="4" t="str">
        <f ca="1">INDEX([1]!NOTA[NB NOTA_C_QTY],Table1[[#This Row],[//NOTA]])&amp;Table1[[#This Row],[MINGGU]]</f>
        <v>kenkostaplerhd10smini25lsnartomoro2</v>
      </c>
      <c r="F237" s="4">
        <f t="shared" si="3"/>
        <v>291</v>
      </c>
      <c r="G237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37" s="4">
        <f ca="1">MATCH(Table1[[#This Row],[NB NOTA_C_QTY]],[2]!db[NB NOTA_C_QTY+F],0)</f>
        <v>873</v>
      </c>
      <c r="I237" s="4" t="str">
        <f ca="1">INDEX(INDIRECT($4:$4),Table1[//DB])</f>
        <v>Stapler Kenko HD-10 S mini</v>
      </c>
      <c r="J237" s="4" t="str">
        <f ca="1">INDEX(INDIRECT($4:$4),Table1[//DB])</f>
        <v>ARTO MORO</v>
      </c>
      <c r="K237" s="5" t="str">
        <f ca="1">INDEX(INDIRECT($4:$4),Table1[//DB])</f>
        <v>KENKO</v>
      </c>
      <c r="L237" s="4" t="str">
        <f ca="1">INDEX(INDIRECT($4:$4),Table1[//DB])</f>
        <v>25 LSN</v>
      </c>
      <c r="M237" s="4" t="str">
        <f ca="1">INDEX(INDIRECT($4:$4),Table1[//DB])</f>
        <v>stapler</v>
      </c>
      <c r="N237" s="4" t="str">
        <f ca="1">INDEX(INDIRECT($4:$4),Table1[//DB])</f>
        <v>25</v>
      </c>
      <c r="O237" s="4" t="str">
        <f ca="1">INDEX(INDIRECT($4:$4),Table1[//DB])</f>
        <v>LSN</v>
      </c>
      <c r="P237" s="4">
        <f ca="1">INDEX(INDIRECT($4:$4),Table1[//DB])</f>
        <v>12</v>
      </c>
      <c r="Q237" s="4" t="str">
        <f ca="1">INDEX(INDIRECT($4:$4),Table1[//DB])</f>
        <v>PCS</v>
      </c>
      <c r="R237" s="4" t="str">
        <f ca="1">INDEX(INDIRECT($4:$4),Table1[//DB])</f>
        <v/>
      </c>
      <c r="S237" s="4" t="str">
        <f ca="1">INDEX(INDIRECT($4:$4),Table1[//DB])</f>
        <v/>
      </c>
      <c r="T237" s="4">
        <f ca="1">INDEX(INDIRECT($4:$4),Table1[//DB])</f>
        <v>300</v>
      </c>
      <c r="U237" s="4" t="str">
        <f ca="1">INDEX(INDIRECT($4:$4),Table1[//DB])</f>
        <v>PCS</v>
      </c>
      <c r="V237" s="4"/>
      <c r="W237" s="2">
        <f>INDEX([1]!NOTA[C],Table1[[#This Row],[//NOTA]])</f>
        <v>2</v>
      </c>
      <c r="X237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37" s="2">
        <f ca="1">INDEX(INDIRECT($2:$2),Table1[//NOTA])</f>
        <v>0</v>
      </c>
      <c r="Z237" s="2">
        <f>IF(Table1[[#This Row],[CTN]]&lt;1,"",INDEX([1]!NOTA[QTY],Table1[[#This Row],[//NOTA]]))</f>
        <v>0</v>
      </c>
      <c r="AA237" s="2">
        <f>IF(Table1[[#This Row],[CTN]]&lt;1,"",INDEX([1]!NOTA[STN],Table1[[#This Row],[//NOTA]]))</f>
        <v>0</v>
      </c>
      <c r="AB23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600</v>
      </c>
      <c r="AC237" s="4" t="str">
        <f>IF(Table1[[#This Row],[CTN]]&lt;1,INDEX([1]!NOTA[QTY],Table1[[#This Row],[//NOTA]]),"")</f>
        <v/>
      </c>
      <c r="AD237" s="4" t="str">
        <f>IF(Table1[[#This Row],[SISA]]="","",INDEX([1]!NOTA[STN],Table1[[#This Row],[//NOTA]]))</f>
        <v/>
      </c>
      <c r="AE23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37" s="2" t="str">
        <f>IF(Table1[[#This Row],[SISA X]]="","",Table1[[#This Row],[STN X]])</f>
        <v/>
      </c>
      <c r="AG237" s="2" t="str">
        <f ca="1">IF(AND(AX$5:AX$373&gt;=$3:$3,AX$5:AX$373&lt;=$4:$4),Table1[[#This Row],[CTN]],"")</f>
        <v/>
      </c>
      <c r="AH237" s="2" t="str">
        <f ca="1">IF(Table1[[#This Row],[CTN_MG_1]]="","",Table1[[#This Row],[SISA X]])</f>
        <v/>
      </c>
      <c r="AI237" s="2" t="str">
        <f ca="1">IF(Table1[[#This Row],[QTY_ECER_MG_1]]="","",Table1[[#This Row],[STN SISA X]])</f>
        <v/>
      </c>
      <c r="AJ237" s="2" t="str">
        <f ca="1">IF(Table1[[#This Row],[CTN_MG_1]]="","",COUNT(AG$6:AG237))</f>
        <v/>
      </c>
      <c r="AK237" s="2">
        <f ca="1">IF(AND(Table1[TGL_H]&gt;=$3:$3,Table1[TGL_H]&lt;=$4:$4),Table1[CTN],"")</f>
        <v>2</v>
      </c>
      <c r="AL237" s="2" t="str">
        <f ca="1">IF(Table1[[#This Row],[CTN_MG_2]]="","",Table1[[#This Row],[SISA X]])</f>
        <v/>
      </c>
      <c r="AM237" s="2" t="str">
        <f ca="1">IF(Table1[[#This Row],[QTY_ECER_MG_2]]="","",Table1[[#This Row],[STN SISA X]])</f>
        <v/>
      </c>
      <c r="AN237" s="2">
        <f ca="1">IF(Table1[[#This Row],[CTN_MG_2]]="","",COUNT(AK$6:AK237))</f>
        <v>63</v>
      </c>
      <c r="AO237" s="2" t="str">
        <f ca="1">IF(AND(AX$5:AX$373&gt;=$3:$3,AX$5:AX$373&lt;=$4:$4),Table1[[#This Row],[CTN]],"")</f>
        <v/>
      </c>
      <c r="AP237" s="2" t="str">
        <f ca="1">IF(Table1[[#This Row],[CTN_MG_3]]="","",Table1[[#This Row],[SISA X]])</f>
        <v/>
      </c>
      <c r="AQ237" s="2" t="str">
        <f ca="1">IF(Table1[[#This Row],[QTY_ECER_MG_3]]="","",Table1[[#This Row],[STN SISA X]])</f>
        <v/>
      </c>
      <c r="AR237" s="4" t="str">
        <f ca="1">IF(Table1[[#This Row],[CTN_MG_3]]="","",COUNT(AO$6:AO237))</f>
        <v/>
      </c>
      <c r="AS237" s="4" t="str">
        <f ca="1">IF(AND(Table1[[#This Row],[TGL_H]]&gt;=$3:$3,Table1[[#This Row],[TGL_H]]&lt;=$4:$4),Table1[[#This Row],[CTN]],"")</f>
        <v/>
      </c>
      <c r="AT237" s="4" t="str">
        <f ca="1">IF(Table1[[#This Row],[CTN_MG_4]]="","",Table1[[#This Row],[SISA X]])</f>
        <v/>
      </c>
      <c r="AU237" s="4" t="str">
        <f ca="1">IF(Table1[[#This Row],[QTY_ECER_MG_4]]="","",Table1[[#This Row],[STN SISA X]])</f>
        <v/>
      </c>
      <c r="AV237" s="4" t="str">
        <f ca="1">IF(Table1[[#This Row],[CTN_MG_4]]="","",COUNT(AS$6:AS237))</f>
        <v/>
      </c>
      <c r="AW237" s="4">
        <f ca="1">IF(Table1[[#This Row],[ID_4]]="",IF(Table1[[#This Row],[ID_3]]="",IF(Table1[[#This Row],[ID_2]]="",IF(Table1[[#This Row],[ID_1]]="","",1),2),3),4)</f>
        <v>2</v>
      </c>
      <c r="AX237" s="3">
        <f ca="1">INDEX([1]!NOTA[TGL_H],Table1[[#This Row],[//NOTA]])</f>
        <v>45119</v>
      </c>
    </row>
    <row r="238" spans="1:50" x14ac:dyDescent="0.25">
      <c r="A238" s="1">
        <v>292</v>
      </c>
      <c r="D238" s="4" t="str">
        <f ca="1">INDEX([1]!NOTA[NB NOTA_C_QTY],Table1[[#This Row],[//NOTA]])</f>
        <v>kenkostaplesno1210231020pak10boxartomoro</v>
      </c>
      <c r="E238" s="4" t="str">
        <f ca="1">INDEX([1]!NOTA[NB NOTA_C_QTY],Table1[[#This Row],[//NOTA]])&amp;Table1[[#This Row],[MINGGU]]</f>
        <v>kenkostaplesno1210231020pak10boxartomoro2</v>
      </c>
      <c r="F238" s="4">
        <f t="shared" si="3"/>
        <v>292</v>
      </c>
      <c r="G238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38" s="4">
        <f ca="1">MATCH(Table1[[#This Row],[NB NOTA_C_QTY]],[2]!db[NB NOTA_C_QTY+F],0)</f>
        <v>469</v>
      </c>
      <c r="I238" s="4" t="str">
        <f ca="1">INDEX(INDIRECT($4:$4),Table1[//DB])</f>
        <v>Isi stapler (staples) Kenko 1210</v>
      </c>
      <c r="J238" s="4" t="str">
        <f ca="1">INDEX(INDIRECT($4:$4),Table1[//DB])</f>
        <v>ARTO MORO</v>
      </c>
      <c r="K238" s="5" t="str">
        <f ca="1">INDEX(INDIRECT($4:$4),Table1[//DB])</f>
        <v>KENKO</v>
      </c>
      <c r="L238" s="4" t="str">
        <f ca="1">INDEX(INDIRECT($4:$4),Table1[//DB])</f>
        <v>20 PAK (10 BOX)</v>
      </c>
      <c r="M238" s="4" t="str">
        <f ca="1">INDEX(INDIRECT($4:$4),Table1[//DB])</f>
        <v>isi</v>
      </c>
      <c r="N238" s="4" t="str">
        <f ca="1">INDEX(INDIRECT($4:$4),Table1[//DB])</f>
        <v>20</v>
      </c>
      <c r="O238" s="4" t="str">
        <f ca="1">INDEX(INDIRECT($4:$4),Table1[//DB])</f>
        <v>PAK</v>
      </c>
      <c r="P238" s="4" t="str">
        <f ca="1">INDEX(INDIRECT($4:$4),Table1[//DB])</f>
        <v>10</v>
      </c>
      <c r="Q238" s="4" t="str">
        <f ca="1">INDEX(INDIRECT($4:$4),Table1[//DB])</f>
        <v>BOX</v>
      </c>
      <c r="R238" s="4" t="str">
        <f ca="1">INDEX(INDIRECT($4:$4),Table1[//DB])</f>
        <v/>
      </c>
      <c r="S238" s="4" t="str">
        <f ca="1">INDEX(INDIRECT($4:$4),Table1[//DB])</f>
        <v/>
      </c>
      <c r="T238" s="4">
        <f ca="1">INDEX(INDIRECT($4:$4),Table1[//DB])</f>
        <v>200</v>
      </c>
      <c r="U238" s="4" t="str">
        <f ca="1">INDEX(INDIRECT($4:$4),Table1[//DB])</f>
        <v>BOX</v>
      </c>
      <c r="V238" s="4"/>
      <c r="W238" s="2">
        <f>INDEX([1]!NOTA[C],Table1[[#This Row],[//NOTA]])</f>
        <v>3</v>
      </c>
      <c r="X238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238" s="2">
        <f ca="1">INDEX(INDIRECT($2:$2),Table1[//NOTA])</f>
        <v>0</v>
      </c>
      <c r="Z238" s="2">
        <f>IF(Table1[[#This Row],[CTN]]&lt;1,"",INDEX([1]!NOTA[QTY],Table1[[#This Row],[//NOTA]]))</f>
        <v>0</v>
      </c>
      <c r="AA238" s="2">
        <f>IF(Table1[[#This Row],[CTN]]&lt;1,"",INDEX([1]!NOTA[STN],Table1[[#This Row],[//NOTA]]))</f>
        <v>0</v>
      </c>
      <c r="AB23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600</v>
      </c>
      <c r="AC238" s="4" t="str">
        <f>IF(Table1[[#This Row],[CTN]]&lt;1,INDEX([1]!NOTA[QTY],Table1[[#This Row],[//NOTA]]),"")</f>
        <v/>
      </c>
      <c r="AD238" s="4" t="str">
        <f>IF(Table1[[#This Row],[SISA]]="","",INDEX([1]!NOTA[STN],Table1[[#This Row],[//NOTA]]))</f>
        <v/>
      </c>
      <c r="AE23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38" s="2" t="str">
        <f>IF(Table1[[#This Row],[SISA X]]="","",Table1[[#This Row],[STN X]])</f>
        <v/>
      </c>
      <c r="AG238" s="2" t="str">
        <f ca="1">IF(AND(AX$5:AX$373&gt;=$3:$3,AX$5:AX$373&lt;=$4:$4),Table1[[#This Row],[CTN]],"")</f>
        <v/>
      </c>
      <c r="AH238" s="2" t="str">
        <f ca="1">IF(Table1[[#This Row],[CTN_MG_1]]="","",Table1[[#This Row],[SISA X]])</f>
        <v/>
      </c>
      <c r="AI238" s="2" t="str">
        <f ca="1">IF(Table1[[#This Row],[QTY_ECER_MG_1]]="","",Table1[[#This Row],[STN SISA X]])</f>
        <v/>
      </c>
      <c r="AJ238" s="2" t="str">
        <f ca="1">IF(Table1[[#This Row],[CTN_MG_1]]="","",COUNT(AG$6:AG238))</f>
        <v/>
      </c>
      <c r="AK238" s="2">
        <f ca="1">IF(AND(Table1[TGL_H]&gt;=$3:$3,Table1[TGL_H]&lt;=$4:$4),Table1[CTN],"")</f>
        <v>3</v>
      </c>
      <c r="AL238" s="2" t="str">
        <f ca="1">IF(Table1[[#This Row],[CTN_MG_2]]="","",Table1[[#This Row],[SISA X]])</f>
        <v/>
      </c>
      <c r="AM238" s="2" t="str">
        <f ca="1">IF(Table1[[#This Row],[QTY_ECER_MG_2]]="","",Table1[[#This Row],[STN SISA X]])</f>
        <v/>
      </c>
      <c r="AN238" s="2">
        <f ca="1">IF(Table1[[#This Row],[CTN_MG_2]]="","",COUNT(AK$6:AK238))</f>
        <v>64</v>
      </c>
      <c r="AO238" s="2" t="str">
        <f ca="1">IF(AND(AX$5:AX$373&gt;=$3:$3,AX$5:AX$373&lt;=$4:$4),Table1[[#This Row],[CTN]],"")</f>
        <v/>
      </c>
      <c r="AP238" s="2" t="str">
        <f ca="1">IF(Table1[[#This Row],[CTN_MG_3]]="","",Table1[[#This Row],[SISA X]])</f>
        <v/>
      </c>
      <c r="AQ238" s="2" t="str">
        <f ca="1">IF(Table1[[#This Row],[QTY_ECER_MG_3]]="","",Table1[[#This Row],[STN SISA X]])</f>
        <v/>
      </c>
      <c r="AR238" s="4" t="str">
        <f ca="1">IF(Table1[[#This Row],[CTN_MG_3]]="","",COUNT(AO$6:AO238))</f>
        <v/>
      </c>
      <c r="AS238" s="4" t="str">
        <f ca="1">IF(AND(Table1[[#This Row],[TGL_H]]&gt;=$3:$3,Table1[[#This Row],[TGL_H]]&lt;=$4:$4),Table1[[#This Row],[CTN]],"")</f>
        <v/>
      </c>
      <c r="AT238" s="4" t="str">
        <f ca="1">IF(Table1[[#This Row],[CTN_MG_4]]="","",Table1[[#This Row],[SISA X]])</f>
        <v/>
      </c>
      <c r="AU238" s="4" t="str">
        <f ca="1">IF(Table1[[#This Row],[QTY_ECER_MG_4]]="","",Table1[[#This Row],[STN SISA X]])</f>
        <v/>
      </c>
      <c r="AV238" s="4" t="str">
        <f ca="1">IF(Table1[[#This Row],[CTN_MG_4]]="","",COUNT(AS$6:AS238))</f>
        <v/>
      </c>
      <c r="AW238" s="4">
        <f ca="1">IF(Table1[[#This Row],[ID_4]]="",IF(Table1[[#This Row],[ID_3]]="",IF(Table1[[#This Row],[ID_2]]="",IF(Table1[[#This Row],[ID_1]]="","",1),2),3),4)</f>
        <v>2</v>
      </c>
      <c r="AX238" s="3">
        <f ca="1">INDEX([1]!NOTA[TGL_H],Table1[[#This Row],[//NOTA]])</f>
        <v>45119</v>
      </c>
    </row>
    <row r="239" spans="1:50" x14ac:dyDescent="0.25">
      <c r="A239" s="1">
        <v>293</v>
      </c>
      <c r="D239" s="4" t="str">
        <f ca="1">INDEX([1]!NOTA[NB NOTA_C_QTY],Table1[[#This Row],[//NOTA]])</f>
        <v>kenkocutterbladea1009mm120lsnartomoro</v>
      </c>
      <c r="E239" s="4" t="str">
        <f ca="1">INDEX([1]!NOTA[NB NOTA_C_QTY],Table1[[#This Row],[//NOTA]])&amp;Table1[[#This Row],[MINGGU]]</f>
        <v>kenkocutterbladea1009mm120lsnartomoro2</v>
      </c>
      <c r="F239" s="4">
        <f t="shared" si="3"/>
        <v>293</v>
      </c>
      <c r="G239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39" s="4">
        <f ca="1">MATCH(Table1[[#This Row],[NB NOTA_C_QTY]],[2]!db[NB NOTA_C_QTY+F],0)</f>
        <v>455</v>
      </c>
      <c r="I239" s="4" t="str">
        <f ca="1">INDEX(INDIRECT($4:$4),Table1[//DB])</f>
        <v>Isi cutter Kenko A-100 Kecil</v>
      </c>
      <c r="J239" s="4" t="str">
        <f ca="1">INDEX(INDIRECT($4:$4),Table1[//DB])</f>
        <v>ARTO MORO</v>
      </c>
      <c r="K239" s="5" t="str">
        <f ca="1">INDEX(INDIRECT($4:$4),Table1[//DB])</f>
        <v>KENKO</v>
      </c>
      <c r="L239" s="4" t="str">
        <f ca="1">INDEX(INDIRECT($4:$4),Table1[//DB])</f>
        <v>120 LSN</v>
      </c>
      <c r="M239" s="4" t="str">
        <f ca="1">INDEX(INDIRECT($4:$4),Table1[//DB])</f>
        <v>isi</v>
      </c>
      <c r="N239" s="4" t="str">
        <f ca="1">INDEX(INDIRECT($4:$4),Table1[//DB])</f>
        <v>120</v>
      </c>
      <c r="O239" s="4" t="str">
        <f ca="1">INDEX(INDIRECT($4:$4),Table1[//DB])</f>
        <v>LSN</v>
      </c>
      <c r="P239" s="4">
        <f ca="1">INDEX(INDIRECT($4:$4),Table1[//DB])</f>
        <v>12</v>
      </c>
      <c r="Q239" s="4" t="str">
        <f ca="1">INDEX(INDIRECT($4:$4),Table1[//DB])</f>
        <v>PCS</v>
      </c>
      <c r="R239" s="4" t="str">
        <f ca="1">INDEX(INDIRECT($4:$4),Table1[//DB])</f>
        <v/>
      </c>
      <c r="S239" s="4" t="str">
        <f ca="1">INDEX(INDIRECT($4:$4),Table1[//DB])</f>
        <v/>
      </c>
      <c r="T239" s="4">
        <f ca="1">INDEX(INDIRECT($4:$4),Table1[//DB])</f>
        <v>1440</v>
      </c>
      <c r="U239" s="4" t="str">
        <f ca="1">INDEX(INDIRECT($4:$4),Table1[//DB])</f>
        <v>PCS</v>
      </c>
      <c r="V239" s="4"/>
      <c r="W239" s="2">
        <f>INDEX([1]!NOTA[C],Table1[[#This Row],[//NOTA]])</f>
        <v>1</v>
      </c>
      <c r="X239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39" s="2">
        <f ca="1">INDEX(INDIRECT($2:$2),Table1[//NOTA])</f>
        <v>0</v>
      </c>
      <c r="Z239" s="2">
        <f>IF(Table1[[#This Row],[CTN]]&lt;1,"",INDEX([1]!NOTA[QTY],Table1[[#This Row],[//NOTA]]))</f>
        <v>0</v>
      </c>
      <c r="AA239" s="2">
        <f>IF(Table1[[#This Row],[CTN]]&lt;1,"",INDEX([1]!NOTA[STN],Table1[[#This Row],[//NOTA]]))</f>
        <v>0</v>
      </c>
      <c r="AB23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1440</v>
      </c>
      <c r="AC239" s="4" t="str">
        <f>IF(Table1[[#This Row],[CTN]]&lt;1,INDEX([1]!NOTA[QTY],Table1[[#This Row],[//NOTA]]),"")</f>
        <v/>
      </c>
      <c r="AD239" s="4" t="str">
        <f>IF(Table1[[#This Row],[SISA]]="","",INDEX([1]!NOTA[STN],Table1[[#This Row],[//NOTA]]))</f>
        <v/>
      </c>
      <c r="AE23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39" s="2" t="str">
        <f>IF(Table1[[#This Row],[SISA X]]="","",Table1[[#This Row],[STN X]])</f>
        <v/>
      </c>
      <c r="AG239" s="2" t="str">
        <f ca="1">IF(AND(AX$5:AX$373&gt;=$3:$3,AX$5:AX$373&lt;=$4:$4),Table1[[#This Row],[CTN]],"")</f>
        <v/>
      </c>
      <c r="AH239" s="2" t="str">
        <f ca="1">IF(Table1[[#This Row],[CTN_MG_1]]="","",Table1[[#This Row],[SISA X]])</f>
        <v/>
      </c>
      <c r="AI239" s="2" t="str">
        <f ca="1">IF(Table1[[#This Row],[QTY_ECER_MG_1]]="","",Table1[[#This Row],[STN SISA X]])</f>
        <v/>
      </c>
      <c r="AJ239" s="2" t="str">
        <f ca="1">IF(Table1[[#This Row],[CTN_MG_1]]="","",COUNT(AG$6:AG239))</f>
        <v/>
      </c>
      <c r="AK239" s="2">
        <f ca="1">IF(AND(Table1[TGL_H]&gt;=$3:$3,Table1[TGL_H]&lt;=$4:$4),Table1[CTN],"")</f>
        <v>1</v>
      </c>
      <c r="AL239" s="2" t="str">
        <f ca="1">IF(Table1[[#This Row],[CTN_MG_2]]="","",Table1[[#This Row],[SISA X]])</f>
        <v/>
      </c>
      <c r="AM239" s="2" t="str">
        <f ca="1">IF(Table1[[#This Row],[QTY_ECER_MG_2]]="","",Table1[[#This Row],[STN SISA X]])</f>
        <v/>
      </c>
      <c r="AN239" s="2">
        <f ca="1">IF(Table1[[#This Row],[CTN_MG_2]]="","",COUNT(AK$6:AK239))</f>
        <v>65</v>
      </c>
      <c r="AO239" s="2" t="str">
        <f ca="1">IF(AND(AX$5:AX$373&gt;=$3:$3,AX$5:AX$373&lt;=$4:$4),Table1[[#This Row],[CTN]],"")</f>
        <v/>
      </c>
      <c r="AP239" s="2" t="str">
        <f ca="1">IF(Table1[[#This Row],[CTN_MG_3]]="","",Table1[[#This Row],[SISA X]])</f>
        <v/>
      </c>
      <c r="AQ239" s="2" t="str">
        <f ca="1">IF(Table1[[#This Row],[QTY_ECER_MG_3]]="","",Table1[[#This Row],[STN SISA X]])</f>
        <v/>
      </c>
      <c r="AR239" s="4" t="str">
        <f ca="1">IF(Table1[[#This Row],[CTN_MG_3]]="","",COUNT(AO$6:AO239))</f>
        <v/>
      </c>
      <c r="AS239" s="4" t="str">
        <f ca="1">IF(AND(Table1[[#This Row],[TGL_H]]&gt;=$3:$3,Table1[[#This Row],[TGL_H]]&lt;=$4:$4),Table1[[#This Row],[CTN]],"")</f>
        <v/>
      </c>
      <c r="AT239" s="4" t="str">
        <f ca="1">IF(Table1[[#This Row],[CTN_MG_4]]="","",Table1[[#This Row],[SISA X]])</f>
        <v/>
      </c>
      <c r="AU239" s="4" t="str">
        <f ca="1">IF(Table1[[#This Row],[QTY_ECER_MG_4]]="","",Table1[[#This Row],[STN SISA X]])</f>
        <v/>
      </c>
      <c r="AV239" s="4" t="str">
        <f ca="1">IF(Table1[[#This Row],[CTN_MG_4]]="","",COUNT(AS$6:AS239))</f>
        <v/>
      </c>
      <c r="AW239" s="4">
        <f ca="1">IF(Table1[[#This Row],[ID_4]]="",IF(Table1[[#This Row],[ID_3]]="",IF(Table1[[#This Row],[ID_2]]="",IF(Table1[[#This Row],[ID_1]]="","",1),2),3),4)</f>
        <v>2</v>
      </c>
      <c r="AX239" s="3">
        <f ca="1">INDEX([1]!NOTA[TGL_H],Table1[[#This Row],[//NOTA]])</f>
        <v>45119</v>
      </c>
    </row>
    <row r="240" spans="1:50" x14ac:dyDescent="0.25">
      <c r="A240" s="1">
        <v>294</v>
      </c>
      <c r="D240" s="4" t="str">
        <f ca="1">INDEX([1]!NOTA[NB NOTA_C_QTY],Table1[[#This Row],[//NOTA]])</f>
        <v>kenkopencilcasepc0719ur24lsnartomoro</v>
      </c>
      <c r="E240" s="4" t="str">
        <f ca="1">INDEX([1]!NOTA[NB NOTA_C_QTY],Table1[[#This Row],[//NOTA]])&amp;Table1[[#This Row],[MINGGU]]</f>
        <v>kenkopencilcasepc0719ur24lsnartomoro2</v>
      </c>
      <c r="F240" s="4">
        <f t="shared" si="3"/>
        <v>294</v>
      </c>
      <c r="G240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40" s="4">
        <f ca="1">MATCH(Table1[[#This Row],[NB NOTA_C_QTY]],[2]!db[NB NOTA_C_QTY+F],0)</f>
        <v>656</v>
      </c>
      <c r="I240" s="4" t="str">
        <f ca="1">INDEX(INDIRECT($4:$4),Table1[//DB])</f>
        <v>Pc Kenko PC-0719-UR</v>
      </c>
      <c r="J240" s="4" t="str">
        <f ca="1">INDEX(INDIRECT($4:$4),Table1[//DB])</f>
        <v>ARTO MORO</v>
      </c>
      <c r="K240" s="5" t="str">
        <f ca="1">INDEX(INDIRECT($4:$4),Table1[//DB])</f>
        <v>KENKO</v>
      </c>
      <c r="L240" s="4" t="str">
        <f ca="1">INDEX(INDIRECT($4:$4),Table1[//DB])</f>
        <v>24 LSN</v>
      </c>
      <c r="M240" s="4" t="str">
        <f ca="1">INDEX(INDIRECT($4:$4),Table1[//DB])</f>
        <v>pcase</v>
      </c>
      <c r="N240" s="4" t="str">
        <f ca="1">INDEX(INDIRECT($4:$4),Table1[//DB])</f>
        <v>24</v>
      </c>
      <c r="O240" s="4" t="str">
        <f ca="1">INDEX(INDIRECT($4:$4),Table1[//DB])</f>
        <v>LSN</v>
      </c>
      <c r="P240" s="4">
        <f ca="1">INDEX(INDIRECT($4:$4),Table1[//DB])</f>
        <v>12</v>
      </c>
      <c r="Q240" s="4" t="str">
        <f ca="1">INDEX(INDIRECT($4:$4),Table1[//DB])</f>
        <v>PCS</v>
      </c>
      <c r="R240" s="4" t="str">
        <f ca="1">INDEX(INDIRECT($4:$4),Table1[//DB])</f>
        <v/>
      </c>
      <c r="S240" s="4" t="str">
        <f ca="1">INDEX(INDIRECT($4:$4),Table1[//DB])</f>
        <v/>
      </c>
      <c r="T240" s="4">
        <f ca="1">INDEX(INDIRECT($4:$4),Table1[//DB])</f>
        <v>288</v>
      </c>
      <c r="U240" s="4" t="str">
        <f ca="1">INDEX(INDIRECT($4:$4),Table1[//DB])</f>
        <v>PCS</v>
      </c>
      <c r="V240" s="4"/>
      <c r="W240" s="2">
        <f>INDEX([1]!NOTA[C],Table1[[#This Row],[//NOTA]])</f>
        <v>1</v>
      </c>
      <c r="X240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40" s="2">
        <f ca="1">INDEX(INDIRECT($2:$2),Table1[//NOTA])</f>
        <v>0</v>
      </c>
      <c r="Z240" s="2">
        <f>IF(Table1[[#This Row],[CTN]]&lt;1,"",INDEX([1]!NOTA[QTY],Table1[[#This Row],[//NOTA]]))</f>
        <v>0</v>
      </c>
      <c r="AA240" s="2">
        <f>IF(Table1[[#This Row],[CTN]]&lt;1,"",INDEX([1]!NOTA[STN],Table1[[#This Row],[//NOTA]]))</f>
        <v>0</v>
      </c>
      <c r="AB24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C240" s="4" t="str">
        <f>IF(Table1[[#This Row],[CTN]]&lt;1,INDEX([1]!NOTA[QTY],Table1[[#This Row],[//NOTA]]),"")</f>
        <v/>
      </c>
      <c r="AD240" s="4" t="str">
        <f>IF(Table1[[#This Row],[SISA]]="","",INDEX([1]!NOTA[STN],Table1[[#This Row],[//NOTA]]))</f>
        <v/>
      </c>
      <c r="AE24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40" s="2" t="str">
        <f>IF(Table1[[#This Row],[SISA X]]="","",Table1[[#This Row],[STN X]])</f>
        <v/>
      </c>
      <c r="AG240" s="2" t="str">
        <f ca="1">IF(AND(AX$5:AX$373&gt;=$3:$3,AX$5:AX$373&lt;=$4:$4),Table1[[#This Row],[CTN]],"")</f>
        <v/>
      </c>
      <c r="AH240" s="2" t="str">
        <f ca="1">IF(Table1[[#This Row],[CTN_MG_1]]="","",Table1[[#This Row],[SISA X]])</f>
        <v/>
      </c>
      <c r="AI240" s="2" t="str">
        <f ca="1">IF(Table1[[#This Row],[QTY_ECER_MG_1]]="","",Table1[[#This Row],[STN SISA X]])</f>
        <v/>
      </c>
      <c r="AJ240" s="2" t="str">
        <f ca="1">IF(Table1[[#This Row],[CTN_MG_1]]="","",COUNT(AG$6:AG240))</f>
        <v/>
      </c>
      <c r="AK240" s="2">
        <f ca="1">IF(AND(Table1[TGL_H]&gt;=$3:$3,Table1[TGL_H]&lt;=$4:$4),Table1[CTN],"")</f>
        <v>1</v>
      </c>
      <c r="AL240" s="2" t="str">
        <f ca="1">IF(Table1[[#This Row],[CTN_MG_2]]="","",Table1[[#This Row],[SISA X]])</f>
        <v/>
      </c>
      <c r="AM240" s="2" t="str">
        <f ca="1">IF(Table1[[#This Row],[QTY_ECER_MG_2]]="","",Table1[[#This Row],[STN SISA X]])</f>
        <v/>
      </c>
      <c r="AN240" s="2">
        <f ca="1">IF(Table1[[#This Row],[CTN_MG_2]]="","",COUNT(AK$6:AK240))</f>
        <v>66</v>
      </c>
      <c r="AO240" s="2" t="str">
        <f ca="1">IF(AND(AX$5:AX$373&gt;=$3:$3,AX$5:AX$373&lt;=$4:$4),Table1[[#This Row],[CTN]],"")</f>
        <v/>
      </c>
      <c r="AP240" s="2" t="str">
        <f ca="1">IF(Table1[[#This Row],[CTN_MG_3]]="","",Table1[[#This Row],[SISA X]])</f>
        <v/>
      </c>
      <c r="AQ240" s="2" t="str">
        <f ca="1">IF(Table1[[#This Row],[QTY_ECER_MG_3]]="","",Table1[[#This Row],[STN SISA X]])</f>
        <v/>
      </c>
      <c r="AR240" s="4" t="str">
        <f ca="1">IF(Table1[[#This Row],[CTN_MG_3]]="","",COUNT(AO$6:AO240))</f>
        <v/>
      </c>
      <c r="AS240" s="4" t="str">
        <f ca="1">IF(AND(Table1[[#This Row],[TGL_H]]&gt;=$3:$3,Table1[[#This Row],[TGL_H]]&lt;=$4:$4),Table1[[#This Row],[CTN]],"")</f>
        <v/>
      </c>
      <c r="AT240" s="4" t="str">
        <f ca="1">IF(Table1[[#This Row],[CTN_MG_4]]="","",Table1[[#This Row],[SISA X]])</f>
        <v/>
      </c>
      <c r="AU240" s="4" t="str">
        <f ca="1">IF(Table1[[#This Row],[QTY_ECER_MG_4]]="","",Table1[[#This Row],[STN SISA X]])</f>
        <v/>
      </c>
      <c r="AV240" s="4" t="str">
        <f ca="1">IF(Table1[[#This Row],[CTN_MG_4]]="","",COUNT(AS$6:AS240))</f>
        <v/>
      </c>
      <c r="AW240" s="4">
        <f ca="1">IF(Table1[[#This Row],[ID_4]]="",IF(Table1[[#This Row],[ID_3]]="",IF(Table1[[#This Row],[ID_2]]="",IF(Table1[[#This Row],[ID_1]]="","",1),2),3),4)</f>
        <v>2</v>
      </c>
      <c r="AX240" s="3">
        <f ca="1">INDEX([1]!NOTA[TGL_H],Table1[[#This Row],[//NOTA]])</f>
        <v>45119</v>
      </c>
    </row>
    <row r="241" spans="1:50" x14ac:dyDescent="0.25">
      <c r="A241" s="1">
        <v>295</v>
      </c>
      <c r="D241" s="4" t="str">
        <f ca="1">INDEX([1]!NOTA[NB NOTA_C_QTY],Table1[[#This Row],[//NOTA]])</f>
        <v>kenkojumboclipno520pak10boxartomoro</v>
      </c>
      <c r="E241" s="4" t="str">
        <f ca="1">INDEX([1]!NOTA[NB NOTA_C_QTY],Table1[[#This Row],[//NOTA]])&amp;Table1[[#This Row],[MINGGU]]</f>
        <v>kenkojumboclipno520pak10boxartomoro2</v>
      </c>
      <c r="F241" s="4">
        <f t="shared" si="3"/>
        <v>295</v>
      </c>
      <c r="G241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41" s="4">
        <f ca="1">MATCH(Table1[[#This Row],[NB NOTA_C_QTY]],[2]!db[NB NOTA_C_QTY+F],0)</f>
        <v>287</v>
      </c>
      <c r="I241" s="4" t="str">
        <f ca="1">INDEX(INDIRECT($4:$4),Table1[//DB])</f>
        <v>Clip Jumbo Kenko no.5</v>
      </c>
      <c r="J241" s="4" t="str">
        <f ca="1">INDEX(INDIRECT($4:$4),Table1[//DB])</f>
        <v>ARTO MORO</v>
      </c>
      <c r="K241" s="5" t="str">
        <f ca="1">INDEX(INDIRECT($4:$4),Table1[//DB])</f>
        <v>KENKO</v>
      </c>
      <c r="L241" s="4" t="str">
        <f ca="1">INDEX(INDIRECT($4:$4),Table1[//DB])</f>
        <v>20 PAK (10 BOX)</v>
      </c>
      <c r="M241" s="4" t="str">
        <f ca="1">INDEX(INDIRECT($4:$4),Table1[//DB])</f>
        <v>clip</v>
      </c>
      <c r="N241" s="4" t="str">
        <f ca="1">INDEX(INDIRECT($4:$4),Table1[//DB])</f>
        <v>20</v>
      </c>
      <c r="O241" s="4" t="str">
        <f ca="1">INDEX(INDIRECT($4:$4),Table1[//DB])</f>
        <v>PAK</v>
      </c>
      <c r="P241" s="4" t="str">
        <f ca="1">INDEX(INDIRECT($4:$4),Table1[//DB])</f>
        <v>10</v>
      </c>
      <c r="Q241" s="4" t="str">
        <f ca="1">INDEX(INDIRECT($4:$4),Table1[//DB])</f>
        <v>BOX</v>
      </c>
      <c r="R241" s="4" t="str">
        <f ca="1">INDEX(INDIRECT($4:$4),Table1[//DB])</f>
        <v/>
      </c>
      <c r="S241" s="4" t="str">
        <f ca="1">INDEX(INDIRECT($4:$4),Table1[//DB])</f>
        <v/>
      </c>
      <c r="T241" s="4">
        <f ca="1">INDEX(INDIRECT($4:$4),Table1[//DB])</f>
        <v>200</v>
      </c>
      <c r="U241" s="4" t="str">
        <f ca="1">INDEX(INDIRECT($4:$4),Table1[//DB])</f>
        <v>BOX</v>
      </c>
      <c r="V241" s="4"/>
      <c r="W241" s="2">
        <f>INDEX([1]!NOTA[C],Table1[[#This Row],[//NOTA]])</f>
        <v>1</v>
      </c>
      <c r="X241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41" s="2">
        <f ca="1">INDEX(INDIRECT($2:$2),Table1[//NOTA])</f>
        <v>0</v>
      </c>
      <c r="Z241" s="2">
        <f>IF(Table1[[#This Row],[CTN]]&lt;1,"",INDEX([1]!NOTA[QTY],Table1[[#This Row],[//NOTA]]))</f>
        <v>0</v>
      </c>
      <c r="AA241" s="2">
        <f>IF(Table1[[#This Row],[CTN]]&lt;1,"",INDEX([1]!NOTA[STN],Table1[[#This Row],[//NOTA]]))</f>
        <v>0</v>
      </c>
      <c r="AB24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200</v>
      </c>
      <c r="AC241" s="4" t="str">
        <f>IF(Table1[[#This Row],[CTN]]&lt;1,INDEX([1]!NOTA[QTY],Table1[[#This Row],[//NOTA]]),"")</f>
        <v/>
      </c>
      <c r="AD241" s="4" t="str">
        <f>IF(Table1[[#This Row],[SISA]]="","",INDEX([1]!NOTA[STN],Table1[[#This Row],[//NOTA]]))</f>
        <v/>
      </c>
      <c r="AE24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41" s="2" t="str">
        <f>IF(Table1[[#This Row],[SISA X]]="","",Table1[[#This Row],[STN X]])</f>
        <v/>
      </c>
      <c r="AG241" s="2" t="str">
        <f ca="1">IF(AND(AX$5:AX$373&gt;=$3:$3,AX$5:AX$373&lt;=$4:$4),Table1[[#This Row],[CTN]],"")</f>
        <v/>
      </c>
      <c r="AH241" s="2" t="str">
        <f ca="1">IF(Table1[[#This Row],[CTN_MG_1]]="","",Table1[[#This Row],[SISA X]])</f>
        <v/>
      </c>
      <c r="AI241" s="2" t="str">
        <f ca="1">IF(Table1[[#This Row],[QTY_ECER_MG_1]]="","",Table1[[#This Row],[STN SISA X]])</f>
        <v/>
      </c>
      <c r="AJ241" s="2" t="str">
        <f ca="1">IF(Table1[[#This Row],[CTN_MG_1]]="","",COUNT(AG$6:AG241))</f>
        <v/>
      </c>
      <c r="AK241" s="2">
        <f ca="1">IF(AND(Table1[TGL_H]&gt;=$3:$3,Table1[TGL_H]&lt;=$4:$4),Table1[CTN],"")</f>
        <v>1</v>
      </c>
      <c r="AL241" s="2" t="str">
        <f ca="1">IF(Table1[[#This Row],[CTN_MG_2]]="","",Table1[[#This Row],[SISA X]])</f>
        <v/>
      </c>
      <c r="AM241" s="2" t="str">
        <f ca="1">IF(Table1[[#This Row],[QTY_ECER_MG_2]]="","",Table1[[#This Row],[STN SISA X]])</f>
        <v/>
      </c>
      <c r="AN241" s="2">
        <f ca="1">IF(Table1[[#This Row],[CTN_MG_2]]="","",COUNT(AK$6:AK241))</f>
        <v>67</v>
      </c>
      <c r="AO241" s="2" t="str">
        <f ca="1">IF(AND(AX$5:AX$373&gt;=$3:$3,AX$5:AX$373&lt;=$4:$4),Table1[[#This Row],[CTN]],"")</f>
        <v/>
      </c>
      <c r="AP241" s="2" t="str">
        <f ca="1">IF(Table1[[#This Row],[CTN_MG_3]]="","",Table1[[#This Row],[SISA X]])</f>
        <v/>
      </c>
      <c r="AQ241" s="2" t="str">
        <f ca="1">IF(Table1[[#This Row],[QTY_ECER_MG_3]]="","",Table1[[#This Row],[STN SISA X]])</f>
        <v/>
      </c>
      <c r="AR241" s="4" t="str">
        <f ca="1">IF(Table1[[#This Row],[CTN_MG_3]]="","",COUNT(AO$6:AO241))</f>
        <v/>
      </c>
      <c r="AS241" s="4" t="str">
        <f ca="1">IF(AND(Table1[[#This Row],[TGL_H]]&gt;=$3:$3,Table1[[#This Row],[TGL_H]]&lt;=$4:$4),Table1[[#This Row],[CTN]],"")</f>
        <v/>
      </c>
      <c r="AT241" s="4" t="str">
        <f ca="1">IF(Table1[[#This Row],[CTN_MG_4]]="","",Table1[[#This Row],[SISA X]])</f>
        <v/>
      </c>
      <c r="AU241" s="4" t="str">
        <f ca="1">IF(Table1[[#This Row],[QTY_ECER_MG_4]]="","",Table1[[#This Row],[STN SISA X]])</f>
        <v/>
      </c>
      <c r="AV241" s="4" t="str">
        <f ca="1">IF(Table1[[#This Row],[CTN_MG_4]]="","",COUNT(AS$6:AS241))</f>
        <v/>
      </c>
      <c r="AW241" s="4">
        <f ca="1">IF(Table1[[#This Row],[ID_4]]="",IF(Table1[[#This Row],[ID_3]]="",IF(Table1[[#This Row],[ID_2]]="",IF(Table1[[#This Row],[ID_1]]="","",1),2),3),4)</f>
        <v>2</v>
      </c>
      <c r="AX241" s="3">
        <f ca="1">INDEX([1]!NOTA[TGL_H],Table1[[#This Row],[//NOTA]])</f>
        <v>45119</v>
      </c>
    </row>
    <row r="242" spans="1:50" x14ac:dyDescent="0.25">
      <c r="A242" s="1">
        <v>296</v>
      </c>
      <c r="D242" s="4" t="str">
        <f ca="1">INDEX([1]!NOTA[NB NOTA_C_QTY],Table1[[#This Row],[//NOTA]])</f>
        <v>kenkobinderclipno10750grsartomoro</v>
      </c>
      <c r="E242" s="4" t="str">
        <f ca="1">INDEX([1]!NOTA[NB NOTA_C_QTY],Table1[[#This Row],[//NOTA]])&amp;Table1[[#This Row],[MINGGU]]</f>
        <v>kenkobinderclipno10750grsartomoro2</v>
      </c>
      <c r="F242" s="4">
        <f t="shared" si="3"/>
        <v>296</v>
      </c>
      <c r="G242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42" s="4">
        <f ca="1">MATCH(Table1[[#This Row],[NB NOTA_C_QTY]],[2]!db[NB NOTA_C_QTY+F],0)</f>
        <v>131</v>
      </c>
      <c r="I242" s="4" t="str">
        <f ca="1">INDEX(INDIRECT($4:$4),Table1[//DB])</f>
        <v>Binder clip Kenko 107</v>
      </c>
      <c r="J242" s="4" t="str">
        <f ca="1">INDEX(INDIRECT($4:$4),Table1[//DB])</f>
        <v>ARTO MORO</v>
      </c>
      <c r="K242" s="5" t="str">
        <f ca="1">INDEX(INDIRECT($4:$4),Table1[//DB])</f>
        <v>KENKO</v>
      </c>
      <c r="L242" s="4" t="str">
        <f ca="1">INDEX(INDIRECT($4:$4),Table1[//DB])</f>
        <v>50 GRS</v>
      </c>
      <c r="M242" s="4" t="str">
        <f ca="1">INDEX(INDIRECT($4:$4),Table1[//DB])</f>
        <v>clip</v>
      </c>
      <c r="N242" s="4" t="str">
        <f ca="1">INDEX(INDIRECT($4:$4),Table1[//DB])</f>
        <v>50</v>
      </c>
      <c r="O242" s="4" t="str">
        <f ca="1">INDEX(INDIRECT($4:$4),Table1[//DB])</f>
        <v>GRS</v>
      </c>
      <c r="P242" s="4">
        <f ca="1">INDEX(INDIRECT($4:$4),Table1[//DB])</f>
        <v>12</v>
      </c>
      <c r="Q242" s="4" t="str">
        <f ca="1">INDEX(INDIRECT($4:$4),Table1[//DB])</f>
        <v>LSN</v>
      </c>
      <c r="R242" s="4">
        <f ca="1">INDEX(INDIRECT($4:$4),Table1[//DB])</f>
        <v>12</v>
      </c>
      <c r="S242" s="4" t="str">
        <f ca="1">INDEX(INDIRECT($4:$4),Table1[//DB])</f>
        <v>PCS</v>
      </c>
      <c r="T242" s="4">
        <f ca="1">INDEX(INDIRECT($4:$4),Table1[//DB])</f>
        <v>7200</v>
      </c>
      <c r="U242" s="4" t="str">
        <f ca="1">INDEX(INDIRECT($4:$4),Table1[//DB])</f>
        <v>PCS</v>
      </c>
      <c r="V242" s="4"/>
      <c r="W242" s="2">
        <f>INDEX([1]!NOTA[C],Table1[[#This Row],[//NOTA]])</f>
        <v>1</v>
      </c>
      <c r="X242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42" s="2">
        <f ca="1">INDEX(INDIRECT($2:$2),Table1[//NOTA])</f>
        <v>0</v>
      </c>
      <c r="Z242" s="2">
        <f>IF(Table1[[#This Row],[CTN]]&lt;1,"",INDEX([1]!NOTA[QTY],Table1[[#This Row],[//NOTA]]))</f>
        <v>0</v>
      </c>
      <c r="AA242" s="2">
        <f>IF(Table1[[#This Row],[CTN]]&lt;1,"",INDEX([1]!NOTA[STN],Table1[[#This Row],[//NOTA]]))</f>
        <v>0</v>
      </c>
      <c r="AB24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7200</v>
      </c>
      <c r="AC242" s="4" t="str">
        <f>IF(Table1[[#This Row],[CTN]]&lt;1,INDEX([1]!NOTA[QTY],Table1[[#This Row],[//NOTA]]),"")</f>
        <v/>
      </c>
      <c r="AD242" s="4" t="str">
        <f>IF(Table1[[#This Row],[SISA]]="","",INDEX([1]!NOTA[STN],Table1[[#This Row],[//NOTA]]))</f>
        <v/>
      </c>
      <c r="AE24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42" s="2" t="str">
        <f>IF(Table1[[#This Row],[SISA X]]="","",Table1[[#This Row],[STN X]])</f>
        <v/>
      </c>
      <c r="AG242" s="2" t="str">
        <f ca="1">IF(AND(AX$5:AX$373&gt;=$3:$3,AX$5:AX$373&lt;=$4:$4),Table1[[#This Row],[CTN]],"")</f>
        <v/>
      </c>
      <c r="AH242" s="2" t="str">
        <f ca="1">IF(Table1[[#This Row],[CTN_MG_1]]="","",Table1[[#This Row],[SISA X]])</f>
        <v/>
      </c>
      <c r="AI242" s="2" t="str">
        <f ca="1">IF(Table1[[#This Row],[QTY_ECER_MG_1]]="","",Table1[[#This Row],[STN SISA X]])</f>
        <v/>
      </c>
      <c r="AJ242" s="2" t="str">
        <f ca="1">IF(Table1[[#This Row],[CTN_MG_1]]="","",COUNT(AG$6:AG242))</f>
        <v/>
      </c>
      <c r="AK242" s="2">
        <f ca="1">IF(AND(Table1[TGL_H]&gt;=$3:$3,Table1[TGL_H]&lt;=$4:$4),Table1[CTN],"")</f>
        <v>1</v>
      </c>
      <c r="AL242" s="2" t="str">
        <f ca="1">IF(Table1[[#This Row],[CTN_MG_2]]="","",Table1[[#This Row],[SISA X]])</f>
        <v/>
      </c>
      <c r="AM242" s="2" t="str">
        <f ca="1">IF(Table1[[#This Row],[QTY_ECER_MG_2]]="","",Table1[[#This Row],[STN SISA X]])</f>
        <v/>
      </c>
      <c r="AN242" s="2">
        <f ca="1">IF(Table1[[#This Row],[CTN_MG_2]]="","",COUNT(AK$6:AK242))</f>
        <v>68</v>
      </c>
      <c r="AO242" s="2" t="str">
        <f ca="1">IF(AND(AX$5:AX$373&gt;=$3:$3,AX$5:AX$373&lt;=$4:$4),Table1[[#This Row],[CTN]],"")</f>
        <v/>
      </c>
      <c r="AP242" s="2" t="str">
        <f ca="1">IF(Table1[[#This Row],[CTN_MG_3]]="","",Table1[[#This Row],[SISA X]])</f>
        <v/>
      </c>
      <c r="AQ242" s="2" t="str">
        <f ca="1">IF(Table1[[#This Row],[QTY_ECER_MG_3]]="","",Table1[[#This Row],[STN SISA X]])</f>
        <v/>
      </c>
      <c r="AR242" s="4" t="str">
        <f ca="1">IF(Table1[[#This Row],[CTN_MG_3]]="","",COUNT(AO$6:AO242))</f>
        <v/>
      </c>
      <c r="AS242" s="4" t="str">
        <f ca="1">IF(AND(Table1[[#This Row],[TGL_H]]&gt;=$3:$3,Table1[[#This Row],[TGL_H]]&lt;=$4:$4),Table1[[#This Row],[CTN]],"")</f>
        <v/>
      </c>
      <c r="AT242" s="4" t="str">
        <f ca="1">IF(Table1[[#This Row],[CTN_MG_4]]="","",Table1[[#This Row],[SISA X]])</f>
        <v/>
      </c>
      <c r="AU242" s="4" t="str">
        <f ca="1">IF(Table1[[#This Row],[QTY_ECER_MG_4]]="","",Table1[[#This Row],[STN SISA X]])</f>
        <v/>
      </c>
      <c r="AV242" s="4" t="str">
        <f ca="1">IF(Table1[[#This Row],[CTN_MG_4]]="","",COUNT(AS$6:AS242))</f>
        <v/>
      </c>
      <c r="AW242" s="4">
        <f ca="1">IF(Table1[[#This Row],[ID_4]]="",IF(Table1[[#This Row],[ID_3]]="",IF(Table1[[#This Row],[ID_2]]="",IF(Table1[[#This Row],[ID_1]]="","",1),2),3),4)</f>
        <v>2</v>
      </c>
      <c r="AX242" s="3">
        <f ca="1">INDEX([1]!NOTA[TGL_H],Table1[[#This Row],[//NOTA]])</f>
        <v>45119</v>
      </c>
    </row>
    <row r="243" spans="1:50" x14ac:dyDescent="0.25">
      <c r="A243" s="1">
        <v>297</v>
      </c>
      <c r="D243" s="4" t="str">
        <f ca="1">INDEX([1]!NOTA[NB NOTA_C_QTY],Table1[[#This Row],[//NOTA]])</f>
        <v>kenkobinderclipno11130grsartomoro</v>
      </c>
      <c r="E243" s="4" t="str">
        <f ca="1">INDEX([1]!NOTA[NB NOTA_C_QTY],Table1[[#This Row],[//NOTA]])&amp;Table1[[#This Row],[MINGGU]]</f>
        <v>kenkobinderclipno11130grsartomoro2</v>
      </c>
      <c r="F243" s="4">
        <f t="shared" si="3"/>
        <v>297</v>
      </c>
      <c r="G243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43" s="4">
        <f ca="1">MATCH(Table1[[#This Row],[NB NOTA_C_QTY]],[2]!db[NB NOTA_C_QTY+F],0)</f>
        <v>132</v>
      </c>
      <c r="I243" s="4" t="str">
        <f ca="1">INDEX(INDIRECT($4:$4),Table1[//DB])</f>
        <v>Binder clip Kenko 111</v>
      </c>
      <c r="J243" s="4" t="str">
        <f ca="1">INDEX(INDIRECT($4:$4),Table1[//DB])</f>
        <v>ARTO MORO</v>
      </c>
      <c r="K243" s="5" t="str">
        <f ca="1">INDEX(INDIRECT($4:$4),Table1[//DB])</f>
        <v>KENKO</v>
      </c>
      <c r="L243" s="4" t="str">
        <f ca="1">INDEX(INDIRECT($4:$4),Table1[//DB])</f>
        <v>30 GRS</v>
      </c>
      <c r="M243" s="4" t="str">
        <f ca="1">INDEX(INDIRECT($4:$4),Table1[//DB])</f>
        <v>clip</v>
      </c>
      <c r="N243" s="4" t="str">
        <f ca="1">INDEX(INDIRECT($4:$4),Table1[//DB])</f>
        <v>30</v>
      </c>
      <c r="O243" s="4" t="str">
        <f ca="1">INDEX(INDIRECT($4:$4),Table1[//DB])</f>
        <v>GRS</v>
      </c>
      <c r="P243" s="4">
        <f ca="1">INDEX(INDIRECT($4:$4),Table1[//DB])</f>
        <v>12</v>
      </c>
      <c r="Q243" s="4" t="str">
        <f ca="1">INDEX(INDIRECT($4:$4),Table1[//DB])</f>
        <v>LSN</v>
      </c>
      <c r="R243" s="4">
        <f ca="1">INDEX(INDIRECT($4:$4),Table1[//DB])</f>
        <v>12</v>
      </c>
      <c r="S243" s="4" t="str">
        <f ca="1">INDEX(INDIRECT($4:$4),Table1[//DB])</f>
        <v>PCS</v>
      </c>
      <c r="T243" s="4">
        <f ca="1">INDEX(INDIRECT($4:$4),Table1[//DB])</f>
        <v>4320</v>
      </c>
      <c r="U243" s="4" t="str">
        <f ca="1">INDEX(INDIRECT($4:$4),Table1[//DB])</f>
        <v>PCS</v>
      </c>
      <c r="V243" s="4"/>
      <c r="W243" s="2">
        <f>INDEX([1]!NOTA[C],Table1[[#This Row],[//NOTA]])</f>
        <v>1</v>
      </c>
      <c r="X243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43" s="2">
        <f ca="1">INDEX(INDIRECT($2:$2),Table1[//NOTA])</f>
        <v>0</v>
      </c>
      <c r="Z243" s="2">
        <f>IF(Table1[[#This Row],[CTN]]&lt;1,"",INDEX([1]!NOTA[QTY],Table1[[#This Row],[//NOTA]]))</f>
        <v>0</v>
      </c>
      <c r="AA243" s="2">
        <f>IF(Table1[[#This Row],[CTN]]&lt;1,"",INDEX([1]!NOTA[STN],Table1[[#This Row],[//NOTA]]))</f>
        <v>0</v>
      </c>
      <c r="AB24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4320</v>
      </c>
      <c r="AC243" s="4" t="str">
        <f>IF(Table1[[#This Row],[CTN]]&lt;1,INDEX([1]!NOTA[QTY],Table1[[#This Row],[//NOTA]]),"")</f>
        <v/>
      </c>
      <c r="AD243" s="4" t="str">
        <f>IF(Table1[[#This Row],[SISA]]="","",INDEX([1]!NOTA[STN],Table1[[#This Row],[//NOTA]]))</f>
        <v/>
      </c>
      <c r="AE24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43" s="2" t="str">
        <f>IF(Table1[[#This Row],[SISA X]]="","",Table1[[#This Row],[STN X]])</f>
        <v/>
      </c>
      <c r="AG243" s="2" t="str">
        <f ca="1">IF(AND(AX$5:AX$373&gt;=$3:$3,AX$5:AX$373&lt;=$4:$4),Table1[[#This Row],[CTN]],"")</f>
        <v/>
      </c>
      <c r="AH243" s="2" t="str">
        <f ca="1">IF(Table1[[#This Row],[CTN_MG_1]]="","",Table1[[#This Row],[SISA X]])</f>
        <v/>
      </c>
      <c r="AI243" s="2" t="str">
        <f ca="1">IF(Table1[[#This Row],[QTY_ECER_MG_1]]="","",Table1[[#This Row],[STN SISA X]])</f>
        <v/>
      </c>
      <c r="AJ243" s="2" t="str">
        <f ca="1">IF(Table1[[#This Row],[CTN_MG_1]]="","",COUNT(AG$6:AG243))</f>
        <v/>
      </c>
      <c r="AK243" s="2">
        <f ca="1">IF(AND(Table1[TGL_H]&gt;=$3:$3,Table1[TGL_H]&lt;=$4:$4),Table1[CTN],"")</f>
        <v>1</v>
      </c>
      <c r="AL243" s="2" t="str">
        <f ca="1">IF(Table1[[#This Row],[CTN_MG_2]]="","",Table1[[#This Row],[SISA X]])</f>
        <v/>
      </c>
      <c r="AM243" s="2" t="str">
        <f ca="1">IF(Table1[[#This Row],[QTY_ECER_MG_2]]="","",Table1[[#This Row],[STN SISA X]])</f>
        <v/>
      </c>
      <c r="AN243" s="2">
        <f ca="1">IF(Table1[[#This Row],[CTN_MG_2]]="","",COUNT(AK$6:AK243))</f>
        <v>69</v>
      </c>
      <c r="AO243" s="2" t="str">
        <f ca="1">IF(AND(AX$5:AX$373&gt;=$3:$3,AX$5:AX$373&lt;=$4:$4),Table1[[#This Row],[CTN]],"")</f>
        <v/>
      </c>
      <c r="AP243" s="2" t="str">
        <f ca="1">IF(Table1[[#This Row],[CTN_MG_3]]="","",Table1[[#This Row],[SISA X]])</f>
        <v/>
      </c>
      <c r="AQ243" s="2" t="str">
        <f ca="1">IF(Table1[[#This Row],[QTY_ECER_MG_3]]="","",Table1[[#This Row],[STN SISA X]])</f>
        <v/>
      </c>
      <c r="AR243" s="4" t="str">
        <f ca="1">IF(Table1[[#This Row],[CTN_MG_3]]="","",COUNT(AO$6:AO243))</f>
        <v/>
      </c>
      <c r="AS243" s="4" t="str">
        <f ca="1">IF(AND(Table1[[#This Row],[TGL_H]]&gt;=$3:$3,Table1[[#This Row],[TGL_H]]&lt;=$4:$4),Table1[[#This Row],[CTN]],"")</f>
        <v/>
      </c>
      <c r="AT243" s="4" t="str">
        <f ca="1">IF(Table1[[#This Row],[CTN_MG_4]]="","",Table1[[#This Row],[SISA X]])</f>
        <v/>
      </c>
      <c r="AU243" s="4" t="str">
        <f ca="1">IF(Table1[[#This Row],[QTY_ECER_MG_4]]="","",Table1[[#This Row],[STN SISA X]])</f>
        <v/>
      </c>
      <c r="AV243" s="4" t="str">
        <f ca="1">IF(Table1[[#This Row],[CTN_MG_4]]="","",COUNT(AS$6:AS243))</f>
        <v/>
      </c>
      <c r="AW243" s="4">
        <f ca="1">IF(Table1[[#This Row],[ID_4]]="",IF(Table1[[#This Row],[ID_3]]="",IF(Table1[[#This Row],[ID_2]]="",IF(Table1[[#This Row],[ID_1]]="","",1),2),3),4)</f>
        <v>2</v>
      </c>
      <c r="AX243" s="3">
        <f ca="1">INDEX([1]!NOTA[TGL_H],Table1[[#This Row],[//NOTA]])</f>
        <v>45119</v>
      </c>
    </row>
    <row r="244" spans="1:50" x14ac:dyDescent="0.25">
      <c r="A244" s="1">
        <v>298</v>
      </c>
      <c r="D244" s="4" t="str">
        <f ca="1">INDEX([1]!NOTA[NB NOTA_C_QTY],Table1[[#This Row],[//NOTA]])</f>
        <v>kenkocutterbladel15018mm60lsnartomoro</v>
      </c>
      <c r="E244" s="4" t="str">
        <f ca="1">INDEX([1]!NOTA[NB NOTA_C_QTY],Table1[[#This Row],[//NOTA]])&amp;Table1[[#This Row],[MINGGU]]</f>
        <v>kenkocutterbladel15018mm60lsnartomoro2</v>
      </c>
      <c r="F244" s="4">
        <f t="shared" si="3"/>
        <v>298</v>
      </c>
      <c r="G244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44" s="4">
        <f ca="1">MATCH(Table1[[#This Row],[NB NOTA_C_QTY]],[2]!db[NB NOTA_C_QTY+F],0)</f>
        <v>456</v>
      </c>
      <c r="I244" s="4" t="str">
        <f ca="1">INDEX(INDIRECT($4:$4),Table1[//DB])</f>
        <v>Isi cutter Kenko L-150 Besar</v>
      </c>
      <c r="J244" s="4" t="str">
        <f ca="1">INDEX(INDIRECT($4:$4),Table1[//DB])</f>
        <v>ARTO MORO</v>
      </c>
      <c r="K244" s="5" t="str">
        <f ca="1">INDEX(INDIRECT($4:$4),Table1[//DB])</f>
        <v>KENKO</v>
      </c>
      <c r="L244" s="4" t="str">
        <f ca="1">INDEX(INDIRECT($4:$4),Table1[//DB])</f>
        <v>60 LSN</v>
      </c>
      <c r="M244" s="4" t="str">
        <f ca="1">INDEX(INDIRECT($4:$4),Table1[//DB])</f>
        <v>isi</v>
      </c>
      <c r="N244" s="4" t="str">
        <f ca="1">INDEX(INDIRECT($4:$4),Table1[//DB])</f>
        <v>60</v>
      </c>
      <c r="O244" s="4" t="str">
        <f ca="1">INDEX(INDIRECT($4:$4),Table1[//DB])</f>
        <v>LSN</v>
      </c>
      <c r="P244" s="4">
        <f ca="1">INDEX(INDIRECT($4:$4),Table1[//DB])</f>
        <v>12</v>
      </c>
      <c r="Q244" s="4" t="str">
        <f ca="1">INDEX(INDIRECT($4:$4),Table1[//DB])</f>
        <v>PCS</v>
      </c>
      <c r="R244" s="4" t="str">
        <f ca="1">INDEX(INDIRECT($4:$4),Table1[//DB])</f>
        <v/>
      </c>
      <c r="S244" s="4" t="str">
        <f ca="1">INDEX(INDIRECT($4:$4),Table1[//DB])</f>
        <v/>
      </c>
      <c r="T244" s="4">
        <f ca="1">INDEX(INDIRECT($4:$4),Table1[//DB])</f>
        <v>720</v>
      </c>
      <c r="U244" s="4" t="str">
        <f ca="1">INDEX(INDIRECT($4:$4),Table1[//DB])</f>
        <v>PCS</v>
      </c>
      <c r="V244" s="4"/>
      <c r="W244" s="2">
        <f>INDEX([1]!NOTA[C],Table1[[#This Row],[//NOTA]])</f>
        <v>5</v>
      </c>
      <c r="X244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244" s="2">
        <f ca="1">INDEX(INDIRECT($2:$2),Table1[//NOTA])</f>
        <v>0</v>
      </c>
      <c r="Z244" s="2">
        <f>IF(Table1[[#This Row],[CTN]]&lt;1,"",INDEX([1]!NOTA[QTY],Table1[[#This Row],[//NOTA]]))</f>
        <v>0</v>
      </c>
      <c r="AA244" s="2">
        <f>IF(Table1[[#This Row],[CTN]]&lt;1,"",INDEX([1]!NOTA[STN],Table1[[#This Row],[//NOTA]]))</f>
        <v>0</v>
      </c>
      <c r="AB24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3600</v>
      </c>
      <c r="AC244" s="4" t="str">
        <f>IF(Table1[[#This Row],[CTN]]&lt;1,INDEX([1]!NOTA[QTY],Table1[[#This Row],[//NOTA]]),"")</f>
        <v/>
      </c>
      <c r="AD244" s="4" t="str">
        <f>IF(Table1[[#This Row],[SISA]]="","",INDEX([1]!NOTA[STN],Table1[[#This Row],[//NOTA]]))</f>
        <v/>
      </c>
      <c r="AE24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44" s="2" t="str">
        <f>IF(Table1[[#This Row],[SISA X]]="","",Table1[[#This Row],[STN X]])</f>
        <v/>
      </c>
      <c r="AG244" s="2" t="str">
        <f ca="1">IF(AND(AX$5:AX$373&gt;=$3:$3,AX$5:AX$373&lt;=$4:$4),Table1[[#This Row],[CTN]],"")</f>
        <v/>
      </c>
      <c r="AH244" s="2" t="str">
        <f ca="1">IF(Table1[[#This Row],[CTN_MG_1]]="","",Table1[[#This Row],[SISA X]])</f>
        <v/>
      </c>
      <c r="AI244" s="2" t="str">
        <f ca="1">IF(Table1[[#This Row],[QTY_ECER_MG_1]]="","",Table1[[#This Row],[STN SISA X]])</f>
        <v/>
      </c>
      <c r="AJ244" s="2" t="str">
        <f ca="1">IF(Table1[[#This Row],[CTN_MG_1]]="","",COUNT(AG$6:AG244))</f>
        <v/>
      </c>
      <c r="AK244" s="2">
        <f ca="1">IF(AND(Table1[TGL_H]&gt;=$3:$3,Table1[TGL_H]&lt;=$4:$4),Table1[CTN],"")</f>
        <v>5</v>
      </c>
      <c r="AL244" s="2" t="str">
        <f ca="1">IF(Table1[[#This Row],[CTN_MG_2]]="","",Table1[[#This Row],[SISA X]])</f>
        <v/>
      </c>
      <c r="AM244" s="2" t="str">
        <f ca="1">IF(Table1[[#This Row],[QTY_ECER_MG_2]]="","",Table1[[#This Row],[STN SISA X]])</f>
        <v/>
      </c>
      <c r="AN244" s="2">
        <f ca="1">IF(Table1[[#This Row],[CTN_MG_2]]="","",COUNT(AK$6:AK244))</f>
        <v>70</v>
      </c>
      <c r="AO244" s="2" t="str">
        <f ca="1">IF(AND(AX$5:AX$373&gt;=$3:$3,AX$5:AX$373&lt;=$4:$4),Table1[[#This Row],[CTN]],"")</f>
        <v/>
      </c>
      <c r="AP244" s="2" t="str">
        <f ca="1">IF(Table1[[#This Row],[CTN_MG_3]]="","",Table1[[#This Row],[SISA X]])</f>
        <v/>
      </c>
      <c r="AQ244" s="2" t="str">
        <f ca="1">IF(Table1[[#This Row],[QTY_ECER_MG_3]]="","",Table1[[#This Row],[STN SISA X]])</f>
        <v/>
      </c>
      <c r="AR244" s="4" t="str">
        <f ca="1">IF(Table1[[#This Row],[CTN_MG_3]]="","",COUNT(AO$6:AO244))</f>
        <v/>
      </c>
      <c r="AS244" s="4" t="str">
        <f ca="1">IF(AND(Table1[[#This Row],[TGL_H]]&gt;=$3:$3,Table1[[#This Row],[TGL_H]]&lt;=$4:$4),Table1[[#This Row],[CTN]],"")</f>
        <v/>
      </c>
      <c r="AT244" s="4" t="str">
        <f ca="1">IF(Table1[[#This Row],[CTN_MG_4]]="","",Table1[[#This Row],[SISA X]])</f>
        <v/>
      </c>
      <c r="AU244" s="4" t="str">
        <f ca="1">IF(Table1[[#This Row],[QTY_ECER_MG_4]]="","",Table1[[#This Row],[STN SISA X]])</f>
        <v/>
      </c>
      <c r="AV244" s="4" t="str">
        <f ca="1">IF(Table1[[#This Row],[CTN_MG_4]]="","",COUNT(AS$6:AS244))</f>
        <v/>
      </c>
      <c r="AW244" s="4">
        <f ca="1">IF(Table1[[#This Row],[ID_4]]="",IF(Table1[[#This Row],[ID_3]]="",IF(Table1[[#This Row],[ID_2]]="",IF(Table1[[#This Row],[ID_1]]="","",1),2),3),4)</f>
        <v>2</v>
      </c>
      <c r="AX244" s="3">
        <f ca="1">INDEX([1]!NOTA[TGL_H],Table1[[#This Row],[//NOTA]])</f>
        <v>45119</v>
      </c>
    </row>
    <row r="245" spans="1:50" x14ac:dyDescent="0.25">
      <c r="A245" s="1">
        <v>299</v>
      </c>
      <c r="D245" s="4" t="str">
        <f ca="1">INDEX([1]!NOTA[NB NOTA_C_QTY],Table1[[#This Row],[//NOTA]])</f>
        <v>kenkocorrectionfluidke107m36lsnartomoro</v>
      </c>
      <c r="E245" s="4" t="str">
        <f ca="1">INDEX([1]!NOTA[NB NOTA_C_QTY],Table1[[#This Row],[//NOTA]])&amp;Table1[[#This Row],[MINGGU]]</f>
        <v>kenkocorrectionfluidke107m36lsnartomoro2</v>
      </c>
      <c r="F245" s="4">
        <f t="shared" si="3"/>
        <v>299</v>
      </c>
      <c r="G245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45" s="4">
        <f ca="1">MATCH(Table1[[#This Row],[NB NOTA_C_QTY]],[2]!db[NB NOTA_C_QTY+F],0)</f>
        <v>997</v>
      </c>
      <c r="I245" s="4" t="str">
        <f ca="1">INDEX(INDIRECT($4:$4),Table1[//DB])</f>
        <v>Tipe-ex Kenko KE-107 M</v>
      </c>
      <c r="J245" s="4" t="str">
        <f ca="1">INDEX(INDIRECT($4:$4),Table1[//DB])</f>
        <v>ARTO MORO</v>
      </c>
      <c r="K245" s="5" t="str">
        <f ca="1">INDEX(INDIRECT($4:$4),Table1[//DB])</f>
        <v>KENKO</v>
      </c>
      <c r="L245" s="4" t="str">
        <f ca="1">INDEX(INDIRECT($4:$4),Table1[//DB])</f>
        <v>36 LSN</v>
      </c>
      <c r="M245" s="4" t="str">
        <f ca="1">INDEX(INDIRECT($4:$4),Table1[//DB])</f>
        <v>tipex</v>
      </c>
      <c r="N245" s="4" t="str">
        <f ca="1">INDEX(INDIRECT($4:$4),Table1[//DB])</f>
        <v>36</v>
      </c>
      <c r="O245" s="4" t="str">
        <f ca="1">INDEX(INDIRECT($4:$4),Table1[//DB])</f>
        <v>LSN</v>
      </c>
      <c r="P245" s="4">
        <f ca="1">INDEX(INDIRECT($4:$4),Table1[//DB])</f>
        <v>12</v>
      </c>
      <c r="Q245" s="4" t="str">
        <f ca="1">INDEX(INDIRECT($4:$4),Table1[//DB])</f>
        <v>PCS</v>
      </c>
      <c r="R245" s="4" t="str">
        <f ca="1">INDEX(INDIRECT($4:$4),Table1[//DB])</f>
        <v/>
      </c>
      <c r="S245" s="4" t="str">
        <f ca="1">INDEX(INDIRECT($4:$4),Table1[//DB])</f>
        <v/>
      </c>
      <c r="T245" s="4">
        <f ca="1">INDEX(INDIRECT($4:$4),Table1[//DB])</f>
        <v>432</v>
      </c>
      <c r="U245" s="4" t="str">
        <f ca="1">INDEX(INDIRECT($4:$4),Table1[//DB])</f>
        <v>PCS</v>
      </c>
      <c r="V245" s="4"/>
      <c r="W245" s="2">
        <f>INDEX([1]!NOTA[C],Table1[[#This Row],[//NOTA]])</f>
        <v>2</v>
      </c>
      <c r="X245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45" s="2">
        <f ca="1">INDEX(INDIRECT($2:$2),Table1[//NOTA])</f>
        <v>0</v>
      </c>
      <c r="Z245" s="2">
        <f>IF(Table1[[#This Row],[CTN]]&lt;1,"",INDEX([1]!NOTA[QTY],Table1[[#This Row],[//NOTA]]))</f>
        <v>0</v>
      </c>
      <c r="AA245" s="2">
        <f>IF(Table1[[#This Row],[CTN]]&lt;1,"",INDEX([1]!NOTA[STN],Table1[[#This Row],[//NOTA]]))</f>
        <v>0</v>
      </c>
      <c r="AB24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864</v>
      </c>
      <c r="AC245" s="4" t="str">
        <f>IF(Table1[[#This Row],[CTN]]&lt;1,INDEX([1]!NOTA[QTY],Table1[[#This Row],[//NOTA]]),"")</f>
        <v/>
      </c>
      <c r="AD245" s="4" t="str">
        <f>IF(Table1[[#This Row],[SISA]]="","",INDEX([1]!NOTA[STN],Table1[[#This Row],[//NOTA]]))</f>
        <v/>
      </c>
      <c r="AE24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45" s="2" t="str">
        <f>IF(Table1[[#This Row],[SISA X]]="","",Table1[[#This Row],[STN X]])</f>
        <v/>
      </c>
      <c r="AG245" s="2" t="str">
        <f ca="1">IF(AND(AX$5:AX$373&gt;=$3:$3,AX$5:AX$373&lt;=$4:$4),Table1[[#This Row],[CTN]],"")</f>
        <v/>
      </c>
      <c r="AH245" s="2" t="str">
        <f ca="1">IF(Table1[[#This Row],[CTN_MG_1]]="","",Table1[[#This Row],[SISA X]])</f>
        <v/>
      </c>
      <c r="AI245" s="2" t="str">
        <f ca="1">IF(Table1[[#This Row],[QTY_ECER_MG_1]]="","",Table1[[#This Row],[STN SISA X]])</f>
        <v/>
      </c>
      <c r="AJ245" s="2" t="str">
        <f ca="1">IF(Table1[[#This Row],[CTN_MG_1]]="","",COUNT(AG$6:AG245))</f>
        <v/>
      </c>
      <c r="AK245" s="2">
        <f ca="1">IF(AND(Table1[TGL_H]&gt;=$3:$3,Table1[TGL_H]&lt;=$4:$4),Table1[CTN],"")</f>
        <v>2</v>
      </c>
      <c r="AL245" s="2" t="str">
        <f ca="1">IF(Table1[[#This Row],[CTN_MG_2]]="","",Table1[[#This Row],[SISA X]])</f>
        <v/>
      </c>
      <c r="AM245" s="2" t="str">
        <f ca="1">IF(Table1[[#This Row],[QTY_ECER_MG_2]]="","",Table1[[#This Row],[STN SISA X]])</f>
        <v/>
      </c>
      <c r="AN245" s="2">
        <f ca="1">IF(Table1[[#This Row],[CTN_MG_2]]="","",COUNT(AK$6:AK245))</f>
        <v>71</v>
      </c>
      <c r="AO245" s="2" t="str">
        <f ca="1">IF(AND(AX$5:AX$373&gt;=$3:$3,AX$5:AX$373&lt;=$4:$4),Table1[[#This Row],[CTN]],"")</f>
        <v/>
      </c>
      <c r="AP245" s="2" t="str">
        <f ca="1">IF(Table1[[#This Row],[CTN_MG_3]]="","",Table1[[#This Row],[SISA X]])</f>
        <v/>
      </c>
      <c r="AQ245" s="2" t="str">
        <f ca="1">IF(Table1[[#This Row],[QTY_ECER_MG_3]]="","",Table1[[#This Row],[STN SISA X]])</f>
        <v/>
      </c>
      <c r="AR245" s="4" t="str">
        <f ca="1">IF(Table1[[#This Row],[CTN_MG_3]]="","",COUNT(AO$6:AO245))</f>
        <v/>
      </c>
      <c r="AS245" s="4" t="str">
        <f ca="1">IF(AND(Table1[[#This Row],[TGL_H]]&gt;=$3:$3,Table1[[#This Row],[TGL_H]]&lt;=$4:$4),Table1[[#This Row],[CTN]],"")</f>
        <v/>
      </c>
      <c r="AT245" s="4" t="str">
        <f ca="1">IF(Table1[[#This Row],[CTN_MG_4]]="","",Table1[[#This Row],[SISA X]])</f>
        <v/>
      </c>
      <c r="AU245" s="4" t="str">
        <f ca="1">IF(Table1[[#This Row],[QTY_ECER_MG_4]]="","",Table1[[#This Row],[STN SISA X]])</f>
        <v/>
      </c>
      <c r="AV245" s="4" t="str">
        <f ca="1">IF(Table1[[#This Row],[CTN_MG_4]]="","",COUNT(AS$6:AS245))</f>
        <v/>
      </c>
      <c r="AW245" s="4">
        <f ca="1">IF(Table1[[#This Row],[ID_4]]="",IF(Table1[[#This Row],[ID_3]]="",IF(Table1[[#This Row],[ID_2]]="",IF(Table1[[#This Row],[ID_1]]="","",1),2),3),4)</f>
        <v>2</v>
      </c>
      <c r="AX245" s="3">
        <f ca="1">INDEX([1]!NOTA[TGL_H],Table1[[#This Row],[//NOTA]])</f>
        <v>45119</v>
      </c>
    </row>
    <row r="246" spans="1:50" x14ac:dyDescent="0.25">
      <c r="A246" s="1">
        <v>300</v>
      </c>
      <c r="D246" s="4" t="str">
        <f ca="1">INDEX([1]!NOTA[NB NOTA_C_QTY],Table1[[#This Row],[//NOTA]])</f>
        <v>kenkocorrectionfluidke10836lsnartomoro</v>
      </c>
      <c r="E246" s="4" t="str">
        <f ca="1">INDEX([1]!NOTA[NB NOTA_C_QTY],Table1[[#This Row],[//NOTA]])&amp;Table1[[#This Row],[MINGGU]]</f>
        <v>kenkocorrectionfluidke10836lsnartomoro2</v>
      </c>
      <c r="F246" s="4">
        <f t="shared" si="3"/>
        <v>300</v>
      </c>
      <c r="G246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46" s="4">
        <f ca="1">MATCH(Table1[[#This Row],[NB NOTA_C_QTY]],[2]!db[NB NOTA_C_QTY+F],0)</f>
        <v>998</v>
      </c>
      <c r="I246" s="4" t="str">
        <f ca="1">INDEX(INDIRECT($4:$4),Table1[//DB])</f>
        <v>Tipe-ex Kenko KE-108</v>
      </c>
      <c r="J246" s="4" t="str">
        <f ca="1">INDEX(INDIRECT($4:$4),Table1[//DB])</f>
        <v>ARTO MORO</v>
      </c>
      <c r="K246" s="5" t="str">
        <f ca="1">INDEX(INDIRECT($4:$4),Table1[//DB])</f>
        <v>KENKO</v>
      </c>
      <c r="L246" s="4" t="str">
        <f ca="1">INDEX(INDIRECT($4:$4),Table1[//DB])</f>
        <v>36 LSN</v>
      </c>
      <c r="M246" s="4" t="str">
        <f ca="1">INDEX(INDIRECT($4:$4),Table1[//DB])</f>
        <v>tipex</v>
      </c>
      <c r="N246" s="4" t="str">
        <f ca="1">INDEX(INDIRECT($4:$4),Table1[//DB])</f>
        <v>36</v>
      </c>
      <c r="O246" s="4" t="str">
        <f ca="1">INDEX(INDIRECT($4:$4),Table1[//DB])</f>
        <v>LSN</v>
      </c>
      <c r="P246" s="4">
        <f ca="1">INDEX(INDIRECT($4:$4),Table1[//DB])</f>
        <v>12</v>
      </c>
      <c r="Q246" s="4" t="str">
        <f ca="1">INDEX(INDIRECT($4:$4),Table1[//DB])</f>
        <v>PCS</v>
      </c>
      <c r="R246" s="4" t="str">
        <f ca="1">INDEX(INDIRECT($4:$4),Table1[//DB])</f>
        <v/>
      </c>
      <c r="S246" s="4" t="str">
        <f ca="1">INDEX(INDIRECT($4:$4),Table1[//DB])</f>
        <v/>
      </c>
      <c r="T246" s="4">
        <f ca="1">INDEX(INDIRECT($4:$4),Table1[//DB])</f>
        <v>432</v>
      </c>
      <c r="U246" s="4" t="str">
        <f ca="1">INDEX(INDIRECT($4:$4),Table1[//DB])</f>
        <v>PCS</v>
      </c>
      <c r="V246" s="4"/>
      <c r="W246" s="2">
        <f>INDEX([1]!NOTA[C],Table1[[#This Row],[//NOTA]])</f>
        <v>2</v>
      </c>
      <c r="X246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46" s="2">
        <f ca="1">INDEX(INDIRECT($2:$2),Table1[//NOTA])</f>
        <v>0</v>
      </c>
      <c r="Z246" s="2">
        <f>IF(Table1[[#This Row],[CTN]]&lt;1,"",INDEX([1]!NOTA[QTY],Table1[[#This Row],[//NOTA]]))</f>
        <v>0</v>
      </c>
      <c r="AA246" s="2">
        <f>IF(Table1[[#This Row],[CTN]]&lt;1,"",INDEX([1]!NOTA[STN],Table1[[#This Row],[//NOTA]]))</f>
        <v>0</v>
      </c>
      <c r="AB24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864</v>
      </c>
      <c r="AC246" s="4" t="str">
        <f>IF(Table1[[#This Row],[CTN]]&lt;1,INDEX([1]!NOTA[QTY],Table1[[#This Row],[//NOTA]]),"")</f>
        <v/>
      </c>
      <c r="AD246" s="4" t="str">
        <f>IF(Table1[[#This Row],[SISA]]="","",INDEX([1]!NOTA[STN],Table1[[#This Row],[//NOTA]]))</f>
        <v/>
      </c>
      <c r="AE24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46" s="2" t="str">
        <f>IF(Table1[[#This Row],[SISA X]]="","",Table1[[#This Row],[STN X]])</f>
        <v/>
      </c>
      <c r="AG246" s="2" t="str">
        <f ca="1">IF(AND(AX$5:AX$373&gt;=$3:$3,AX$5:AX$373&lt;=$4:$4),Table1[[#This Row],[CTN]],"")</f>
        <v/>
      </c>
      <c r="AH246" s="2" t="str">
        <f ca="1">IF(Table1[[#This Row],[CTN_MG_1]]="","",Table1[[#This Row],[SISA X]])</f>
        <v/>
      </c>
      <c r="AI246" s="2" t="str">
        <f ca="1">IF(Table1[[#This Row],[QTY_ECER_MG_1]]="","",Table1[[#This Row],[STN SISA X]])</f>
        <v/>
      </c>
      <c r="AJ246" s="2" t="str">
        <f ca="1">IF(Table1[[#This Row],[CTN_MG_1]]="","",COUNT(AG$6:AG246))</f>
        <v/>
      </c>
      <c r="AK246" s="2">
        <f ca="1">IF(AND(Table1[TGL_H]&gt;=$3:$3,Table1[TGL_H]&lt;=$4:$4),Table1[CTN],"")</f>
        <v>2</v>
      </c>
      <c r="AL246" s="2" t="str">
        <f ca="1">IF(Table1[[#This Row],[CTN_MG_2]]="","",Table1[[#This Row],[SISA X]])</f>
        <v/>
      </c>
      <c r="AM246" s="2" t="str">
        <f ca="1">IF(Table1[[#This Row],[QTY_ECER_MG_2]]="","",Table1[[#This Row],[STN SISA X]])</f>
        <v/>
      </c>
      <c r="AN246" s="2">
        <f ca="1">IF(Table1[[#This Row],[CTN_MG_2]]="","",COUNT(AK$6:AK246))</f>
        <v>72</v>
      </c>
      <c r="AO246" s="2" t="str">
        <f ca="1">IF(AND(AX$5:AX$373&gt;=$3:$3,AX$5:AX$373&lt;=$4:$4),Table1[[#This Row],[CTN]],"")</f>
        <v/>
      </c>
      <c r="AP246" s="2" t="str">
        <f ca="1">IF(Table1[[#This Row],[CTN_MG_3]]="","",Table1[[#This Row],[SISA X]])</f>
        <v/>
      </c>
      <c r="AQ246" s="2" t="str">
        <f ca="1">IF(Table1[[#This Row],[QTY_ECER_MG_3]]="","",Table1[[#This Row],[STN SISA X]])</f>
        <v/>
      </c>
      <c r="AR246" s="4" t="str">
        <f ca="1">IF(Table1[[#This Row],[CTN_MG_3]]="","",COUNT(AO$6:AO246))</f>
        <v/>
      </c>
      <c r="AS246" s="4" t="str">
        <f ca="1">IF(AND(Table1[[#This Row],[TGL_H]]&gt;=$3:$3,Table1[[#This Row],[TGL_H]]&lt;=$4:$4),Table1[[#This Row],[CTN]],"")</f>
        <v/>
      </c>
      <c r="AT246" s="4" t="str">
        <f ca="1">IF(Table1[[#This Row],[CTN_MG_4]]="","",Table1[[#This Row],[SISA X]])</f>
        <v/>
      </c>
      <c r="AU246" s="4" t="str">
        <f ca="1">IF(Table1[[#This Row],[QTY_ECER_MG_4]]="","",Table1[[#This Row],[STN SISA X]])</f>
        <v/>
      </c>
      <c r="AV246" s="4" t="str">
        <f ca="1">IF(Table1[[#This Row],[CTN_MG_4]]="","",COUNT(AS$6:AS246))</f>
        <v/>
      </c>
      <c r="AW246" s="4">
        <f ca="1">IF(Table1[[#This Row],[ID_4]]="",IF(Table1[[#This Row],[ID_3]]="",IF(Table1[[#This Row],[ID_2]]="",IF(Table1[[#This Row],[ID_1]]="","",1),2),3),4)</f>
        <v>2</v>
      </c>
      <c r="AX246" s="3">
        <f ca="1">INDEX([1]!NOTA[TGL_H],Table1[[#This Row],[//NOTA]])</f>
        <v>45119</v>
      </c>
    </row>
    <row r="247" spans="1:50" x14ac:dyDescent="0.25">
      <c r="A247" s="1">
        <v>301</v>
      </c>
      <c r="D247" s="4" t="str">
        <f ca="1">INDEX([1]!NOTA[NB NOTA_C_QTY],Table1[[#This Row],[//NOTA]])</f>
        <v>kenkotapedispensertd3231&amp;3core24pcsartomoro</v>
      </c>
      <c r="E247" s="4" t="str">
        <f ca="1">INDEX([1]!NOTA[NB NOTA_C_QTY],Table1[[#This Row],[//NOTA]])&amp;Table1[[#This Row],[MINGGU]]</f>
        <v>kenkotapedispensertd3231&amp;3core24pcsartomoro2</v>
      </c>
      <c r="F247" s="4">
        <f t="shared" si="3"/>
        <v>301</v>
      </c>
      <c r="G247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47" s="4">
        <f ca="1">MATCH(Table1[[#This Row],[NB NOTA_C_QTY]],[2]!db[NB NOTA_C_QTY+F],0)</f>
        <v>911</v>
      </c>
      <c r="I247" s="4" t="str">
        <f ca="1">INDEX(INDIRECT($4:$4),Table1[//DB])</f>
        <v>Dispenser Kenko TD-323</v>
      </c>
      <c r="J247" s="4" t="str">
        <f ca="1">INDEX(INDIRECT($4:$4),Table1[//DB])</f>
        <v>ARTO MORO</v>
      </c>
      <c r="K247" s="5" t="str">
        <f ca="1">INDEX(INDIRECT($4:$4),Table1[//DB])</f>
        <v>KENKO</v>
      </c>
      <c r="L247" s="4" t="str">
        <f ca="1">INDEX(INDIRECT($4:$4),Table1[//DB])</f>
        <v>24 PCS</v>
      </c>
      <c r="M247" s="4" t="str">
        <f ca="1">INDEX(INDIRECT($4:$4),Table1[//DB])</f>
        <v>isolasi</v>
      </c>
      <c r="N247" s="4" t="str">
        <f ca="1">INDEX(INDIRECT($4:$4),Table1[//DB])</f>
        <v>24</v>
      </c>
      <c r="O247" s="4" t="str">
        <f ca="1">INDEX(INDIRECT($4:$4),Table1[//DB])</f>
        <v>PCS</v>
      </c>
      <c r="P247" s="4" t="str">
        <f ca="1">INDEX(INDIRECT($4:$4),Table1[//DB])</f>
        <v/>
      </c>
      <c r="Q247" s="4" t="str">
        <f ca="1">INDEX(INDIRECT($4:$4),Table1[//DB])</f>
        <v/>
      </c>
      <c r="R247" s="4" t="str">
        <f ca="1">INDEX(INDIRECT($4:$4),Table1[//DB])</f>
        <v/>
      </c>
      <c r="S247" s="4" t="str">
        <f ca="1">INDEX(INDIRECT($4:$4),Table1[//DB])</f>
        <v/>
      </c>
      <c r="T247" s="4">
        <f ca="1">INDEX(INDIRECT($4:$4),Table1[//DB])</f>
        <v>24</v>
      </c>
      <c r="U247" s="4" t="str">
        <f ca="1">INDEX(INDIRECT($4:$4),Table1[//DB])</f>
        <v>PCS</v>
      </c>
      <c r="V247" s="4"/>
      <c r="W247" s="2">
        <f>INDEX([1]!NOTA[C],Table1[[#This Row],[//NOTA]])</f>
        <v>10</v>
      </c>
      <c r="X247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247" s="2">
        <f ca="1">INDEX(INDIRECT($2:$2),Table1[//NOTA])</f>
        <v>0</v>
      </c>
      <c r="Z247" s="2">
        <f>IF(Table1[[#This Row],[CTN]]&lt;1,"",INDEX([1]!NOTA[QTY],Table1[[#This Row],[//NOTA]]))</f>
        <v>0</v>
      </c>
      <c r="AA247" s="2">
        <f>IF(Table1[[#This Row],[CTN]]&lt;1,"",INDEX([1]!NOTA[STN],Table1[[#This Row],[//NOTA]]))</f>
        <v>0</v>
      </c>
      <c r="AB24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240</v>
      </c>
      <c r="AC247" s="4" t="str">
        <f>IF(Table1[[#This Row],[CTN]]&lt;1,INDEX([1]!NOTA[QTY],Table1[[#This Row],[//NOTA]]),"")</f>
        <v/>
      </c>
      <c r="AD247" s="4" t="str">
        <f>IF(Table1[[#This Row],[SISA]]="","",INDEX([1]!NOTA[STN],Table1[[#This Row],[//NOTA]]))</f>
        <v/>
      </c>
      <c r="AE24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47" s="2" t="str">
        <f>IF(Table1[[#This Row],[SISA X]]="","",Table1[[#This Row],[STN X]])</f>
        <v/>
      </c>
      <c r="AG247" s="2" t="str">
        <f ca="1">IF(AND(AX$5:AX$373&gt;=$3:$3,AX$5:AX$373&lt;=$4:$4),Table1[[#This Row],[CTN]],"")</f>
        <v/>
      </c>
      <c r="AH247" s="2" t="str">
        <f ca="1">IF(Table1[[#This Row],[CTN_MG_1]]="","",Table1[[#This Row],[SISA X]])</f>
        <v/>
      </c>
      <c r="AI247" s="2" t="str">
        <f ca="1">IF(Table1[[#This Row],[QTY_ECER_MG_1]]="","",Table1[[#This Row],[STN SISA X]])</f>
        <v/>
      </c>
      <c r="AJ247" s="2" t="str">
        <f ca="1">IF(Table1[[#This Row],[CTN_MG_1]]="","",COUNT(AG$6:AG247))</f>
        <v/>
      </c>
      <c r="AK247" s="2">
        <f ca="1">IF(AND(Table1[TGL_H]&gt;=$3:$3,Table1[TGL_H]&lt;=$4:$4),Table1[CTN],"")</f>
        <v>10</v>
      </c>
      <c r="AL247" s="2" t="str">
        <f ca="1">IF(Table1[[#This Row],[CTN_MG_2]]="","",Table1[[#This Row],[SISA X]])</f>
        <v/>
      </c>
      <c r="AM247" s="2" t="str">
        <f ca="1">IF(Table1[[#This Row],[QTY_ECER_MG_2]]="","",Table1[[#This Row],[STN SISA X]])</f>
        <v/>
      </c>
      <c r="AN247" s="2">
        <f ca="1">IF(Table1[[#This Row],[CTN_MG_2]]="","",COUNT(AK$6:AK247))</f>
        <v>73</v>
      </c>
      <c r="AO247" s="2" t="str">
        <f ca="1">IF(AND(AX$5:AX$373&gt;=$3:$3,AX$5:AX$373&lt;=$4:$4),Table1[[#This Row],[CTN]],"")</f>
        <v/>
      </c>
      <c r="AP247" s="2" t="str">
        <f ca="1">IF(Table1[[#This Row],[CTN_MG_3]]="","",Table1[[#This Row],[SISA X]])</f>
        <v/>
      </c>
      <c r="AQ247" s="2" t="str">
        <f ca="1">IF(Table1[[#This Row],[QTY_ECER_MG_3]]="","",Table1[[#This Row],[STN SISA X]])</f>
        <v/>
      </c>
      <c r="AR247" s="4" t="str">
        <f ca="1">IF(Table1[[#This Row],[CTN_MG_3]]="","",COUNT(AO$6:AO247))</f>
        <v/>
      </c>
      <c r="AS247" s="4" t="str">
        <f ca="1">IF(AND(Table1[[#This Row],[TGL_H]]&gt;=$3:$3,Table1[[#This Row],[TGL_H]]&lt;=$4:$4),Table1[[#This Row],[CTN]],"")</f>
        <v/>
      </c>
      <c r="AT247" s="4" t="str">
        <f ca="1">IF(Table1[[#This Row],[CTN_MG_4]]="","",Table1[[#This Row],[SISA X]])</f>
        <v/>
      </c>
      <c r="AU247" s="4" t="str">
        <f ca="1">IF(Table1[[#This Row],[QTY_ECER_MG_4]]="","",Table1[[#This Row],[STN SISA X]])</f>
        <v/>
      </c>
      <c r="AV247" s="4" t="str">
        <f ca="1">IF(Table1[[#This Row],[CTN_MG_4]]="","",COUNT(AS$6:AS247))</f>
        <v/>
      </c>
      <c r="AW247" s="4">
        <f ca="1">IF(Table1[[#This Row],[ID_4]]="",IF(Table1[[#This Row],[ID_3]]="",IF(Table1[[#This Row],[ID_2]]="",IF(Table1[[#This Row],[ID_1]]="","",1),2),3),4)</f>
        <v>2</v>
      </c>
      <c r="AX247" s="3">
        <f ca="1">INDEX([1]!NOTA[TGL_H],Table1[[#This Row],[//NOTA]])</f>
        <v>45119</v>
      </c>
    </row>
    <row r="248" spans="1:50" x14ac:dyDescent="0.25">
      <c r="A248" s="1">
        <v>303</v>
      </c>
      <c r="D248" s="4" t="str">
        <f ca="1">INDEX([1]!NOTA[NB NOTA_C_QTY],Table1[[#This Row],[//NOTA]])</f>
        <v>kenkomechanicalpencilmp0105mm12grsartomoro</v>
      </c>
      <c r="E248" s="4" t="str">
        <f ca="1">INDEX([1]!NOTA[NB NOTA_C_QTY],Table1[[#This Row],[//NOTA]])&amp;Table1[[#This Row],[MINGGU]]</f>
        <v>kenkomechanicalpencilmp0105mm12grsartomoro2</v>
      </c>
      <c r="F248" s="4">
        <f t="shared" si="3"/>
        <v>303</v>
      </c>
      <c r="G248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48" s="4">
        <f ca="1">MATCH(Table1[[#This Row],[NB NOTA_C_QTY]],[2]!db[NB NOTA_C_QTY+F],0)</f>
        <v>571</v>
      </c>
      <c r="I248" s="4" t="str">
        <f ca="1">INDEX(INDIRECT($4:$4),Table1[//DB])</f>
        <v>Mech pen Kenko MP-01</v>
      </c>
      <c r="J248" s="4" t="str">
        <f ca="1">INDEX(INDIRECT($4:$4),Table1[//DB])</f>
        <v>ARTO MORO</v>
      </c>
      <c r="K248" s="5" t="str">
        <f ca="1">INDEX(INDIRECT($4:$4),Table1[//DB])</f>
        <v>KENKO</v>
      </c>
      <c r="L248" s="4" t="str">
        <f ca="1">INDEX(INDIRECT($4:$4),Table1[//DB])</f>
        <v>12 GRS</v>
      </c>
      <c r="M248" s="4" t="str">
        <f ca="1">INDEX(INDIRECT($4:$4),Table1[//DB])</f>
        <v>mechpen</v>
      </c>
      <c r="N248" s="4" t="str">
        <f ca="1">INDEX(INDIRECT($4:$4),Table1[//DB])</f>
        <v>12</v>
      </c>
      <c r="O248" s="4" t="str">
        <f ca="1">INDEX(INDIRECT($4:$4),Table1[//DB])</f>
        <v>GRS</v>
      </c>
      <c r="P248" s="4">
        <f ca="1">INDEX(INDIRECT($4:$4),Table1[//DB])</f>
        <v>12</v>
      </c>
      <c r="Q248" s="4" t="str">
        <f ca="1">INDEX(INDIRECT($4:$4),Table1[//DB])</f>
        <v>LSN</v>
      </c>
      <c r="R248" s="4">
        <f ca="1">INDEX(INDIRECT($4:$4),Table1[//DB])</f>
        <v>12</v>
      </c>
      <c r="S248" s="4" t="str">
        <f ca="1">INDEX(INDIRECT($4:$4),Table1[//DB])</f>
        <v>PCS</v>
      </c>
      <c r="T248" s="4">
        <f ca="1">INDEX(INDIRECT($4:$4),Table1[//DB])</f>
        <v>1728</v>
      </c>
      <c r="U248" s="4" t="str">
        <f ca="1">INDEX(INDIRECT($4:$4),Table1[//DB])</f>
        <v>PCS</v>
      </c>
      <c r="V248" s="4"/>
      <c r="W248" s="2">
        <f>INDEX([1]!NOTA[C],Table1[[#This Row],[//NOTA]])</f>
        <v>2</v>
      </c>
      <c r="X248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48" s="2">
        <f ca="1">INDEX(INDIRECT($2:$2),Table1[//NOTA])</f>
        <v>0</v>
      </c>
      <c r="Z248" s="2">
        <f>IF(Table1[[#This Row],[CTN]]&lt;1,"",INDEX([1]!NOTA[QTY],Table1[[#This Row],[//NOTA]]))</f>
        <v>0</v>
      </c>
      <c r="AA248" s="2">
        <f>IF(Table1[[#This Row],[CTN]]&lt;1,"",INDEX([1]!NOTA[STN],Table1[[#This Row],[//NOTA]]))</f>
        <v>0</v>
      </c>
      <c r="AB24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3456</v>
      </c>
      <c r="AC248" s="4" t="str">
        <f>IF(Table1[[#This Row],[CTN]]&lt;1,INDEX([1]!NOTA[QTY],Table1[[#This Row],[//NOTA]]),"")</f>
        <v/>
      </c>
      <c r="AD248" s="4" t="str">
        <f>IF(Table1[[#This Row],[SISA]]="","",INDEX([1]!NOTA[STN],Table1[[#This Row],[//NOTA]]))</f>
        <v/>
      </c>
      <c r="AE24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48" s="2" t="str">
        <f>IF(Table1[[#This Row],[SISA X]]="","",Table1[[#This Row],[STN X]])</f>
        <v/>
      </c>
      <c r="AG248" s="2" t="str">
        <f ca="1">IF(AND(AX$5:AX$373&gt;=$3:$3,AX$5:AX$373&lt;=$4:$4),Table1[[#This Row],[CTN]],"")</f>
        <v/>
      </c>
      <c r="AH248" s="2" t="str">
        <f ca="1">IF(Table1[[#This Row],[CTN_MG_1]]="","",Table1[[#This Row],[SISA X]])</f>
        <v/>
      </c>
      <c r="AI248" s="2" t="str">
        <f ca="1">IF(Table1[[#This Row],[QTY_ECER_MG_1]]="","",Table1[[#This Row],[STN SISA X]])</f>
        <v/>
      </c>
      <c r="AJ248" s="2" t="str">
        <f ca="1">IF(Table1[[#This Row],[CTN_MG_1]]="","",COUNT(AG$6:AG248))</f>
        <v/>
      </c>
      <c r="AK248" s="2">
        <f ca="1">IF(AND(Table1[TGL_H]&gt;=$3:$3,Table1[TGL_H]&lt;=$4:$4),Table1[CTN],"")</f>
        <v>2</v>
      </c>
      <c r="AL248" s="2" t="str">
        <f ca="1">IF(Table1[[#This Row],[CTN_MG_2]]="","",Table1[[#This Row],[SISA X]])</f>
        <v/>
      </c>
      <c r="AM248" s="2" t="str">
        <f ca="1">IF(Table1[[#This Row],[QTY_ECER_MG_2]]="","",Table1[[#This Row],[STN SISA X]])</f>
        <v/>
      </c>
      <c r="AN248" s="2">
        <f ca="1">IF(Table1[[#This Row],[CTN_MG_2]]="","",COUNT(AK$6:AK248))</f>
        <v>74</v>
      </c>
      <c r="AO248" s="2" t="str">
        <f ca="1">IF(AND(AX$5:AX$373&gt;=$3:$3,AX$5:AX$373&lt;=$4:$4),Table1[[#This Row],[CTN]],"")</f>
        <v/>
      </c>
      <c r="AP248" s="2" t="str">
        <f ca="1">IF(Table1[[#This Row],[CTN_MG_3]]="","",Table1[[#This Row],[SISA X]])</f>
        <v/>
      </c>
      <c r="AQ248" s="2" t="str">
        <f ca="1">IF(Table1[[#This Row],[QTY_ECER_MG_3]]="","",Table1[[#This Row],[STN SISA X]])</f>
        <v/>
      </c>
      <c r="AR248" s="4" t="str">
        <f ca="1">IF(Table1[[#This Row],[CTN_MG_3]]="","",COUNT(AO$6:AO248))</f>
        <v/>
      </c>
      <c r="AS248" s="4" t="str">
        <f ca="1">IF(AND(Table1[[#This Row],[TGL_H]]&gt;=$3:$3,Table1[[#This Row],[TGL_H]]&lt;=$4:$4),Table1[[#This Row],[CTN]],"")</f>
        <v/>
      </c>
      <c r="AT248" s="4" t="str">
        <f ca="1">IF(Table1[[#This Row],[CTN_MG_4]]="","",Table1[[#This Row],[SISA X]])</f>
        <v/>
      </c>
      <c r="AU248" s="4" t="str">
        <f ca="1">IF(Table1[[#This Row],[QTY_ECER_MG_4]]="","",Table1[[#This Row],[STN SISA X]])</f>
        <v/>
      </c>
      <c r="AV248" s="4" t="str">
        <f ca="1">IF(Table1[[#This Row],[CTN_MG_4]]="","",COUNT(AS$6:AS248))</f>
        <v/>
      </c>
      <c r="AW248" s="4">
        <f ca="1">IF(Table1[[#This Row],[ID_4]]="",IF(Table1[[#This Row],[ID_3]]="",IF(Table1[[#This Row],[ID_2]]="",IF(Table1[[#This Row],[ID_1]]="","",1),2),3),4)</f>
        <v>2</v>
      </c>
      <c r="AX248" s="3">
        <f ca="1">INDEX([1]!NOTA[TGL_H],Table1[[#This Row],[//NOTA]])</f>
        <v>45119</v>
      </c>
    </row>
    <row r="249" spans="1:50" x14ac:dyDescent="0.25">
      <c r="A249" s="1">
        <v>304</v>
      </c>
      <c r="D249" s="4" t="str">
        <f ca="1">INDEX([1]!NOTA[NB NOTA_C_QTY],Table1[[#This Row],[//NOTA]])</f>
        <v>kenkostaplerhd5010lsnartomoro</v>
      </c>
      <c r="E249" s="4" t="str">
        <f ca="1">INDEX([1]!NOTA[NB NOTA_C_QTY],Table1[[#This Row],[//NOTA]])&amp;Table1[[#This Row],[MINGGU]]</f>
        <v>kenkostaplerhd5010lsnartomoro2</v>
      </c>
      <c r="F249" s="4">
        <f t="shared" si="3"/>
        <v>304</v>
      </c>
      <c r="G249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49" s="4">
        <f ca="1">MATCH(Table1[[#This Row],[NB NOTA_C_QTY]],[2]!db[NB NOTA_C_QTY+F],0)</f>
        <v>878</v>
      </c>
      <c r="I249" s="4" t="str">
        <f ca="1">INDEX(INDIRECT($4:$4),Table1[//DB])</f>
        <v>Stapler Kenko HD-50</v>
      </c>
      <c r="J249" s="4" t="str">
        <f ca="1">INDEX(INDIRECT($4:$4),Table1[//DB])</f>
        <v>ARTO MORO</v>
      </c>
      <c r="K249" s="5" t="str">
        <f ca="1">INDEX(INDIRECT($4:$4),Table1[//DB])</f>
        <v>KENKO</v>
      </c>
      <c r="L249" s="4" t="str">
        <f ca="1">INDEX(INDIRECT($4:$4),Table1[//DB])</f>
        <v>10 LSN</v>
      </c>
      <c r="M249" s="4" t="str">
        <f ca="1">INDEX(INDIRECT($4:$4),Table1[//DB])</f>
        <v>stapler</v>
      </c>
      <c r="N249" s="4" t="str">
        <f ca="1">INDEX(INDIRECT($4:$4),Table1[//DB])</f>
        <v>10</v>
      </c>
      <c r="O249" s="4" t="str">
        <f ca="1">INDEX(INDIRECT($4:$4),Table1[//DB])</f>
        <v>LSN</v>
      </c>
      <c r="P249" s="4">
        <f ca="1">INDEX(INDIRECT($4:$4),Table1[//DB])</f>
        <v>12</v>
      </c>
      <c r="Q249" s="4" t="str">
        <f ca="1">INDEX(INDIRECT($4:$4),Table1[//DB])</f>
        <v>PCS</v>
      </c>
      <c r="R249" s="4" t="str">
        <f ca="1">INDEX(INDIRECT($4:$4),Table1[//DB])</f>
        <v/>
      </c>
      <c r="S249" s="4" t="str">
        <f ca="1">INDEX(INDIRECT($4:$4),Table1[//DB])</f>
        <v/>
      </c>
      <c r="T249" s="4">
        <f ca="1">INDEX(INDIRECT($4:$4),Table1[//DB])</f>
        <v>120</v>
      </c>
      <c r="U249" s="4" t="str">
        <f ca="1">INDEX(INDIRECT($4:$4),Table1[//DB])</f>
        <v>PCS</v>
      </c>
      <c r="V249" s="4"/>
      <c r="W249" s="2">
        <f>INDEX([1]!NOTA[C],Table1[[#This Row],[//NOTA]])</f>
        <v>2</v>
      </c>
      <c r="X249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49" s="2">
        <f ca="1">INDEX(INDIRECT($2:$2),Table1[//NOTA])</f>
        <v>0</v>
      </c>
      <c r="Z249" s="2">
        <f>IF(Table1[[#This Row],[CTN]]&lt;1,"",INDEX([1]!NOTA[QTY],Table1[[#This Row],[//NOTA]]))</f>
        <v>0</v>
      </c>
      <c r="AA249" s="2">
        <f>IF(Table1[[#This Row],[CTN]]&lt;1,"",INDEX([1]!NOTA[STN],Table1[[#This Row],[//NOTA]]))</f>
        <v>0</v>
      </c>
      <c r="AB24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240</v>
      </c>
      <c r="AC249" s="4" t="str">
        <f>IF(Table1[[#This Row],[CTN]]&lt;1,INDEX([1]!NOTA[QTY],Table1[[#This Row],[//NOTA]]),"")</f>
        <v/>
      </c>
      <c r="AD249" s="4" t="str">
        <f>IF(Table1[[#This Row],[SISA]]="","",INDEX([1]!NOTA[STN],Table1[[#This Row],[//NOTA]]))</f>
        <v/>
      </c>
      <c r="AE24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49" s="2" t="str">
        <f>IF(Table1[[#This Row],[SISA X]]="","",Table1[[#This Row],[STN X]])</f>
        <v/>
      </c>
      <c r="AG249" s="2" t="str">
        <f ca="1">IF(AND(AX$5:AX$373&gt;=$3:$3,AX$5:AX$373&lt;=$4:$4),Table1[[#This Row],[CTN]],"")</f>
        <v/>
      </c>
      <c r="AH249" s="2" t="str">
        <f ca="1">IF(Table1[[#This Row],[CTN_MG_1]]="","",Table1[[#This Row],[SISA X]])</f>
        <v/>
      </c>
      <c r="AI249" s="2" t="str">
        <f ca="1">IF(Table1[[#This Row],[QTY_ECER_MG_1]]="","",Table1[[#This Row],[STN SISA X]])</f>
        <v/>
      </c>
      <c r="AJ249" s="2" t="str">
        <f ca="1">IF(Table1[[#This Row],[CTN_MG_1]]="","",COUNT(AG$6:AG249))</f>
        <v/>
      </c>
      <c r="AK249" s="2">
        <f ca="1">IF(AND(Table1[TGL_H]&gt;=$3:$3,Table1[TGL_H]&lt;=$4:$4),Table1[CTN],"")</f>
        <v>2</v>
      </c>
      <c r="AL249" s="2" t="str">
        <f ca="1">IF(Table1[[#This Row],[CTN_MG_2]]="","",Table1[[#This Row],[SISA X]])</f>
        <v/>
      </c>
      <c r="AM249" s="2" t="str">
        <f ca="1">IF(Table1[[#This Row],[QTY_ECER_MG_2]]="","",Table1[[#This Row],[STN SISA X]])</f>
        <v/>
      </c>
      <c r="AN249" s="2">
        <f ca="1">IF(Table1[[#This Row],[CTN_MG_2]]="","",COUNT(AK$6:AK249))</f>
        <v>75</v>
      </c>
      <c r="AO249" s="2" t="str">
        <f ca="1">IF(AND(AX$5:AX$373&gt;=$3:$3,AX$5:AX$373&lt;=$4:$4),Table1[[#This Row],[CTN]],"")</f>
        <v/>
      </c>
      <c r="AP249" s="2" t="str">
        <f ca="1">IF(Table1[[#This Row],[CTN_MG_3]]="","",Table1[[#This Row],[SISA X]])</f>
        <v/>
      </c>
      <c r="AQ249" s="2" t="str">
        <f ca="1">IF(Table1[[#This Row],[QTY_ECER_MG_3]]="","",Table1[[#This Row],[STN SISA X]])</f>
        <v/>
      </c>
      <c r="AR249" s="4" t="str">
        <f ca="1">IF(Table1[[#This Row],[CTN_MG_3]]="","",COUNT(AO$6:AO249))</f>
        <v/>
      </c>
      <c r="AS249" s="4" t="str">
        <f ca="1">IF(AND(Table1[[#This Row],[TGL_H]]&gt;=$3:$3,Table1[[#This Row],[TGL_H]]&lt;=$4:$4),Table1[[#This Row],[CTN]],"")</f>
        <v/>
      </c>
      <c r="AT249" s="4" t="str">
        <f ca="1">IF(Table1[[#This Row],[CTN_MG_4]]="","",Table1[[#This Row],[SISA X]])</f>
        <v/>
      </c>
      <c r="AU249" s="4" t="str">
        <f ca="1">IF(Table1[[#This Row],[QTY_ECER_MG_4]]="","",Table1[[#This Row],[STN SISA X]])</f>
        <v/>
      </c>
      <c r="AV249" s="4" t="str">
        <f ca="1">IF(Table1[[#This Row],[CTN_MG_4]]="","",COUNT(AS$6:AS249))</f>
        <v/>
      </c>
      <c r="AW249" s="4">
        <f ca="1">IF(Table1[[#This Row],[ID_4]]="",IF(Table1[[#This Row],[ID_3]]="",IF(Table1[[#This Row],[ID_2]]="",IF(Table1[[#This Row],[ID_1]]="","",1),2),3),4)</f>
        <v>2</v>
      </c>
      <c r="AX249" s="3">
        <f ca="1">INDEX([1]!NOTA[TGL_H],Table1[[#This Row],[//NOTA]])</f>
        <v>45119</v>
      </c>
    </row>
    <row r="250" spans="1:50" x14ac:dyDescent="0.25">
      <c r="A250" s="1">
        <v>305</v>
      </c>
      <c r="D250" s="4" t="str">
        <f ca="1">INDEX([1]!NOTA[NB NOTA_C_QTY],Table1[[#This Row],[//NOTA]])</f>
        <v>kenkocorrectionfluidke0136lsnartomoro</v>
      </c>
      <c r="E250" s="4" t="str">
        <f ca="1">INDEX([1]!NOTA[NB NOTA_C_QTY],Table1[[#This Row],[//NOTA]])&amp;Table1[[#This Row],[MINGGU]]</f>
        <v>kenkocorrectionfluidke0136lsnartomoro2</v>
      </c>
      <c r="F250" s="4">
        <f t="shared" si="3"/>
        <v>305</v>
      </c>
      <c r="G250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50" s="4">
        <f ca="1">MATCH(Table1[[#This Row],[NB NOTA_C_QTY]],[2]!db[NB NOTA_C_QTY+F],0)</f>
        <v>996</v>
      </c>
      <c r="I250" s="4" t="str">
        <f ca="1">INDEX(INDIRECT($4:$4),Table1[//DB])</f>
        <v>Tipe-ex Kenko KE-01</v>
      </c>
      <c r="J250" s="4" t="str">
        <f ca="1">INDEX(INDIRECT($4:$4),Table1[//DB])</f>
        <v>ARTO MORO</v>
      </c>
      <c r="K250" s="5" t="str">
        <f ca="1">INDEX(INDIRECT($4:$4),Table1[//DB])</f>
        <v>KENKO</v>
      </c>
      <c r="L250" s="4" t="str">
        <f ca="1">INDEX(INDIRECT($4:$4),Table1[//DB])</f>
        <v>36 LSN</v>
      </c>
      <c r="M250" s="4" t="str">
        <f ca="1">INDEX(INDIRECT($4:$4),Table1[//DB])</f>
        <v>tipex</v>
      </c>
      <c r="N250" s="4" t="str">
        <f ca="1">INDEX(INDIRECT($4:$4),Table1[//DB])</f>
        <v>36</v>
      </c>
      <c r="O250" s="4" t="str">
        <f ca="1">INDEX(INDIRECT($4:$4),Table1[//DB])</f>
        <v>LSN</v>
      </c>
      <c r="P250" s="4">
        <f ca="1">INDEX(INDIRECT($4:$4),Table1[//DB])</f>
        <v>12</v>
      </c>
      <c r="Q250" s="4" t="str">
        <f ca="1">INDEX(INDIRECT($4:$4),Table1[//DB])</f>
        <v>PCS</v>
      </c>
      <c r="R250" s="4" t="str">
        <f ca="1">INDEX(INDIRECT($4:$4),Table1[//DB])</f>
        <v/>
      </c>
      <c r="S250" s="4" t="str">
        <f ca="1">INDEX(INDIRECT($4:$4),Table1[//DB])</f>
        <v/>
      </c>
      <c r="T250" s="4">
        <f ca="1">INDEX(INDIRECT($4:$4),Table1[//DB])</f>
        <v>432</v>
      </c>
      <c r="U250" s="4" t="str">
        <f ca="1">INDEX(INDIRECT($4:$4),Table1[//DB])</f>
        <v>PCS</v>
      </c>
      <c r="V250" s="4"/>
      <c r="W250" s="2">
        <f>INDEX([1]!NOTA[C],Table1[[#This Row],[//NOTA]])</f>
        <v>7</v>
      </c>
      <c r="X250" s="2">
        <f ca="1">IF(Table1[[#This Row],[Column5]]/Table1[[#This Row],[QTY X]]=Table1[[#This Row],[CTN]],Table1[[#This Row],[Column5]]/Table1[[#This Row],[QTY X]],Table1[[#This Row],[Column5]]/Table1[[#This Row],[QTY X]]&amp;" xxx ")</f>
        <v>7</v>
      </c>
      <c r="Y250" s="2">
        <f ca="1">INDEX(INDIRECT($2:$2),Table1[//NOTA])</f>
        <v>0</v>
      </c>
      <c r="Z250" s="2">
        <f>IF(Table1[[#This Row],[CTN]]&lt;1,"",INDEX([1]!NOTA[QTY],Table1[[#This Row],[//NOTA]]))</f>
        <v>0</v>
      </c>
      <c r="AA250" s="2">
        <f>IF(Table1[[#This Row],[CTN]]&lt;1,"",INDEX([1]!NOTA[STN],Table1[[#This Row],[//NOTA]]))</f>
        <v>0</v>
      </c>
      <c r="AB25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3024</v>
      </c>
      <c r="AC250" s="4" t="str">
        <f>IF(Table1[[#This Row],[CTN]]&lt;1,INDEX([1]!NOTA[QTY],Table1[[#This Row],[//NOTA]]),"")</f>
        <v/>
      </c>
      <c r="AD250" s="4" t="str">
        <f>IF(Table1[[#This Row],[SISA]]="","",INDEX([1]!NOTA[STN],Table1[[#This Row],[//NOTA]]))</f>
        <v/>
      </c>
      <c r="AE25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50" s="2" t="str">
        <f>IF(Table1[[#This Row],[SISA X]]="","",Table1[[#This Row],[STN X]])</f>
        <v/>
      </c>
      <c r="AG250" s="2" t="str">
        <f ca="1">IF(AND(AX$5:AX$373&gt;=$3:$3,AX$5:AX$373&lt;=$4:$4),Table1[[#This Row],[CTN]],"")</f>
        <v/>
      </c>
      <c r="AH250" s="2" t="str">
        <f ca="1">IF(Table1[[#This Row],[CTN_MG_1]]="","",Table1[[#This Row],[SISA X]])</f>
        <v/>
      </c>
      <c r="AI250" s="2" t="str">
        <f ca="1">IF(Table1[[#This Row],[QTY_ECER_MG_1]]="","",Table1[[#This Row],[STN SISA X]])</f>
        <v/>
      </c>
      <c r="AJ250" s="2" t="str">
        <f ca="1">IF(Table1[[#This Row],[CTN_MG_1]]="","",COUNT(AG$6:AG250))</f>
        <v/>
      </c>
      <c r="AK250" s="2">
        <f ca="1">IF(AND(Table1[TGL_H]&gt;=$3:$3,Table1[TGL_H]&lt;=$4:$4),Table1[CTN],"")</f>
        <v>7</v>
      </c>
      <c r="AL250" s="2" t="str">
        <f ca="1">IF(Table1[[#This Row],[CTN_MG_2]]="","",Table1[[#This Row],[SISA X]])</f>
        <v/>
      </c>
      <c r="AM250" s="2" t="str">
        <f ca="1">IF(Table1[[#This Row],[QTY_ECER_MG_2]]="","",Table1[[#This Row],[STN SISA X]])</f>
        <v/>
      </c>
      <c r="AN250" s="2">
        <f ca="1">IF(Table1[[#This Row],[CTN_MG_2]]="","",COUNT(AK$6:AK250))</f>
        <v>76</v>
      </c>
      <c r="AO250" s="2" t="str">
        <f ca="1">IF(AND(AX$5:AX$373&gt;=$3:$3,AX$5:AX$373&lt;=$4:$4),Table1[[#This Row],[CTN]],"")</f>
        <v/>
      </c>
      <c r="AP250" s="2" t="str">
        <f ca="1">IF(Table1[[#This Row],[CTN_MG_3]]="","",Table1[[#This Row],[SISA X]])</f>
        <v/>
      </c>
      <c r="AQ250" s="2" t="str">
        <f ca="1">IF(Table1[[#This Row],[QTY_ECER_MG_3]]="","",Table1[[#This Row],[STN SISA X]])</f>
        <v/>
      </c>
      <c r="AR250" s="4" t="str">
        <f ca="1">IF(Table1[[#This Row],[CTN_MG_3]]="","",COUNT(AO$6:AO250))</f>
        <v/>
      </c>
      <c r="AS250" s="4" t="str">
        <f ca="1">IF(AND(Table1[[#This Row],[TGL_H]]&gt;=$3:$3,Table1[[#This Row],[TGL_H]]&lt;=$4:$4),Table1[[#This Row],[CTN]],"")</f>
        <v/>
      </c>
      <c r="AT250" s="4" t="str">
        <f ca="1">IF(Table1[[#This Row],[CTN_MG_4]]="","",Table1[[#This Row],[SISA X]])</f>
        <v/>
      </c>
      <c r="AU250" s="4" t="str">
        <f ca="1">IF(Table1[[#This Row],[QTY_ECER_MG_4]]="","",Table1[[#This Row],[STN SISA X]])</f>
        <v/>
      </c>
      <c r="AV250" s="4" t="str">
        <f ca="1">IF(Table1[[#This Row],[CTN_MG_4]]="","",COUNT(AS$6:AS250))</f>
        <v/>
      </c>
      <c r="AW250" s="4">
        <f ca="1">IF(Table1[[#This Row],[ID_4]]="",IF(Table1[[#This Row],[ID_3]]="",IF(Table1[[#This Row],[ID_2]]="",IF(Table1[[#This Row],[ID_1]]="","",1),2),3),4)</f>
        <v>2</v>
      </c>
      <c r="AX250" s="3">
        <f ca="1">INDEX([1]!NOTA[TGL_H],Table1[[#This Row],[//NOTA]])</f>
        <v>45119</v>
      </c>
    </row>
    <row r="251" spans="1:50" x14ac:dyDescent="0.25">
      <c r="A251" s="1">
        <v>306</v>
      </c>
      <c r="D251" s="4" t="str">
        <f ca="1">INDEX([1]!NOTA[NB NOTA_C_QTY],Table1[[#This Row],[//NOTA]])</f>
        <v>kenkopocketnotepn40420lsnartomoro</v>
      </c>
      <c r="E251" s="4" t="str">
        <f ca="1">INDEX([1]!NOTA[NB NOTA_C_QTY],Table1[[#This Row],[//NOTA]])&amp;Table1[[#This Row],[MINGGU]]</f>
        <v>kenkopocketnotepn40420lsnartomoro2</v>
      </c>
      <c r="F251" s="4">
        <f t="shared" si="3"/>
        <v>306</v>
      </c>
      <c r="G251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51" s="4">
        <f ca="1">MATCH(Table1[[#This Row],[NB NOTA_C_QTY]],[2]!db[NB NOTA_C_QTY+F],0)</f>
        <v>748</v>
      </c>
      <c r="I251" s="4" t="str">
        <f ca="1">INDEX(INDIRECT($4:$4),Table1[//DB])</f>
        <v>Pocket note Kenko PN-404</v>
      </c>
      <c r="J251" s="4" t="str">
        <f ca="1">INDEX(INDIRECT($4:$4),Table1[//DB])</f>
        <v>ARTO MORO</v>
      </c>
      <c r="K251" s="5" t="str">
        <f ca="1">INDEX(INDIRECT($4:$4),Table1[//DB])</f>
        <v>KENKO</v>
      </c>
      <c r="L251" s="4" t="str">
        <f ca="1">INDEX(INDIRECT($4:$4),Table1[//DB])</f>
        <v>20 LSN</v>
      </c>
      <c r="M251" s="4" t="str">
        <f ca="1">INDEX(INDIRECT($4:$4),Table1[//DB])</f>
        <v>note</v>
      </c>
      <c r="N251" s="4" t="str">
        <f ca="1">INDEX(INDIRECT($4:$4),Table1[//DB])</f>
        <v>20</v>
      </c>
      <c r="O251" s="4" t="str">
        <f ca="1">INDEX(INDIRECT($4:$4),Table1[//DB])</f>
        <v>LSN</v>
      </c>
      <c r="P251" s="4">
        <f ca="1">INDEX(INDIRECT($4:$4),Table1[//DB])</f>
        <v>12</v>
      </c>
      <c r="Q251" s="4" t="str">
        <f ca="1">INDEX(INDIRECT($4:$4),Table1[//DB])</f>
        <v>PCS</v>
      </c>
      <c r="R251" s="4" t="str">
        <f ca="1">INDEX(INDIRECT($4:$4),Table1[//DB])</f>
        <v/>
      </c>
      <c r="S251" s="4" t="str">
        <f ca="1">INDEX(INDIRECT($4:$4),Table1[//DB])</f>
        <v/>
      </c>
      <c r="T251" s="4">
        <f ca="1">INDEX(INDIRECT($4:$4),Table1[//DB])</f>
        <v>240</v>
      </c>
      <c r="U251" s="4" t="str">
        <f ca="1">INDEX(INDIRECT($4:$4),Table1[//DB])</f>
        <v>PCS</v>
      </c>
      <c r="V251" s="4"/>
      <c r="W251" s="2">
        <f>INDEX([1]!NOTA[C],Table1[[#This Row],[//NOTA]])</f>
        <v>1</v>
      </c>
      <c r="X251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51" s="2">
        <f ca="1">INDEX(INDIRECT($2:$2),Table1[//NOTA])</f>
        <v>0</v>
      </c>
      <c r="Z251" s="2">
        <f>IF(Table1[[#This Row],[CTN]]&lt;1,"",INDEX([1]!NOTA[QTY],Table1[[#This Row],[//NOTA]]))</f>
        <v>0</v>
      </c>
      <c r="AA251" s="2">
        <f>IF(Table1[[#This Row],[CTN]]&lt;1,"",INDEX([1]!NOTA[STN],Table1[[#This Row],[//NOTA]]))</f>
        <v>0</v>
      </c>
      <c r="AB25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240</v>
      </c>
      <c r="AC251" s="4" t="str">
        <f>IF(Table1[[#This Row],[CTN]]&lt;1,INDEX([1]!NOTA[QTY],Table1[[#This Row],[//NOTA]]),"")</f>
        <v/>
      </c>
      <c r="AD251" s="4" t="str">
        <f>IF(Table1[[#This Row],[SISA]]="","",INDEX([1]!NOTA[STN],Table1[[#This Row],[//NOTA]]))</f>
        <v/>
      </c>
      <c r="AE25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51" s="2" t="str">
        <f>IF(Table1[[#This Row],[SISA X]]="","",Table1[[#This Row],[STN X]])</f>
        <v/>
      </c>
      <c r="AG251" s="2" t="str">
        <f ca="1">IF(AND(AX$5:AX$373&gt;=$3:$3,AX$5:AX$373&lt;=$4:$4),Table1[[#This Row],[CTN]],"")</f>
        <v/>
      </c>
      <c r="AH251" s="2" t="str">
        <f ca="1">IF(Table1[[#This Row],[CTN_MG_1]]="","",Table1[[#This Row],[SISA X]])</f>
        <v/>
      </c>
      <c r="AI251" s="2" t="str">
        <f ca="1">IF(Table1[[#This Row],[QTY_ECER_MG_1]]="","",Table1[[#This Row],[STN SISA X]])</f>
        <v/>
      </c>
      <c r="AJ251" s="2" t="str">
        <f ca="1">IF(Table1[[#This Row],[CTN_MG_1]]="","",COUNT(AG$6:AG251))</f>
        <v/>
      </c>
      <c r="AK251" s="2">
        <f ca="1">IF(AND(Table1[TGL_H]&gt;=$3:$3,Table1[TGL_H]&lt;=$4:$4),Table1[CTN],"")</f>
        <v>1</v>
      </c>
      <c r="AL251" s="2" t="str">
        <f ca="1">IF(Table1[[#This Row],[CTN_MG_2]]="","",Table1[[#This Row],[SISA X]])</f>
        <v/>
      </c>
      <c r="AM251" s="2" t="str">
        <f ca="1">IF(Table1[[#This Row],[QTY_ECER_MG_2]]="","",Table1[[#This Row],[STN SISA X]])</f>
        <v/>
      </c>
      <c r="AN251" s="2">
        <f ca="1">IF(Table1[[#This Row],[CTN_MG_2]]="","",COUNT(AK$6:AK251))</f>
        <v>77</v>
      </c>
      <c r="AO251" s="2" t="str">
        <f ca="1">IF(AND(AX$5:AX$373&gt;=$3:$3,AX$5:AX$373&lt;=$4:$4),Table1[[#This Row],[CTN]],"")</f>
        <v/>
      </c>
      <c r="AP251" s="2" t="str">
        <f ca="1">IF(Table1[[#This Row],[CTN_MG_3]]="","",Table1[[#This Row],[SISA X]])</f>
        <v/>
      </c>
      <c r="AQ251" s="2" t="str">
        <f ca="1">IF(Table1[[#This Row],[QTY_ECER_MG_3]]="","",Table1[[#This Row],[STN SISA X]])</f>
        <v/>
      </c>
      <c r="AR251" s="4" t="str">
        <f ca="1">IF(Table1[[#This Row],[CTN_MG_3]]="","",COUNT(AO$6:AO251))</f>
        <v/>
      </c>
      <c r="AS251" s="4" t="str">
        <f ca="1">IF(AND(Table1[[#This Row],[TGL_H]]&gt;=$3:$3,Table1[[#This Row],[TGL_H]]&lt;=$4:$4),Table1[[#This Row],[CTN]],"")</f>
        <v/>
      </c>
      <c r="AT251" s="4" t="str">
        <f ca="1">IF(Table1[[#This Row],[CTN_MG_4]]="","",Table1[[#This Row],[SISA X]])</f>
        <v/>
      </c>
      <c r="AU251" s="4" t="str">
        <f ca="1">IF(Table1[[#This Row],[QTY_ECER_MG_4]]="","",Table1[[#This Row],[STN SISA X]])</f>
        <v/>
      </c>
      <c r="AV251" s="4" t="str">
        <f ca="1">IF(Table1[[#This Row],[CTN_MG_4]]="","",COUNT(AS$6:AS251))</f>
        <v/>
      </c>
      <c r="AW251" s="4">
        <f ca="1">IF(Table1[[#This Row],[ID_4]]="",IF(Table1[[#This Row],[ID_3]]="",IF(Table1[[#This Row],[ID_2]]="",IF(Table1[[#This Row],[ID_1]]="","",1),2),3),4)</f>
        <v>2</v>
      </c>
      <c r="AX251" s="3">
        <f ca="1">INDEX([1]!NOTA[TGL_H],Table1[[#This Row],[//NOTA]])</f>
        <v>45119</v>
      </c>
    </row>
    <row r="252" spans="1:50" x14ac:dyDescent="0.25">
      <c r="A252" s="1">
        <v>307</v>
      </c>
      <c r="D252" s="4" t="str">
        <f ca="1">INDEX([1]!NOTA[NB NOTA_C_QTY],Table1[[#This Row],[//NOTA]])</f>
        <v>kenkoliquidgluelg3535ml20lsnartomoro</v>
      </c>
      <c r="E252" s="4" t="str">
        <f ca="1">INDEX([1]!NOTA[NB NOTA_C_QTY],Table1[[#This Row],[//NOTA]])&amp;Table1[[#This Row],[MINGGU]]</f>
        <v>kenkoliquidgluelg3535ml20lsnartomoro2</v>
      </c>
      <c r="F252" s="4">
        <f t="shared" si="3"/>
        <v>307</v>
      </c>
      <c r="G252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52" s="4">
        <f ca="1">MATCH(Table1[[#This Row],[NB NOTA_C_QTY]],[2]!db[NB NOTA_C_QTY+F],0)</f>
        <v>541</v>
      </c>
      <c r="I252" s="4" t="str">
        <f ca="1">INDEX(INDIRECT($4:$4),Table1[//DB])</f>
        <v>Lem cair Kenko LG-35</v>
      </c>
      <c r="J252" s="4" t="str">
        <f ca="1">INDEX(INDIRECT($4:$4),Table1[//DB])</f>
        <v>ARTO MORO</v>
      </c>
      <c r="K252" s="5" t="str">
        <f ca="1">INDEX(INDIRECT($4:$4),Table1[//DB])</f>
        <v>KENKO</v>
      </c>
      <c r="L252" s="4" t="str">
        <f ca="1">INDEX(INDIRECT($4:$4),Table1[//DB])</f>
        <v>20 LSN</v>
      </c>
      <c r="M252" s="4" t="str">
        <f ca="1">INDEX(INDIRECT($4:$4),Table1[//DB])</f>
        <v>lem</v>
      </c>
      <c r="N252" s="4" t="str">
        <f ca="1">INDEX(INDIRECT($4:$4),Table1[//DB])</f>
        <v>20</v>
      </c>
      <c r="O252" s="4" t="str">
        <f ca="1">INDEX(INDIRECT($4:$4),Table1[//DB])</f>
        <v>LSN</v>
      </c>
      <c r="P252" s="4">
        <f ca="1">INDEX(INDIRECT($4:$4),Table1[//DB])</f>
        <v>12</v>
      </c>
      <c r="Q252" s="4" t="str">
        <f ca="1">INDEX(INDIRECT($4:$4),Table1[//DB])</f>
        <v>PCS</v>
      </c>
      <c r="R252" s="4" t="str">
        <f ca="1">INDEX(INDIRECT($4:$4),Table1[//DB])</f>
        <v/>
      </c>
      <c r="S252" s="4" t="str">
        <f ca="1">INDEX(INDIRECT($4:$4),Table1[//DB])</f>
        <v/>
      </c>
      <c r="T252" s="4">
        <f ca="1">INDEX(INDIRECT($4:$4),Table1[//DB])</f>
        <v>240</v>
      </c>
      <c r="U252" s="4" t="str">
        <f ca="1">INDEX(INDIRECT($4:$4),Table1[//DB])</f>
        <v>PCS</v>
      </c>
      <c r="V252" s="4"/>
      <c r="W252" s="2">
        <f>INDEX([1]!NOTA[C],Table1[[#This Row],[//NOTA]])</f>
        <v>3</v>
      </c>
      <c r="X252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252" s="2">
        <f ca="1">INDEX(INDIRECT($2:$2),Table1[//NOTA])</f>
        <v>0</v>
      </c>
      <c r="Z252" s="2">
        <f>IF(Table1[[#This Row],[CTN]]&lt;1,"",INDEX([1]!NOTA[QTY],Table1[[#This Row],[//NOTA]]))</f>
        <v>0</v>
      </c>
      <c r="AA252" s="2">
        <f>IF(Table1[[#This Row],[CTN]]&lt;1,"",INDEX([1]!NOTA[STN],Table1[[#This Row],[//NOTA]]))</f>
        <v>0</v>
      </c>
      <c r="AB25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</v>
      </c>
      <c r="AC252" s="4" t="str">
        <f>IF(Table1[[#This Row],[CTN]]&lt;1,INDEX([1]!NOTA[QTY],Table1[[#This Row],[//NOTA]]),"")</f>
        <v/>
      </c>
      <c r="AD252" s="4" t="str">
        <f>IF(Table1[[#This Row],[SISA]]="","",INDEX([1]!NOTA[STN],Table1[[#This Row],[//NOTA]]))</f>
        <v/>
      </c>
      <c r="AE25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52" s="2" t="str">
        <f>IF(Table1[[#This Row],[SISA X]]="","",Table1[[#This Row],[STN X]])</f>
        <v/>
      </c>
      <c r="AG252" s="2" t="str">
        <f ca="1">IF(AND(AX$5:AX$373&gt;=$3:$3,AX$5:AX$373&lt;=$4:$4),Table1[[#This Row],[CTN]],"")</f>
        <v/>
      </c>
      <c r="AH252" s="2" t="str">
        <f ca="1">IF(Table1[[#This Row],[CTN_MG_1]]="","",Table1[[#This Row],[SISA X]])</f>
        <v/>
      </c>
      <c r="AI252" s="2" t="str">
        <f ca="1">IF(Table1[[#This Row],[QTY_ECER_MG_1]]="","",Table1[[#This Row],[STN SISA X]])</f>
        <v/>
      </c>
      <c r="AJ252" s="2" t="str">
        <f ca="1">IF(Table1[[#This Row],[CTN_MG_1]]="","",COUNT(AG$6:AG252))</f>
        <v/>
      </c>
      <c r="AK252" s="2">
        <f ca="1">IF(AND(Table1[TGL_H]&gt;=$3:$3,Table1[TGL_H]&lt;=$4:$4),Table1[CTN],"")</f>
        <v>3</v>
      </c>
      <c r="AL252" s="2" t="str">
        <f ca="1">IF(Table1[[#This Row],[CTN_MG_2]]="","",Table1[[#This Row],[SISA X]])</f>
        <v/>
      </c>
      <c r="AM252" s="2" t="str">
        <f ca="1">IF(Table1[[#This Row],[QTY_ECER_MG_2]]="","",Table1[[#This Row],[STN SISA X]])</f>
        <v/>
      </c>
      <c r="AN252" s="2">
        <f ca="1">IF(Table1[[#This Row],[CTN_MG_2]]="","",COUNT(AK$6:AK252))</f>
        <v>78</v>
      </c>
      <c r="AO252" s="2" t="str">
        <f ca="1">IF(AND(AX$5:AX$373&gt;=$3:$3,AX$5:AX$373&lt;=$4:$4),Table1[[#This Row],[CTN]],"")</f>
        <v/>
      </c>
      <c r="AP252" s="2" t="str">
        <f ca="1">IF(Table1[[#This Row],[CTN_MG_3]]="","",Table1[[#This Row],[SISA X]])</f>
        <v/>
      </c>
      <c r="AQ252" s="2" t="str">
        <f ca="1">IF(Table1[[#This Row],[QTY_ECER_MG_3]]="","",Table1[[#This Row],[STN SISA X]])</f>
        <v/>
      </c>
      <c r="AR252" s="4" t="str">
        <f ca="1">IF(Table1[[#This Row],[CTN_MG_3]]="","",COUNT(AO$6:AO252))</f>
        <v/>
      </c>
      <c r="AS252" s="4" t="str">
        <f ca="1">IF(AND(Table1[[#This Row],[TGL_H]]&gt;=$3:$3,Table1[[#This Row],[TGL_H]]&lt;=$4:$4),Table1[[#This Row],[CTN]],"")</f>
        <v/>
      </c>
      <c r="AT252" s="4" t="str">
        <f ca="1">IF(Table1[[#This Row],[CTN_MG_4]]="","",Table1[[#This Row],[SISA X]])</f>
        <v/>
      </c>
      <c r="AU252" s="4" t="str">
        <f ca="1">IF(Table1[[#This Row],[QTY_ECER_MG_4]]="","",Table1[[#This Row],[STN SISA X]])</f>
        <v/>
      </c>
      <c r="AV252" s="4" t="str">
        <f ca="1">IF(Table1[[#This Row],[CTN_MG_4]]="","",COUNT(AS$6:AS252))</f>
        <v/>
      </c>
      <c r="AW252" s="4">
        <f ca="1">IF(Table1[[#This Row],[ID_4]]="",IF(Table1[[#This Row],[ID_3]]="",IF(Table1[[#This Row],[ID_2]]="",IF(Table1[[#This Row],[ID_1]]="","",1),2),3),4)</f>
        <v>2</v>
      </c>
      <c r="AX252" s="3">
        <f ca="1">INDEX([1]!NOTA[TGL_H],Table1[[#This Row],[//NOTA]])</f>
        <v>45119</v>
      </c>
    </row>
    <row r="253" spans="1:50" x14ac:dyDescent="0.25">
      <c r="A253" s="1">
        <v>309</v>
      </c>
      <c r="D253" s="4" t="str">
        <f ca="1">INDEX([1]!NOTA[NB NOTA_C_QTY],Table1[[#This Row],[//NOTA]])</f>
        <v>pcmagac176222*75144pcsartomoro</v>
      </c>
      <c r="E253" s="4" t="str">
        <f ca="1">INDEX([1]!NOTA[NB NOTA_C_QTY],Table1[[#This Row],[//NOTA]])&amp;Table1[[#This Row],[MINGGU]]</f>
        <v>pcmagac176222*75144pcsartomoro2</v>
      </c>
      <c r="F253" s="4">
        <f t="shared" si="3"/>
        <v>309</v>
      </c>
      <c r="G253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53" s="4">
        <f ca="1">MATCH(Table1[[#This Row],[NB NOTA_C_QTY]],[2]!db[NB NOTA_C_QTY+F],0)</f>
        <v>660</v>
      </c>
      <c r="I253" s="4" t="str">
        <f ca="1">INDEX(INDIRECT($4:$4),Table1[//DB])</f>
        <v>Pc Magnit  AC-1762 (22x7.5)</v>
      </c>
      <c r="J253" s="4" t="str">
        <f ca="1">INDEX(INDIRECT($4:$4),Table1[//DB])</f>
        <v>ARTO MORO</v>
      </c>
      <c r="K253" s="5" t="str">
        <f ca="1">INDEX(INDIRECT($4:$4),Table1[//DB])</f>
        <v>SAMUDERA ANGKASA JAYA</v>
      </c>
      <c r="L253" s="4" t="str">
        <f ca="1">INDEX(INDIRECT($4:$4),Table1[//DB])</f>
        <v>144 PCS</v>
      </c>
      <c r="M253" s="4" t="str">
        <f ca="1">INDEX(INDIRECT($4:$4),Table1[//DB])</f>
        <v>pcase</v>
      </c>
      <c r="N253" s="4" t="str">
        <f ca="1">INDEX(INDIRECT($4:$4),Table1[//DB])</f>
        <v>144</v>
      </c>
      <c r="O253" s="4" t="str">
        <f ca="1">INDEX(INDIRECT($4:$4),Table1[//DB])</f>
        <v>PCS</v>
      </c>
      <c r="P253" s="4" t="str">
        <f ca="1">INDEX(INDIRECT($4:$4),Table1[//DB])</f>
        <v/>
      </c>
      <c r="Q253" s="4" t="str">
        <f ca="1">INDEX(INDIRECT($4:$4),Table1[//DB])</f>
        <v/>
      </c>
      <c r="R253" s="4" t="str">
        <f ca="1">INDEX(INDIRECT($4:$4),Table1[//DB])</f>
        <v/>
      </c>
      <c r="S253" s="4" t="str">
        <f ca="1">INDEX(INDIRECT($4:$4),Table1[//DB])</f>
        <v/>
      </c>
      <c r="T253" s="4">
        <f ca="1">INDEX(INDIRECT($4:$4),Table1[//DB])</f>
        <v>144</v>
      </c>
      <c r="U253" s="4" t="str">
        <f ca="1">INDEX(INDIRECT($4:$4),Table1[//DB])</f>
        <v>PCS</v>
      </c>
      <c r="V253" s="4"/>
      <c r="W253" s="2">
        <f>INDEX([1]!NOTA[C],Table1[[#This Row],[//NOTA]])</f>
        <v>3</v>
      </c>
      <c r="X253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253" s="2">
        <f ca="1">INDEX(INDIRECT($2:$2),Table1[//NOTA])</f>
        <v>0</v>
      </c>
      <c r="Z253" s="2">
        <f>IF(Table1[[#This Row],[CTN]]&lt;1,"",INDEX([1]!NOTA[QTY],Table1[[#This Row],[//NOTA]]))</f>
        <v>432</v>
      </c>
      <c r="AA253" s="2" t="str">
        <f>IF(Table1[[#This Row],[CTN]]&lt;1,"",INDEX([1]!NOTA[STN],Table1[[#This Row],[//NOTA]]))</f>
        <v>PCS</v>
      </c>
      <c r="AB25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432</v>
      </c>
      <c r="AC253" s="4" t="str">
        <f>IF(Table1[[#This Row],[CTN]]&lt;1,INDEX([1]!NOTA[QTY],Table1[[#This Row],[//NOTA]]),"")</f>
        <v/>
      </c>
      <c r="AD253" s="4" t="str">
        <f>IF(Table1[[#This Row],[SISA]]="","",INDEX([1]!NOTA[STN],Table1[[#This Row],[//NOTA]]))</f>
        <v/>
      </c>
      <c r="AE25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53" s="2" t="str">
        <f>IF(Table1[[#This Row],[SISA X]]="","",Table1[[#This Row],[STN X]])</f>
        <v/>
      </c>
      <c r="AG253" s="2" t="str">
        <f ca="1">IF(AND(AX$5:AX$373&gt;=$3:$3,AX$5:AX$373&lt;=$4:$4),Table1[[#This Row],[CTN]],"")</f>
        <v/>
      </c>
      <c r="AH253" s="2" t="str">
        <f ca="1">IF(Table1[[#This Row],[CTN_MG_1]]="","",Table1[[#This Row],[SISA X]])</f>
        <v/>
      </c>
      <c r="AI253" s="2" t="str">
        <f ca="1">IF(Table1[[#This Row],[QTY_ECER_MG_1]]="","",Table1[[#This Row],[STN SISA X]])</f>
        <v/>
      </c>
      <c r="AJ253" s="2" t="str">
        <f ca="1">IF(Table1[[#This Row],[CTN_MG_1]]="","",COUNT(AG$6:AG253))</f>
        <v/>
      </c>
      <c r="AK253" s="2">
        <f ca="1">IF(AND(Table1[TGL_H]&gt;=$3:$3,Table1[TGL_H]&lt;=$4:$4),Table1[CTN],"")</f>
        <v>3</v>
      </c>
      <c r="AL253" s="2" t="str">
        <f ca="1">IF(Table1[[#This Row],[CTN_MG_2]]="","",Table1[[#This Row],[SISA X]])</f>
        <v/>
      </c>
      <c r="AM253" s="2" t="str">
        <f ca="1">IF(Table1[[#This Row],[QTY_ECER_MG_2]]="","",Table1[[#This Row],[STN SISA X]])</f>
        <v/>
      </c>
      <c r="AN253" s="2">
        <f ca="1">IF(Table1[[#This Row],[CTN_MG_2]]="","",COUNT(AK$6:AK253))</f>
        <v>79</v>
      </c>
      <c r="AO253" s="2" t="str">
        <f ca="1">IF(AND(AX$5:AX$373&gt;=$3:$3,AX$5:AX$373&lt;=$4:$4),Table1[[#This Row],[CTN]],"")</f>
        <v/>
      </c>
      <c r="AP253" s="2" t="str">
        <f ca="1">IF(Table1[[#This Row],[CTN_MG_3]]="","",Table1[[#This Row],[SISA X]])</f>
        <v/>
      </c>
      <c r="AQ253" s="2" t="str">
        <f ca="1">IF(Table1[[#This Row],[QTY_ECER_MG_3]]="","",Table1[[#This Row],[STN SISA X]])</f>
        <v/>
      </c>
      <c r="AR253" s="4" t="str">
        <f ca="1">IF(Table1[[#This Row],[CTN_MG_3]]="","",COUNT(AO$6:AO253))</f>
        <v/>
      </c>
      <c r="AS253" s="4" t="str">
        <f ca="1">IF(AND(Table1[[#This Row],[TGL_H]]&gt;=$3:$3,Table1[[#This Row],[TGL_H]]&lt;=$4:$4),Table1[[#This Row],[CTN]],"")</f>
        <v/>
      </c>
      <c r="AT253" s="4" t="str">
        <f ca="1">IF(Table1[[#This Row],[CTN_MG_4]]="","",Table1[[#This Row],[SISA X]])</f>
        <v/>
      </c>
      <c r="AU253" s="4" t="str">
        <f ca="1">IF(Table1[[#This Row],[QTY_ECER_MG_4]]="","",Table1[[#This Row],[STN SISA X]])</f>
        <v/>
      </c>
      <c r="AV253" s="4" t="str">
        <f ca="1">IF(Table1[[#This Row],[CTN_MG_4]]="","",COUNT(AS$6:AS253))</f>
        <v/>
      </c>
      <c r="AW253" s="4">
        <f ca="1">IF(Table1[[#This Row],[ID_4]]="",IF(Table1[[#This Row],[ID_3]]="",IF(Table1[[#This Row],[ID_2]]="",IF(Table1[[#This Row],[ID_1]]="","",1),2),3),4)</f>
        <v>2</v>
      </c>
      <c r="AX253" s="3">
        <f ca="1">INDEX([1]!NOTA[TGL_H],Table1[[#This Row],[//NOTA]])</f>
        <v>45119</v>
      </c>
    </row>
    <row r="254" spans="1:50" x14ac:dyDescent="0.25">
      <c r="A254" s="1">
        <v>310</v>
      </c>
      <c r="D254" s="4" t="str">
        <f ca="1">INDEX([1]!NOTA[NB NOTA_C_QTY],Table1[[#This Row],[//NOTA]])</f>
        <v>pcmagfc175722*75144pcsartomoro</v>
      </c>
      <c r="E254" s="4" t="str">
        <f ca="1">INDEX([1]!NOTA[NB NOTA_C_QTY],Table1[[#This Row],[//NOTA]])&amp;Table1[[#This Row],[MINGGU]]</f>
        <v>pcmagfc175722*75144pcsartomoro2</v>
      </c>
      <c r="F254" s="4">
        <f t="shared" si="3"/>
        <v>310</v>
      </c>
      <c r="G254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54" s="4">
        <f ca="1">MATCH(Table1[[#This Row],[NB NOTA_C_QTY]],[2]!db[NB NOTA_C_QTY+F],0)</f>
        <v>671</v>
      </c>
      <c r="I254" s="4" t="str">
        <f ca="1">INDEX(INDIRECT($4:$4),Table1[//DB])</f>
        <v>Pc Magnit FC-1757 (22x7.5)</v>
      </c>
      <c r="J254" s="4" t="str">
        <f ca="1">INDEX(INDIRECT($4:$4),Table1[//DB])</f>
        <v>ARTO MORO</v>
      </c>
      <c r="K254" s="5" t="str">
        <f ca="1">INDEX(INDIRECT($4:$4),Table1[//DB])</f>
        <v>SAMUDERA ANGKASA JAYA</v>
      </c>
      <c r="L254" s="4" t="str">
        <f ca="1">INDEX(INDIRECT($4:$4),Table1[//DB])</f>
        <v>144 PCS</v>
      </c>
      <c r="M254" s="4" t="str">
        <f ca="1">INDEX(INDIRECT($4:$4),Table1[//DB])</f>
        <v>pcase</v>
      </c>
      <c r="N254" s="4" t="str">
        <f ca="1">INDEX(INDIRECT($4:$4),Table1[//DB])</f>
        <v>144</v>
      </c>
      <c r="O254" s="4" t="str">
        <f ca="1">INDEX(INDIRECT($4:$4),Table1[//DB])</f>
        <v>PCS</v>
      </c>
      <c r="P254" s="4" t="str">
        <f ca="1">INDEX(INDIRECT($4:$4),Table1[//DB])</f>
        <v/>
      </c>
      <c r="Q254" s="4" t="str">
        <f ca="1">INDEX(INDIRECT($4:$4),Table1[//DB])</f>
        <v/>
      </c>
      <c r="R254" s="4" t="str">
        <f ca="1">INDEX(INDIRECT($4:$4),Table1[//DB])</f>
        <v/>
      </c>
      <c r="S254" s="4" t="str">
        <f ca="1">INDEX(INDIRECT($4:$4),Table1[//DB])</f>
        <v/>
      </c>
      <c r="T254" s="4">
        <f ca="1">INDEX(INDIRECT($4:$4),Table1[//DB])</f>
        <v>144</v>
      </c>
      <c r="U254" s="4" t="str">
        <f ca="1">INDEX(INDIRECT($4:$4),Table1[//DB])</f>
        <v>PCS</v>
      </c>
      <c r="V254" s="4"/>
      <c r="W254" s="2">
        <f>INDEX([1]!NOTA[C],Table1[[#This Row],[//NOTA]])</f>
        <v>2</v>
      </c>
      <c r="X254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54" s="2">
        <f ca="1">INDEX(INDIRECT($2:$2),Table1[//NOTA])</f>
        <v>0</v>
      </c>
      <c r="Z254" s="2">
        <f>IF(Table1[[#This Row],[CTN]]&lt;1,"",INDEX([1]!NOTA[QTY],Table1[[#This Row],[//NOTA]]))</f>
        <v>288</v>
      </c>
      <c r="AA254" s="2" t="str">
        <f>IF(Table1[[#This Row],[CTN]]&lt;1,"",INDEX([1]!NOTA[STN],Table1[[#This Row],[//NOTA]]))</f>
        <v>PCS</v>
      </c>
      <c r="AB25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C254" s="4" t="str">
        <f>IF(Table1[[#This Row],[CTN]]&lt;1,INDEX([1]!NOTA[QTY],Table1[[#This Row],[//NOTA]]),"")</f>
        <v/>
      </c>
      <c r="AD254" s="4" t="str">
        <f>IF(Table1[[#This Row],[SISA]]="","",INDEX([1]!NOTA[STN],Table1[[#This Row],[//NOTA]]))</f>
        <v/>
      </c>
      <c r="AE25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54" s="2" t="str">
        <f>IF(Table1[[#This Row],[SISA X]]="","",Table1[[#This Row],[STN X]])</f>
        <v/>
      </c>
      <c r="AG254" s="2" t="str">
        <f ca="1">IF(AND(AX$5:AX$373&gt;=$3:$3,AX$5:AX$373&lt;=$4:$4),Table1[[#This Row],[CTN]],"")</f>
        <v/>
      </c>
      <c r="AH254" s="2" t="str">
        <f ca="1">IF(Table1[[#This Row],[CTN_MG_1]]="","",Table1[[#This Row],[SISA X]])</f>
        <v/>
      </c>
      <c r="AI254" s="2" t="str">
        <f ca="1">IF(Table1[[#This Row],[QTY_ECER_MG_1]]="","",Table1[[#This Row],[STN SISA X]])</f>
        <v/>
      </c>
      <c r="AJ254" s="2" t="str">
        <f ca="1">IF(Table1[[#This Row],[CTN_MG_1]]="","",COUNT(AG$6:AG254))</f>
        <v/>
      </c>
      <c r="AK254" s="2">
        <f ca="1">IF(AND(Table1[TGL_H]&gt;=$3:$3,Table1[TGL_H]&lt;=$4:$4),Table1[CTN],"")</f>
        <v>2</v>
      </c>
      <c r="AL254" s="2" t="str">
        <f ca="1">IF(Table1[[#This Row],[CTN_MG_2]]="","",Table1[[#This Row],[SISA X]])</f>
        <v/>
      </c>
      <c r="AM254" s="2" t="str">
        <f ca="1">IF(Table1[[#This Row],[QTY_ECER_MG_2]]="","",Table1[[#This Row],[STN SISA X]])</f>
        <v/>
      </c>
      <c r="AN254" s="2">
        <f ca="1">IF(Table1[[#This Row],[CTN_MG_2]]="","",COUNT(AK$6:AK254))</f>
        <v>80</v>
      </c>
      <c r="AO254" s="2" t="str">
        <f ca="1">IF(AND(AX$5:AX$373&gt;=$3:$3,AX$5:AX$373&lt;=$4:$4),Table1[[#This Row],[CTN]],"")</f>
        <v/>
      </c>
      <c r="AP254" s="2" t="str">
        <f ca="1">IF(Table1[[#This Row],[CTN_MG_3]]="","",Table1[[#This Row],[SISA X]])</f>
        <v/>
      </c>
      <c r="AQ254" s="2" t="str">
        <f ca="1">IF(Table1[[#This Row],[QTY_ECER_MG_3]]="","",Table1[[#This Row],[STN SISA X]])</f>
        <v/>
      </c>
      <c r="AR254" s="4" t="str">
        <f ca="1">IF(Table1[[#This Row],[CTN_MG_3]]="","",COUNT(AO$6:AO254))</f>
        <v/>
      </c>
      <c r="AS254" s="4" t="str">
        <f ca="1">IF(AND(Table1[[#This Row],[TGL_H]]&gt;=$3:$3,Table1[[#This Row],[TGL_H]]&lt;=$4:$4),Table1[[#This Row],[CTN]],"")</f>
        <v/>
      </c>
      <c r="AT254" s="4" t="str">
        <f ca="1">IF(Table1[[#This Row],[CTN_MG_4]]="","",Table1[[#This Row],[SISA X]])</f>
        <v/>
      </c>
      <c r="AU254" s="4" t="str">
        <f ca="1">IF(Table1[[#This Row],[QTY_ECER_MG_4]]="","",Table1[[#This Row],[STN SISA X]])</f>
        <v/>
      </c>
      <c r="AV254" s="4" t="str">
        <f ca="1">IF(Table1[[#This Row],[CTN_MG_4]]="","",COUNT(AS$6:AS254))</f>
        <v/>
      </c>
      <c r="AW254" s="4">
        <f ca="1">IF(Table1[[#This Row],[ID_4]]="",IF(Table1[[#This Row],[ID_3]]="",IF(Table1[[#This Row],[ID_2]]="",IF(Table1[[#This Row],[ID_1]]="","",1),2),3),4)</f>
        <v>2</v>
      </c>
      <c r="AX254" s="3">
        <f ca="1">INDEX([1]!NOTA[TGL_H],Table1[[#This Row],[//NOTA]])</f>
        <v>45119</v>
      </c>
    </row>
    <row r="255" spans="1:50" x14ac:dyDescent="0.25">
      <c r="A255" s="1">
        <v>311</v>
      </c>
      <c r="D255" s="4" t="str">
        <f ca="1">INDEX([1]!NOTA[NB NOTA_C_QTY],Table1[[#This Row],[//NOTA]])</f>
        <v>pcmagfx221022*10metaliklebar120pcsartomoro</v>
      </c>
      <c r="E255" s="4" t="str">
        <f ca="1">INDEX([1]!NOTA[NB NOTA_C_QTY],Table1[[#This Row],[//NOTA]])&amp;Table1[[#This Row],[MINGGU]]</f>
        <v>pcmagfx221022*10metaliklebar120pcsartomoro2</v>
      </c>
      <c r="F255" s="4">
        <f t="shared" si="3"/>
        <v>311</v>
      </c>
      <c r="G255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55" s="4">
        <f ca="1">MATCH(Table1[[#This Row],[NB NOTA_C_QTY]],[2]!db[NB NOTA_C_QTY+F],0)</f>
        <v>677</v>
      </c>
      <c r="I255" s="4" t="str">
        <f ca="1">INDEX(INDIRECT($4:$4),Table1[//DB])</f>
        <v>Pc Magnit FX-2210 Metalik Lebar (22x10)</v>
      </c>
      <c r="J255" s="4" t="str">
        <f ca="1">INDEX(INDIRECT($4:$4),Table1[//DB])</f>
        <v>ARTO MORO</v>
      </c>
      <c r="K255" s="5" t="str">
        <f ca="1">INDEX(INDIRECT($4:$4),Table1[//DB])</f>
        <v>SAMUDERA ANGKASA JAYA</v>
      </c>
      <c r="L255" s="4" t="str">
        <f ca="1">INDEX(INDIRECT($4:$4),Table1[//DB])</f>
        <v>120 PCS</v>
      </c>
      <c r="M255" s="4" t="str">
        <f ca="1">INDEX(INDIRECT($4:$4),Table1[//DB])</f>
        <v>pcase</v>
      </c>
      <c r="N255" s="4" t="str">
        <f ca="1">INDEX(INDIRECT($4:$4),Table1[//DB])</f>
        <v>120</v>
      </c>
      <c r="O255" s="4" t="str">
        <f ca="1">INDEX(INDIRECT($4:$4),Table1[//DB])</f>
        <v>PCS</v>
      </c>
      <c r="P255" s="4" t="str">
        <f ca="1">INDEX(INDIRECT($4:$4),Table1[//DB])</f>
        <v/>
      </c>
      <c r="Q255" s="4" t="str">
        <f ca="1">INDEX(INDIRECT($4:$4),Table1[//DB])</f>
        <v/>
      </c>
      <c r="R255" s="4" t="str">
        <f ca="1">INDEX(INDIRECT($4:$4),Table1[//DB])</f>
        <v/>
      </c>
      <c r="S255" s="4" t="str">
        <f ca="1">INDEX(INDIRECT($4:$4),Table1[//DB])</f>
        <v/>
      </c>
      <c r="T255" s="4">
        <f ca="1">INDEX(INDIRECT($4:$4),Table1[//DB])</f>
        <v>120</v>
      </c>
      <c r="U255" s="4" t="str">
        <f ca="1">INDEX(INDIRECT($4:$4),Table1[//DB])</f>
        <v>PCS</v>
      </c>
      <c r="V255" s="4"/>
      <c r="W255" s="2">
        <f>INDEX([1]!NOTA[C],Table1[[#This Row],[//NOTA]])</f>
        <v>1</v>
      </c>
      <c r="X255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55" s="2">
        <f ca="1">INDEX(INDIRECT($2:$2),Table1[//NOTA])</f>
        <v>0</v>
      </c>
      <c r="Z255" s="2">
        <f>IF(Table1[[#This Row],[CTN]]&lt;1,"",INDEX([1]!NOTA[QTY],Table1[[#This Row],[//NOTA]]))</f>
        <v>120</v>
      </c>
      <c r="AA255" s="2" t="str">
        <f>IF(Table1[[#This Row],[CTN]]&lt;1,"",INDEX([1]!NOTA[STN],Table1[[#This Row],[//NOTA]]))</f>
        <v>PCS</v>
      </c>
      <c r="AB25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120</v>
      </c>
      <c r="AC255" s="4" t="str">
        <f>IF(Table1[[#This Row],[CTN]]&lt;1,INDEX([1]!NOTA[QTY],Table1[[#This Row],[//NOTA]]),"")</f>
        <v/>
      </c>
      <c r="AD255" s="4" t="str">
        <f>IF(Table1[[#This Row],[SISA]]="","",INDEX([1]!NOTA[STN],Table1[[#This Row],[//NOTA]]))</f>
        <v/>
      </c>
      <c r="AE25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55" s="2" t="str">
        <f>IF(Table1[[#This Row],[SISA X]]="","",Table1[[#This Row],[STN X]])</f>
        <v/>
      </c>
      <c r="AG255" s="2" t="str">
        <f ca="1">IF(AND(AX$5:AX$373&gt;=$3:$3,AX$5:AX$373&lt;=$4:$4),Table1[[#This Row],[CTN]],"")</f>
        <v/>
      </c>
      <c r="AH255" s="2" t="str">
        <f ca="1">IF(Table1[[#This Row],[CTN_MG_1]]="","",Table1[[#This Row],[SISA X]])</f>
        <v/>
      </c>
      <c r="AI255" s="2" t="str">
        <f ca="1">IF(Table1[[#This Row],[QTY_ECER_MG_1]]="","",Table1[[#This Row],[STN SISA X]])</f>
        <v/>
      </c>
      <c r="AJ255" s="2" t="str">
        <f ca="1">IF(Table1[[#This Row],[CTN_MG_1]]="","",COUNT(AG$6:AG255))</f>
        <v/>
      </c>
      <c r="AK255" s="2">
        <f ca="1">IF(AND(Table1[TGL_H]&gt;=$3:$3,Table1[TGL_H]&lt;=$4:$4),Table1[CTN],"")</f>
        <v>1</v>
      </c>
      <c r="AL255" s="2" t="str">
        <f ca="1">IF(Table1[[#This Row],[CTN_MG_2]]="","",Table1[[#This Row],[SISA X]])</f>
        <v/>
      </c>
      <c r="AM255" s="2" t="str">
        <f ca="1">IF(Table1[[#This Row],[QTY_ECER_MG_2]]="","",Table1[[#This Row],[STN SISA X]])</f>
        <v/>
      </c>
      <c r="AN255" s="2">
        <f ca="1">IF(Table1[[#This Row],[CTN_MG_2]]="","",COUNT(AK$6:AK255))</f>
        <v>81</v>
      </c>
      <c r="AO255" s="2" t="str">
        <f ca="1">IF(AND(AX$5:AX$373&gt;=$3:$3,AX$5:AX$373&lt;=$4:$4),Table1[[#This Row],[CTN]],"")</f>
        <v/>
      </c>
      <c r="AP255" s="2" t="str">
        <f ca="1">IF(Table1[[#This Row],[CTN_MG_3]]="","",Table1[[#This Row],[SISA X]])</f>
        <v/>
      </c>
      <c r="AQ255" s="2" t="str">
        <f ca="1">IF(Table1[[#This Row],[QTY_ECER_MG_3]]="","",Table1[[#This Row],[STN SISA X]])</f>
        <v/>
      </c>
      <c r="AR255" s="4" t="str">
        <f ca="1">IF(Table1[[#This Row],[CTN_MG_3]]="","",COUNT(AO$6:AO255))</f>
        <v/>
      </c>
      <c r="AS255" s="4" t="str">
        <f ca="1">IF(AND(Table1[[#This Row],[TGL_H]]&gt;=$3:$3,Table1[[#This Row],[TGL_H]]&lt;=$4:$4),Table1[[#This Row],[CTN]],"")</f>
        <v/>
      </c>
      <c r="AT255" s="4" t="str">
        <f ca="1">IF(Table1[[#This Row],[CTN_MG_4]]="","",Table1[[#This Row],[SISA X]])</f>
        <v/>
      </c>
      <c r="AU255" s="4" t="str">
        <f ca="1">IF(Table1[[#This Row],[QTY_ECER_MG_4]]="","",Table1[[#This Row],[STN SISA X]])</f>
        <v/>
      </c>
      <c r="AV255" s="4" t="str">
        <f ca="1">IF(Table1[[#This Row],[CTN_MG_4]]="","",COUNT(AS$6:AS255))</f>
        <v/>
      </c>
      <c r="AW255" s="4">
        <f ca="1">IF(Table1[[#This Row],[ID_4]]="",IF(Table1[[#This Row],[ID_3]]="",IF(Table1[[#This Row],[ID_2]]="",IF(Table1[[#This Row],[ID_1]]="","",1),2),3),4)</f>
        <v>2</v>
      </c>
      <c r="AX255" s="3">
        <f ca="1">INDEX([1]!NOTA[TGL_H],Table1[[#This Row],[//NOTA]])</f>
        <v>45119</v>
      </c>
    </row>
    <row r="256" spans="1:50" x14ac:dyDescent="0.25">
      <c r="A256" s="1">
        <v>313</v>
      </c>
      <c r="D256" s="4" t="str">
        <f ca="1">INDEX([1]!NOTA[NB NOTA_C_QTY],Table1[[#This Row],[//NOTA]])</f>
        <v>ballpentf1190htm03mmhightech96lsnuntana</v>
      </c>
      <c r="E256" s="4" t="str">
        <f ca="1">INDEX([1]!NOTA[NB NOTA_C_QTY],Table1[[#This Row],[//NOTA]])&amp;Table1[[#This Row],[MINGGU]]</f>
        <v>ballpentf1190htm03mmhightech96lsnuntana2</v>
      </c>
      <c r="F256" s="4">
        <f t="shared" si="3"/>
        <v>313</v>
      </c>
      <c r="G256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56" s="4">
        <f ca="1">MATCH(Table1[[#This Row],[NB NOTA_C_QTY]],[2]!db[NB NOTA_C_QTY+F],0)</f>
        <v>1287</v>
      </c>
      <c r="I256" s="4" t="str">
        <f ca="1">INDEX(INDIRECT($4:$4),Table1[//DB])</f>
        <v>Bp gel TF-1190 hitek 0.3mm hitam</v>
      </c>
      <c r="J256" s="4" t="str">
        <f ca="1">INDEX(INDIRECT($4:$4),Table1[//DB])</f>
        <v>UNTANA</v>
      </c>
      <c r="K256" s="5" t="str">
        <f ca="1">INDEX(INDIRECT($4:$4),Table1[//DB])</f>
        <v>DUTA BUANA</v>
      </c>
      <c r="L256" s="4" t="str">
        <f ca="1">INDEX(INDIRECT($4:$4),Table1[//DB])</f>
        <v>96 LSN</v>
      </c>
      <c r="M256" s="4" t="str">
        <f ca="1">INDEX(INDIRECT($4:$4),Table1[//DB])</f>
        <v>pen</v>
      </c>
      <c r="N256" s="4" t="str">
        <f ca="1">INDEX(INDIRECT($4:$4),Table1[//DB])</f>
        <v>96</v>
      </c>
      <c r="O256" s="4" t="str">
        <f ca="1">INDEX(INDIRECT($4:$4),Table1[//DB])</f>
        <v>LSN</v>
      </c>
      <c r="P256" s="4">
        <f ca="1">INDEX(INDIRECT($4:$4),Table1[//DB])</f>
        <v>12</v>
      </c>
      <c r="Q256" s="4" t="str">
        <f ca="1">INDEX(INDIRECT($4:$4),Table1[//DB])</f>
        <v>PCS</v>
      </c>
      <c r="R256" s="4" t="str">
        <f ca="1">INDEX(INDIRECT($4:$4),Table1[//DB])</f>
        <v/>
      </c>
      <c r="S256" s="4" t="str">
        <f ca="1">INDEX(INDIRECT($4:$4),Table1[//DB])</f>
        <v/>
      </c>
      <c r="T256" s="4">
        <f ca="1">INDEX(INDIRECT($4:$4),Table1[//DB])</f>
        <v>1152</v>
      </c>
      <c r="U256" s="4" t="str">
        <f ca="1">INDEX(INDIRECT($4:$4),Table1[//DB])</f>
        <v>PCS</v>
      </c>
      <c r="V256" s="4"/>
      <c r="W256" s="2">
        <f>INDEX([1]!NOTA[C],Table1[[#This Row],[//NOTA]])</f>
        <v>7</v>
      </c>
      <c r="X256" s="2">
        <f ca="1">IF(Table1[[#This Row],[Column5]]/Table1[[#This Row],[QTY X]]=Table1[[#This Row],[CTN]],Table1[[#This Row],[Column5]]/Table1[[#This Row],[QTY X]],Table1[[#This Row],[Column5]]/Table1[[#This Row],[QTY X]]&amp;" xxx ")</f>
        <v>7</v>
      </c>
      <c r="Y256" s="2">
        <f ca="1">INDEX(INDIRECT($2:$2),Table1[//NOTA])</f>
        <v>0</v>
      </c>
      <c r="Z256" s="2">
        <f>IF(Table1[[#This Row],[CTN]]&lt;1,"",INDEX([1]!NOTA[QTY],Table1[[#This Row],[//NOTA]]))</f>
        <v>672</v>
      </c>
      <c r="AA256" s="2" t="str">
        <f>IF(Table1[[#This Row],[CTN]]&lt;1,"",INDEX([1]!NOTA[STN],Table1[[#This Row],[//NOTA]]))</f>
        <v>LSN</v>
      </c>
      <c r="AB256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8064</v>
      </c>
      <c r="AC256" s="4" t="str">
        <f>IF(Table1[[#This Row],[CTN]]&lt;1,INDEX([1]!NOTA[QTY],Table1[[#This Row],[//NOTA]]),"")</f>
        <v/>
      </c>
      <c r="AD256" s="4" t="str">
        <f>IF(Table1[[#This Row],[SISA]]="","",INDEX([1]!NOTA[STN],Table1[[#This Row],[//NOTA]]))</f>
        <v/>
      </c>
      <c r="AE25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56" s="2" t="str">
        <f>IF(Table1[[#This Row],[SISA X]]="","",Table1[[#This Row],[STN X]])</f>
        <v/>
      </c>
      <c r="AG256" s="2" t="str">
        <f ca="1">IF(AND(AX$5:AX$373&gt;=$3:$3,AX$5:AX$373&lt;=$4:$4),Table1[[#This Row],[CTN]],"")</f>
        <v/>
      </c>
      <c r="AH256" s="2" t="str">
        <f ca="1">IF(Table1[[#This Row],[CTN_MG_1]]="","",Table1[[#This Row],[SISA X]])</f>
        <v/>
      </c>
      <c r="AI256" s="2" t="str">
        <f ca="1">IF(Table1[[#This Row],[QTY_ECER_MG_1]]="","",Table1[[#This Row],[STN SISA X]])</f>
        <v/>
      </c>
      <c r="AJ256" s="2" t="str">
        <f ca="1">IF(Table1[[#This Row],[CTN_MG_1]]="","",COUNT(AG$6:AG256))</f>
        <v/>
      </c>
      <c r="AK256" s="2">
        <f ca="1">IF(AND(Table1[TGL_H]&gt;=$3:$3,Table1[TGL_H]&lt;=$4:$4),Table1[CTN],"")</f>
        <v>7</v>
      </c>
      <c r="AL256" s="2" t="str">
        <f ca="1">IF(Table1[[#This Row],[CTN_MG_2]]="","",Table1[[#This Row],[SISA X]])</f>
        <v/>
      </c>
      <c r="AM256" s="2" t="str">
        <f ca="1">IF(Table1[[#This Row],[QTY_ECER_MG_2]]="","",Table1[[#This Row],[STN SISA X]])</f>
        <v/>
      </c>
      <c r="AN256" s="2">
        <f ca="1">IF(Table1[[#This Row],[CTN_MG_2]]="","",COUNT(AK$6:AK256))</f>
        <v>82</v>
      </c>
      <c r="AO256" s="2" t="str">
        <f ca="1">IF(AND(AX$5:AX$373&gt;=$3:$3,AX$5:AX$373&lt;=$4:$4),Table1[[#This Row],[CTN]],"")</f>
        <v/>
      </c>
      <c r="AP256" s="2" t="str">
        <f ca="1">IF(Table1[[#This Row],[CTN_MG_3]]="","",Table1[[#This Row],[SISA X]])</f>
        <v/>
      </c>
      <c r="AQ256" s="2" t="str">
        <f ca="1">IF(Table1[[#This Row],[QTY_ECER_MG_3]]="","",Table1[[#This Row],[STN SISA X]])</f>
        <v/>
      </c>
      <c r="AR256" s="4" t="str">
        <f ca="1">IF(Table1[[#This Row],[CTN_MG_3]]="","",COUNT(AO$6:AO256))</f>
        <v/>
      </c>
      <c r="AS256" s="4" t="str">
        <f ca="1">IF(AND(Table1[[#This Row],[TGL_H]]&gt;=$3:$3,Table1[[#This Row],[TGL_H]]&lt;=$4:$4),Table1[[#This Row],[CTN]],"")</f>
        <v/>
      </c>
      <c r="AT256" s="4" t="str">
        <f ca="1">IF(Table1[[#This Row],[CTN_MG_4]]="","",Table1[[#This Row],[SISA X]])</f>
        <v/>
      </c>
      <c r="AU256" s="4" t="str">
        <f ca="1">IF(Table1[[#This Row],[QTY_ECER_MG_4]]="","",Table1[[#This Row],[STN SISA X]])</f>
        <v/>
      </c>
      <c r="AV256" s="4" t="str">
        <f ca="1">IF(Table1[[#This Row],[CTN_MG_4]]="","",COUNT(AS$6:AS256))</f>
        <v/>
      </c>
      <c r="AW256" s="4">
        <f ca="1">IF(Table1[[#This Row],[ID_4]]="",IF(Table1[[#This Row],[ID_3]]="",IF(Table1[[#This Row],[ID_2]]="",IF(Table1[[#This Row],[ID_1]]="","",1),2),3),4)</f>
        <v>2</v>
      </c>
      <c r="AX256" s="3">
        <f ca="1">INDEX([1]!NOTA[TGL_H],Table1[[#This Row],[//NOTA]])</f>
        <v>45119</v>
      </c>
    </row>
    <row r="257" spans="1:50" x14ac:dyDescent="0.25">
      <c r="A257" s="1">
        <v>315</v>
      </c>
      <c r="D257" s="4" t="str">
        <f ca="1">INDEX([1]!NOTA[NB NOTA_C_QTY],Table1[[#This Row],[//NOTA]])</f>
        <v>ballpengeltf311503mmhightechknock96lsnuntana</v>
      </c>
      <c r="E257" s="4" t="str">
        <f ca="1">INDEX([1]!NOTA[NB NOTA_C_QTY],Table1[[#This Row],[//NOTA]])&amp;Table1[[#This Row],[MINGGU]]</f>
        <v>ballpengeltf311503mmhightechknock96lsnuntana2</v>
      </c>
      <c r="F257" s="4">
        <f t="shared" si="3"/>
        <v>315</v>
      </c>
      <c r="G257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57" s="4">
        <f ca="1">MATCH(Table1[[#This Row],[NB NOTA_C_QTY]],[2]!db[NB NOTA_C_QTY+F],0)</f>
        <v>1289</v>
      </c>
      <c r="I257" s="4" t="str">
        <f ca="1">INDEX(INDIRECT($4:$4),Table1[//DB])</f>
        <v>Bp gel TF-3115 hitek knock 0.3mm</v>
      </c>
      <c r="J257" s="4" t="str">
        <f ca="1">INDEX(INDIRECT($4:$4),Table1[//DB])</f>
        <v>UNTANA</v>
      </c>
      <c r="K257" s="5" t="str">
        <f ca="1">INDEX(INDIRECT($4:$4),Table1[//DB])</f>
        <v>DUTA BUANA</v>
      </c>
      <c r="L257" s="4" t="str">
        <f ca="1">INDEX(INDIRECT($4:$4),Table1[//DB])</f>
        <v>96 LSN</v>
      </c>
      <c r="M257" s="4" t="str">
        <f ca="1">INDEX(INDIRECT($4:$4),Table1[//DB])</f>
        <v>pen</v>
      </c>
      <c r="N257" s="4" t="str">
        <f ca="1">INDEX(INDIRECT($4:$4),Table1[//DB])</f>
        <v>96</v>
      </c>
      <c r="O257" s="4" t="str">
        <f ca="1">INDEX(INDIRECT($4:$4),Table1[//DB])</f>
        <v>LSN</v>
      </c>
      <c r="P257" s="4">
        <f ca="1">INDEX(INDIRECT($4:$4),Table1[//DB])</f>
        <v>12</v>
      </c>
      <c r="Q257" s="4" t="str">
        <f ca="1">INDEX(INDIRECT($4:$4),Table1[//DB])</f>
        <v>PCS</v>
      </c>
      <c r="R257" s="4" t="str">
        <f ca="1">INDEX(INDIRECT($4:$4),Table1[//DB])</f>
        <v/>
      </c>
      <c r="S257" s="4" t="str">
        <f ca="1">INDEX(INDIRECT($4:$4),Table1[//DB])</f>
        <v/>
      </c>
      <c r="T257" s="4">
        <f ca="1">INDEX(INDIRECT($4:$4),Table1[//DB])</f>
        <v>1152</v>
      </c>
      <c r="U257" s="4" t="str">
        <f ca="1">INDEX(INDIRECT($4:$4),Table1[//DB])</f>
        <v>PCS</v>
      </c>
      <c r="V257" s="4"/>
      <c r="W257" s="2">
        <f>INDEX([1]!NOTA[C],Table1[[#This Row],[//NOTA]])</f>
        <v>5</v>
      </c>
      <c r="X257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257" s="2">
        <f ca="1">INDEX(INDIRECT($2:$2),Table1[//NOTA])</f>
        <v>0</v>
      </c>
      <c r="Z257" s="2">
        <f>IF(Table1[[#This Row],[CTN]]&lt;1,"",INDEX([1]!NOTA[QTY],Table1[[#This Row],[//NOTA]]))</f>
        <v>480</v>
      </c>
      <c r="AA257" s="2" t="str">
        <f>IF(Table1[[#This Row],[CTN]]&lt;1,"",INDEX([1]!NOTA[STN],Table1[[#This Row],[//NOTA]]))</f>
        <v>LSN</v>
      </c>
      <c r="AB257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5760</v>
      </c>
      <c r="AC257" s="4" t="str">
        <f>IF(Table1[[#This Row],[CTN]]&lt;1,INDEX([1]!NOTA[QTY],Table1[[#This Row],[//NOTA]]),"")</f>
        <v/>
      </c>
      <c r="AD257" s="4" t="str">
        <f>IF(Table1[[#This Row],[SISA]]="","",INDEX([1]!NOTA[STN],Table1[[#This Row],[//NOTA]]))</f>
        <v/>
      </c>
      <c r="AE25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57" s="2" t="str">
        <f>IF(Table1[[#This Row],[SISA X]]="","",Table1[[#This Row],[STN X]])</f>
        <v/>
      </c>
      <c r="AG257" s="2" t="str">
        <f ca="1">IF(AND(AX$5:AX$373&gt;=$3:$3,AX$5:AX$373&lt;=$4:$4),Table1[[#This Row],[CTN]],"")</f>
        <v/>
      </c>
      <c r="AH257" s="2" t="str">
        <f ca="1">IF(Table1[[#This Row],[CTN_MG_1]]="","",Table1[[#This Row],[SISA X]])</f>
        <v/>
      </c>
      <c r="AI257" s="2" t="str">
        <f ca="1">IF(Table1[[#This Row],[QTY_ECER_MG_1]]="","",Table1[[#This Row],[STN SISA X]])</f>
        <v/>
      </c>
      <c r="AJ257" s="2" t="str">
        <f ca="1">IF(Table1[[#This Row],[CTN_MG_1]]="","",COUNT(AG$6:AG257))</f>
        <v/>
      </c>
      <c r="AK257" s="2">
        <f ca="1">IF(AND(Table1[TGL_H]&gt;=$3:$3,Table1[TGL_H]&lt;=$4:$4),Table1[CTN],"")</f>
        <v>5</v>
      </c>
      <c r="AL257" s="2" t="str">
        <f ca="1">IF(Table1[[#This Row],[CTN_MG_2]]="","",Table1[[#This Row],[SISA X]])</f>
        <v/>
      </c>
      <c r="AM257" s="2" t="str">
        <f ca="1">IF(Table1[[#This Row],[QTY_ECER_MG_2]]="","",Table1[[#This Row],[STN SISA X]])</f>
        <v/>
      </c>
      <c r="AN257" s="2">
        <f ca="1">IF(Table1[[#This Row],[CTN_MG_2]]="","",COUNT(AK$6:AK257))</f>
        <v>83</v>
      </c>
      <c r="AO257" s="2" t="str">
        <f ca="1">IF(AND(AX$5:AX$373&gt;=$3:$3,AX$5:AX$373&lt;=$4:$4),Table1[[#This Row],[CTN]],"")</f>
        <v/>
      </c>
      <c r="AP257" s="2" t="str">
        <f ca="1">IF(Table1[[#This Row],[CTN_MG_3]]="","",Table1[[#This Row],[SISA X]])</f>
        <v/>
      </c>
      <c r="AQ257" s="2" t="str">
        <f ca="1">IF(Table1[[#This Row],[QTY_ECER_MG_3]]="","",Table1[[#This Row],[STN SISA X]])</f>
        <v/>
      </c>
      <c r="AR257" s="4" t="str">
        <f ca="1">IF(Table1[[#This Row],[CTN_MG_3]]="","",COUNT(AO$6:AO257))</f>
        <v/>
      </c>
      <c r="AS257" s="4" t="str">
        <f ca="1">IF(AND(Table1[[#This Row],[TGL_H]]&gt;=$3:$3,Table1[[#This Row],[TGL_H]]&lt;=$4:$4),Table1[[#This Row],[CTN]],"")</f>
        <v/>
      </c>
      <c r="AT257" s="4" t="str">
        <f ca="1">IF(Table1[[#This Row],[CTN_MG_4]]="","",Table1[[#This Row],[SISA X]])</f>
        <v/>
      </c>
      <c r="AU257" s="4" t="str">
        <f ca="1">IF(Table1[[#This Row],[QTY_ECER_MG_4]]="","",Table1[[#This Row],[STN SISA X]])</f>
        <v/>
      </c>
      <c r="AV257" s="4" t="str">
        <f ca="1">IF(Table1[[#This Row],[CTN_MG_4]]="","",COUNT(AS$6:AS257))</f>
        <v/>
      </c>
      <c r="AW257" s="4">
        <f ca="1">IF(Table1[[#This Row],[ID_4]]="",IF(Table1[[#This Row],[ID_3]]="",IF(Table1[[#This Row],[ID_2]]="",IF(Table1[[#This Row],[ID_1]]="","",1),2),3),4)</f>
        <v>2</v>
      </c>
      <c r="AX257" s="3">
        <f ca="1">INDEX([1]!NOTA[TGL_H],Table1[[#This Row],[//NOTA]])</f>
        <v>45119</v>
      </c>
    </row>
    <row r="258" spans="1:50" x14ac:dyDescent="0.25">
      <c r="A258" s="1">
        <v>317</v>
      </c>
      <c r="D258" s="4" t="str">
        <f ca="1">INDEX([1]!NOTA[NB NOTA_C_QTY],Table1[[#This Row],[//NOTA]])</f>
        <v>ntagdmrh3014000pcsuntana</v>
      </c>
      <c r="E258" s="4" t="str">
        <f ca="1">INDEX([1]!NOTA[NB NOTA_C_QTY],Table1[[#This Row],[//NOTA]])&amp;Table1[[#This Row],[MINGGU]]</f>
        <v>ntagdmrh3014000pcsuntana2</v>
      </c>
      <c r="F258" s="4">
        <f t="shared" si="3"/>
        <v>317</v>
      </c>
      <c r="G258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58" s="4">
        <f ca="1">MATCH(Table1[[#This Row],[NB NOTA_C_QTY]],[2]!db[NB NOTA_C_QTY+F],0)</f>
        <v>2098</v>
      </c>
      <c r="I258" s="4" t="str">
        <f ca="1">INDEX(INDIRECT($4:$4),Table1[//DB])</f>
        <v>Name Tag Dus Merah 301</v>
      </c>
      <c r="J258" s="4" t="str">
        <f ca="1">INDEX(INDIRECT($4:$4),Table1[//DB])</f>
        <v>UNTANA</v>
      </c>
      <c r="K258" s="5" t="str">
        <f ca="1">INDEX(INDIRECT($4:$4),Table1[//DB])</f>
        <v>ETJ</v>
      </c>
      <c r="L258" s="4" t="str">
        <f ca="1">INDEX(INDIRECT($4:$4),Table1[//DB])</f>
        <v>4000 PCS</v>
      </c>
      <c r="M258" s="4" t="str">
        <f ca="1">INDEX(INDIRECT($4:$4),Table1[//DB])</f>
        <v>dll</v>
      </c>
      <c r="N258" s="4" t="str">
        <f ca="1">INDEX(INDIRECT($4:$4),Table1[//DB])</f>
        <v>4000</v>
      </c>
      <c r="O258" s="4" t="str">
        <f ca="1">INDEX(INDIRECT($4:$4),Table1[//DB])</f>
        <v>PCS</v>
      </c>
      <c r="P258" s="4" t="str">
        <f ca="1">INDEX(INDIRECT($4:$4),Table1[//DB])</f>
        <v/>
      </c>
      <c r="Q258" s="4" t="str">
        <f ca="1">INDEX(INDIRECT($4:$4),Table1[//DB])</f>
        <v/>
      </c>
      <c r="R258" s="4" t="str">
        <f ca="1">INDEX(INDIRECT($4:$4),Table1[//DB])</f>
        <v/>
      </c>
      <c r="S258" s="4" t="str">
        <f ca="1">INDEX(INDIRECT($4:$4),Table1[//DB])</f>
        <v/>
      </c>
      <c r="T258" s="4">
        <f ca="1">INDEX(INDIRECT($4:$4),Table1[//DB])</f>
        <v>4000</v>
      </c>
      <c r="U258" s="4" t="str">
        <f ca="1">INDEX(INDIRECT($4:$4),Table1[//DB])</f>
        <v>PCS</v>
      </c>
      <c r="V258" s="4"/>
      <c r="W258" s="2">
        <f>INDEX([1]!NOTA[C],Table1[[#This Row],[//NOTA]])</f>
        <v>3</v>
      </c>
      <c r="X258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258" s="2">
        <f ca="1">INDEX(INDIRECT($2:$2),Table1[//NOTA])</f>
        <v>0</v>
      </c>
      <c r="Z258" s="2">
        <f>IF(Table1[[#This Row],[CTN]]&lt;1,"",INDEX([1]!NOTA[QTY],Table1[[#This Row],[//NOTA]]))</f>
        <v>12000</v>
      </c>
      <c r="AA258" s="2" t="str">
        <f>IF(Table1[[#This Row],[CTN]]&lt;1,"",INDEX([1]!NOTA[STN],Table1[[#This Row],[//NOTA]]))</f>
        <v>PCS</v>
      </c>
      <c r="AB25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12000</v>
      </c>
      <c r="AC258" s="4" t="str">
        <f>IF(Table1[[#This Row],[CTN]]&lt;1,INDEX([1]!NOTA[QTY],Table1[[#This Row],[//NOTA]]),"")</f>
        <v/>
      </c>
      <c r="AD258" s="4" t="str">
        <f>IF(Table1[[#This Row],[SISA]]="","",INDEX([1]!NOTA[STN],Table1[[#This Row],[//NOTA]]))</f>
        <v/>
      </c>
      <c r="AE25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58" s="2" t="str">
        <f>IF(Table1[[#This Row],[SISA X]]="","",Table1[[#This Row],[STN X]])</f>
        <v/>
      </c>
      <c r="AG258" s="2" t="str">
        <f ca="1">IF(AND(AX$5:AX$373&gt;=$3:$3,AX$5:AX$373&lt;=$4:$4),Table1[[#This Row],[CTN]],"")</f>
        <v/>
      </c>
      <c r="AH258" s="2" t="str">
        <f ca="1">IF(Table1[[#This Row],[CTN_MG_1]]="","",Table1[[#This Row],[SISA X]])</f>
        <v/>
      </c>
      <c r="AI258" s="2" t="str">
        <f ca="1">IF(Table1[[#This Row],[QTY_ECER_MG_1]]="","",Table1[[#This Row],[STN SISA X]])</f>
        <v/>
      </c>
      <c r="AJ258" s="2" t="str">
        <f ca="1">IF(Table1[[#This Row],[CTN_MG_1]]="","",COUNT(AG$6:AG258))</f>
        <v/>
      </c>
      <c r="AK258" s="2">
        <f ca="1">IF(AND(Table1[TGL_H]&gt;=$3:$3,Table1[TGL_H]&lt;=$4:$4),Table1[CTN],"")</f>
        <v>3</v>
      </c>
      <c r="AL258" s="2" t="str">
        <f ca="1">IF(Table1[[#This Row],[CTN_MG_2]]="","",Table1[[#This Row],[SISA X]])</f>
        <v/>
      </c>
      <c r="AM258" s="2" t="str">
        <f ca="1">IF(Table1[[#This Row],[QTY_ECER_MG_2]]="","",Table1[[#This Row],[STN SISA X]])</f>
        <v/>
      </c>
      <c r="AN258" s="2">
        <f ca="1">IF(Table1[[#This Row],[CTN_MG_2]]="","",COUNT(AK$6:AK258))</f>
        <v>84</v>
      </c>
      <c r="AO258" s="2" t="str">
        <f ca="1">IF(AND(AX$5:AX$373&gt;=$3:$3,AX$5:AX$373&lt;=$4:$4),Table1[[#This Row],[CTN]],"")</f>
        <v/>
      </c>
      <c r="AP258" s="2" t="str">
        <f ca="1">IF(Table1[[#This Row],[CTN_MG_3]]="","",Table1[[#This Row],[SISA X]])</f>
        <v/>
      </c>
      <c r="AQ258" s="2" t="str">
        <f ca="1">IF(Table1[[#This Row],[QTY_ECER_MG_3]]="","",Table1[[#This Row],[STN SISA X]])</f>
        <v/>
      </c>
      <c r="AR258" s="4" t="str">
        <f ca="1">IF(Table1[[#This Row],[CTN_MG_3]]="","",COUNT(AO$6:AO258))</f>
        <v/>
      </c>
      <c r="AS258" s="4" t="str">
        <f ca="1">IF(AND(Table1[[#This Row],[TGL_H]]&gt;=$3:$3,Table1[[#This Row],[TGL_H]]&lt;=$4:$4),Table1[[#This Row],[CTN]],"")</f>
        <v/>
      </c>
      <c r="AT258" s="4" t="str">
        <f ca="1">IF(Table1[[#This Row],[CTN_MG_4]]="","",Table1[[#This Row],[SISA X]])</f>
        <v/>
      </c>
      <c r="AU258" s="4" t="str">
        <f ca="1">IF(Table1[[#This Row],[QTY_ECER_MG_4]]="","",Table1[[#This Row],[STN SISA X]])</f>
        <v/>
      </c>
      <c r="AV258" s="4" t="str">
        <f ca="1">IF(Table1[[#This Row],[CTN_MG_4]]="","",COUNT(AS$6:AS258))</f>
        <v/>
      </c>
      <c r="AW258" s="4">
        <f ca="1">IF(Table1[[#This Row],[ID_4]]="",IF(Table1[[#This Row],[ID_3]]="",IF(Table1[[#This Row],[ID_2]]="",IF(Table1[[#This Row],[ID_1]]="","",1),2),3),4)</f>
        <v>2</v>
      </c>
      <c r="AX258" s="3">
        <f ca="1">INDEX([1]!NOTA[TGL_H],Table1[[#This Row],[//NOTA]])</f>
        <v>45119</v>
      </c>
    </row>
    <row r="259" spans="1:50" x14ac:dyDescent="0.25">
      <c r="A259" s="1">
        <v>319</v>
      </c>
      <c r="D259" s="4" t="str">
        <f ca="1">INDEX([1]!NOTA[NB NOTA_C_QTY],Table1[[#This Row],[//NOTA]])</f>
        <v>stickernamafancyholo2520pcsuntana</v>
      </c>
      <c r="E259" s="4" t="str">
        <f ca="1">INDEX([1]!NOTA[NB NOTA_C_QTY],Table1[[#This Row],[//NOTA]])&amp;Table1[[#This Row],[MINGGU]]</f>
        <v>stickernamafancyholo2520pcsuntana2</v>
      </c>
      <c r="F259" s="4">
        <f t="shared" si="3"/>
        <v>319</v>
      </c>
      <c r="G259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59" s="4">
        <f ca="1">MATCH(Table1[[#This Row],[NB NOTA_C_QTY]],[2]!db[NB NOTA_C_QTY+F],0)</f>
        <v>2526</v>
      </c>
      <c r="I259" s="4" t="str">
        <f ca="1">INDEX(INDIRECT($4:$4),Table1[//DB])</f>
        <v>Sticker Nama Fancy Holo</v>
      </c>
      <c r="J259" s="4" t="str">
        <f ca="1">INDEX(INDIRECT($4:$4),Table1[//DB])</f>
        <v>UNTANA</v>
      </c>
      <c r="K259" s="5" t="str">
        <f ca="1">INDEX(INDIRECT($4:$4),Table1[//DB])</f>
        <v>SAPUTRO OFFICE</v>
      </c>
      <c r="L259" s="4" t="str">
        <f ca="1">INDEX(INDIRECT($4:$4),Table1[//DB])</f>
        <v>2520 PCS</v>
      </c>
      <c r="M259" s="4" t="str">
        <f ca="1">INDEX(INDIRECT($4:$4),Table1[//DB])</f>
        <v>dll</v>
      </c>
      <c r="N259" s="4" t="str">
        <f ca="1">INDEX(INDIRECT($4:$4),Table1[//DB])</f>
        <v>2520</v>
      </c>
      <c r="O259" s="4" t="str">
        <f ca="1">INDEX(INDIRECT($4:$4),Table1[//DB])</f>
        <v>PCS</v>
      </c>
      <c r="P259" s="4" t="str">
        <f ca="1">INDEX(INDIRECT($4:$4),Table1[//DB])</f>
        <v/>
      </c>
      <c r="Q259" s="4" t="str">
        <f ca="1">INDEX(INDIRECT($4:$4),Table1[//DB])</f>
        <v/>
      </c>
      <c r="R259" s="4" t="str">
        <f ca="1">INDEX(INDIRECT($4:$4),Table1[//DB])</f>
        <v/>
      </c>
      <c r="S259" s="4" t="str">
        <f ca="1">INDEX(INDIRECT($4:$4),Table1[//DB])</f>
        <v/>
      </c>
      <c r="T259" s="4">
        <f ca="1">INDEX(INDIRECT($4:$4),Table1[//DB])</f>
        <v>2520</v>
      </c>
      <c r="U259" s="4" t="str">
        <f ca="1">INDEX(INDIRECT($4:$4),Table1[//DB])</f>
        <v>PCS</v>
      </c>
      <c r="V259" s="4"/>
      <c r="W259" s="2">
        <f>INDEX([1]!NOTA[C],Table1[[#This Row],[//NOTA]])</f>
        <v>9</v>
      </c>
      <c r="X259" s="2">
        <f ca="1">IF(Table1[[#This Row],[Column5]]/Table1[[#This Row],[QTY X]]=Table1[[#This Row],[CTN]],Table1[[#This Row],[Column5]]/Table1[[#This Row],[QTY X]],Table1[[#This Row],[Column5]]/Table1[[#This Row],[QTY X]]&amp;" xxx ")</f>
        <v>9</v>
      </c>
      <c r="Y259" s="2">
        <f ca="1">INDEX(INDIRECT($2:$2),Table1[//NOTA])</f>
        <v>0</v>
      </c>
      <c r="Z259" s="2">
        <f>IF(Table1[[#This Row],[CTN]]&lt;1,"",INDEX([1]!NOTA[QTY],Table1[[#This Row],[//NOTA]]))</f>
        <v>22680</v>
      </c>
      <c r="AA259" s="2" t="str">
        <f>IF(Table1[[#This Row],[CTN]]&lt;1,"",INDEX([1]!NOTA[STN],Table1[[#This Row],[//NOTA]]))</f>
        <v>PCS</v>
      </c>
      <c r="AB25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22680</v>
      </c>
      <c r="AC259" s="4" t="str">
        <f>IF(Table1[[#This Row],[CTN]]&lt;1,INDEX([1]!NOTA[QTY],Table1[[#This Row],[//NOTA]]),"")</f>
        <v/>
      </c>
      <c r="AD259" s="4" t="str">
        <f>IF(Table1[[#This Row],[SISA]]="","",INDEX([1]!NOTA[STN],Table1[[#This Row],[//NOTA]]))</f>
        <v/>
      </c>
      <c r="AE25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59" s="2" t="str">
        <f>IF(Table1[[#This Row],[SISA X]]="","",Table1[[#This Row],[STN X]])</f>
        <v/>
      </c>
      <c r="AG259" s="2" t="str">
        <f ca="1">IF(AND(AX$5:AX$373&gt;=$3:$3,AX$5:AX$373&lt;=$4:$4),Table1[[#This Row],[CTN]],"")</f>
        <v/>
      </c>
      <c r="AH259" s="2" t="str">
        <f ca="1">IF(Table1[[#This Row],[CTN_MG_1]]="","",Table1[[#This Row],[SISA X]])</f>
        <v/>
      </c>
      <c r="AI259" s="2" t="str">
        <f ca="1">IF(Table1[[#This Row],[QTY_ECER_MG_1]]="","",Table1[[#This Row],[STN SISA X]])</f>
        <v/>
      </c>
      <c r="AJ259" s="2" t="str">
        <f ca="1">IF(Table1[[#This Row],[CTN_MG_1]]="","",COUNT(AG$6:AG259))</f>
        <v/>
      </c>
      <c r="AK259" s="2">
        <f ca="1">IF(AND(Table1[TGL_H]&gt;=$3:$3,Table1[TGL_H]&lt;=$4:$4),Table1[CTN],"")</f>
        <v>9</v>
      </c>
      <c r="AL259" s="2" t="str">
        <f ca="1">IF(Table1[[#This Row],[CTN_MG_2]]="","",Table1[[#This Row],[SISA X]])</f>
        <v/>
      </c>
      <c r="AM259" s="2" t="str">
        <f ca="1">IF(Table1[[#This Row],[QTY_ECER_MG_2]]="","",Table1[[#This Row],[STN SISA X]])</f>
        <v/>
      </c>
      <c r="AN259" s="2">
        <f ca="1">IF(Table1[[#This Row],[CTN_MG_2]]="","",COUNT(AK$6:AK259))</f>
        <v>85</v>
      </c>
      <c r="AO259" s="2" t="str">
        <f ca="1">IF(AND(AX$5:AX$373&gt;=$3:$3,AX$5:AX$373&lt;=$4:$4),Table1[[#This Row],[CTN]],"")</f>
        <v/>
      </c>
      <c r="AP259" s="2" t="str">
        <f ca="1">IF(Table1[[#This Row],[CTN_MG_3]]="","",Table1[[#This Row],[SISA X]])</f>
        <v/>
      </c>
      <c r="AQ259" s="2" t="str">
        <f ca="1">IF(Table1[[#This Row],[QTY_ECER_MG_3]]="","",Table1[[#This Row],[STN SISA X]])</f>
        <v/>
      </c>
      <c r="AR259" s="4" t="str">
        <f ca="1">IF(Table1[[#This Row],[CTN_MG_3]]="","",COUNT(AO$6:AO259))</f>
        <v/>
      </c>
      <c r="AS259" s="4" t="str">
        <f ca="1">IF(AND(Table1[[#This Row],[TGL_H]]&gt;=$3:$3,Table1[[#This Row],[TGL_H]]&lt;=$4:$4),Table1[[#This Row],[CTN]],"")</f>
        <v/>
      </c>
      <c r="AT259" s="4" t="str">
        <f ca="1">IF(Table1[[#This Row],[CTN_MG_4]]="","",Table1[[#This Row],[SISA X]])</f>
        <v/>
      </c>
      <c r="AU259" s="4" t="str">
        <f ca="1">IF(Table1[[#This Row],[QTY_ECER_MG_4]]="","",Table1[[#This Row],[STN SISA X]])</f>
        <v/>
      </c>
      <c r="AV259" s="4" t="str">
        <f ca="1">IF(Table1[[#This Row],[CTN_MG_4]]="","",COUNT(AS$6:AS259))</f>
        <v/>
      </c>
      <c r="AW259" s="4">
        <f ca="1">IF(Table1[[#This Row],[ID_4]]="",IF(Table1[[#This Row],[ID_3]]="",IF(Table1[[#This Row],[ID_2]]="",IF(Table1[[#This Row],[ID_1]]="","",1),2),3),4)</f>
        <v>2</v>
      </c>
      <c r="AX259" s="3">
        <f ca="1">INDEX([1]!NOTA[TGL_H],Table1[[#This Row],[//NOTA]])</f>
        <v>45122</v>
      </c>
    </row>
    <row r="260" spans="1:50" x14ac:dyDescent="0.25">
      <c r="A260" s="1">
        <v>320</v>
      </c>
      <c r="D260" s="4" t="str">
        <f ca="1">INDEX([1]!NOTA[NB NOTA_C_QTY],Table1[[#This Row],[//NOTA]])</f>
        <v>stickernamafancyholo3780pcsuntana</v>
      </c>
      <c r="E260" s="4" t="str">
        <f ca="1">INDEX([1]!NOTA[NB NOTA_C_QTY],Table1[[#This Row],[//NOTA]])&amp;Table1[[#This Row],[MINGGU]]</f>
        <v>stickernamafancyholo3780pcsuntana2</v>
      </c>
      <c r="F260" s="4">
        <f t="shared" si="3"/>
        <v>320</v>
      </c>
      <c r="G260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60" s="4">
        <f ca="1">MATCH(Table1[[#This Row],[NB NOTA_C_QTY]],[2]!db[NB NOTA_C_QTY+F],0)</f>
        <v>2527</v>
      </c>
      <c r="I260" s="4" t="str">
        <f ca="1">INDEX(INDIRECT($4:$4),Table1[//DB])</f>
        <v>Sticker Nama Fancy Holo</v>
      </c>
      <c r="J260" s="4" t="str">
        <f ca="1">INDEX(INDIRECT($4:$4),Table1[//DB])</f>
        <v>UNTANA</v>
      </c>
      <c r="K260" s="5" t="str">
        <f ca="1">INDEX(INDIRECT($4:$4),Table1[//DB])</f>
        <v>SAPUTRO OFFICE</v>
      </c>
      <c r="L260" s="4" t="str">
        <f ca="1">INDEX(INDIRECT($4:$4),Table1[//DB])</f>
        <v>3780 PCS</v>
      </c>
      <c r="M260" s="4" t="str">
        <f ca="1">INDEX(INDIRECT($4:$4),Table1[//DB])</f>
        <v>dll</v>
      </c>
      <c r="N260" s="4" t="str">
        <f ca="1">INDEX(INDIRECT($4:$4),Table1[//DB])</f>
        <v>3780</v>
      </c>
      <c r="O260" s="4" t="str">
        <f ca="1">INDEX(INDIRECT($4:$4),Table1[//DB])</f>
        <v>PCS</v>
      </c>
      <c r="P260" s="4" t="str">
        <f ca="1">INDEX(INDIRECT($4:$4),Table1[//DB])</f>
        <v/>
      </c>
      <c r="Q260" s="4" t="str">
        <f ca="1">INDEX(INDIRECT($4:$4),Table1[//DB])</f>
        <v/>
      </c>
      <c r="R260" s="4" t="str">
        <f ca="1">INDEX(INDIRECT($4:$4),Table1[//DB])</f>
        <v/>
      </c>
      <c r="S260" s="4" t="str">
        <f ca="1">INDEX(INDIRECT($4:$4),Table1[//DB])</f>
        <v/>
      </c>
      <c r="T260" s="4">
        <f ca="1">INDEX(INDIRECT($4:$4),Table1[//DB])</f>
        <v>3780</v>
      </c>
      <c r="U260" s="4" t="str">
        <f ca="1">INDEX(INDIRECT($4:$4),Table1[//DB])</f>
        <v>PCS</v>
      </c>
      <c r="V260" s="4"/>
      <c r="W260" s="2">
        <f>INDEX([1]!NOTA[C],Table1[[#This Row],[//NOTA]])</f>
        <v>4</v>
      </c>
      <c r="X260" s="2">
        <f ca="1">IF(Table1[[#This Row],[Column5]]/Table1[[#This Row],[QTY X]]=Table1[[#This Row],[CTN]],Table1[[#This Row],[Column5]]/Table1[[#This Row],[QTY X]],Table1[[#This Row],[Column5]]/Table1[[#This Row],[QTY X]]&amp;" xxx ")</f>
        <v>4</v>
      </c>
      <c r="Y260" s="2">
        <f ca="1">INDEX(INDIRECT($2:$2),Table1[//NOTA])</f>
        <v>0</v>
      </c>
      <c r="Z260" s="2">
        <f>IF(Table1[[#This Row],[CTN]]&lt;1,"",INDEX([1]!NOTA[QTY],Table1[[#This Row],[//NOTA]]))</f>
        <v>15120</v>
      </c>
      <c r="AA260" s="2" t="str">
        <f>IF(Table1[[#This Row],[CTN]]&lt;1,"",INDEX([1]!NOTA[STN],Table1[[#This Row],[//NOTA]]))</f>
        <v>PCS</v>
      </c>
      <c r="AB26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15120</v>
      </c>
      <c r="AC260" s="4" t="str">
        <f>IF(Table1[[#This Row],[CTN]]&lt;1,INDEX([1]!NOTA[QTY],Table1[[#This Row],[//NOTA]]),"")</f>
        <v/>
      </c>
      <c r="AD260" s="4" t="str">
        <f>IF(Table1[[#This Row],[SISA]]="","",INDEX([1]!NOTA[STN],Table1[[#This Row],[//NOTA]]))</f>
        <v/>
      </c>
      <c r="AE26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60" s="2" t="str">
        <f>IF(Table1[[#This Row],[SISA X]]="","",Table1[[#This Row],[STN X]])</f>
        <v/>
      </c>
      <c r="AG260" s="2" t="str">
        <f ca="1">IF(AND(AX$5:AX$373&gt;=$3:$3,AX$5:AX$373&lt;=$4:$4),Table1[[#This Row],[CTN]],"")</f>
        <v/>
      </c>
      <c r="AH260" s="2" t="str">
        <f ca="1">IF(Table1[[#This Row],[CTN_MG_1]]="","",Table1[[#This Row],[SISA X]])</f>
        <v/>
      </c>
      <c r="AI260" s="2" t="str">
        <f ca="1">IF(Table1[[#This Row],[QTY_ECER_MG_1]]="","",Table1[[#This Row],[STN SISA X]])</f>
        <v/>
      </c>
      <c r="AJ260" s="2" t="str">
        <f ca="1">IF(Table1[[#This Row],[CTN_MG_1]]="","",COUNT(AG$6:AG260))</f>
        <v/>
      </c>
      <c r="AK260" s="2">
        <f ca="1">IF(AND(Table1[TGL_H]&gt;=$3:$3,Table1[TGL_H]&lt;=$4:$4),Table1[CTN],"")</f>
        <v>4</v>
      </c>
      <c r="AL260" s="2" t="str">
        <f ca="1">IF(Table1[[#This Row],[CTN_MG_2]]="","",Table1[[#This Row],[SISA X]])</f>
        <v/>
      </c>
      <c r="AM260" s="2" t="str">
        <f ca="1">IF(Table1[[#This Row],[QTY_ECER_MG_2]]="","",Table1[[#This Row],[STN SISA X]])</f>
        <v/>
      </c>
      <c r="AN260" s="2">
        <f ca="1">IF(Table1[[#This Row],[CTN_MG_2]]="","",COUNT(AK$6:AK260))</f>
        <v>86</v>
      </c>
      <c r="AO260" s="2" t="str">
        <f ca="1">IF(AND(AX$5:AX$373&gt;=$3:$3,AX$5:AX$373&lt;=$4:$4),Table1[[#This Row],[CTN]],"")</f>
        <v/>
      </c>
      <c r="AP260" s="2" t="str">
        <f ca="1">IF(Table1[[#This Row],[CTN_MG_3]]="","",Table1[[#This Row],[SISA X]])</f>
        <v/>
      </c>
      <c r="AQ260" s="2" t="str">
        <f ca="1">IF(Table1[[#This Row],[QTY_ECER_MG_3]]="","",Table1[[#This Row],[STN SISA X]])</f>
        <v/>
      </c>
      <c r="AR260" s="4" t="str">
        <f ca="1">IF(Table1[[#This Row],[CTN_MG_3]]="","",COUNT(AO$6:AO260))</f>
        <v/>
      </c>
      <c r="AS260" s="4" t="str">
        <f ca="1">IF(AND(Table1[[#This Row],[TGL_H]]&gt;=$3:$3,Table1[[#This Row],[TGL_H]]&lt;=$4:$4),Table1[[#This Row],[CTN]],"")</f>
        <v/>
      </c>
      <c r="AT260" s="4" t="str">
        <f ca="1">IF(Table1[[#This Row],[CTN_MG_4]]="","",Table1[[#This Row],[SISA X]])</f>
        <v/>
      </c>
      <c r="AU260" s="4" t="str">
        <f ca="1">IF(Table1[[#This Row],[QTY_ECER_MG_4]]="","",Table1[[#This Row],[STN SISA X]])</f>
        <v/>
      </c>
      <c r="AV260" s="4" t="str">
        <f ca="1">IF(Table1[[#This Row],[CTN_MG_4]]="","",COUNT(AS$6:AS260))</f>
        <v/>
      </c>
      <c r="AW260" s="4">
        <f ca="1">IF(Table1[[#This Row],[ID_4]]="",IF(Table1[[#This Row],[ID_3]]="",IF(Table1[[#This Row],[ID_2]]="",IF(Table1[[#This Row],[ID_1]]="","",1),2),3),4)</f>
        <v>2</v>
      </c>
      <c r="AX260" s="3">
        <f ca="1">INDEX([1]!NOTA[TGL_H],Table1[[#This Row],[//NOTA]])</f>
        <v>45122</v>
      </c>
    </row>
    <row r="261" spans="1:50" x14ac:dyDescent="0.25">
      <c r="A261" s="1">
        <v>322</v>
      </c>
      <c r="D261" s="4" t="str">
        <f ca="1">INDEX([1]!NOTA[NB NOTA_C_QTY],Table1[[#This Row],[//NOTA]])</f>
        <v>kenkoscissorsc82825lsnartomoro</v>
      </c>
      <c r="E261" s="4" t="str">
        <f ca="1">INDEX([1]!NOTA[NB NOTA_C_QTY],Table1[[#This Row],[//NOTA]])&amp;Table1[[#This Row],[MINGGU]]</f>
        <v>kenkoscissorsc82825lsnartomoro2</v>
      </c>
      <c r="F261" s="4">
        <f t="shared" si="3"/>
        <v>322</v>
      </c>
      <c r="G261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61" s="4">
        <f ca="1">MATCH(Table1[[#This Row],[NB NOTA_C_QTY]],[2]!db[NB NOTA_C_QTY+F],0)</f>
        <v>442</v>
      </c>
      <c r="I261" s="4" t="str">
        <f ca="1">INDEX(INDIRECT($4:$4),Table1[//DB])</f>
        <v>Gunting Kenko SC-828</v>
      </c>
      <c r="J261" s="4" t="str">
        <f ca="1">INDEX(INDIRECT($4:$4),Table1[//DB])</f>
        <v>ARTO MORO</v>
      </c>
      <c r="K261" s="5" t="str">
        <f ca="1">INDEX(INDIRECT($4:$4),Table1[//DB])</f>
        <v>KENKO</v>
      </c>
      <c r="L261" s="4" t="str">
        <f ca="1">INDEX(INDIRECT($4:$4),Table1[//DB])</f>
        <v>25 LSN</v>
      </c>
      <c r="M261" s="4" t="str">
        <f ca="1">INDEX(INDIRECT($4:$4),Table1[//DB])</f>
        <v>gunting</v>
      </c>
      <c r="N261" s="4" t="str">
        <f ca="1">INDEX(INDIRECT($4:$4),Table1[//DB])</f>
        <v>25</v>
      </c>
      <c r="O261" s="4" t="str">
        <f ca="1">INDEX(INDIRECT($4:$4),Table1[//DB])</f>
        <v>LSN</v>
      </c>
      <c r="P261" s="4">
        <f ca="1">INDEX(INDIRECT($4:$4),Table1[//DB])</f>
        <v>12</v>
      </c>
      <c r="Q261" s="4" t="str">
        <f ca="1">INDEX(INDIRECT($4:$4),Table1[//DB])</f>
        <v>PCS</v>
      </c>
      <c r="R261" s="4" t="str">
        <f ca="1">INDEX(INDIRECT($4:$4),Table1[//DB])</f>
        <v/>
      </c>
      <c r="S261" s="4" t="str">
        <f ca="1">INDEX(INDIRECT($4:$4),Table1[//DB])</f>
        <v/>
      </c>
      <c r="T261" s="4">
        <f ca="1">INDEX(INDIRECT($4:$4),Table1[//DB])</f>
        <v>300</v>
      </c>
      <c r="U261" s="4" t="str">
        <f ca="1">INDEX(INDIRECT($4:$4),Table1[//DB])</f>
        <v>PCS</v>
      </c>
      <c r="V261" s="4"/>
      <c r="W261" s="2">
        <f>INDEX([1]!NOTA[C],Table1[[#This Row],[//NOTA]])</f>
        <v>1</v>
      </c>
      <c r="X261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61" s="2">
        <f ca="1">INDEX(INDIRECT($2:$2),Table1[//NOTA])</f>
        <v>0</v>
      </c>
      <c r="Z261" s="2">
        <f>IF(Table1[[#This Row],[CTN]]&lt;1,"",INDEX([1]!NOTA[QTY],Table1[[#This Row],[//NOTA]]))</f>
        <v>0</v>
      </c>
      <c r="AA261" s="2">
        <f>IF(Table1[[#This Row],[CTN]]&lt;1,"",INDEX([1]!NOTA[STN],Table1[[#This Row],[//NOTA]]))</f>
        <v>0</v>
      </c>
      <c r="AB26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300</v>
      </c>
      <c r="AC261" s="4" t="str">
        <f>IF(Table1[[#This Row],[CTN]]&lt;1,INDEX([1]!NOTA[QTY],Table1[[#This Row],[//NOTA]]),"")</f>
        <v/>
      </c>
      <c r="AD261" s="4" t="str">
        <f>IF(Table1[[#This Row],[SISA]]="","",INDEX([1]!NOTA[STN],Table1[[#This Row],[//NOTA]]))</f>
        <v/>
      </c>
      <c r="AE26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61" s="2" t="str">
        <f>IF(Table1[[#This Row],[SISA X]]="","",Table1[[#This Row],[STN X]])</f>
        <v/>
      </c>
      <c r="AG261" s="2" t="str">
        <f ca="1">IF(AND(AX$5:AX$373&gt;=$3:$3,AX$5:AX$373&lt;=$4:$4),Table1[[#This Row],[CTN]],"")</f>
        <v/>
      </c>
      <c r="AH261" s="2" t="str">
        <f ca="1">IF(Table1[[#This Row],[CTN_MG_1]]="","",Table1[[#This Row],[SISA X]])</f>
        <v/>
      </c>
      <c r="AI261" s="2" t="str">
        <f ca="1">IF(Table1[[#This Row],[QTY_ECER_MG_1]]="","",Table1[[#This Row],[STN SISA X]])</f>
        <v/>
      </c>
      <c r="AJ261" s="2" t="str">
        <f ca="1">IF(Table1[[#This Row],[CTN_MG_1]]="","",COUNT(AG$6:AG261))</f>
        <v/>
      </c>
      <c r="AK261" s="2">
        <f ca="1">IF(AND(Table1[TGL_H]&gt;=$3:$3,Table1[TGL_H]&lt;=$4:$4),Table1[CTN],"")</f>
        <v>1</v>
      </c>
      <c r="AL261" s="2" t="str">
        <f ca="1">IF(Table1[[#This Row],[CTN_MG_2]]="","",Table1[[#This Row],[SISA X]])</f>
        <v/>
      </c>
      <c r="AM261" s="2" t="str">
        <f ca="1">IF(Table1[[#This Row],[QTY_ECER_MG_2]]="","",Table1[[#This Row],[STN SISA X]])</f>
        <v/>
      </c>
      <c r="AN261" s="2">
        <f ca="1">IF(Table1[[#This Row],[CTN_MG_2]]="","",COUNT(AK$6:AK261))</f>
        <v>87</v>
      </c>
      <c r="AO261" s="2" t="str">
        <f ca="1">IF(AND(AX$5:AX$373&gt;=$3:$3,AX$5:AX$373&lt;=$4:$4),Table1[[#This Row],[CTN]],"")</f>
        <v/>
      </c>
      <c r="AP261" s="2" t="str">
        <f ca="1">IF(Table1[[#This Row],[CTN_MG_3]]="","",Table1[[#This Row],[SISA X]])</f>
        <v/>
      </c>
      <c r="AQ261" s="2" t="str">
        <f ca="1">IF(Table1[[#This Row],[QTY_ECER_MG_3]]="","",Table1[[#This Row],[STN SISA X]])</f>
        <v/>
      </c>
      <c r="AR261" s="4" t="str">
        <f ca="1">IF(Table1[[#This Row],[CTN_MG_3]]="","",COUNT(AO$6:AO261))</f>
        <v/>
      </c>
      <c r="AS261" s="4" t="str">
        <f ca="1">IF(AND(Table1[[#This Row],[TGL_H]]&gt;=$3:$3,Table1[[#This Row],[TGL_H]]&lt;=$4:$4),Table1[[#This Row],[CTN]],"")</f>
        <v/>
      </c>
      <c r="AT261" s="4" t="str">
        <f ca="1">IF(Table1[[#This Row],[CTN_MG_4]]="","",Table1[[#This Row],[SISA X]])</f>
        <v/>
      </c>
      <c r="AU261" s="4" t="str">
        <f ca="1">IF(Table1[[#This Row],[QTY_ECER_MG_4]]="","",Table1[[#This Row],[STN SISA X]])</f>
        <v/>
      </c>
      <c r="AV261" s="4" t="str">
        <f ca="1">IF(Table1[[#This Row],[CTN_MG_4]]="","",COUNT(AS$6:AS261))</f>
        <v/>
      </c>
      <c r="AW261" s="4">
        <f ca="1">IF(Table1[[#This Row],[ID_4]]="",IF(Table1[[#This Row],[ID_3]]="",IF(Table1[[#This Row],[ID_2]]="",IF(Table1[[#This Row],[ID_1]]="","",1),2),3),4)</f>
        <v>2</v>
      </c>
      <c r="AX261" s="3">
        <f ca="1">INDEX([1]!NOTA[TGL_H],Table1[[#This Row],[//NOTA]])</f>
        <v>45121</v>
      </c>
    </row>
    <row r="262" spans="1:50" x14ac:dyDescent="0.25">
      <c r="A262" s="1">
        <v>323</v>
      </c>
      <c r="D262" s="4" t="str">
        <f ca="1">INDEX([1]!NOTA[NB NOTA_C_QTY],Table1[[#This Row],[//NOTA]])</f>
        <v>kenkoscissorsc848n10lsnartomoro</v>
      </c>
      <c r="E262" s="4" t="str">
        <f ca="1">INDEX([1]!NOTA[NB NOTA_C_QTY],Table1[[#This Row],[//NOTA]])&amp;Table1[[#This Row],[MINGGU]]</f>
        <v>kenkoscissorsc848n10lsnartomoro2</v>
      </c>
      <c r="F262" s="4">
        <f t="shared" ref="F262:F325" si="4">A:A</f>
        <v>323</v>
      </c>
      <c r="G262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62" s="4">
        <f ca="1">MATCH(Table1[[#This Row],[NB NOTA_C_QTY]],[2]!db[NB NOTA_C_QTY+F],0)</f>
        <v>445</v>
      </c>
      <c r="I262" s="4" t="str">
        <f ca="1">INDEX(INDIRECT($4:$4),Table1[//DB])</f>
        <v>Gunting Kenko SC-848 N</v>
      </c>
      <c r="J262" s="4" t="str">
        <f ca="1">INDEX(INDIRECT($4:$4),Table1[//DB])</f>
        <v>ARTO MORO</v>
      </c>
      <c r="K262" s="5" t="str">
        <f ca="1">INDEX(INDIRECT($4:$4),Table1[//DB])</f>
        <v>KENKO</v>
      </c>
      <c r="L262" s="4" t="str">
        <f ca="1">INDEX(INDIRECT($4:$4),Table1[//DB])</f>
        <v>10 LSN</v>
      </c>
      <c r="M262" s="4" t="str">
        <f ca="1">INDEX(INDIRECT($4:$4),Table1[//DB])</f>
        <v>gunting</v>
      </c>
      <c r="N262" s="4" t="str">
        <f ca="1">INDEX(INDIRECT($4:$4),Table1[//DB])</f>
        <v>10</v>
      </c>
      <c r="O262" s="4" t="str">
        <f ca="1">INDEX(INDIRECT($4:$4),Table1[//DB])</f>
        <v>LSN</v>
      </c>
      <c r="P262" s="4">
        <f ca="1">INDEX(INDIRECT($4:$4),Table1[//DB])</f>
        <v>12</v>
      </c>
      <c r="Q262" s="4" t="str">
        <f ca="1">INDEX(INDIRECT($4:$4),Table1[//DB])</f>
        <v>PCS</v>
      </c>
      <c r="R262" s="4" t="str">
        <f ca="1">INDEX(INDIRECT($4:$4),Table1[//DB])</f>
        <v/>
      </c>
      <c r="S262" s="4" t="str">
        <f ca="1">INDEX(INDIRECT($4:$4),Table1[//DB])</f>
        <v/>
      </c>
      <c r="T262" s="4">
        <f ca="1">INDEX(INDIRECT($4:$4),Table1[//DB])</f>
        <v>120</v>
      </c>
      <c r="U262" s="4" t="str">
        <f ca="1">INDEX(INDIRECT($4:$4),Table1[//DB])</f>
        <v>PCS</v>
      </c>
      <c r="V262" s="4"/>
      <c r="W262" s="2">
        <f>INDEX([1]!NOTA[C],Table1[[#This Row],[//NOTA]])</f>
        <v>1</v>
      </c>
      <c r="X262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62" s="2">
        <f ca="1">INDEX(INDIRECT($2:$2),Table1[//NOTA])</f>
        <v>0</v>
      </c>
      <c r="Z262" s="2">
        <f>IF(Table1[[#This Row],[CTN]]&lt;1,"",INDEX([1]!NOTA[QTY],Table1[[#This Row],[//NOTA]]))</f>
        <v>0</v>
      </c>
      <c r="AA262" s="2">
        <f>IF(Table1[[#This Row],[CTN]]&lt;1,"",INDEX([1]!NOTA[STN],Table1[[#This Row],[//NOTA]]))</f>
        <v>0</v>
      </c>
      <c r="AB26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120</v>
      </c>
      <c r="AC262" s="4" t="str">
        <f>IF(Table1[[#This Row],[CTN]]&lt;1,INDEX([1]!NOTA[QTY],Table1[[#This Row],[//NOTA]]),"")</f>
        <v/>
      </c>
      <c r="AD262" s="4" t="str">
        <f>IF(Table1[[#This Row],[SISA]]="","",INDEX([1]!NOTA[STN],Table1[[#This Row],[//NOTA]]))</f>
        <v/>
      </c>
      <c r="AE26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62" s="2" t="str">
        <f>IF(Table1[[#This Row],[SISA X]]="","",Table1[[#This Row],[STN X]])</f>
        <v/>
      </c>
      <c r="AG262" s="2" t="str">
        <f ca="1">IF(AND(AX$5:AX$373&gt;=$3:$3,AX$5:AX$373&lt;=$4:$4),Table1[[#This Row],[CTN]],"")</f>
        <v/>
      </c>
      <c r="AH262" s="2" t="str">
        <f ca="1">IF(Table1[[#This Row],[CTN_MG_1]]="","",Table1[[#This Row],[SISA X]])</f>
        <v/>
      </c>
      <c r="AI262" s="2" t="str">
        <f ca="1">IF(Table1[[#This Row],[QTY_ECER_MG_1]]="","",Table1[[#This Row],[STN SISA X]])</f>
        <v/>
      </c>
      <c r="AJ262" s="2" t="str">
        <f ca="1">IF(Table1[[#This Row],[CTN_MG_1]]="","",COUNT(AG$6:AG262))</f>
        <v/>
      </c>
      <c r="AK262" s="2">
        <f ca="1">IF(AND(Table1[TGL_H]&gt;=$3:$3,Table1[TGL_H]&lt;=$4:$4),Table1[CTN],"")</f>
        <v>1</v>
      </c>
      <c r="AL262" s="2" t="str">
        <f ca="1">IF(Table1[[#This Row],[CTN_MG_2]]="","",Table1[[#This Row],[SISA X]])</f>
        <v/>
      </c>
      <c r="AM262" s="2" t="str">
        <f ca="1">IF(Table1[[#This Row],[QTY_ECER_MG_2]]="","",Table1[[#This Row],[STN SISA X]])</f>
        <v/>
      </c>
      <c r="AN262" s="2">
        <f ca="1">IF(Table1[[#This Row],[CTN_MG_2]]="","",COUNT(AK$6:AK262))</f>
        <v>88</v>
      </c>
      <c r="AO262" s="2" t="str">
        <f ca="1">IF(AND(AX$5:AX$373&gt;=$3:$3,AX$5:AX$373&lt;=$4:$4),Table1[[#This Row],[CTN]],"")</f>
        <v/>
      </c>
      <c r="AP262" s="2" t="str">
        <f ca="1">IF(Table1[[#This Row],[CTN_MG_3]]="","",Table1[[#This Row],[SISA X]])</f>
        <v/>
      </c>
      <c r="AQ262" s="2" t="str">
        <f ca="1">IF(Table1[[#This Row],[QTY_ECER_MG_3]]="","",Table1[[#This Row],[STN SISA X]])</f>
        <v/>
      </c>
      <c r="AR262" s="4" t="str">
        <f ca="1">IF(Table1[[#This Row],[CTN_MG_3]]="","",COUNT(AO$6:AO262))</f>
        <v/>
      </c>
      <c r="AS262" s="4" t="str">
        <f ca="1">IF(AND(Table1[[#This Row],[TGL_H]]&gt;=$3:$3,Table1[[#This Row],[TGL_H]]&lt;=$4:$4),Table1[[#This Row],[CTN]],"")</f>
        <v/>
      </c>
      <c r="AT262" s="4" t="str">
        <f ca="1">IF(Table1[[#This Row],[CTN_MG_4]]="","",Table1[[#This Row],[SISA X]])</f>
        <v/>
      </c>
      <c r="AU262" s="4" t="str">
        <f ca="1">IF(Table1[[#This Row],[QTY_ECER_MG_4]]="","",Table1[[#This Row],[STN SISA X]])</f>
        <v/>
      </c>
      <c r="AV262" s="4" t="str">
        <f ca="1">IF(Table1[[#This Row],[CTN_MG_4]]="","",COUNT(AS$6:AS262))</f>
        <v/>
      </c>
      <c r="AW262" s="4">
        <f ca="1">IF(Table1[[#This Row],[ID_4]]="",IF(Table1[[#This Row],[ID_3]]="",IF(Table1[[#This Row],[ID_2]]="",IF(Table1[[#This Row],[ID_1]]="","",1),2),3),4)</f>
        <v>2</v>
      </c>
      <c r="AX262" s="3">
        <f ca="1">INDEX([1]!NOTA[TGL_H],Table1[[#This Row],[//NOTA]])</f>
        <v>45121</v>
      </c>
    </row>
    <row r="263" spans="1:50" x14ac:dyDescent="0.25">
      <c r="A263" s="1">
        <v>324</v>
      </c>
      <c r="D263" s="4" t="str">
        <f ca="1">INDEX([1]!NOTA[NB NOTA_C_QTY],Table1[[#This Row],[//NOTA]])</f>
        <v>kenkocorrectionfluidke0136lsnartomoro</v>
      </c>
      <c r="E263" s="4" t="str">
        <f ca="1">INDEX([1]!NOTA[NB NOTA_C_QTY],Table1[[#This Row],[//NOTA]])&amp;Table1[[#This Row],[MINGGU]]</f>
        <v>kenkocorrectionfluidke0136lsnartomoro2</v>
      </c>
      <c r="F263" s="4">
        <f t="shared" si="4"/>
        <v>324</v>
      </c>
      <c r="G263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63" s="4">
        <f ca="1">MATCH(Table1[[#This Row],[NB NOTA_C_QTY]],[2]!db[NB NOTA_C_QTY+F],0)</f>
        <v>996</v>
      </c>
      <c r="I263" s="4" t="str">
        <f ca="1">INDEX(INDIRECT($4:$4),Table1[//DB])</f>
        <v>Tipe-ex Kenko KE-01</v>
      </c>
      <c r="J263" s="4" t="str">
        <f ca="1">INDEX(INDIRECT($4:$4),Table1[//DB])</f>
        <v>ARTO MORO</v>
      </c>
      <c r="K263" s="5" t="str">
        <f ca="1">INDEX(INDIRECT($4:$4),Table1[//DB])</f>
        <v>KENKO</v>
      </c>
      <c r="L263" s="4" t="str">
        <f ca="1">INDEX(INDIRECT($4:$4),Table1[//DB])</f>
        <v>36 LSN</v>
      </c>
      <c r="M263" s="4" t="str">
        <f ca="1">INDEX(INDIRECT($4:$4),Table1[//DB])</f>
        <v>tipex</v>
      </c>
      <c r="N263" s="4" t="str">
        <f ca="1">INDEX(INDIRECT($4:$4),Table1[//DB])</f>
        <v>36</v>
      </c>
      <c r="O263" s="4" t="str">
        <f ca="1">INDEX(INDIRECT($4:$4),Table1[//DB])</f>
        <v>LSN</v>
      </c>
      <c r="P263" s="4">
        <f ca="1">INDEX(INDIRECT($4:$4),Table1[//DB])</f>
        <v>12</v>
      </c>
      <c r="Q263" s="4" t="str">
        <f ca="1">INDEX(INDIRECT($4:$4),Table1[//DB])</f>
        <v>PCS</v>
      </c>
      <c r="R263" s="4" t="str">
        <f ca="1">INDEX(INDIRECT($4:$4),Table1[//DB])</f>
        <v/>
      </c>
      <c r="S263" s="4" t="str">
        <f ca="1">INDEX(INDIRECT($4:$4),Table1[//DB])</f>
        <v/>
      </c>
      <c r="T263" s="4">
        <f ca="1">INDEX(INDIRECT($4:$4),Table1[//DB])</f>
        <v>432</v>
      </c>
      <c r="U263" s="4" t="str">
        <f ca="1">INDEX(INDIRECT($4:$4),Table1[//DB])</f>
        <v>PCS</v>
      </c>
      <c r="V263" s="4"/>
      <c r="W263" s="2">
        <f>INDEX([1]!NOTA[C],Table1[[#This Row],[//NOTA]])</f>
        <v>6</v>
      </c>
      <c r="X263" s="2">
        <f ca="1">IF(Table1[[#This Row],[Column5]]/Table1[[#This Row],[QTY X]]=Table1[[#This Row],[CTN]],Table1[[#This Row],[Column5]]/Table1[[#This Row],[QTY X]],Table1[[#This Row],[Column5]]/Table1[[#This Row],[QTY X]]&amp;" xxx ")</f>
        <v>6</v>
      </c>
      <c r="Y263" s="2">
        <f ca="1">INDEX(INDIRECT($2:$2),Table1[//NOTA])</f>
        <v>0</v>
      </c>
      <c r="Z263" s="2">
        <f>IF(Table1[[#This Row],[CTN]]&lt;1,"",INDEX([1]!NOTA[QTY],Table1[[#This Row],[//NOTA]]))</f>
        <v>0</v>
      </c>
      <c r="AA263" s="2">
        <f>IF(Table1[[#This Row],[CTN]]&lt;1,"",INDEX([1]!NOTA[STN],Table1[[#This Row],[//NOTA]]))</f>
        <v>0</v>
      </c>
      <c r="AB26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2592</v>
      </c>
      <c r="AC263" s="4" t="str">
        <f>IF(Table1[[#This Row],[CTN]]&lt;1,INDEX([1]!NOTA[QTY],Table1[[#This Row],[//NOTA]]),"")</f>
        <v/>
      </c>
      <c r="AD263" s="4" t="str">
        <f>IF(Table1[[#This Row],[SISA]]="","",INDEX([1]!NOTA[STN],Table1[[#This Row],[//NOTA]]))</f>
        <v/>
      </c>
      <c r="AE26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63" s="2" t="str">
        <f>IF(Table1[[#This Row],[SISA X]]="","",Table1[[#This Row],[STN X]])</f>
        <v/>
      </c>
      <c r="AG263" s="2" t="str">
        <f ca="1">IF(AND(AX$5:AX$373&gt;=$3:$3,AX$5:AX$373&lt;=$4:$4),Table1[[#This Row],[CTN]],"")</f>
        <v/>
      </c>
      <c r="AH263" s="2" t="str">
        <f ca="1">IF(Table1[[#This Row],[CTN_MG_1]]="","",Table1[[#This Row],[SISA X]])</f>
        <v/>
      </c>
      <c r="AI263" s="2" t="str">
        <f ca="1">IF(Table1[[#This Row],[QTY_ECER_MG_1]]="","",Table1[[#This Row],[STN SISA X]])</f>
        <v/>
      </c>
      <c r="AJ263" s="2" t="str">
        <f ca="1">IF(Table1[[#This Row],[CTN_MG_1]]="","",COUNT(AG$6:AG263))</f>
        <v/>
      </c>
      <c r="AK263" s="2">
        <f ca="1">IF(AND(Table1[TGL_H]&gt;=$3:$3,Table1[TGL_H]&lt;=$4:$4),Table1[CTN],"")</f>
        <v>6</v>
      </c>
      <c r="AL263" s="2" t="str">
        <f ca="1">IF(Table1[[#This Row],[CTN_MG_2]]="","",Table1[[#This Row],[SISA X]])</f>
        <v/>
      </c>
      <c r="AM263" s="2" t="str">
        <f ca="1">IF(Table1[[#This Row],[QTY_ECER_MG_2]]="","",Table1[[#This Row],[STN SISA X]])</f>
        <v/>
      </c>
      <c r="AN263" s="2">
        <f ca="1">IF(Table1[[#This Row],[CTN_MG_2]]="","",COUNT(AK$6:AK263))</f>
        <v>89</v>
      </c>
      <c r="AO263" s="2" t="str">
        <f ca="1">IF(AND(AX$5:AX$373&gt;=$3:$3,AX$5:AX$373&lt;=$4:$4),Table1[[#This Row],[CTN]],"")</f>
        <v/>
      </c>
      <c r="AP263" s="2" t="str">
        <f ca="1">IF(Table1[[#This Row],[CTN_MG_3]]="","",Table1[[#This Row],[SISA X]])</f>
        <v/>
      </c>
      <c r="AQ263" s="2" t="str">
        <f ca="1">IF(Table1[[#This Row],[QTY_ECER_MG_3]]="","",Table1[[#This Row],[STN SISA X]])</f>
        <v/>
      </c>
      <c r="AR263" s="4" t="str">
        <f ca="1">IF(Table1[[#This Row],[CTN_MG_3]]="","",COUNT(AO$6:AO263))</f>
        <v/>
      </c>
      <c r="AS263" s="4" t="str">
        <f ca="1">IF(AND(Table1[[#This Row],[TGL_H]]&gt;=$3:$3,Table1[[#This Row],[TGL_H]]&lt;=$4:$4),Table1[[#This Row],[CTN]],"")</f>
        <v/>
      </c>
      <c r="AT263" s="4" t="str">
        <f ca="1">IF(Table1[[#This Row],[CTN_MG_4]]="","",Table1[[#This Row],[SISA X]])</f>
        <v/>
      </c>
      <c r="AU263" s="4" t="str">
        <f ca="1">IF(Table1[[#This Row],[QTY_ECER_MG_4]]="","",Table1[[#This Row],[STN SISA X]])</f>
        <v/>
      </c>
      <c r="AV263" s="4" t="str">
        <f ca="1">IF(Table1[[#This Row],[CTN_MG_4]]="","",COUNT(AS$6:AS263))</f>
        <v/>
      </c>
      <c r="AW263" s="4">
        <f ca="1">IF(Table1[[#This Row],[ID_4]]="",IF(Table1[[#This Row],[ID_3]]="",IF(Table1[[#This Row],[ID_2]]="",IF(Table1[[#This Row],[ID_1]]="","",1),2),3),4)</f>
        <v>2</v>
      </c>
      <c r="AX263" s="3">
        <f ca="1">INDEX([1]!NOTA[TGL_H],Table1[[#This Row],[//NOTA]])</f>
        <v>45121</v>
      </c>
    </row>
    <row r="264" spans="1:50" x14ac:dyDescent="0.25">
      <c r="A264" s="1">
        <v>325</v>
      </c>
      <c r="D264" s="4" t="str">
        <f ca="1">INDEX([1]!NOTA[NB NOTA_C_QTY],Table1[[#This Row],[//NOTA]])</f>
        <v>kenkocuttera3009mmblade30lsnartomoro</v>
      </c>
      <c r="E264" s="4" t="str">
        <f ca="1">INDEX([1]!NOTA[NB NOTA_C_QTY],Table1[[#This Row],[//NOTA]])&amp;Table1[[#This Row],[MINGGU]]</f>
        <v>kenkocuttera3009mmblade30lsnartomoro2</v>
      </c>
      <c r="F264" s="4">
        <f t="shared" si="4"/>
        <v>325</v>
      </c>
      <c r="G264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64" s="4">
        <f ca="1">MATCH(Table1[[#This Row],[NB NOTA_C_QTY]],[2]!db[NB NOTA_C_QTY+F],0)</f>
        <v>314</v>
      </c>
      <c r="I264" s="4" t="str">
        <f ca="1">INDEX(INDIRECT($4:$4),Table1[//DB])</f>
        <v>Cutter Kenko A-300</v>
      </c>
      <c r="J264" s="4" t="str">
        <f ca="1">INDEX(INDIRECT($4:$4),Table1[//DB])</f>
        <v>ARTO MORO</v>
      </c>
      <c r="K264" s="5" t="str">
        <f ca="1">INDEX(INDIRECT($4:$4),Table1[//DB])</f>
        <v>KENKO</v>
      </c>
      <c r="L264" s="4" t="str">
        <f ca="1">INDEX(INDIRECT($4:$4),Table1[//DB])</f>
        <v>30 LSN</v>
      </c>
      <c r="M264" s="4" t="str">
        <f ca="1">INDEX(INDIRECT($4:$4),Table1[//DB])</f>
        <v>cutter</v>
      </c>
      <c r="N264" s="4" t="str">
        <f ca="1">INDEX(INDIRECT($4:$4),Table1[//DB])</f>
        <v>30</v>
      </c>
      <c r="O264" s="4" t="str">
        <f ca="1">INDEX(INDIRECT($4:$4),Table1[//DB])</f>
        <v>LSN</v>
      </c>
      <c r="P264" s="4">
        <f ca="1">INDEX(INDIRECT($4:$4),Table1[//DB])</f>
        <v>12</v>
      </c>
      <c r="Q264" s="4" t="str">
        <f ca="1">INDEX(INDIRECT($4:$4),Table1[//DB])</f>
        <v>PCS</v>
      </c>
      <c r="R264" s="4" t="str">
        <f ca="1">INDEX(INDIRECT($4:$4),Table1[//DB])</f>
        <v/>
      </c>
      <c r="S264" s="4" t="str">
        <f ca="1">INDEX(INDIRECT($4:$4),Table1[//DB])</f>
        <v/>
      </c>
      <c r="T264" s="4">
        <f ca="1">INDEX(INDIRECT($4:$4),Table1[//DB])</f>
        <v>360</v>
      </c>
      <c r="U264" s="4" t="str">
        <f ca="1">INDEX(INDIRECT($4:$4),Table1[//DB])</f>
        <v>PCS</v>
      </c>
      <c r="V264" s="4"/>
      <c r="W264" s="2">
        <f>INDEX([1]!NOTA[C],Table1[[#This Row],[//NOTA]])</f>
        <v>3</v>
      </c>
      <c r="X264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264" s="2">
        <f ca="1">INDEX(INDIRECT($2:$2),Table1[//NOTA])</f>
        <v>0</v>
      </c>
      <c r="Z264" s="2">
        <f>IF(Table1[[#This Row],[CTN]]&lt;1,"",INDEX([1]!NOTA[QTY],Table1[[#This Row],[//NOTA]]))</f>
        <v>0</v>
      </c>
      <c r="AA264" s="2">
        <f>IF(Table1[[#This Row],[CTN]]&lt;1,"",INDEX([1]!NOTA[STN],Table1[[#This Row],[//NOTA]]))</f>
        <v>0</v>
      </c>
      <c r="AB26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1080</v>
      </c>
      <c r="AC264" s="4" t="str">
        <f>IF(Table1[[#This Row],[CTN]]&lt;1,INDEX([1]!NOTA[QTY],Table1[[#This Row],[//NOTA]]),"")</f>
        <v/>
      </c>
      <c r="AD264" s="4" t="str">
        <f>IF(Table1[[#This Row],[SISA]]="","",INDEX([1]!NOTA[STN],Table1[[#This Row],[//NOTA]]))</f>
        <v/>
      </c>
      <c r="AE26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64" s="2" t="str">
        <f>IF(Table1[[#This Row],[SISA X]]="","",Table1[[#This Row],[STN X]])</f>
        <v/>
      </c>
      <c r="AG264" s="2" t="str">
        <f ca="1">IF(AND(AX$5:AX$373&gt;=$3:$3,AX$5:AX$373&lt;=$4:$4),Table1[[#This Row],[CTN]],"")</f>
        <v/>
      </c>
      <c r="AH264" s="2" t="str">
        <f ca="1">IF(Table1[[#This Row],[CTN_MG_1]]="","",Table1[[#This Row],[SISA X]])</f>
        <v/>
      </c>
      <c r="AI264" s="2" t="str">
        <f ca="1">IF(Table1[[#This Row],[QTY_ECER_MG_1]]="","",Table1[[#This Row],[STN SISA X]])</f>
        <v/>
      </c>
      <c r="AJ264" s="2" t="str">
        <f ca="1">IF(Table1[[#This Row],[CTN_MG_1]]="","",COUNT(AG$6:AG264))</f>
        <v/>
      </c>
      <c r="AK264" s="2">
        <f ca="1">IF(AND(Table1[TGL_H]&gt;=$3:$3,Table1[TGL_H]&lt;=$4:$4),Table1[CTN],"")</f>
        <v>3</v>
      </c>
      <c r="AL264" s="2" t="str">
        <f ca="1">IF(Table1[[#This Row],[CTN_MG_2]]="","",Table1[[#This Row],[SISA X]])</f>
        <v/>
      </c>
      <c r="AM264" s="2" t="str">
        <f ca="1">IF(Table1[[#This Row],[QTY_ECER_MG_2]]="","",Table1[[#This Row],[STN SISA X]])</f>
        <v/>
      </c>
      <c r="AN264" s="2">
        <f ca="1">IF(Table1[[#This Row],[CTN_MG_2]]="","",COUNT(AK$6:AK264))</f>
        <v>90</v>
      </c>
      <c r="AO264" s="2" t="str">
        <f ca="1">IF(AND(AX$5:AX$373&gt;=$3:$3,AX$5:AX$373&lt;=$4:$4),Table1[[#This Row],[CTN]],"")</f>
        <v/>
      </c>
      <c r="AP264" s="2" t="str">
        <f ca="1">IF(Table1[[#This Row],[CTN_MG_3]]="","",Table1[[#This Row],[SISA X]])</f>
        <v/>
      </c>
      <c r="AQ264" s="2" t="str">
        <f ca="1">IF(Table1[[#This Row],[QTY_ECER_MG_3]]="","",Table1[[#This Row],[STN SISA X]])</f>
        <v/>
      </c>
      <c r="AR264" s="4" t="str">
        <f ca="1">IF(Table1[[#This Row],[CTN_MG_3]]="","",COUNT(AO$6:AO264))</f>
        <v/>
      </c>
      <c r="AS264" s="4" t="str">
        <f ca="1">IF(AND(Table1[[#This Row],[TGL_H]]&gt;=$3:$3,Table1[[#This Row],[TGL_H]]&lt;=$4:$4),Table1[[#This Row],[CTN]],"")</f>
        <v/>
      </c>
      <c r="AT264" s="4" t="str">
        <f ca="1">IF(Table1[[#This Row],[CTN_MG_4]]="","",Table1[[#This Row],[SISA X]])</f>
        <v/>
      </c>
      <c r="AU264" s="4" t="str">
        <f ca="1">IF(Table1[[#This Row],[QTY_ECER_MG_4]]="","",Table1[[#This Row],[STN SISA X]])</f>
        <v/>
      </c>
      <c r="AV264" s="4" t="str">
        <f ca="1">IF(Table1[[#This Row],[CTN_MG_4]]="","",COUNT(AS$6:AS264))</f>
        <v/>
      </c>
      <c r="AW264" s="4">
        <f ca="1">IF(Table1[[#This Row],[ID_4]]="",IF(Table1[[#This Row],[ID_3]]="",IF(Table1[[#This Row],[ID_2]]="",IF(Table1[[#This Row],[ID_1]]="","",1),2),3),4)</f>
        <v>2</v>
      </c>
      <c r="AX264" s="3">
        <f ca="1">INDEX([1]!NOTA[TGL_H],Table1[[#This Row],[//NOTA]])</f>
        <v>45121</v>
      </c>
    </row>
    <row r="265" spans="1:50" x14ac:dyDescent="0.25">
      <c r="A265" s="1">
        <v>326</v>
      </c>
      <c r="D265" s="4" t="str">
        <f ca="1">INDEX([1]!NOTA[NB NOTA_C_QTY],Table1[[#This Row],[//NOTA]])</f>
        <v>kenkomechanicalpencilmp07005mm12grsartomoro</v>
      </c>
      <c r="E265" s="4" t="str">
        <f ca="1">INDEX([1]!NOTA[NB NOTA_C_QTY],Table1[[#This Row],[//NOTA]])&amp;Table1[[#This Row],[MINGGU]]</f>
        <v>kenkomechanicalpencilmp07005mm12grsartomoro2</v>
      </c>
      <c r="F265" s="4">
        <f t="shared" si="4"/>
        <v>326</v>
      </c>
      <c r="G265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65" s="4">
        <f ca="1">MATCH(Table1[[#This Row],[NB NOTA_C_QTY]],[2]!db[NB NOTA_C_QTY+F],0)</f>
        <v>573</v>
      </c>
      <c r="I265" s="4" t="str">
        <f ca="1">INDEX(INDIRECT($4:$4),Table1[//DB])</f>
        <v>Mech pen Kenko MP-70</v>
      </c>
      <c r="J265" s="4" t="str">
        <f ca="1">INDEX(INDIRECT($4:$4),Table1[//DB])</f>
        <v>ARTO MORO</v>
      </c>
      <c r="K265" s="5" t="str">
        <f ca="1">INDEX(INDIRECT($4:$4),Table1[//DB])</f>
        <v>KENKO</v>
      </c>
      <c r="L265" s="4" t="str">
        <f ca="1">INDEX(INDIRECT($4:$4),Table1[//DB])</f>
        <v>12 GRS</v>
      </c>
      <c r="M265" s="4" t="str">
        <f ca="1">INDEX(INDIRECT($4:$4),Table1[//DB])</f>
        <v>mechpen</v>
      </c>
      <c r="N265" s="4" t="str">
        <f ca="1">INDEX(INDIRECT($4:$4),Table1[//DB])</f>
        <v>12</v>
      </c>
      <c r="O265" s="4" t="str">
        <f ca="1">INDEX(INDIRECT($4:$4),Table1[//DB])</f>
        <v>GRS</v>
      </c>
      <c r="P265" s="4">
        <f ca="1">INDEX(INDIRECT($4:$4),Table1[//DB])</f>
        <v>12</v>
      </c>
      <c r="Q265" s="4" t="str">
        <f ca="1">INDEX(INDIRECT($4:$4),Table1[//DB])</f>
        <v>LSN</v>
      </c>
      <c r="R265" s="4">
        <f ca="1">INDEX(INDIRECT($4:$4),Table1[//DB])</f>
        <v>12</v>
      </c>
      <c r="S265" s="4" t="str">
        <f ca="1">INDEX(INDIRECT($4:$4),Table1[//DB])</f>
        <v>PCS</v>
      </c>
      <c r="T265" s="4">
        <f ca="1">INDEX(INDIRECT($4:$4),Table1[//DB])</f>
        <v>1728</v>
      </c>
      <c r="U265" s="4" t="str">
        <f ca="1">INDEX(INDIRECT($4:$4),Table1[//DB])</f>
        <v>PCS</v>
      </c>
      <c r="V265" s="4"/>
      <c r="W265" s="2">
        <f>INDEX([1]!NOTA[C],Table1[[#This Row],[//NOTA]])</f>
        <v>1</v>
      </c>
      <c r="X265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65" s="2">
        <f ca="1">INDEX(INDIRECT($2:$2),Table1[//NOTA])</f>
        <v>0</v>
      </c>
      <c r="Z265" s="2">
        <f>IF(Table1[[#This Row],[CTN]]&lt;1,"",INDEX([1]!NOTA[QTY],Table1[[#This Row],[//NOTA]]))</f>
        <v>0</v>
      </c>
      <c r="AA265" s="2">
        <f>IF(Table1[[#This Row],[CTN]]&lt;1,"",INDEX([1]!NOTA[STN],Table1[[#This Row],[//NOTA]]))</f>
        <v>0</v>
      </c>
      <c r="AB26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</v>
      </c>
      <c r="AC265" s="4" t="str">
        <f>IF(Table1[[#This Row],[CTN]]&lt;1,INDEX([1]!NOTA[QTY],Table1[[#This Row],[//NOTA]]),"")</f>
        <v/>
      </c>
      <c r="AD265" s="4" t="str">
        <f>IF(Table1[[#This Row],[SISA]]="","",INDEX([1]!NOTA[STN],Table1[[#This Row],[//NOTA]]))</f>
        <v/>
      </c>
      <c r="AE26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65" s="2" t="str">
        <f>IF(Table1[[#This Row],[SISA X]]="","",Table1[[#This Row],[STN X]])</f>
        <v/>
      </c>
      <c r="AG265" s="2" t="str">
        <f ca="1">IF(AND(AX$5:AX$373&gt;=$3:$3,AX$5:AX$373&lt;=$4:$4),Table1[[#This Row],[CTN]],"")</f>
        <v/>
      </c>
      <c r="AH265" s="2" t="str">
        <f ca="1">IF(Table1[[#This Row],[CTN_MG_1]]="","",Table1[[#This Row],[SISA X]])</f>
        <v/>
      </c>
      <c r="AI265" s="2" t="str">
        <f ca="1">IF(Table1[[#This Row],[QTY_ECER_MG_1]]="","",Table1[[#This Row],[STN SISA X]])</f>
        <v/>
      </c>
      <c r="AJ265" s="2" t="str">
        <f ca="1">IF(Table1[[#This Row],[CTN_MG_1]]="","",COUNT(AG$6:AG265))</f>
        <v/>
      </c>
      <c r="AK265" s="2">
        <f ca="1">IF(AND(Table1[TGL_H]&gt;=$3:$3,Table1[TGL_H]&lt;=$4:$4),Table1[CTN],"")</f>
        <v>1</v>
      </c>
      <c r="AL265" s="2" t="str">
        <f ca="1">IF(Table1[[#This Row],[CTN_MG_2]]="","",Table1[[#This Row],[SISA X]])</f>
        <v/>
      </c>
      <c r="AM265" s="2" t="str">
        <f ca="1">IF(Table1[[#This Row],[QTY_ECER_MG_2]]="","",Table1[[#This Row],[STN SISA X]])</f>
        <v/>
      </c>
      <c r="AN265" s="2">
        <f ca="1">IF(Table1[[#This Row],[CTN_MG_2]]="","",COUNT(AK$6:AK265))</f>
        <v>91</v>
      </c>
      <c r="AO265" s="2" t="str">
        <f ca="1">IF(AND(AX$5:AX$373&gt;=$3:$3,AX$5:AX$373&lt;=$4:$4),Table1[[#This Row],[CTN]],"")</f>
        <v/>
      </c>
      <c r="AP265" s="2" t="str">
        <f ca="1">IF(Table1[[#This Row],[CTN_MG_3]]="","",Table1[[#This Row],[SISA X]])</f>
        <v/>
      </c>
      <c r="AQ265" s="2" t="str">
        <f ca="1">IF(Table1[[#This Row],[QTY_ECER_MG_3]]="","",Table1[[#This Row],[STN SISA X]])</f>
        <v/>
      </c>
      <c r="AR265" s="4" t="str">
        <f ca="1">IF(Table1[[#This Row],[CTN_MG_3]]="","",COUNT(AO$6:AO265))</f>
        <v/>
      </c>
      <c r="AS265" s="4" t="str">
        <f ca="1">IF(AND(Table1[[#This Row],[TGL_H]]&gt;=$3:$3,Table1[[#This Row],[TGL_H]]&lt;=$4:$4),Table1[[#This Row],[CTN]],"")</f>
        <v/>
      </c>
      <c r="AT265" s="4" t="str">
        <f ca="1">IF(Table1[[#This Row],[CTN_MG_4]]="","",Table1[[#This Row],[SISA X]])</f>
        <v/>
      </c>
      <c r="AU265" s="4" t="str">
        <f ca="1">IF(Table1[[#This Row],[QTY_ECER_MG_4]]="","",Table1[[#This Row],[STN SISA X]])</f>
        <v/>
      </c>
      <c r="AV265" s="4" t="str">
        <f ca="1">IF(Table1[[#This Row],[CTN_MG_4]]="","",COUNT(AS$6:AS265))</f>
        <v/>
      </c>
      <c r="AW265" s="4">
        <f ca="1">IF(Table1[[#This Row],[ID_4]]="",IF(Table1[[#This Row],[ID_3]]="",IF(Table1[[#This Row],[ID_2]]="",IF(Table1[[#This Row],[ID_1]]="","",1),2),3),4)</f>
        <v>2</v>
      </c>
      <c r="AX265" s="3">
        <f ca="1">INDEX([1]!NOTA[TGL_H],Table1[[#This Row],[//NOTA]])</f>
        <v>45121</v>
      </c>
    </row>
    <row r="266" spans="1:50" x14ac:dyDescent="0.25">
      <c r="A266" s="1">
        <v>327</v>
      </c>
      <c r="D266" s="4" t="str">
        <f ca="1">INDEX([1]!NOTA[NB NOTA_C_QTY],Table1[[#This Row],[//NOTA]])</f>
        <v>kenkoglupenglp0112grsartomoro</v>
      </c>
      <c r="E266" s="4" t="str">
        <f ca="1">INDEX([1]!NOTA[NB NOTA_C_QTY],Table1[[#This Row],[//NOTA]])&amp;Table1[[#This Row],[MINGGU]]</f>
        <v>kenkoglupenglp0112grsartomoro2</v>
      </c>
      <c r="F266" s="4">
        <f t="shared" si="4"/>
        <v>327</v>
      </c>
      <c r="G266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66" s="4">
        <f ca="1">MATCH(Table1[[#This Row],[NB NOTA_C_QTY]],[2]!db[NB NOTA_C_QTY+F],0)</f>
        <v>543</v>
      </c>
      <c r="I266" s="4" t="str">
        <f ca="1">INDEX(INDIRECT($4:$4),Table1[//DB])</f>
        <v>Lem Glupen Kenko GLP-01</v>
      </c>
      <c r="J266" s="4" t="str">
        <f ca="1">INDEX(INDIRECT($4:$4),Table1[//DB])</f>
        <v>ARTO MORO</v>
      </c>
      <c r="K266" s="5" t="str">
        <f ca="1">INDEX(INDIRECT($4:$4),Table1[//DB])</f>
        <v>KENKO</v>
      </c>
      <c r="L266" s="4" t="str">
        <f ca="1">INDEX(INDIRECT($4:$4),Table1[//DB])</f>
        <v>12 GRS</v>
      </c>
      <c r="M266" s="4" t="str">
        <f ca="1">INDEX(INDIRECT($4:$4),Table1[//DB])</f>
        <v>lem</v>
      </c>
      <c r="N266" s="4" t="str">
        <f ca="1">INDEX(INDIRECT($4:$4),Table1[//DB])</f>
        <v>12</v>
      </c>
      <c r="O266" s="4" t="str">
        <f ca="1">INDEX(INDIRECT($4:$4),Table1[//DB])</f>
        <v>GRS</v>
      </c>
      <c r="P266" s="4">
        <f ca="1">INDEX(INDIRECT($4:$4),Table1[//DB])</f>
        <v>12</v>
      </c>
      <c r="Q266" s="4" t="str">
        <f ca="1">INDEX(INDIRECT($4:$4),Table1[//DB])</f>
        <v>LSN</v>
      </c>
      <c r="R266" s="4">
        <f ca="1">INDEX(INDIRECT($4:$4),Table1[//DB])</f>
        <v>12</v>
      </c>
      <c r="S266" s="4" t="str">
        <f ca="1">INDEX(INDIRECT($4:$4),Table1[//DB])</f>
        <v>PCS</v>
      </c>
      <c r="T266" s="4">
        <f ca="1">INDEX(INDIRECT($4:$4),Table1[//DB])</f>
        <v>1728</v>
      </c>
      <c r="U266" s="4" t="str">
        <f ca="1">INDEX(INDIRECT($4:$4),Table1[//DB])</f>
        <v>PCS</v>
      </c>
      <c r="V266" s="4"/>
      <c r="W266" s="2">
        <f>INDEX([1]!NOTA[C],Table1[[#This Row],[//NOTA]])</f>
        <v>1</v>
      </c>
      <c r="X266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66" s="2">
        <f ca="1">INDEX(INDIRECT($2:$2),Table1[//NOTA])</f>
        <v>0</v>
      </c>
      <c r="Z266" s="2">
        <f>IF(Table1[[#This Row],[CTN]]&lt;1,"",INDEX([1]!NOTA[QTY],Table1[[#This Row],[//NOTA]]))</f>
        <v>0</v>
      </c>
      <c r="AA266" s="2">
        <f>IF(Table1[[#This Row],[CTN]]&lt;1,"",INDEX([1]!NOTA[STN],Table1[[#This Row],[//NOTA]]))</f>
        <v>0</v>
      </c>
      <c r="AB26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</v>
      </c>
      <c r="AC266" s="4" t="str">
        <f>IF(Table1[[#This Row],[CTN]]&lt;1,INDEX([1]!NOTA[QTY],Table1[[#This Row],[//NOTA]]),"")</f>
        <v/>
      </c>
      <c r="AD266" s="4" t="str">
        <f>IF(Table1[[#This Row],[SISA]]="","",INDEX([1]!NOTA[STN],Table1[[#This Row],[//NOTA]]))</f>
        <v/>
      </c>
      <c r="AE26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66" s="2" t="str">
        <f>IF(Table1[[#This Row],[SISA X]]="","",Table1[[#This Row],[STN X]])</f>
        <v/>
      </c>
      <c r="AG266" s="2" t="str">
        <f ca="1">IF(AND(AX$5:AX$373&gt;=$3:$3,AX$5:AX$373&lt;=$4:$4),Table1[[#This Row],[CTN]],"")</f>
        <v/>
      </c>
      <c r="AH266" s="2" t="str">
        <f ca="1">IF(Table1[[#This Row],[CTN_MG_1]]="","",Table1[[#This Row],[SISA X]])</f>
        <v/>
      </c>
      <c r="AI266" s="2" t="str">
        <f ca="1">IF(Table1[[#This Row],[QTY_ECER_MG_1]]="","",Table1[[#This Row],[STN SISA X]])</f>
        <v/>
      </c>
      <c r="AJ266" s="2" t="str">
        <f ca="1">IF(Table1[[#This Row],[CTN_MG_1]]="","",COUNT(AG$6:AG266))</f>
        <v/>
      </c>
      <c r="AK266" s="2">
        <f ca="1">IF(AND(Table1[TGL_H]&gt;=$3:$3,Table1[TGL_H]&lt;=$4:$4),Table1[CTN],"")</f>
        <v>1</v>
      </c>
      <c r="AL266" s="2" t="str">
        <f ca="1">IF(Table1[[#This Row],[CTN_MG_2]]="","",Table1[[#This Row],[SISA X]])</f>
        <v/>
      </c>
      <c r="AM266" s="2" t="str">
        <f ca="1">IF(Table1[[#This Row],[QTY_ECER_MG_2]]="","",Table1[[#This Row],[STN SISA X]])</f>
        <v/>
      </c>
      <c r="AN266" s="2">
        <f ca="1">IF(Table1[[#This Row],[CTN_MG_2]]="","",COUNT(AK$6:AK266))</f>
        <v>92</v>
      </c>
      <c r="AO266" s="2" t="str">
        <f ca="1">IF(AND(AX$5:AX$373&gt;=$3:$3,AX$5:AX$373&lt;=$4:$4),Table1[[#This Row],[CTN]],"")</f>
        <v/>
      </c>
      <c r="AP266" s="2" t="str">
        <f ca="1">IF(Table1[[#This Row],[CTN_MG_3]]="","",Table1[[#This Row],[SISA X]])</f>
        <v/>
      </c>
      <c r="AQ266" s="2" t="str">
        <f ca="1">IF(Table1[[#This Row],[QTY_ECER_MG_3]]="","",Table1[[#This Row],[STN SISA X]])</f>
        <v/>
      </c>
      <c r="AR266" s="4" t="str">
        <f ca="1">IF(Table1[[#This Row],[CTN_MG_3]]="","",COUNT(AO$6:AO266))</f>
        <v/>
      </c>
      <c r="AS266" s="4" t="str">
        <f ca="1">IF(AND(Table1[[#This Row],[TGL_H]]&gt;=$3:$3,Table1[[#This Row],[TGL_H]]&lt;=$4:$4),Table1[[#This Row],[CTN]],"")</f>
        <v/>
      </c>
      <c r="AT266" s="4" t="str">
        <f ca="1">IF(Table1[[#This Row],[CTN_MG_4]]="","",Table1[[#This Row],[SISA X]])</f>
        <v/>
      </c>
      <c r="AU266" s="4" t="str">
        <f ca="1">IF(Table1[[#This Row],[QTY_ECER_MG_4]]="","",Table1[[#This Row],[STN SISA X]])</f>
        <v/>
      </c>
      <c r="AV266" s="4" t="str">
        <f ca="1">IF(Table1[[#This Row],[CTN_MG_4]]="","",COUNT(AS$6:AS266))</f>
        <v/>
      </c>
      <c r="AW266" s="4">
        <f ca="1">IF(Table1[[#This Row],[ID_4]]="",IF(Table1[[#This Row],[ID_3]]="",IF(Table1[[#This Row],[ID_2]]="",IF(Table1[[#This Row],[ID_1]]="","",1),2),3),4)</f>
        <v>2</v>
      </c>
      <c r="AX266" s="3">
        <f ca="1">INDEX([1]!NOTA[TGL_H],Table1[[#This Row],[//NOTA]])</f>
        <v>45121</v>
      </c>
    </row>
    <row r="267" spans="1:50" x14ac:dyDescent="0.25">
      <c r="A267" s="1">
        <v>328</v>
      </c>
      <c r="D267" s="4" t="str">
        <f ca="1">INDEX([1]!NOTA[NB NOTA_C_QTY],Table1[[#This Row],[//NOTA]])</f>
        <v>kenkostaplerhd10smini25lsnartomoro</v>
      </c>
      <c r="E267" s="4" t="str">
        <f ca="1">INDEX([1]!NOTA[NB NOTA_C_QTY],Table1[[#This Row],[//NOTA]])&amp;Table1[[#This Row],[MINGGU]]</f>
        <v>kenkostaplerhd10smini25lsnartomoro2</v>
      </c>
      <c r="F267" s="4">
        <f t="shared" si="4"/>
        <v>328</v>
      </c>
      <c r="G267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67" s="4">
        <f ca="1">MATCH(Table1[[#This Row],[NB NOTA_C_QTY]],[2]!db[NB NOTA_C_QTY+F],0)</f>
        <v>873</v>
      </c>
      <c r="I267" s="4" t="str">
        <f ca="1">INDEX(INDIRECT($4:$4),Table1[//DB])</f>
        <v>Stapler Kenko HD-10 S mini</v>
      </c>
      <c r="J267" s="4" t="str">
        <f ca="1">INDEX(INDIRECT($4:$4),Table1[//DB])</f>
        <v>ARTO MORO</v>
      </c>
      <c r="K267" s="5" t="str">
        <f ca="1">INDEX(INDIRECT($4:$4),Table1[//DB])</f>
        <v>KENKO</v>
      </c>
      <c r="L267" s="4" t="str">
        <f ca="1">INDEX(INDIRECT($4:$4),Table1[//DB])</f>
        <v>25 LSN</v>
      </c>
      <c r="M267" s="4" t="str">
        <f ca="1">INDEX(INDIRECT($4:$4),Table1[//DB])</f>
        <v>stapler</v>
      </c>
      <c r="N267" s="4" t="str">
        <f ca="1">INDEX(INDIRECT($4:$4),Table1[//DB])</f>
        <v>25</v>
      </c>
      <c r="O267" s="4" t="str">
        <f ca="1">INDEX(INDIRECT($4:$4),Table1[//DB])</f>
        <v>LSN</v>
      </c>
      <c r="P267" s="4">
        <f ca="1">INDEX(INDIRECT($4:$4),Table1[//DB])</f>
        <v>12</v>
      </c>
      <c r="Q267" s="4" t="str">
        <f ca="1">INDEX(INDIRECT($4:$4),Table1[//DB])</f>
        <v>PCS</v>
      </c>
      <c r="R267" s="4" t="str">
        <f ca="1">INDEX(INDIRECT($4:$4),Table1[//DB])</f>
        <v/>
      </c>
      <c r="S267" s="4" t="str">
        <f ca="1">INDEX(INDIRECT($4:$4),Table1[//DB])</f>
        <v/>
      </c>
      <c r="T267" s="4">
        <f ca="1">INDEX(INDIRECT($4:$4),Table1[//DB])</f>
        <v>300</v>
      </c>
      <c r="U267" s="4" t="str">
        <f ca="1">INDEX(INDIRECT($4:$4),Table1[//DB])</f>
        <v>PCS</v>
      </c>
      <c r="V267" s="4"/>
      <c r="W267" s="2">
        <f>INDEX([1]!NOTA[C],Table1[[#This Row],[//NOTA]])</f>
        <v>2</v>
      </c>
      <c r="X267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67" s="2">
        <f ca="1">INDEX(INDIRECT($2:$2),Table1[//NOTA])</f>
        <v>0</v>
      </c>
      <c r="Z267" s="2">
        <f>IF(Table1[[#This Row],[CTN]]&lt;1,"",INDEX([1]!NOTA[QTY],Table1[[#This Row],[//NOTA]]))</f>
        <v>0</v>
      </c>
      <c r="AA267" s="2">
        <f>IF(Table1[[#This Row],[CTN]]&lt;1,"",INDEX([1]!NOTA[STN],Table1[[#This Row],[//NOTA]]))</f>
        <v>0</v>
      </c>
      <c r="AB26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600</v>
      </c>
      <c r="AC267" s="4" t="str">
        <f>IF(Table1[[#This Row],[CTN]]&lt;1,INDEX([1]!NOTA[QTY],Table1[[#This Row],[//NOTA]]),"")</f>
        <v/>
      </c>
      <c r="AD267" s="4" t="str">
        <f>IF(Table1[[#This Row],[SISA]]="","",INDEX([1]!NOTA[STN],Table1[[#This Row],[//NOTA]]))</f>
        <v/>
      </c>
      <c r="AE26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67" s="2" t="str">
        <f>IF(Table1[[#This Row],[SISA X]]="","",Table1[[#This Row],[STN X]])</f>
        <v/>
      </c>
      <c r="AG267" s="2" t="str">
        <f ca="1">IF(AND(AX$5:AX$373&gt;=$3:$3,AX$5:AX$373&lt;=$4:$4),Table1[[#This Row],[CTN]],"")</f>
        <v/>
      </c>
      <c r="AH267" s="2" t="str">
        <f ca="1">IF(Table1[[#This Row],[CTN_MG_1]]="","",Table1[[#This Row],[SISA X]])</f>
        <v/>
      </c>
      <c r="AI267" s="2" t="str">
        <f ca="1">IF(Table1[[#This Row],[QTY_ECER_MG_1]]="","",Table1[[#This Row],[STN SISA X]])</f>
        <v/>
      </c>
      <c r="AJ267" s="2" t="str">
        <f ca="1">IF(Table1[[#This Row],[CTN_MG_1]]="","",COUNT(AG$6:AG267))</f>
        <v/>
      </c>
      <c r="AK267" s="2">
        <f ca="1">IF(AND(Table1[TGL_H]&gt;=$3:$3,Table1[TGL_H]&lt;=$4:$4),Table1[CTN],"")</f>
        <v>2</v>
      </c>
      <c r="AL267" s="2" t="str">
        <f ca="1">IF(Table1[[#This Row],[CTN_MG_2]]="","",Table1[[#This Row],[SISA X]])</f>
        <v/>
      </c>
      <c r="AM267" s="2" t="str">
        <f ca="1">IF(Table1[[#This Row],[QTY_ECER_MG_2]]="","",Table1[[#This Row],[STN SISA X]])</f>
        <v/>
      </c>
      <c r="AN267" s="2">
        <f ca="1">IF(Table1[[#This Row],[CTN_MG_2]]="","",COUNT(AK$6:AK267))</f>
        <v>93</v>
      </c>
      <c r="AO267" s="2" t="str">
        <f ca="1">IF(AND(AX$5:AX$373&gt;=$3:$3,AX$5:AX$373&lt;=$4:$4),Table1[[#This Row],[CTN]],"")</f>
        <v/>
      </c>
      <c r="AP267" s="2" t="str">
        <f ca="1">IF(Table1[[#This Row],[CTN_MG_3]]="","",Table1[[#This Row],[SISA X]])</f>
        <v/>
      </c>
      <c r="AQ267" s="2" t="str">
        <f ca="1">IF(Table1[[#This Row],[QTY_ECER_MG_3]]="","",Table1[[#This Row],[STN SISA X]])</f>
        <v/>
      </c>
      <c r="AR267" s="4" t="str">
        <f ca="1">IF(Table1[[#This Row],[CTN_MG_3]]="","",COUNT(AO$6:AO267))</f>
        <v/>
      </c>
      <c r="AS267" s="4" t="str">
        <f ca="1">IF(AND(Table1[[#This Row],[TGL_H]]&gt;=$3:$3,Table1[[#This Row],[TGL_H]]&lt;=$4:$4),Table1[[#This Row],[CTN]],"")</f>
        <v/>
      </c>
      <c r="AT267" s="4" t="str">
        <f ca="1">IF(Table1[[#This Row],[CTN_MG_4]]="","",Table1[[#This Row],[SISA X]])</f>
        <v/>
      </c>
      <c r="AU267" s="4" t="str">
        <f ca="1">IF(Table1[[#This Row],[QTY_ECER_MG_4]]="","",Table1[[#This Row],[STN SISA X]])</f>
        <v/>
      </c>
      <c r="AV267" s="4" t="str">
        <f ca="1">IF(Table1[[#This Row],[CTN_MG_4]]="","",COUNT(AS$6:AS267))</f>
        <v/>
      </c>
      <c r="AW267" s="4">
        <f ca="1">IF(Table1[[#This Row],[ID_4]]="",IF(Table1[[#This Row],[ID_3]]="",IF(Table1[[#This Row],[ID_2]]="",IF(Table1[[#This Row],[ID_1]]="","",1),2),3),4)</f>
        <v>2</v>
      </c>
      <c r="AX267" s="3">
        <f ca="1">INDEX([1]!NOTA[TGL_H],Table1[[#This Row],[//NOTA]])</f>
        <v>45121</v>
      </c>
    </row>
    <row r="268" spans="1:50" x14ac:dyDescent="0.25">
      <c r="A268" s="1">
        <v>330</v>
      </c>
      <c r="D268" s="4" t="str">
        <f ca="1">INDEX([1]!NOTA[NB NOTA_C_QTY],Table1[[#This Row],[//NOTA]])</f>
        <v>kenkogelpenke16dotndotblack12grsartomoro</v>
      </c>
      <c r="E268" s="4" t="str">
        <f ca="1">INDEX([1]!NOTA[NB NOTA_C_QTY],Table1[[#This Row],[//NOTA]])&amp;Table1[[#This Row],[MINGGU]]</f>
        <v>kenkogelpenke16dotndotblack12grsartomoro2</v>
      </c>
      <c r="F268" s="4">
        <f t="shared" si="4"/>
        <v>330</v>
      </c>
      <c r="G268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68" s="4">
        <f ca="1">MATCH(Table1[[#This Row],[NB NOTA_C_QTY]],[2]!db[NB NOTA_C_QTY+F],0)</f>
        <v>397</v>
      </c>
      <c r="I268" s="4" t="str">
        <f ca="1">INDEX(INDIRECT($4:$4),Table1[//DB])</f>
        <v>Bp Kenko KE-16 Dot N Dot hitam</v>
      </c>
      <c r="J268" s="4" t="str">
        <f ca="1">INDEX(INDIRECT($4:$4),Table1[//DB])</f>
        <v>ARTO MORO</v>
      </c>
      <c r="K268" s="5" t="str">
        <f ca="1">INDEX(INDIRECT($4:$4),Table1[//DB])</f>
        <v>KENKO</v>
      </c>
      <c r="L268" s="4" t="str">
        <f ca="1">INDEX(INDIRECT($4:$4),Table1[//DB])</f>
        <v>12 GRS</v>
      </c>
      <c r="M268" s="4" t="str">
        <f ca="1">INDEX(INDIRECT($4:$4),Table1[//DB])</f>
        <v>pen</v>
      </c>
      <c r="N268" s="4" t="str">
        <f ca="1">INDEX(INDIRECT($4:$4),Table1[//DB])</f>
        <v>12</v>
      </c>
      <c r="O268" s="4" t="str">
        <f ca="1">INDEX(INDIRECT($4:$4),Table1[//DB])</f>
        <v>GRS</v>
      </c>
      <c r="P268" s="4">
        <f ca="1">INDEX(INDIRECT($4:$4),Table1[//DB])</f>
        <v>12</v>
      </c>
      <c r="Q268" s="4" t="str">
        <f ca="1">INDEX(INDIRECT($4:$4),Table1[//DB])</f>
        <v>LSN</v>
      </c>
      <c r="R268" s="4">
        <f ca="1">INDEX(INDIRECT($4:$4),Table1[//DB])</f>
        <v>12</v>
      </c>
      <c r="S268" s="4" t="str">
        <f ca="1">INDEX(INDIRECT($4:$4),Table1[//DB])</f>
        <v>PCS</v>
      </c>
      <c r="T268" s="4">
        <f ca="1">INDEX(INDIRECT($4:$4),Table1[//DB])</f>
        <v>1728</v>
      </c>
      <c r="U268" s="4" t="str">
        <f ca="1">INDEX(INDIRECT($4:$4),Table1[//DB])</f>
        <v>PCS</v>
      </c>
      <c r="V268" s="4"/>
      <c r="W268" s="2">
        <f>INDEX([1]!NOTA[C],Table1[[#This Row],[//NOTA]])</f>
        <v>3</v>
      </c>
      <c r="X268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268" s="2">
        <f ca="1">INDEX(INDIRECT($2:$2),Table1[//NOTA])</f>
        <v>0</v>
      </c>
      <c r="Z268" s="2">
        <f>IF(Table1[[#This Row],[CTN]]&lt;1,"",INDEX([1]!NOTA[QTY],Table1[[#This Row],[//NOTA]]))</f>
        <v>0</v>
      </c>
      <c r="AA268" s="2">
        <f>IF(Table1[[#This Row],[CTN]]&lt;1,"",INDEX([1]!NOTA[STN],Table1[[#This Row],[//NOTA]]))</f>
        <v>0</v>
      </c>
      <c r="AB26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5184</v>
      </c>
      <c r="AC268" s="4" t="str">
        <f>IF(Table1[[#This Row],[CTN]]&lt;1,INDEX([1]!NOTA[QTY],Table1[[#This Row],[//NOTA]]),"")</f>
        <v/>
      </c>
      <c r="AD268" s="4" t="str">
        <f>IF(Table1[[#This Row],[SISA]]="","",INDEX([1]!NOTA[STN],Table1[[#This Row],[//NOTA]]))</f>
        <v/>
      </c>
      <c r="AE26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68" s="2" t="str">
        <f>IF(Table1[[#This Row],[SISA X]]="","",Table1[[#This Row],[STN X]])</f>
        <v/>
      </c>
      <c r="AG268" s="2" t="str">
        <f ca="1">IF(AND(AX$5:AX$373&gt;=$3:$3,AX$5:AX$373&lt;=$4:$4),Table1[[#This Row],[CTN]],"")</f>
        <v/>
      </c>
      <c r="AH268" s="2" t="str">
        <f ca="1">IF(Table1[[#This Row],[CTN_MG_1]]="","",Table1[[#This Row],[SISA X]])</f>
        <v/>
      </c>
      <c r="AI268" s="2" t="str">
        <f ca="1">IF(Table1[[#This Row],[QTY_ECER_MG_1]]="","",Table1[[#This Row],[STN SISA X]])</f>
        <v/>
      </c>
      <c r="AJ268" s="2" t="str">
        <f ca="1">IF(Table1[[#This Row],[CTN_MG_1]]="","",COUNT(AG$6:AG268))</f>
        <v/>
      </c>
      <c r="AK268" s="2">
        <f ca="1">IF(AND(Table1[TGL_H]&gt;=$3:$3,Table1[TGL_H]&lt;=$4:$4),Table1[CTN],"")</f>
        <v>3</v>
      </c>
      <c r="AL268" s="2" t="str">
        <f ca="1">IF(Table1[[#This Row],[CTN_MG_2]]="","",Table1[[#This Row],[SISA X]])</f>
        <v/>
      </c>
      <c r="AM268" s="2" t="str">
        <f ca="1">IF(Table1[[#This Row],[QTY_ECER_MG_2]]="","",Table1[[#This Row],[STN SISA X]])</f>
        <v/>
      </c>
      <c r="AN268" s="2">
        <f ca="1">IF(Table1[[#This Row],[CTN_MG_2]]="","",COUNT(AK$6:AK268))</f>
        <v>94</v>
      </c>
      <c r="AO268" s="2" t="str">
        <f ca="1">IF(AND(AX$5:AX$373&gt;=$3:$3,AX$5:AX$373&lt;=$4:$4),Table1[[#This Row],[CTN]],"")</f>
        <v/>
      </c>
      <c r="AP268" s="2" t="str">
        <f ca="1">IF(Table1[[#This Row],[CTN_MG_3]]="","",Table1[[#This Row],[SISA X]])</f>
        <v/>
      </c>
      <c r="AQ268" s="2" t="str">
        <f ca="1">IF(Table1[[#This Row],[QTY_ECER_MG_3]]="","",Table1[[#This Row],[STN SISA X]])</f>
        <v/>
      </c>
      <c r="AR268" s="4" t="str">
        <f ca="1">IF(Table1[[#This Row],[CTN_MG_3]]="","",COUNT(AO$6:AO268))</f>
        <v/>
      </c>
      <c r="AS268" s="4" t="str">
        <f ca="1">IF(AND(Table1[[#This Row],[TGL_H]]&gt;=$3:$3,Table1[[#This Row],[TGL_H]]&lt;=$4:$4),Table1[[#This Row],[CTN]],"")</f>
        <v/>
      </c>
      <c r="AT268" s="4" t="str">
        <f ca="1">IF(Table1[[#This Row],[CTN_MG_4]]="","",Table1[[#This Row],[SISA X]])</f>
        <v/>
      </c>
      <c r="AU268" s="4" t="str">
        <f ca="1">IF(Table1[[#This Row],[QTY_ECER_MG_4]]="","",Table1[[#This Row],[STN SISA X]])</f>
        <v/>
      </c>
      <c r="AV268" s="4" t="str">
        <f ca="1">IF(Table1[[#This Row],[CTN_MG_4]]="","",COUNT(AS$6:AS268))</f>
        <v/>
      </c>
      <c r="AW268" s="4">
        <f ca="1">IF(Table1[[#This Row],[ID_4]]="",IF(Table1[[#This Row],[ID_3]]="",IF(Table1[[#This Row],[ID_2]]="",IF(Table1[[#This Row],[ID_1]]="","",1),2),3),4)</f>
        <v>2</v>
      </c>
      <c r="AX268" s="3">
        <f ca="1">INDEX([1]!NOTA[TGL_H],Table1[[#This Row],[//NOTA]])</f>
        <v>45121</v>
      </c>
    </row>
    <row r="269" spans="1:50" x14ac:dyDescent="0.25">
      <c r="A269" s="1">
        <v>331</v>
      </c>
      <c r="D269" s="4" t="str">
        <f ca="1">INDEX([1]!NOTA[NB NOTA_C_QTY],Table1[[#This Row],[//NOTA]])</f>
        <v>kenkocorrectionfluidke107m36lsnartomoro</v>
      </c>
      <c r="E269" s="4" t="str">
        <f ca="1">INDEX([1]!NOTA[NB NOTA_C_QTY],Table1[[#This Row],[//NOTA]])&amp;Table1[[#This Row],[MINGGU]]</f>
        <v>kenkocorrectionfluidke107m36lsnartomoro2</v>
      </c>
      <c r="F269" s="4">
        <f t="shared" si="4"/>
        <v>331</v>
      </c>
      <c r="G269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69" s="4">
        <f ca="1">MATCH(Table1[[#This Row],[NB NOTA_C_QTY]],[2]!db[NB NOTA_C_QTY+F],0)</f>
        <v>997</v>
      </c>
      <c r="I269" s="4" t="str">
        <f ca="1">INDEX(INDIRECT($4:$4),Table1[//DB])</f>
        <v>Tipe-ex Kenko KE-107 M</v>
      </c>
      <c r="J269" s="4" t="str">
        <f ca="1">INDEX(INDIRECT($4:$4),Table1[//DB])</f>
        <v>ARTO MORO</v>
      </c>
      <c r="K269" s="5" t="str">
        <f ca="1">INDEX(INDIRECT($4:$4),Table1[//DB])</f>
        <v>KENKO</v>
      </c>
      <c r="L269" s="4" t="str">
        <f ca="1">INDEX(INDIRECT($4:$4),Table1[//DB])</f>
        <v>36 LSN</v>
      </c>
      <c r="M269" s="4" t="str">
        <f ca="1">INDEX(INDIRECT($4:$4),Table1[//DB])</f>
        <v>tipex</v>
      </c>
      <c r="N269" s="4" t="str">
        <f ca="1">INDEX(INDIRECT($4:$4),Table1[//DB])</f>
        <v>36</v>
      </c>
      <c r="O269" s="4" t="str">
        <f ca="1">INDEX(INDIRECT($4:$4),Table1[//DB])</f>
        <v>LSN</v>
      </c>
      <c r="P269" s="4">
        <f ca="1">INDEX(INDIRECT($4:$4),Table1[//DB])</f>
        <v>12</v>
      </c>
      <c r="Q269" s="4" t="str">
        <f ca="1">INDEX(INDIRECT($4:$4),Table1[//DB])</f>
        <v>PCS</v>
      </c>
      <c r="R269" s="4" t="str">
        <f ca="1">INDEX(INDIRECT($4:$4),Table1[//DB])</f>
        <v/>
      </c>
      <c r="S269" s="4" t="str">
        <f ca="1">INDEX(INDIRECT($4:$4),Table1[//DB])</f>
        <v/>
      </c>
      <c r="T269" s="4">
        <f ca="1">INDEX(INDIRECT($4:$4),Table1[//DB])</f>
        <v>432</v>
      </c>
      <c r="U269" s="4" t="str">
        <f ca="1">INDEX(INDIRECT($4:$4),Table1[//DB])</f>
        <v>PCS</v>
      </c>
      <c r="V269" s="4"/>
      <c r="W269" s="2">
        <f>INDEX([1]!NOTA[C],Table1[[#This Row],[//NOTA]])</f>
        <v>5</v>
      </c>
      <c r="X269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269" s="2">
        <f ca="1">INDEX(INDIRECT($2:$2),Table1[//NOTA])</f>
        <v>0</v>
      </c>
      <c r="Z269" s="2">
        <f>IF(Table1[[#This Row],[CTN]]&lt;1,"",INDEX([1]!NOTA[QTY],Table1[[#This Row],[//NOTA]]))</f>
        <v>0</v>
      </c>
      <c r="AA269" s="2">
        <f>IF(Table1[[#This Row],[CTN]]&lt;1,"",INDEX([1]!NOTA[STN],Table1[[#This Row],[//NOTA]]))</f>
        <v>0</v>
      </c>
      <c r="AB26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2160</v>
      </c>
      <c r="AC269" s="4" t="str">
        <f>IF(Table1[[#This Row],[CTN]]&lt;1,INDEX([1]!NOTA[QTY],Table1[[#This Row],[//NOTA]]),"")</f>
        <v/>
      </c>
      <c r="AD269" s="4" t="str">
        <f>IF(Table1[[#This Row],[SISA]]="","",INDEX([1]!NOTA[STN],Table1[[#This Row],[//NOTA]]))</f>
        <v/>
      </c>
      <c r="AE26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69" s="2" t="str">
        <f>IF(Table1[[#This Row],[SISA X]]="","",Table1[[#This Row],[STN X]])</f>
        <v/>
      </c>
      <c r="AG269" s="2" t="str">
        <f ca="1">IF(AND(AX$5:AX$373&gt;=$3:$3,AX$5:AX$373&lt;=$4:$4),Table1[[#This Row],[CTN]],"")</f>
        <v/>
      </c>
      <c r="AH269" s="2" t="str">
        <f ca="1">IF(Table1[[#This Row],[CTN_MG_1]]="","",Table1[[#This Row],[SISA X]])</f>
        <v/>
      </c>
      <c r="AI269" s="2" t="str">
        <f ca="1">IF(Table1[[#This Row],[QTY_ECER_MG_1]]="","",Table1[[#This Row],[STN SISA X]])</f>
        <v/>
      </c>
      <c r="AJ269" s="2" t="str">
        <f ca="1">IF(Table1[[#This Row],[CTN_MG_1]]="","",COUNT(AG$6:AG269))</f>
        <v/>
      </c>
      <c r="AK269" s="2">
        <f ca="1">IF(AND(Table1[TGL_H]&gt;=$3:$3,Table1[TGL_H]&lt;=$4:$4),Table1[CTN],"")</f>
        <v>5</v>
      </c>
      <c r="AL269" s="2" t="str">
        <f ca="1">IF(Table1[[#This Row],[CTN_MG_2]]="","",Table1[[#This Row],[SISA X]])</f>
        <v/>
      </c>
      <c r="AM269" s="2" t="str">
        <f ca="1">IF(Table1[[#This Row],[QTY_ECER_MG_2]]="","",Table1[[#This Row],[STN SISA X]])</f>
        <v/>
      </c>
      <c r="AN269" s="2">
        <f ca="1">IF(Table1[[#This Row],[CTN_MG_2]]="","",COUNT(AK$6:AK269))</f>
        <v>95</v>
      </c>
      <c r="AO269" s="2" t="str">
        <f ca="1">IF(AND(AX$5:AX$373&gt;=$3:$3,AX$5:AX$373&lt;=$4:$4),Table1[[#This Row],[CTN]],"")</f>
        <v/>
      </c>
      <c r="AP269" s="2" t="str">
        <f ca="1">IF(Table1[[#This Row],[CTN_MG_3]]="","",Table1[[#This Row],[SISA X]])</f>
        <v/>
      </c>
      <c r="AQ269" s="2" t="str">
        <f ca="1">IF(Table1[[#This Row],[QTY_ECER_MG_3]]="","",Table1[[#This Row],[STN SISA X]])</f>
        <v/>
      </c>
      <c r="AR269" s="4" t="str">
        <f ca="1">IF(Table1[[#This Row],[CTN_MG_3]]="","",COUNT(AO$6:AO269))</f>
        <v/>
      </c>
      <c r="AS269" s="4" t="str">
        <f ca="1">IF(AND(Table1[[#This Row],[TGL_H]]&gt;=$3:$3,Table1[[#This Row],[TGL_H]]&lt;=$4:$4),Table1[[#This Row],[CTN]],"")</f>
        <v/>
      </c>
      <c r="AT269" s="4" t="str">
        <f ca="1">IF(Table1[[#This Row],[CTN_MG_4]]="","",Table1[[#This Row],[SISA X]])</f>
        <v/>
      </c>
      <c r="AU269" s="4" t="str">
        <f ca="1">IF(Table1[[#This Row],[QTY_ECER_MG_4]]="","",Table1[[#This Row],[STN SISA X]])</f>
        <v/>
      </c>
      <c r="AV269" s="4" t="str">
        <f ca="1">IF(Table1[[#This Row],[CTN_MG_4]]="","",COUNT(AS$6:AS269))</f>
        <v/>
      </c>
      <c r="AW269" s="4">
        <f ca="1">IF(Table1[[#This Row],[ID_4]]="",IF(Table1[[#This Row],[ID_3]]="",IF(Table1[[#This Row],[ID_2]]="",IF(Table1[[#This Row],[ID_1]]="","",1),2),3),4)</f>
        <v>2</v>
      </c>
      <c r="AX269" s="3">
        <f ca="1">INDEX([1]!NOTA[TGL_H],Table1[[#This Row],[//NOTA]])</f>
        <v>45121</v>
      </c>
    </row>
    <row r="270" spans="1:50" x14ac:dyDescent="0.25">
      <c r="A270" s="1">
        <v>332</v>
      </c>
      <c r="D270" s="4" t="str">
        <f ca="1">INDEX([1]!NOTA[NB NOTA_C_QTY],Table1[[#This Row],[//NOTA]])</f>
        <v>kenkogluestick8grsmall36box30pcsartomoro</v>
      </c>
      <c r="E270" s="4" t="str">
        <f ca="1">INDEX([1]!NOTA[NB NOTA_C_QTY],Table1[[#This Row],[//NOTA]])&amp;Table1[[#This Row],[MINGGU]]</f>
        <v>kenkogluestick8grsmall36box30pcsartomoro2</v>
      </c>
      <c r="F270" s="4">
        <f t="shared" si="4"/>
        <v>332</v>
      </c>
      <c r="G270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70" s="4">
        <f ca="1">MATCH(Table1[[#This Row],[NB NOTA_C_QTY]],[2]!db[NB NOTA_C_QTY+F],0)</f>
        <v>561</v>
      </c>
      <c r="I270" s="4" t="str">
        <f ca="1">INDEX(INDIRECT($4:$4),Table1[//DB])</f>
        <v>Lem stick Kenko 8gr kecil</v>
      </c>
      <c r="J270" s="4" t="str">
        <f ca="1">INDEX(INDIRECT($4:$4),Table1[//DB])</f>
        <v>ARTO MORO</v>
      </c>
      <c r="K270" s="5" t="str">
        <f ca="1">INDEX(INDIRECT($4:$4),Table1[//DB])</f>
        <v>KENKO</v>
      </c>
      <c r="L270" s="4" t="str">
        <f ca="1">INDEX(INDIRECT($4:$4),Table1[//DB])</f>
        <v>36 BOX (30 PCS)</v>
      </c>
      <c r="M270" s="4" t="str">
        <f ca="1">INDEX(INDIRECT($4:$4),Table1[//DB])</f>
        <v>lem</v>
      </c>
      <c r="N270" s="4" t="str">
        <f ca="1">INDEX(INDIRECT($4:$4),Table1[//DB])</f>
        <v>36</v>
      </c>
      <c r="O270" s="4" t="str">
        <f ca="1">INDEX(INDIRECT($4:$4),Table1[//DB])</f>
        <v>BOX</v>
      </c>
      <c r="P270" s="4" t="str">
        <f ca="1">INDEX(INDIRECT($4:$4),Table1[//DB])</f>
        <v>30</v>
      </c>
      <c r="Q270" s="4" t="str">
        <f ca="1">INDEX(INDIRECT($4:$4),Table1[//DB])</f>
        <v>PCS</v>
      </c>
      <c r="R270" s="4" t="str">
        <f ca="1">INDEX(INDIRECT($4:$4),Table1[//DB])</f>
        <v/>
      </c>
      <c r="S270" s="4" t="str">
        <f ca="1">INDEX(INDIRECT($4:$4),Table1[//DB])</f>
        <v/>
      </c>
      <c r="T270" s="4">
        <f ca="1">INDEX(INDIRECT($4:$4),Table1[//DB])</f>
        <v>1080</v>
      </c>
      <c r="U270" s="4" t="str">
        <f ca="1">INDEX(INDIRECT($4:$4),Table1[//DB])</f>
        <v>PCS</v>
      </c>
      <c r="V270" s="4"/>
      <c r="W270" s="2">
        <f>INDEX([1]!NOTA[C],Table1[[#This Row],[//NOTA]])</f>
        <v>2</v>
      </c>
      <c r="X270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70" s="2">
        <f ca="1">INDEX(INDIRECT($2:$2),Table1[//NOTA])</f>
        <v>0</v>
      </c>
      <c r="Z270" s="2">
        <f>IF(Table1[[#This Row],[CTN]]&lt;1,"",INDEX([1]!NOTA[QTY],Table1[[#This Row],[//NOTA]]))</f>
        <v>0</v>
      </c>
      <c r="AA270" s="2">
        <f>IF(Table1[[#This Row],[CTN]]&lt;1,"",INDEX([1]!NOTA[STN],Table1[[#This Row],[//NOTA]]))</f>
        <v>0</v>
      </c>
      <c r="AB27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2160</v>
      </c>
      <c r="AC270" s="4" t="str">
        <f>IF(Table1[[#This Row],[CTN]]&lt;1,INDEX([1]!NOTA[QTY],Table1[[#This Row],[//NOTA]]),"")</f>
        <v/>
      </c>
      <c r="AD270" s="4" t="str">
        <f>IF(Table1[[#This Row],[SISA]]="","",INDEX([1]!NOTA[STN],Table1[[#This Row],[//NOTA]]))</f>
        <v/>
      </c>
      <c r="AE27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70" s="2" t="str">
        <f>IF(Table1[[#This Row],[SISA X]]="","",Table1[[#This Row],[STN X]])</f>
        <v/>
      </c>
      <c r="AG270" s="2" t="str">
        <f ca="1">IF(AND(AX$5:AX$373&gt;=$3:$3,AX$5:AX$373&lt;=$4:$4),Table1[[#This Row],[CTN]],"")</f>
        <v/>
      </c>
      <c r="AH270" s="2" t="str">
        <f ca="1">IF(Table1[[#This Row],[CTN_MG_1]]="","",Table1[[#This Row],[SISA X]])</f>
        <v/>
      </c>
      <c r="AI270" s="2" t="str">
        <f ca="1">IF(Table1[[#This Row],[QTY_ECER_MG_1]]="","",Table1[[#This Row],[STN SISA X]])</f>
        <v/>
      </c>
      <c r="AJ270" s="2" t="str">
        <f ca="1">IF(Table1[[#This Row],[CTN_MG_1]]="","",COUNT(AG$6:AG270))</f>
        <v/>
      </c>
      <c r="AK270" s="2">
        <f ca="1">IF(AND(Table1[TGL_H]&gt;=$3:$3,Table1[TGL_H]&lt;=$4:$4),Table1[CTN],"")</f>
        <v>2</v>
      </c>
      <c r="AL270" s="2" t="str">
        <f ca="1">IF(Table1[[#This Row],[CTN_MG_2]]="","",Table1[[#This Row],[SISA X]])</f>
        <v/>
      </c>
      <c r="AM270" s="2" t="str">
        <f ca="1">IF(Table1[[#This Row],[QTY_ECER_MG_2]]="","",Table1[[#This Row],[STN SISA X]])</f>
        <v/>
      </c>
      <c r="AN270" s="2">
        <f ca="1">IF(Table1[[#This Row],[CTN_MG_2]]="","",COUNT(AK$6:AK270))</f>
        <v>96</v>
      </c>
      <c r="AO270" s="2" t="str">
        <f ca="1">IF(AND(AX$5:AX$373&gt;=$3:$3,AX$5:AX$373&lt;=$4:$4),Table1[[#This Row],[CTN]],"")</f>
        <v/>
      </c>
      <c r="AP270" s="2" t="str">
        <f ca="1">IF(Table1[[#This Row],[CTN_MG_3]]="","",Table1[[#This Row],[SISA X]])</f>
        <v/>
      </c>
      <c r="AQ270" s="2" t="str">
        <f ca="1">IF(Table1[[#This Row],[QTY_ECER_MG_3]]="","",Table1[[#This Row],[STN SISA X]])</f>
        <v/>
      </c>
      <c r="AR270" s="4" t="str">
        <f ca="1">IF(Table1[[#This Row],[CTN_MG_3]]="","",COUNT(AO$6:AO270))</f>
        <v/>
      </c>
      <c r="AS270" s="4" t="str">
        <f ca="1">IF(AND(Table1[[#This Row],[TGL_H]]&gt;=$3:$3,Table1[[#This Row],[TGL_H]]&lt;=$4:$4),Table1[[#This Row],[CTN]],"")</f>
        <v/>
      </c>
      <c r="AT270" s="4" t="str">
        <f ca="1">IF(Table1[[#This Row],[CTN_MG_4]]="","",Table1[[#This Row],[SISA X]])</f>
        <v/>
      </c>
      <c r="AU270" s="4" t="str">
        <f ca="1">IF(Table1[[#This Row],[QTY_ECER_MG_4]]="","",Table1[[#This Row],[STN SISA X]])</f>
        <v/>
      </c>
      <c r="AV270" s="4" t="str">
        <f ca="1">IF(Table1[[#This Row],[CTN_MG_4]]="","",COUNT(AS$6:AS270))</f>
        <v/>
      </c>
      <c r="AW270" s="4">
        <f ca="1">IF(Table1[[#This Row],[ID_4]]="",IF(Table1[[#This Row],[ID_3]]="",IF(Table1[[#This Row],[ID_2]]="",IF(Table1[[#This Row],[ID_1]]="","",1),2),3),4)</f>
        <v>2</v>
      </c>
      <c r="AX270" s="3">
        <f ca="1">INDEX([1]!NOTA[TGL_H],Table1[[#This Row],[//NOTA]])</f>
        <v>45121</v>
      </c>
    </row>
    <row r="271" spans="1:50" x14ac:dyDescent="0.25">
      <c r="A271" s="1">
        <v>333</v>
      </c>
      <c r="D271" s="4" t="str">
        <f ca="1">INDEX([1]!NOTA[NB NOTA_C_QTY],Table1[[#This Row],[//NOTA]])</f>
        <v>kenkoscissorsc82825lsnartomoro</v>
      </c>
      <c r="E271" s="4" t="str">
        <f ca="1">INDEX([1]!NOTA[NB NOTA_C_QTY],Table1[[#This Row],[//NOTA]])&amp;Table1[[#This Row],[MINGGU]]</f>
        <v>kenkoscissorsc82825lsnartomoro2</v>
      </c>
      <c r="F271" s="4">
        <f t="shared" si="4"/>
        <v>333</v>
      </c>
      <c r="G271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71" s="4">
        <f ca="1">MATCH(Table1[[#This Row],[NB NOTA_C_QTY]],[2]!db[NB NOTA_C_QTY+F],0)</f>
        <v>442</v>
      </c>
      <c r="I271" s="4" t="str">
        <f ca="1">INDEX(INDIRECT($4:$4),Table1[//DB])</f>
        <v>Gunting Kenko SC-828</v>
      </c>
      <c r="J271" s="4" t="str">
        <f ca="1">INDEX(INDIRECT($4:$4),Table1[//DB])</f>
        <v>ARTO MORO</v>
      </c>
      <c r="K271" s="5" t="str">
        <f ca="1">INDEX(INDIRECT($4:$4),Table1[//DB])</f>
        <v>KENKO</v>
      </c>
      <c r="L271" s="4" t="str">
        <f ca="1">INDEX(INDIRECT($4:$4),Table1[//DB])</f>
        <v>25 LSN</v>
      </c>
      <c r="M271" s="4" t="str">
        <f ca="1">INDEX(INDIRECT($4:$4),Table1[//DB])</f>
        <v>gunting</v>
      </c>
      <c r="N271" s="4" t="str">
        <f ca="1">INDEX(INDIRECT($4:$4),Table1[//DB])</f>
        <v>25</v>
      </c>
      <c r="O271" s="4" t="str">
        <f ca="1">INDEX(INDIRECT($4:$4),Table1[//DB])</f>
        <v>LSN</v>
      </c>
      <c r="P271" s="4">
        <f ca="1">INDEX(INDIRECT($4:$4),Table1[//DB])</f>
        <v>12</v>
      </c>
      <c r="Q271" s="4" t="str">
        <f ca="1">INDEX(INDIRECT($4:$4),Table1[//DB])</f>
        <v>PCS</v>
      </c>
      <c r="R271" s="4" t="str">
        <f ca="1">INDEX(INDIRECT($4:$4),Table1[//DB])</f>
        <v/>
      </c>
      <c r="S271" s="4" t="str">
        <f ca="1">INDEX(INDIRECT($4:$4),Table1[//DB])</f>
        <v/>
      </c>
      <c r="T271" s="4">
        <f ca="1">INDEX(INDIRECT($4:$4),Table1[//DB])</f>
        <v>300</v>
      </c>
      <c r="U271" s="4" t="str">
        <f ca="1">INDEX(INDIRECT($4:$4),Table1[//DB])</f>
        <v>PCS</v>
      </c>
      <c r="V271" s="4"/>
      <c r="W271" s="2">
        <f>INDEX([1]!NOTA[C],Table1[[#This Row],[//NOTA]])</f>
        <v>2</v>
      </c>
      <c r="X271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71" s="2">
        <f ca="1">INDEX(INDIRECT($2:$2),Table1[//NOTA])</f>
        <v>0</v>
      </c>
      <c r="Z271" s="2">
        <f>IF(Table1[[#This Row],[CTN]]&lt;1,"",INDEX([1]!NOTA[QTY],Table1[[#This Row],[//NOTA]]))</f>
        <v>0</v>
      </c>
      <c r="AA271" s="2">
        <f>IF(Table1[[#This Row],[CTN]]&lt;1,"",INDEX([1]!NOTA[STN],Table1[[#This Row],[//NOTA]]))</f>
        <v>0</v>
      </c>
      <c r="AB27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600</v>
      </c>
      <c r="AC271" s="4" t="str">
        <f>IF(Table1[[#This Row],[CTN]]&lt;1,INDEX([1]!NOTA[QTY],Table1[[#This Row],[//NOTA]]),"")</f>
        <v/>
      </c>
      <c r="AD271" s="4" t="str">
        <f>IF(Table1[[#This Row],[SISA]]="","",INDEX([1]!NOTA[STN],Table1[[#This Row],[//NOTA]]))</f>
        <v/>
      </c>
      <c r="AE27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71" s="2" t="str">
        <f>IF(Table1[[#This Row],[SISA X]]="","",Table1[[#This Row],[STN X]])</f>
        <v/>
      </c>
      <c r="AG271" s="2" t="str">
        <f ca="1">IF(AND(AX$5:AX$373&gt;=$3:$3,AX$5:AX$373&lt;=$4:$4),Table1[[#This Row],[CTN]],"")</f>
        <v/>
      </c>
      <c r="AH271" s="2" t="str">
        <f ca="1">IF(Table1[[#This Row],[CTN_MG_1]]="","",Table1[[#This Row],[SISA X]])</f>
        <v/>
      </c>
      <c r="AI271" s="2" t="str">
        <f ca="1">IF(Table1[[#This Row],[QTY_ECER_MG_1]]="","",Table1[[#This Row],[STN SISA X]])</f>
        <v/>
      </c>
      <c r="AJ271" s="2" t="str">
        <f ca="1">IF(Table1[[#This Row],[CTN_MG_1]]="","",COUNT(AG$6:AG271))</f>
        <v/>
      </c>
      <c r="AK271" s="2">
        <f ca="1">IF(AND(Table1[TGL_H]&gt;=$3:$3,Table1[TGL_H]&lt;=$4:$4),Table1[CTN],"")</f>
        <v>2</v>
      </c>
      <c r="AL271" s="2" t="str">
        <f ca="1">IF(Table1[[#This Row],[CTN_MG_2]]="","",Table1[[#This Row],[SISA X]])</f>
        <v/>
      </c>
      <c r="AM271" s="2" t="str">
        <f ca="1">IF(Table1[[#This Row],[QTY_ECER_MG_2]]="","",Table1[[#This Row],[STN SISA X]])</f>
        <v/>
      </c>
      <c r="AN271" s="2">
        <f ca="1">IF(Table1[[#This Row],[CTN_MG_2]]="","",COUNT(AK$6:AK271))</f>
        <v>97</v>
      </c>
      <c r="AO271" s="2" t="str">
        <f ca="1">IF(AND(AX$5:AX$373&gt;=$3:$3,AX$5:AX$373&lt;=$4:$4),Table1[[#This Row],[CTN]],"")</f>
        <v/>
      </c>
      <c r="AP271" s="2" t="str">
        <f ca="1">IF(Table1[[#This Row],[CTN_MG_3]]="","",Table1[[#This Row],[SISA X]])</f>
        <v/>
      </c>
      <c r="AQ271" s="2" t="str">
        <f ca="1">IF(Table1[[#This Row],[QTY_ECER_MG_3]]="","",Table1[[#This Row],[STN SISA X]])</f>
        <v/>
      </c>
      <c r="AR271" s="4" t="str">
        <f ca="1">IF(Table1[[#This Row],[CTN_MG_3]]="","",COUNT(AO$6:AO271))</f>
        <v/>
      </c>
      <c r="AS271" s="4" t="str">
        <f ca="1">IF(AND(Table1[[#This Row],[TGL_H]]&gt;=$3:$3,Table1[[#This Row],[TGL_H]]&lt;=$4:$4),Table1[[#This Row],[CTN]],"")</f>
        <v/>
      </c>
      <c r="AT271" s="4" t="str">
        <f ca="1">IF(Table1[[#This Row],[CTN_MG_4]]="","",Table1[[#This Row],[SISA X]])</f>
        <v/>
      </c>
      <c r="AU271" s="4" t="str">
        <f ca="1">IF(Table1[[#This Row],[QTY_ECER_MG_4]]="","",Table1[[#This Row],[STN SISA X]])</f>
        <v/>
      </c>
      <c r="AV271" s="4" t="str">
        <f ca="1">IF(Table1[[#This Row],[CTN_MG_4]]="","",COUNT(AS$6:AS271))</f>
        <v/>
      </c>
      <c r="AW271" s="4">
        <f ca="1">IF(Table1[[#This Row],[ID_4]]="",IF(Table1[[#This Row],[ID_3]]="",IF(Table1[[#This Row],[ID_2]]="",IF(Table1[[#This Row],[ID_1]]="","",1),2),3),4)</f>
        <v>2</v>
      </c>
      <c r="AX271" s="3">
        <f ca="1">INDEX([1]!NOTA[TGL_H],Table1[[#This Row],[//NOTA]])</f>
        <v>45121</v>
      </c>
    </row>
    <row r="272" spans="1:50" x14ac:dyDescent="0.25">
      <c r="A272" s="1">
        <v>334</v>
      </c>
      <c r="D272" s="4" t="str">
        <f ca="1">INDEX([1]!NOTA[NB NOTA_C_QTY],Table1[[#This Row],[//NOTA]])</f>
        <v>kenkoscissorsc848n10lsnartomoro</v>
      </c>
      <c r="E272" s="4" t="str">
        <f ca="1">INDEX([1]!NOTA[NB NOTA_C_QTY],Table1[[#This Row],[//NOTA]])&amp;Table1[[#This Row],[MINGGU]]</f>
        <v>kenkoscissorsc848n10lsnartomoro2</v>
      </c>
      <c r="F272" s="4">
        <f t="shared" si="4"/>
        <v>334</v>
      </c>
      <c r="G272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72" s="4">
        <f ca="1">MATCH(Table1[[#This Row],[NB NOTA_C_QTY]],[2]!db[NB NOTA_C_QTY+F],0)</f>
        <v>445</v>
      </c>
      <c r="I272" s="4" t="str">
        <f ca="1">INDEX(INDIRECT($4:$4),Table1[//DB])</f>
        <v>Gunting Kenko SC-848 N</v>
      </c>
      <c r="J272" s="4" t="str">
        <f ca="1">INDEX(INDIRECT($4:$4),Table1[//DB])</f>
        <v>ARTO MORO</v>
      </c>
      <c r="K272" s="5" t="str">
        <f ca="1">INDEX(INDIRECT($4:$4),Table1[//DB])</f>
        <v>KENKO</v>
      </c>
      <c r="L272" s="4" t="str">
        <f ca="1">INDEX(INDIRECT($4:$4),Table1[//DB])</f>
        <v>10 LSN</v>
      </c>
      <c r="M272" s="4" t="str">
        <f ca="1">INDEX(INDIRECT($4:$4),Table1[//DB])</f>
        <v>gunting</v>
      </c>
      <c r="N272" s="4" t="str">
        <f ca="1">INDEX(INDIRECT($4:$4),Table1[//DB])</f>
        <v>10</v>
      </c>
      <c r="O272" s="4" t="str">
        <f ca="1">INDEX(INDIRECT($4:$4),Table1[//DB])</f>
        <v>LSN</v>
      </c>
      <c r="P272" s="4">
        <f ca="1">INDEX(INDIRECT($4:$4),Table1[//DB])</f>
        <v>12</v>
      </c>
      <c r="Q272" s="4" t="str">
        <f ca="1">INDEX(INDIRECT($4:$4),Table1[//DB])</f>
        <v>PCS</v>
      </c>
      <c r="R272" s="4" t="str">
        <f ca="1">INDEX(INDIRECT($4:$4),Table1[//DB])</f>
        <v/>
      </c>
      <c r="S272" s="4" t="str">
        <f ca="1">INDEX(INDIRECT($4:$4),Table1[//DB])</f>
        <v/>
      </c>
      <c r="T272" s="4">
        <f ca="1">INDEX(INDIRECT($4:$4),Table1[//DB])</f>
        <v>120</v>
      </c>
      <c r="U272" s="4" t="str">
        <f ca="1">INDEX(INDIRECT($4:$4),Table1[//DB])</f>
        <v>PCS</v>
      </c>
      <c r="V272" s="4"/>
      <c r="W272" s="2">
        <f>INDEX([1]!NOTA[C],Table1[[#This Row],[//NOTA]])</f>
        <v>2</v>
      </c>
      <c r="X272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72" s="2">
        <f ca="1">INDEX(INDIRECT($2:$2),Table1[//NOTA])</f>
        <v>0</v>
      </c>
      <c r="Z272" s="2">
        <f>IF(Table1[[#This Row],[CTN]]&lt;1,"",INDEX([1]!NOTA[QTY],Table1[[#This Row],[//NOTA]]))</f>
        <v>0</v>
      </c>
      <c r="AA272" s="2">
        <f>IF(Table1[[#This Row],[CTN]]&lt;1,"",INDEX([1]!NOTA[STN],Table1[[#This Row],[//NOTA]]))</f>
        <v>0</v>
      </c>
      <c r="AB27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240</v>
      </c>
      <c r="AC272" s="4" t="str">
        <f>IF(Table1[[#This Row],[CTN]]&lt;1,INDEX([1]!NOTA[QTY],Table1[[#This Row],[//NOTA]]),"")</f>
        <v/>
      </c>
      <c r="AD272" s="4" t="str">
        <f>IF(Table1[[#This Row],[SISA]]="","",INDEX([1]!NOTA[STN],Table1[[#This Row],[//NOTA]]))</f>
        <v/>
      </c>
      <c r="AE27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72" s="2" t="str">
        <f>IF(Table1[[#This Row],[SISA X]]="","",Table1[[#This Row],[STN X]])</f>
        <v/>
      </c>
      <c r="AG272" s="2" t="str">
        <f ca="1">IF(AND(AX$5:AX$373&gt;=$3:$3,AX$5:AX$373&lt;=$4:$4),Table1[[#This Row],[CTN]],"")</f>
        <v/>
      </c>
      <c r="AH272" s="2" t="str">
        <f ca="1">IF(Table1[[#This Row],[CTN_MG_1]]="","",Table1[[#This Row],[SISA X]])</f>
        <v/>
      </c>
      <c r="AI272" s="2" t="str">
        <f ca="1">IF(Table1[[#This Row],[QTY_ECER_MG_1]]="","",Table1[[#This Row],[STN SISA X]])</f>
        <v/>
      </c>
      <c r="AJ272" s="2" t="str">
        <f ca="1">IF(Table1[[#This Row],[CTN_MG_1]]="","",COUNT(AG$6:AG272))</f>
        <v/>
      </c>
      <c r="AK272" s="2">
        <f ca="1">IF(AND(Table1[TGL_H]&gt;=$3:$3,Table1[TGL_H]&lt;=$4:$4),Table1[CTN],"")</f>
        <v>2</v>
      </c>
      <c r="AL272" s="2" t="str">
        <f ca="1">IF(Table1[[#This Row],[CTN_MG_2]]="","",Table1[[#This Row],[SISA X]])</f>
        <v/>
      </c>
      <c r="AM272" s="2" t="str">
        <f ca="1">IF(Table1[[#This Row],[QTY_ECER_MG_2]]="","",Table1[[#This Row],[STN SISA X]])</f>
        <v/>
      </c>
      <c r="AN272" s="2">
        <f ca="1">IF(Table1[[#This Row],[CTN_MG_2]]="","",COUNT(AK$6:AK272))</f>
        <v>98</v>
      </c>
      <c r="AO272" s="2" t="str">
        <f ca="1">IF(AND(AX$5:AX$373&gt;=$3:$3,AX$5:AX$373&lt;=$4:$4),Table1[[#This Row],[CTN]],"")</f>
        <v/>
      </c>
      <c r="AP272" s="2" t="str">
        <f ca="1">IF(Table1[[#This Row],[CTN_MG_3]]="","",Table1[[#This Row],[SISA X]])</f>
        <v/>
      </c>
      <c r="AQ272" s="2" t="str">
        <f ca="1">IF(Table1[[#This Row],[QTY_ECER_MG_3]]="","",Table1[[#This Row],[STN SISA X]])</f>
        <v/>
      </c>
      <c r="AR272" s="4" t="str">
        <f ca="1">IF(Table1[[#This Row],[CTN_MG_3]]="","",COUNT(AO$6:AO272))</f>
        <v/>
      </c>
      <c r="AS272" s="4" t="str">
        <f ca="1">IF(AND(Table1[[#This Row],[TGL_H]]&gt;=$3:$3,Table1[[#This Row],[TGL_H]]&lt;=$4:$4),Table1[[#This Row],[CTN]],"")</f>
        <v/>
      </c>
      <c r="AT272" s="4" t="str">
        <f ca="1">IF(Table1[[#This Row],[CTN_MG_4]]="","",Table1[[#This Row],[SISA X]])</f>
        <v/>
      </c>
      <c r="AU272" s="4" t="str">
        <f ca="1">IF(Table1[[#This Row],[QTY_ECER_MG_4]]="","",Table1[[#This Row],[STN SISA X]])</f>
        <v/>
      </c>
      <c r="AV272" s="4" t="str">
        <f ca="1">IF(Table1[[#This Row],[CTN_MG_4]]="","",COUNT(AS$6:AS272))</f>
        <v/>
      </c>
      <c r="AW272" s="4">
        <f ca="1">IF(Table1[[#This Row],[ID_4]]="",IF(Table1[[#This Row],[ID_3]]="",IF(Table1[[#This Row],[ID_2]]="",IF(Table1[[#This Row],[ID_1]]="","",1),2),3),4)</f>
        <v>2</v>
      </c>
      <c r="AX272" s="3">
        <f ca="1">INDEX([1]!NOTA[TGL_H],Table1[[#This Row],[//NOTA]])</f>
        <v>45121</v>
      </c>
    </row>
    <row r="273" spans="1:50" x14ac:dyDescent="0.25">
      <c r="A273" s="1">
        <v>335</v>
      </c>
      <c r="D273" s="4" t="str">
        <f ca="1">INDEX([1]!NOTA[NB NOTA_C_QTY],Table1[[#This Row],[//NOTA]])</f>
        <v>kenkojumboclipno520pak10boxartomoro</v>
      </c>
      <c r="E273" s="4" t="str">
        <f ca="1">INDEX([1]!NOTA[NB NOTA_C_QTY],Table1[[#This Row],[//NOTA]])&amp;Table1[[#This Row],[MINGGU]]</f>
        <v>kenkojumboclipno520pak10boxartomoro2</v>
      </c>
      <c r="F273" s="4">
        <f t="shared" si="4"/>
        <v>335</v>
      </c>
      <c r="G273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73" s="4">
        <f ca="1">MATCH(Table1[[#This Row],[NB NOTA_C_QTY]],[2]!db[NB NOTA_C_QTY+F],0)</f>
        <v>287</v>
      </c>
      <c r="I273" s="4" t="str">
        <f ca="1">INDEX(INDIRECT($4:$4),Table1[//DB])</f>
        <v>Clip Jumbo Kenko no.5</v>
      </c>
      <c r="J273" s="4" t="str">
        <f ca="1">INDEX(INDIRECT($4:$4),Table1[//DB])</f>
        <v>ARTO MORO</v>
      </c>
      <c r="K273" s="5" t="str">
        <f ca="1">INDEX(INDIRECT($4:$4),Table1[//DB])</f>
        <v>KENKO</v>
      </c>
      <c r="L273" s="4" t="str">
        <f ca="1">INDEX(INDIRECT($4:$4),Table1[//DB])</f>
        <v>20 PAK (10 BOX)</v>
      </c>
      <c r="M273" s="4" t="str">
        <f ca="1">INDEX(INDIRECT($4:$4),Table1[//DB])</f>
        <v>clip</v>
      </c>
      <c r="N273" s="4" t="str">
        <f ca="1">INDEX(INDIRECT($4:$4),Table1[//DB])</f>
        <v>20</v>
      </c>
      <c r="O273" s="4" t="str">
        <f ca="1">INDEX(INDIRECT($4:$4),Table1[//DB])</f>
        <v>PAK</v>
      </c>
      <c r="P273" s="4" t="str">
        <f ca="1">INDEX(INDIRECT($4:$4),Table1[//DB])</f>
        <v>10</v>
      </c>
      <c r="Q273" s="4" t="str">
        <f ca="1">INDEX(INDIRECT($4:$4),Table1[//DB])</f>
        <v>BOX</v>
      </c>
      <c r="R273" s="4" t="str">
        <f ca="1">INDEX(INDIRECT($4:$4),Table1[//DB])</f>
        <v/>
      </c>
      <c r="S273" s="4" t="str">
        <f ca="1">INDEX(INDIRECT($4:$4),Table1[//DB])</f>
        <v/>
      </c>
      <c r="T273" s="4">
        <f ca="1">INDEX(INDIRECT($4:$4),Table1[//DB])</f>
        <v>200</v>
      </c>
      <c r="U273" s="4" t="str">
        <f ca="1">INDEX(INDIRECT($4:$4),Table1[//DB])</f>
        <v>BOX</v>
      </c>
      <c r="V273" s="4"/>
      <c r="W273" s="2">
        <f>INDEX([1]!NOTA[C],Table1[[#This Row],[//NOTA]])</f>
        <v>1</v>
      </c>
      <c r="X273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73" s="2">
        <f ca="1">INDEX(INDIRECT($2:$2),Table1[//NOTA])</f>
        <v>0</v>
      </c>
      <c r="Z273" s="2">
        <f>IF(Table1[[#This Row],[CTN]]&lt;1,"",INDEX([1]!NOTA[QTY],Table1[[#This Row],[//NOTA]]))</f>
        <v>0</v>
      </c>
      <c r="AA273" s="2">
        <f>IF(Table1[[#This Row],[CTN]]&lt;1,"",INDEX([1]!NOTA[STN],Table1[[#This Row],[//NOTA]]))</f>
        <v>0</v>
      </c>
      <c r="AB27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200</v>
      </c>
      <c r="AC273" s="4" t="str">
        <f>IF(Table1[[#This Row],[CTN]]&lt;1,INDEX([1]!NOTA[QTY],Table1[[#This Row],[//NOTA]]),"")</f>
        <v/>
      </c>
      <c r="AD273" s="4" t="str">
        <f>IF(Table1[[#This Row],[SISA]]="","",INDEX([1]!NOTA[STN],Table1[[#This Row],[//NOTA]]))</f>
        <v/>
      </c>
      <c r="AE27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73" s="2" t="str">
        <f>IF(Table1[[#This Row],[SISA X]]="","",Table1[[#This Row],[STN X]])</f>
        <v/>
      </c>
      <c r="AG273" s="2" t="str">
        <f ca="1">IF(AND(AX$5:AX$373&gt;=$3:$3,AX$5:AX$373&lt;=$4:$4),Table1[[#This Row],[CTN]],"")</f>
        <v/>
      </c>
      <c r="AH273" s="2" t="str">
        <f ca="1">IF(Table1[[#This Row],[CTN_MG_1]]="","",Table1[[#This Row],[SISA X]])</f>
        <v/>
      </c>
      <c r="AI273" s="2" t="str">
        <f ca="1">IF(Table1[[#This Row],[QTY_ECER_MG_1]]="","",Table1[[#This Row],[STN SISA X]])</f>
        <v/>
      </c>
      <c r="AJ273" s="2" t="str">
        <f ca="1">IF(Table1[[#This Row],[CTN_MG_1]]="","",COUNT(AG$6:AG273))</f>
        <v/>
      </c>
      <c r="AK273" s="2">
        <f ca="1">IF(AND(Table1[TGL_H]&gt;=$3:$3,Table1[TGL_H]&lt;=$4:$4),Table1[CTN],"")</f>
        <v>1</v>
      </c>
      <c r="AL273" s="2" t="str">
        <f ca="1">IF(Table1[[#This Row],[CTN_MG_2]]="","",Table1[[#This Row],[SISA X]])</f>
        <v/>
      </c>
      <c r="AM273" s="2" t="str">
        <f ca="1">IF(Table1[[#This Row],[QTY_ECER_MG_2]]="","",Table1[[#This Row],[STN SISA X]])</f>
        <v/>
      </c>
      <c r="AN273" s="2">
        <f ca="1">IF(Table1[[#This Row],[CTN_MG_2]]="","",COUNT(AK$6:AK273))</f>
        <v>99</v>
      </c>
      <c r="AO273" s="2" t="str">
        <f ca="1">IF(AND(AX$5:AX$373&gt;=$3:$3,AX$5:AX$373&lt;=$4:$4),Table1[[#This Row],[CTN]],"")</f>
        <v/>
      </c>
      <c r="AP273" s="2" t="str">
        <f ca="1">IF(Table1[[#This Row],[CTN_MG_3]]="","",Table1[[#This Row],[SISA X]])</f>
        <v/>
      </c>
      <c r="AQ273" s="2" t="str">
        <f ca="1">IF(Table1[[#This Row],[QTY_ECER_MG_3]]="","",Table1[[#This Row],[STN SISA X]])</f>
        <v/>
      </c>
      <c r="AR273" s="4" t="str">
        <f ca="1">IF(Table1[[#This Row],[CTN_MG_3]]="","",COUNT(AO$6:AO273))</f>
        <v/>
      </c>
      <c r="AS273" s="4" t="str">
        <f ca="1">IF(AND(Table1[[#This Row],[TGL_H]]&gt;=$3:$3,Table1[[#This Row],[TGL_H]]&lt;=$4:$4),Table1[[#This Row],[CTN]],"")</f>
        <v/>
      </c>
      <c r="AT273" s="4" t="str">
        <f ca="1">IF(Table1[[#This Row],[CTN_MG_4]]="","",Table1[[#This Row],[SISA X]])</f>
        <v/>
      </c>
      <c r="AU273" s="4" t="str">
        <f ca="1">IF(Table1[[#This Row],[QTY_ECER_MG_4]]="","",Table1[[#This Row],[STN SISA X]])</f>
        <v/>
      </c>
      <c r="AV273" s="4" t="str">
        <f ca="1">IF(Table1[[#This Row],[CTN_MG_4]]="","",COUNT(AS$6:AS273))</f>
        <v/>
      </c>
      <c r="AW273" s="4">
        <f ca="1">IF(Table1[[#This Row],[ID_4]]="",IF(Table1[[#This Row],[ID_3]]="",IF(Table1[[#This Row],[ID_2]]="",IF(Table1[[#This Row],[ID_1]]="","",1),2),3),4)</f>
        <v>2</v>
      </c>
      <c r="AX273" s="3">
        <f ca="1">INDEX([1]!NOTA[TGL_H],Table1[[#This Row],[//NOTA]])</f>
        <v>45121</v>
      </c>
    </row>
    <row r="274" spans="1:50" x14ac:dyDescent="0.25">
      <c r="A274" s="1">
        <v>337</v>
      </c>
      <c r="D274" s="4" t="str">
        <f ca="1">INDEX([1]!NOTA[NB NOTA_C_QTY],Table1[[#This Row],[//NOTA]])</f>
        <v>kenkocorrectionfluidke10836lsnartomoro</v>
      </c>
      <c r="E274" s="4" t="str">
        <f ca="1">INDEX([1]!NOTA[NB NOTA_C_QTY],Table1[[#This Row],[//NOTA]])&amp;Table1[[#This Row],[MINGGU]]</f>
        <v>kenkocorrectionfluidke10836lsnartomoro2</v>
      </c>
      <c r="F274" s="4">
        <f t="shared" si="4"/>
        <v>337</v>
      </c>
      <c r="G274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74" s="4">
        <f ca="1">MATCH(Table1[[#This Row],[NB NOTA_C_QTY]],[2]!db[NB NOTA_C_QTY+F],0)</f>
        <v>998</v>
      </c>
      <c r="I274" s="4" t="str">
        <f ca="1">INDEX(INDIRECT($4:$4),Table1[//DB])</f>
        <v>Tipe-ex Kenko KE-108</v>
      </c>
      <c r="J274" s="4" t="str">
        <f ca="1">INDEX(INDIRECT($4:$4),Table1[//DB])</f>
        <v>ARTO MORO</v>
      </c>
      <c r="K274" s="5" t="str">
        <f ca="1">INDEX(INDIRECT($4:$4),Table1[//DB])</f>
        <v>KENKO</v>
      </c>
      <c r="L274" s="4" t="str">
        <f ca="1">INDEX(INDIRECT($4:$4),Table1[//DB])</f>
        <v>36 LSN</v>
      </c>
      <c r="M274" s="4" t="str">
        <f ca="1">INDEX(INDIRECT($4:$4),Table1[//DB])</f>
        <v>tipex</v>
      </c>
      <c r="N274" s="4" t="str">
        <f ca="1">INDEX(INDIRECT($4:$4),Table1[//DB])</f>
        <v>36</v>
      </c>
      <c r="O274" s="4" t="str">
        <f ca="1">INDEX(INDIRECT($4:$4),Table1[//DB])</f>
        <v>LSN</v>
      </c>
      <c r="P274" s="4">
        <f ca="1">INDEX(INDIRECT($4:$4),Table1[//DB])</f>
        <v>12</v>
      </c>
      <c r="Q274" s="4" t="str">
        <f ca="1">INDEX(INDIRECT($4:$4),Table1[//DB])</f>
        <v>PCS</v>
      </c>
      <c r="R274" s="4" t="str">
        <f ca="1">INDEX(INDIRECT($4:$4),Table1[//DB])</f>
        <v/>
      </c>
      <c r="S274" s="4" t="str">
        <f ca="1">INDEX(INDIRECT($4:$4),Table1[//DB])</f>
        <v/>
      </c>
      <c r="T274" s="4">
        <f ca="1">INDEX(INDIRECT($4:$4),Table1[//DB])</f>
        <v>432</v>
      </c>
      <c r="U274" s="4" t="str">
        <f ca="1">INDEX(INDIRECT($4:$4),Table1[//DB])</f>
        <v>PCS</v>
      </c>
      <c r="V274" s="4"/>
      <c r="W274" s="2">
        <f>INDEX([1]!NOTA[C],Table1[[#This Row],[//NOTA]])</f>
        <v>3</v>
      </c>
      <c r="X274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274" s="2">
        <f ca="1">INDEX(INDIRECT($2:$2),Table1[//NOTA])</f>
        <v>0</v>
      </c>
      <c r="Z274" s="2">
        <f>IF(Table1[[#This Row],[CTN]]&lt;1,"",INDEX([1]!NOTA[QTY],Table1[[#This Row],[//NOTA]]))</f>
        <v>0</v>
      </c>
      <c r="AA274" s="2">
        <f>IF(Table1[[#This Row],[CTN]]&lt;1,"",INDEX([1]!NOTA[STN],Table1[[#This Row],[//NOTA]]))</f>
        <v>0</v>
      </c>
      <c r="AB27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1296</v>
      </c>
      <c r="AC274" s="4" t="str">
        <f>IF(Table1[[#This Row],[CTN]]&lt;1,INDEX([1]!NOTA[QTY],Table1[[#This Row],[//NOTA]]),"")</f>
        <v/>
      </c>
      <c r="AD274" s="4" t="str">
        <f>IF(Table1[[#This Row],[SISA]]="","",INDEX([1]!NOTA[STN],Table1[[#This Row],[//NOTA]]))</f>
        <v/>
      </c>
      <c r="AE27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74" s="2" t="str">
        <f>IF(Table1[[#This Row],[SISA X]]="","",Table1[[#This Row],[STN X]])</f>
        <v/>
      </c>
      <c r="AG274" s="2" t="str">
        <f ca="1">IF(AND(AX$5:AX$373&gt;=$3:$3,AX$5:AX$373&lt;=$4:$4),Table1[[#This Row],[CTN]],"")</f>
        <v/>
      </c>
      <c r="AH274" s="2" t="str">
        <f ca="1">IF(Table1[[#This Row],[CTN_MG_1]]="","",Table1[[#This Row],[SISA X]])</f>
        <v/>
      </c>
      <c r="AI274" s="2" t="str">
        <f ca="1">IF(Table1[[#This Row],[QTY_ECER_MG_1]]="","",Table1[[#This Row],[STN SISA X]])</f>
        <v/>
      </c>
      <c r="AJ274" s="2" t="str">
        <f ca="1">IF(Table1[[#This Row],[CTN_MG_1]]="","",COUNT(AG$6:AG274))</f>
        <v/>
      </c>
      <c r="AK274" s="2">
        <f ca="1">IF(AND(Table1[TGL_H]&gt;=$3:$3,Table1[TGL_H]&lt;=$4:$4),Table1[CTN],"")</f>
        <v>3</v>
      </c>
      <c r="AL274" s="2" t="str">
        <f ca="1">IF(Table1[[#This Row],[CTN_MG_2]]="","",Table1[[#This Row],[SISA X]])</f>
        <v/>
      </c>
      <c r="AM274" s="2" t="str">
        <f ca="1">IF(Table1[[#This Row],[QTY_ECER_MG_2]]="","",Table1[[#This Row],[STN SISA X]])</f>
        <v/>
      </c>
      <c r="AN274" s="2">
        <f ca="1">IF(Table1[[#This Row],[CTN_MG_2]]="","",COUNT(AK$6:AK274))</f>
        <v>100</v>
      </c>
      <c r="AO274" s="2" t="str">
        <f ca="1">IF(AND(AX$5:AX$373&gt;=$3:$3,AX$5:AX$373&lt;=$4:$4),Table1[[#This Row],[CTN]],"")</f>
        <v/>
      </c>
      <c r="AP274" s="2" t="str">
        <f ca="1">IF(Table1[[#This Row],[CTN_MG_3]]="","",Table1[[#This Row],[SISA X]])</f>
        <v/>
      </c>
      <c r="AQ274" s="2" t="str">
        <f ca="1">IF(Table1[[#This Row],[QTY_ECER_MG_3]]="","",Table1[[#This Row],[STN SISA X]])</f>
        <v/>
      </c>
      <c r="AR274" s="4" t="str">
        <f ca="1">IF(Table1[[#This Row],[CTN_MG_3]]="","",COUNT(AO$6:AO274))</f>
        <v/>
      </c>
      <c r="AS274" s="4" t="str">
        <f ca="1">IF(AND(Table1[[#This Row],[TGL_H]]&gt;=$3:$3,Table1[[#This Row],[TGL_H]]&lt;=$4:$4),Table1[[#This Row],[CTN]],"")</f>
        <v/>
      </c>
      <c r="AT274" s="4" t="str">
        <f ca="1">IF(Table1[[#This Row],[CTN_MG_4]]="","",Table1[[#This Row],[SISA X]])</f>
        <v/>
      </c>
      <c r="AU274" s="4" t="str">
        <f ca="1">IF(Table1[[#This Row],[QTY_ECER_MG_4]]="","",Table1[[#This Row],[STN SISA X]])</f>
        <v/>
      </c>
      <c r="AV274" s="4" t="str">
        <f ca="1">IF(Table1[[#This Row],[CTN_MG_4]]="","",COUNT(AS$6:AS274))</f>
        <v/>
      </c>
      <c r="AW274" s="4">
        <f ca="1">IF(Table1[[#This Row],[ID_4]]="",IF(Table1[[#This Row],[ID_3]]="",IF(Table1[[#This Row],[ID_2]]="",IF(Table1[[#This Row],[ID_1]]="","",1),2),3),4)</f>
        <v>2</v>
      </c>
      <c r="AX274" s="3">
        <f ca="1">INDEX([1]!NOTA[TGL_H],Table1[[#This Row],[//NOTA]])</f>
        <v>45121</v>
      </c>
    </row>
    <row r="275" spans="1:50" x14ac:dyDescent="0.25">
      <c r="A275" s="1">
        <v>338</v>
      </c>
      <c r="D275" s="4" t="str">
        <f ca="1">INDEX([1]!NOTA[NB NOTA_C_QTY],Table1[[#This Row],[//NOTA]])</f>
        <v>kenkocorrectionfluidke0136lsnartomoro</v>
      </c>
      <c r="E275" s="4" t="str">
        <f ca="1">INDEX([1]!NOTA[NB NOTA_C_QTY],Table1[[#This Row],[//NOTA]])&amp;Table1[[#This Row],[MINGGU]]</f>
        <v>kenkocorrectionfluidke0136lsnartomoro2</v>
      </c>
      <c r="F275" s="4">
        <f t="shared" si="4"/>
        <v>338</v>
      </c>
      <c r="G275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75" s="4">
        <f ca="1">MATCH(Table1[[#This Row],[NB NOTA_C_QTY]],[2]!db[NB NOTA_C_QTY+F],0)</f>
        <v>996</v>
      </c>
      <c r="I275" s="4" t="str">
        <f ca="1">INDEX(INDIRECT($4:$4),Table1[//DB])</f>
        <v>Tipe-ex Kenko KE-01</v>
      </c>
      <c r="J275" s="4" t="str">
        <f ca="1">INDEX(INDIRECT($4:$4),Table1[//DB])</f>
        <v>ARTO MORO</v>
      </c>
      <c r="K275" s="5" t="str">
        <f ca="1">INDEX(INDIRECT($4:$4),Table1[//DB])</f>
        <v>KENKO</v>
      </c>
      <c r="L275" s="4" t="str">
        <f ca="1">INDEX(INDIRECT($4:$4),Table1[//DB])</f>
        <v>36 LSN</v>
      </c>
      <c r="M275" s="4" t="str">
        <f ca="1">INDEX(INDIRECT($4:$4),Table1[//DB])</f>
        <v>tipex</v>
      </c>
      <c r="N275" s="4" t="str">
        <f ca="1">INDEX(INDIRECT($4:$4),Table1[//DB])</f>
        <v>36</v>
      </c>
      <c r="O275" s="4" t="str">
        <f ca="1">INDEX(INDIRECT($4:$4),Table1[//DB])</f>
        <v>LSN</v>
      </c>
      <c r="P275" s="4">
        <f ca="1">INDEX(INDIRECT($4:$4),Table1[//DB])</f>
        <v>12</v>
      </c>
      <c r="Q275" s="4" t="str">
        <f ca="1">INDEX(INDIRECT($4:$4),Table1[//DB])</f>
        <v>PCS</v>
      </c>
      <c r="R275" s="4" t="str">
        <f ca="1">INDEX(INDIRECT($4:$4),Table1[//DB])</f>
        <v/>
      </c>
      <c r="S275" s="4" t="str">
        <f ca="1">INDEX(INDIRECT($4:$4),Table1[//DB])</f>
        <v/>
      </c>
      <c r="T275" s="4">
        <f ca="1">INDEX(INDIRECT($4:$4),Table1[//DB])</f>
        <v>432</v>
      </c>
      <c r="U275" s="4" t="str">
        <f ca="1">INDEX(INDIRECT($4:$4),Table1[//DB])</f>
        <v>PCS</v>
      </c>
      <c r="V275" s="4"/>
      <c r="W275" s="2">
        <f>INDEX([1]!NOTA[C],Table1[[#This Row],[//NOTA]])</f>
        <v>2</v>
      </c>
      <c r="X275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75" s="2">
        <f ca="1">INDEX(INDIRECT($2:$2),Table1[//NOTA])</f>
        <v>0</v>
      </c>
      <c r="Z275" s="2">
        <f>IF(Table1[[#This Row],[CTN]]&lt;1,"",INDEX([1]!NOTA[QTY],Table1[[#This Row],[//NOTA]]))</f>
        <v>0</v>
      </c>
      <c r="AA275" s="2">
        <f>IF(Table1[[#This Row],[CTN]]&lt;1,"",INDEX([1]!NOTA[STN],Table1[[#This Row],[//NOTA]]))</f>
        <v>0</v>
      </c>
      <c r="AB27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864</v>
      </c>
      <c r="AC275" s="4" t="str">
        <f>IF(Table1[[#This Row],[CTN]]&lt;1,INDEX([1]!NOTA[QTY],Table1[[#This Row],[//NOTA]]),"")</f>
        <v/>
      </c>
      <c r="AD275" s="4" t="str">
        <f>IF(Table1[[#This Row],[SISA]]="","",INDEX([1]!NOTA[STN],Table1[[#This Row],[//NOTA]]))</f>
        <v/>
      </c>
      <c r="AE27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75" s="2" t="str">
        <f>IF(Table1[[#This Row],[SISA X]]="","",Table1[[#This Row],[STN X]])</f>
        <v/>
      </c>
      <c r="AG275" s="2" t="str">
        <f ca="1">IF(AND(AX$5:AX$373&gt;=$3:$3,AX$5:AX$373&lt;=$4:$4),Table1[[#This Row],[CTN]],"")</f>
        <v/>
      </c>
      <c r="AH275" s="2" t="str">
        <f ca="1">IF(Table1[[#This Row],[CTN_MG_1]]="","",Table1[[#This Row],[SISA X]])</f>
        <v/>
      </c>
      <c r="AI275" s="2" t="str">
        <f ca="1">IF(Table1[[#This Row],[QTY_ECER_MG_1]]="","",Table1[[#This Row],[STN SISA X]])</f>
        <v/>
      </c>
      <c r="AJ275" s="2" t="str">
        <f ca="1">IF(Table1[[#This Row],[CTN_MG_1]]="","",COUNT(AG$6:AG275))</f>
        <v/>
      </c>
      <c r="AK275" s="2">
        <f ca="1">IF(AND(Table1[TGL_H]&gt;=$3:$3,Table1[TGL_H]&lt;=$4:$4),Table1[CTN],"")</f>
        <v>2</v>
      </c>
      <c r="AL275" s="2" t="str">
        <f ca="1">IF(Table1[[#This Row],[CTN_MG_2]]="","",Table1[[#This Row],[SISA X]])</f>
        <v/>
      </c>
      <c r="AM275" s="2" t="str">
        <f ca="1">IF(Table1[[#This Row],[QTY_ECER_MG_2]]="","",Table1[[#This Row],[STN SISA X]])</f>
        <v/>
      </c>
      <c r="AN275" s="2">
        <f ca="1">IF(Table1[[#This Row],[CTN_MG_2]]="","",COUNT(AK$6:AK275))</f>
        <v>101</v>
      </c>
      <c r="AO275" s="2" t="str">
        <f ca="1">IF(AND(AX$5:AX$373&gt;=$3:$3,AX$5:AX$373&lt;=$4:$4),Table1[[#This Row],[CTN]],"")</f>
        <v/>
      </c>
      <c r="AP275" s="2" t="str">
        <f ca="1">IF(Table1[[#This Row],[CTN_MG_3]]="","",Table1[[#This Row],[SISA X]])</f>
        <v/>
      </c>
      <c r="AQ275" s="2" t="str">
        <f ca="1">IF(Table1[[#This Row],[QTY_ECER_MG_3]]="","",Table1[[#This Row],[STN SISA X]])</f>
        <v/>
      </c>
      <c r="AR275" s="4" t="str">
        <f ca="1">IF(Table1[[#This Row],[CTN_MG_3]]="","",COUNT(AO$6:AO275))</f>
        <v/>
      </c>
      <c r="AS275" s="4" t="str">
        <f ca="1">IF(AND(Table1[[#This Row],[TGL_H]]&gt;=$3:$3,Table1[[#This Row],[TGL_H]]&lt;=$4:$4),Table1[[#This Row],[CTN]],"")</f>
        <v/>
      </c>
      <c r="AT275" s="4" t="str">
        <f ca="1">IF(Table1[[#This Row],[CTN_MG_4]]="","",Table1[[#This Row],[SISA X]])</f>
        <v/>
      </c>
      <c r="AU275" s="4" t="str">
        <f ca="1">IF(Table1[[#This Row],[QTY_ECER_MG_4]]="","",Table1[[#This Row],[STN SISA X]])</f>
        <v/>
      </c>
      <c r="AV275" s="4" t="str">
        <f ca="1">IF(Table1[[#This Row],[CTN_MG_4]]="","",COUNT(AS$6:AS275))</f>
        <v/>
      </c>
      <c r="AW275" s="4">
        <f ca="1">IF(Table1[[#This Row],[ID_4]]="",IF(Table1[[#This Row],[ID_3]]="",IF(Table1[[#This Row],[ID_2]]="",IF(Table1[[#This Row],[ID_1]]="","",1),2),3),4)</f>
        <v>2</v>
      </c>
      <c r="AX275" s="3">
        <f ca="1">INDEX([1]!NOTA[TGL_H],Table1[[#This Row],[//NOTA]])</f>
        <v>45121</v>
      </c>
    </row>
    <row r="276" spans="1:50" x14ac:dyDescent="0.25">
      <c r="A276" s="1">
        <v>339</v>
      </c>
      <c r="D276" s="4" t="str">
        <f ca="1">INDEX([1]!NOTA[NB NOTA_C_QTY],Table1[[#This Row],[//NOTA]])</f>
        <v>kenkoballpenbp39nblack144lsnartomoro</v>
      </c>
      <c r="E276" s="4" t="str">
        <f ca="1">INDEX([1]!NOTA[NB NOTA_C_QTY],Table1[[#This Row],[//NOTA]])&amp;Table1[[#This Row],[MINGGU]]</f>
        <v>kenkoballpenbp39nblack144lsnartomoro2</v>
      </c>
      <c r="F276" s="4">
        <f t="shared" si="4"/>
        <v>339</v>
      </c>
      <c r="G276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76" s="4">
        <f ca="1">MATCH(Table1[[#This Row],[NB NOTA_C_QTY]],[2]!db[NB NOTA_C_QTY+F],0)</f>
        <v>116</v>
      </c>
      <c r="I276" s="4" t="str">
        <f ca="1">INDEX(INDIRECT($4:$4),Table1[//DB])</f>
        <v>Ballpen Kenko BP-39 N Hitam</v>
      </c>
      <c r="J276" s="4" t="str">
        <f ca="1">INDEX(INDIRECT($4:$4),Table1[//DB])</f>
        <v>ARTO MORO</v>
      </c>
      <c r="K276" s="5" t="str">
        <f ca="1">INDEX(INDIRECT($4:$4),Table1[//DB])</f>
        <v>KENKO</v>
      </c>
      <c r="L276" s="4" t="str">
        <f ca="1">INDEX(INDIRECT($4:$4),Table1[//DB])</f>
        <v>144 LSN</v>
      </c>
      <c r="M276" s="4" t="str">
        <f ca="1">INDEX(INDIRECT($4:$4),Table1[//DB])</f>
        <v>pen</v>
      </c>
      <c r="N276" s="4" t="str">
        <f ca="1">INDEX(INDIRECT($4:$4),Table1[//DB])</f>
        <v>144</v>
      </c>
      <c r="O276" s="4" t="str">
        <f ca="1">INDEX(INDIRECT($4:$4),Table1[//DB])</f>
        <v>LSN</v>
      </c>
      <c r="P276" s="4">
        <f ca="1">INDEX(INDIRECT($4:$4),Table1[//DB])</f>
        <v>12</v>
      </c>
      <c r="Q276" s="4" t="str">
        <f ca="1">INDEX(INDIRECT($4:$4),Table1[//DB])</f>
        <v>PCS</v>
      </c>
      <c r="R276" s="4" t="str">
        <f ca="1">INDEX(INDIRECT($4:$4),Table1[//DB])</f>
        <v/>
      </c>
      <c r="S276" s="4" t="str">
        <f ca="1">INDEX(INDIRECT($4:$4),Table1[//DB])</f>
        <v/>
      </c>
      <c r="T276" s="4">
        <f ca="1">INDEX(INDIRECT($4:$4),Table1[//DB])</f>
        <v>1728</v>
      </c>
      <c r="U276" s="4" t="str">
        <f ca="1">INDEX(INDIRECT($4:$4),Table1[//DB])</f>
        <v>PCS</v>
      </c>
      <c r="V276" s="4"/>
      <c r="W276" s="2">
        <f>INDEX([1]!NOTA[C],Table1[[#This Row],[//NOTA]])</f>
        <v>2</v>
      </c>
      <c r="X276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76" s="2">
        <f ca="1">INDEX(INDIRECT($2:$2),Table1[//NOTA])</f>
        <v>0</v>
      </c>
      <c r="Z276" s="2">
        <f>IF(Table1[[#This Row],[CTN]]&lt;1,"",INDEX([1]!NOTA[QTY],Table1[[#This Row],[//NOTA]]))</f>
        <v>0</v>
      </c>
      <c r="AA276" s="2">
        <f>IF(Table1[[#This Row],[CTN]]&lt;1,"",INDEX([1]!NOTA[STN],Table1[[#This Row],[//NOTA]]))</f>
        <v>0</v>
      </c>
      <c r="AB27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3456</v>
      </c>
      <c r="AC276" s="4" t="str">
        <f>IF(Table1[[#This Row],[CTN]]&lt;1,INDEX([1]!NOTA[QTY],Table1[[#This Row],[//NOTA]]),"")</f>
        <v/>
      </c>
      <c r="AD276" s="4" t="str">
        <f>IF(Table1[[#This Row],[SISA]]="","",INDEX([1]!NOTA[STN],Table1[[#This Row],[//NOTA]]))</f>
        <v/>
      </c>
      <c r="AE27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76" s="2" t="str">
        <f>IF(Table1[[#This Row],[SISA X]]="","",Table1[[#This Row],[STN X]])</f>
        <v/>
      </c>
      <c r="AG276" s="2" t="str">
        <f ca="1">IF(AND(AX$5:AX$373&gt;=$3:$3,AX$5:AX$373&lt;=$4:$4),Table1[[#This Row],[CTN]],"")</f>
        <v/>
      </c>
      <c r="AH276" s="2" t="str">
        <f ca="1">IF(Table1[[#This Row],[CTN_MG_1]]="","",Table1[[#This Row],[SISA X]])</f>
        <v/>
      </c>
      <c r="AI276" s="2" t="str">
        <f ca="1">IF(Table1[[#This Row],[QTY_ECER_MG_1]]="","",Table1[[#This Row],[STN SISA X]])</f>
        <v/>
      </c>
      <c r="AJ276" s="2" t="str">
        <f ca="1">IF(Table1[[#This Row],[CTN_MG_1]]="","",COUNT(AG$6:AG276))</f>
        <v/>
      </c>
      <c r="AK276" s="2">
        <f ca="1">IF(AND(Table1[TGL_H]&gt;=$3:$3,Table1[TGL_H]&lt;=$4:$4),Table1[CTN],"")</f>
        <v>2</v>
      </c>
      <c r="AL276" s="2" t="str">
        <f ca="1">IF(Table1[[#This Row],[CTN_MG_2]]="","",Table1[[#This Row],[SISA X]])</f>
        <v/>
      </c>
      <c r="AM276" s="2" t="str">
        <f ca="1">IF(Table1[[#This Row],[QTY_ECER_MG_2]]="","",Table1[[#This Row],[STN SISA X]])</f>
        <v/>
      </c>
      <c r="AN276" s="2">
        <f ca="1">IF(Table1[[#This Row],[CTN_MG_2]]="","",COUNT(AK$6:AK276))</f>
        <v>102</v>
      </c>
      <c r="AO276" s="2" t="str">
        <f ca="1">IF(AND(AX$5:AX$373&gt;=$3:$3,AX$5:AX$373&lt;=$4:$4),Table1[[#This Row],[CTN]],"")</f>
        <v/>
      </c>
      <c r="AP276" s="2" t="str">
        <f ca="1">IF(Table1[[#This Row],[CTN_MG_3]]="","",Table1[[#This Row],[SISA X]])</f>
        <v/>
      </c>
      <c r="AQ276" s="2" t="str">
        <f ca="1">IF(Table1[[#This Row],[QTY_ECER_MG_3]]="","",Table1[[#This Row],[STN SISA X]])</f>
        <v/>
      </c>
      <c r="AR276" s="4" t="str">
        <f ca="1">IF(Table1[[#This Row],[CTN_MG_3]]="","",COUNT(AO$6:AO276))</f>
        <v/>
      </c>
      <c r="AS276" s="4" t="str">
        <f ca="1">IF(AND(Table1[[#This Row],[TGL_H]]&gt;=$3:$3,Table1[[#This Row],[TGL_H]]&lt;=$4:$4),Table1[[#This Row],[CTN]],"")</f>
        <v/>
      </c>
      <c r="AT276" s="4" t="str">
        <f ca="1">IF(Table1[[#This Row],[CTN_MG_4]]="","",Table1[[#This Row],[SISA X]])</f>
        <v/>
      </c>
      <c r="AU276" s="4" t="str">
        <f ca="1">IF(Table1[[#This Row],[QTY_ECER_MG_4]]="","",Table1[[#This Row],[STN SISA X]])</f>
        <v/>
      </c>
      <c r="AV276" s="4" t="str">
        <f ca="1">IF(Table1[[#This Row],[CTN_MG_4]]="","",COUNT(AS$6:AS276))</f>
        <v/>
      </c>
      <c r="AW276" s="4">
        <f ca="1">IF(Table1[[#This Row],[ID_4]]="",IF(Table1[[#This Row],[ID_3]]="",IF(Table1[[#This Row],[ID_2]]="",IF(Table1[[#This Row],[ID_1]]="","",1),2),3),4)</f>
        <v>2</v>
      </c>
      <c r="AX276" s="3">
        <f ca="1">INDEX([1]!NOTA[TGL_H],Table1[[#This Row],[//NOTA]])</f>
        <v>45121</v>
      </c>
    </row>
    <row r="277" spans="1:50" x14ac:dyDescent="0.25">
      <c r="A277" s="1">
        <v>340</v>
      </c>
      <c r="D277" s="4" t="str">
        <f ca="1">INDEX([1]!NOTA[NB NOTA_C_QTY],Table1[[#This Row],[//NOTA]])</f>
        <v>kenkostaplerhd5010lsnartomoro</v>
      </c>
      <c r="E277" s="4" t="str">
        <f ca="1">INDEX([1]!NOTA[NB NOTA_C_QTY],Table1[[#This Row],[//NOTA]])&amp;Table1[[#This Row],[MINGGU]]</f>
        <v>kenkostaplerhd5010lsnartomoro2</v>
      </c>
      <c r="F277" s="4">
        <f t="shared" si="4"/>
        <v>340</v>
      </c>
      <c r="G277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77" s="4">
        <f ca="1">MATCH(Table1[[#This Row],[NB NOTA_C_QTY]],[2]!db[NB NOTA_C_QTY+F],0)</f>
        <v>878</v>
      </c>
      <c r="I277" s="4" t="str">
        <f ca="1">INDEX(INDIRECT($4:$4),Table1[//DB])</f>
        <v>Stapler Kenko HD-50</v>
      </c>
      <c r="J277" s="4" t="str">
        <f ca="1">INDEX(INDIRECT($4:$4),Table1[//DB])</f>
        <v>ARTO MORO</v>
      </c>
      <c r="K277" s="5" t="str">
        <f ca="1">INDEX(INDIRECT($4:$4),Table1[//DB])</f>
        <v>KENKO</v>
      </c>
      <c r="L277" s="4" t="str">
        <f ca="1">INDEX(INDIRECT($4:$4),Table1[//DB])</f>
        <v>10 LSN</v>
      </c>
      <c r="M277" s="4" t="str">
        <f ca="1">INDEX(INDIRECT($4:$4),Table1[//DB])</f>
        <v>stapler</v>
      </c>
      <c r="N277" s="4" t="str">
        <f ca="1">INDEX(INDIRECT($4:$4),Table1[//DB])</f>
        <v>10</v>
      </c>
      <c r="O277" s="4" t="str">
        <f ca="1">INDEX(INDIRECT($4:$4),Table1[//DB])</f>
        <v>LSN</v>
      </c>
      <c r="P277" s="4">
        <f ca="1">INDEX(INDIRECT($4:$4),Table1[//DB])</f>
        <v>12</v>
      </c>
      <c r="Q277" s="4" t="str">
        <f ca="1">INDEX(INDIRECT($4:$4),Table1[//DB])</f>
        <v>PCS</v>
      </c>
      <c r="R277" s="4" t="str">
        <f ca="1">INDEX(INDIRECT($4:$4),Table1[//DB])</f>
        <v/>
      </c>
      <c r="S277" s="4" t="str">
        <f ca="1">INDEX(INDIRECT($4:$4),Table1[//DB])</f>
        <v/>
      </c>
      <c r="T277" s="4">
        <f ca="1">INDEX(INDIRECT($4:$4),Table1[//DB])</f>
        <v>120</v>
      </c>
      <c r="U277" s="4" t="str">
        <f ca="1">INDEX(INDIRECT($4:$4),Table1[//DB])</f>
        <v>PCS</v>
      </c>
      <c r="V277" s="4"/>
      <c r="W277" s="2">
        <f>INDEX([1]!NOTA[C],Table1[[#This Row],[//NOTA]])</f>
        <v>1</v>
      </c>
      <c r="X277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77" s="2">
        <f ca="1">INDEX(INDIRECT($2:$2),Table1[//NOTA])</f>
        <v>0</v>
      </c>
      <c r="Z277" s="2">
        <f>IF(Table1[[#This Row],[CTN]]&lt;1,"",INDEX([1]!NOTA[QTY],Table1[[#This Row],[//NOTA]]))</f>
        <v>0</v>
      </c>
      <c r="AA277" s="2">
        <f>IF(Table1[[#This Row],[CTN]]&lt;1,"",INDEX([1]!NOTA[STN],Table1[[#This Row],[//NOTA]]))</f>
        <v>0</v>
      </c>
      <c r="AB27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120</v>
      </c>
      <c r="AC277" s="4" t="str">
        <f>IF(Table1[[#This Row],[CTN]]&lt;1,INDEX([1]!NOTA[QTY],Table1[[#This Row],[//NOTA]]),"")</f>
        <v/>
      </c>
      <c r="AD277" s="4" t="str">
        <f>IF(Table1[[#This Row],[SISA]]="","",INDEX([1]!NOTA[STN],Table1[[#This Row],[//NOTA]]))</f>
        <v/>
      </c>
      <c r="AE27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77" s="2" t="str">
        <f>IF(Table1[[#This Row],[SISA X]]="","",Table1[[#This Row],[STN X]])</f>
        <v/>
      </c>
      <c r="AG277" s="2" t="str">
        <f ca="1">IF(AND(AX$5:AX$373&gt;=$3:$3,AX$5:AX$373&lt;=$4:$4),Table1[[#This Row],[CTN]],"")</f>
        <v/>
      </c>
      <c r="AH277" s="2" t="str">
        <f ca="1">IF(Table1[[#This Row],[CTN_MG_1]]="","",Table1[[#This Row],[SISA X]])</f>
        <v/>
      </c>
      <c r="AI277" s="2" t="str">
        <f ca="1">IF(Table1[[#This Row],[QTY_ECER_MG_1]]="","",Table1[[#This Row],[STN SISA X]])</f>
        <v/>
      </c>
      <c r="AJ277" s="2" t="str">
        <f ca="1">IF(Table1[[#This Row],[CTN_MG_1]]="","",COUNT(AG$6:AG277))</f>
        <v/>
      </c>
      <c r="AK277" s="2">
        <f ca="1">IF(AND(Table1[TGL_H]&gt;=$3:$3,Table1[TGL_H]&lt;=$4:$4),Table1[CTN],"")</f>
        <v>1</v>
      </c>
      <c r="AL277" s="2" t="str">
        <f ca="1">IF(Table1[[#This Row],[CTN_MG_2]]="","",Table1[[#This Row],[SISA X]])</f>
        <v/>
      </c>
      <c r="AM277" s="2" t="str">
        <f ca="1">IF(Table1[[#This Row],[QTY_ECER_MG_2]]="","",Table1[[#This Row],[STN SISA X]])</f>
        <v/>
      </c>
      <c r="AN277" s="2">
        <f ca="1">IF(Table1[[#This Row],[CTN_MG_2]]="","",COUNT(AK$6:AK277))</f>
        <v>103</v>
      </c>
      <c r="AO277" s="2" t="str">
        <f ca="1">IF(AND(AX$5:AX$373&gt;=$3:$3,AX$5:AX$373&lt;=$4:$4),Table1[[#This Row],[CTN]],"")</f>
        <v/>
      </c>
      <c r="AP277" s="2" t="str">
        <f ca="1">IF(Table1[[#This Row],[CTN_MG_3]]="","",Table1[[#This Row],[SISA X]])</f>
        <v/>
      </c>
      <c r="AQ277" s="2" t="str">
        <f ca="1">IF(Table1[[#This Row],[QTY_ECER_MG_3]]="","",Table1[[#This Row],[STN SISA X]])</f>
        <v/>
      </c>
      <c r="AR277" s="4" t="str">
        <f ca="1">IF(Table1[[#This Row],[CTN_MG_3]]="","",COUNT(AO$6:AO277))</f>
        <v/>
      </c>
      <c r="AS277" s="4" t="str">
        <f ca="1">IF(AND(Table1[[#This Row],[TGL_H]]&gt;=$3:$3,Table1[[#This Row],[TGL_H]]&lt;=$4:$4),Table1[[#This Row],[CTN]],"")</f>
        <v/>
      </c>
      <c r="AT277" s="4" t="str">
        <f ca="1">IF(Table1[[#This Row],[CTN_MG_4]]="","",Table1[[#This Row],[SISA X]])</f>
        <v/>
      </c>
      <c r="AU277" s="4" t="str">
        <f ca="1">IF(Table1[[#This Row],[QTY_ECER_MG_4]]="","",Table1[[#This Row],[STN SISA X]])</f>
        <v/>
      </c>
      <c r="AV277" s="4" t="str">
        <f ca="1">IF(Table1[[#This Row],[CTN_MG_4]]="","",COUNT(AS$6:AS277))</f>
        <v/>
      </c>
      <c r="AW277" s="4">
        <f ca="1">IF(Table1[[#This Row],[ID_4]]="",IF(Table1[[#This Row],[ID_3]]="",IF(Table1[[#This Row],[ID_2]]="",IF(Table1[[#This Row],[ID_1]]="","",1),2),3),4)</f>
        <v>2</v>
      </c>
      <c r="AX277" s="3">
        <f ca="1">INDEX([1]!NOTA[TGL_H],Table1[[#This Row],[//NOTA]])</f>
        <v>45121</v>
      </c>
    </row>
    <row r="278" spans="1:50" x14ac:dyDescent="0.25">
      <c r="A278" s="1">
        <v>341</v>
      </c>
      <c r="D278" s="4" t="str">
        <f ca="1">INDEX([1]!NOTA[NB NOTA_C_QTY],Table1[[#This Row],[//NOTA]])</f>
        <v>kenkogluestick8grsmall36box30pcsartomoro</v>
      </c>
      <c r="E278" s="4" t="str">
        <f ca="1">INDEX([1]!NOTA[NB NOTA_C_QTY],Table1[[#This Row],[//NOTA]])&amp;Table1[[#This Row],[MINGGU]]</f>
        <v>kenkogluestick8grsmall36box30pcsartomoro2</v>
      </c>
      <c r="F278" s="4">
        <f t="shared" si="4"/>
        <v>341</v>
      </c>
      <c r="G278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78" s="4">
        <f ca="1">MATCH(Table1[[#This Row],[NB NOTA_C_QTY]],[2]!db[NB NOTA_C_QTY+F],0)</f>
        <v>561</v>
      </c>
      <c r="I278" s="4" t="str">
        <f ca="1">INDEX(INDIRECT($4:$4),Table1[//DB])</f>
        <v>Lem stick Kenko 8gr kecil</v>
      </c>
      <c r="J278" s="4" t="str">
        <f ca="1">INDEX(INDIRECT($4:$4),Table1[//DB])</f>
        <v>ARTO MORO</v>
      </c>
      <c r="K278" s="5" t="str">
        <f ca="1">INDEX(INDIRECT($4:$4),Table1[//DB])</f>
        <v>KENKO</v>
      </c>
      <c r="L278" s="4" t="str">
        <f ca="1">INDEX(INDIRECT($4:$4),Table1[//DB])</f>
        <v>36 BOX (30 PCS)</v>
      </c>
      <c r="M278" s="4" t="str">
        <f ca="1">INDEX(INDIRECT($4:$4),Table1[//DB])</f>
        <v>lem</v>
      </c>
      <c r="N278" s="4" t="str">
        <f ca="1">INDEX(INDIRECT($4:$4),Table1[//DB])</f>
        <v>36</v>
      </c>
      <c r="O278" s="4" t="str">
        <f ca="1">INDEX(INDIRECT($4:$4),Table1[//DB])</f>
        <v>BOX</v>
      </c>
      <c r="P278" s="4" t="str">
        <f ca="1">INDEX(INDIRECT($4:$4),Table1[//DB])</f>
        <v>30</v>
      </c>
      <c r="Q278" s="4" t="str">
        <f ca="1">INDEX(INDIRECT($4:$4),Table1[//DB])</f>
        <v>PCS</v>
      </c>
      <c r="R278" s="4" t="str">
        <f ca="1">INDEX(INDIRECT($4:$4),Table1[//DB])</f>
        <v/>
      </c>
      <c r="S278" s="4" t="str">
        <f ca="1">INDEX(INDIRECT($4:$4),Table1[//DB])</f>
        <v/>
      </c>
      <c r="T278" s="4">
        <f ca="1">INDEX(INDIRECT($4:$4),Table1[//DB])</f>
        <v>1080</v>
      </c>
      <c r="U278" s="4" t="str">
        <f ca="1">INDEX(INDIRECT($4:$4),Table1[//DB])</f>
        <v>PCS</v>
      </c>
      <c r="V278" s="4"/>
      <c r="W278" s="2">
        <f>INDEX([1]!NOTA[C],Table1[[#This Row],[//NOTA]])</f>
        <v>2</v>
      </c>
      <c r="X278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78" s="2">
        <f ca="1">INDEX(INDIRECT($2:$2),Table1[//NOTA])</f>
        <v>0</v>
      </c>
      <c r="Z278" s="2">
        <f>IF(Table1[[#This Row],[CTN]]&lt;1,"",INDEX([1]!NOTA[QTY],Table1[[#This Row],[//NOTA]]))</f>
        <v>0</v>
      </c>
      <c r="AA278" s="2">
        <f>IF(Table1[[#This Row],[CTN]]&lt;1,"",INDEX([1]!NOTA[STN],Table1[[#This Row],[//NOTA]]))</f>
        <v>0</v>
      </c>
      <c r="AB27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2160</v>
      </c>
      <c r="AC278" s="4" t="str">
        <f>IF(Table1[[#This Row],[CTN]]&lt;1,INDEX([1]!NOTA[QTY],Table1[[#This Row],[//NOTA]]),"")</f>
        <v/>
      </c>
      <c r="AD278" s="4" t="str">
        <f>IF(Table1[[#This Row],[SISA]]="","",INDEX([1]!NOTA[STN],Table1[[#This Row],[//NOTA]]))</f>
        <v/>
      </c>
      <c r="AE27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78" s="2" t="str">
        <f>IF(Table1[[#This Row],[SISA X]]="","",Table1[[#This Row],[STN X]])</f>
        <v/>
      </c>
      <c r="AG278" s="2" t="str">
        <f ca="1">IF(AND(AX$5:AX$373&gt;=$3:$3,AX$5:AX$373&lt;=$4:$4),Table1[[#This Row],[CTN]],"")</f>
        <v/>
      </c>
      <c r="AH278" s="2" t="str">
        <f ca="1">IF(Table1[[#This Row],[CTN_MG_1]]="","",Table1[[#This Row],[SISA X]])</f>
        <v/>
      </c>
      <c r="AI278" s="2" t="str">
        <f ca="1">IF(Table1[[#This Row],[QTY_ECER_MG_1]]="","",Table1[[#This Row],[STN SISA X]])</f>
        <v/>
      </c>
      <c r="AJ278" s="2" t="str">
        <f ca="1">IF(Table1[[#This Row],[CTN_MG_1]]="","",COUNT(AG$6:AG278))</f>
        <v/>
      </c>
      <c r="AK278" s="2">
        <f ca="1">IF(AND(Table1[TGL_H]&gt;=$3:$3,Table1[TGL_H]&lt;=$4:$4),Table1[CTN],"")</f>
        <v>2</v>
      </c>
      <c r="AL278" s="2" t="str">
        <f ca="1">IF(Table1[[#This Row],[CTN_MG_2]]="","",Table1[[#This Row],[SISA X]])</f>
        <v/>
      </c>
      <c r="AM278" s="2" t="str">
        <f ca="1">IF(Table1[[#This Row],[QTY_ECER_MG_2]]="","",Table1[[#This Row],[STN SISA X]])</f>
        <v/>
      </c>
      <c r="AN278" s="2">
        <f ca="1">IF(Table1[[#This Row],[CTN_MG_2]]="","",COUNT(AK$6:AK278))</f>
        <v>104</v>
      </c>
      <c r="AO278" s="2" t="str">
        <f ca="1">IF(AND(AX$5:AX$373&gt;=$3:$3,AX$5:AX$373&lt;=$4:$4),Table1[[#This Row],[CTN]],"")</f>
        <v/>
      </c>
      <c r="AP278" s="2" t="str">
        <f ca="1">IF(Table1[[#This Row],[CTN_MG_3]]="","",Table1[[#This Row],[SISA X]])</f>
        <v/>
      </c>
      <c r="AQ278" s="2" t="str">
        <f ca="1">IF(Table1[[#This Row],[QTY_ECER_MG_3]]="","",Table1[[#This Row],[STN SISA X]])</f>
        <v/>
      </c>
      <c r="AR278" s="4" t="str">
        <f ca="1">IF(Table1[[#This Row],[CTN_MG_3]]="","",COUNT(AO$6:AO278))</f>
        <v/>
      </c>
      <c r="AS278" s="4" t="str">
        <f ca="1">IF(AND(Table1[[#This Row],[TGL_H]]&gt;=$3:$3,Table1[[#This Row],[TGL_H]]&lt;=$4:$4),Table1[[#This Row],[CTN]],"")</f>
        <v/>
      </c>
      <c r="AT278" s="4" t="str">
        <f ca="1">IF(Table1[[#This Row],[CTN_MG_4]]="","",Table1[[#This Row],[SISA X]])</f>
        <v/>
      </c>
      <c r="AU278" s="4" t="str">
        <f ca="1">IF(Table1[[#This Row],[QTY_ECER_MG_4]]="","",Table1[[#This Row],[STN SISA X]])</f>
        <v/>
      </c>
      <c r="AV278" s="4" t="str">
        <f ca="1">IF(Table1[[#This Row],[CTN_MG_4]]="","",COUNT(AS$6:AS278))</f>
        <v/>
      </c>
      <c r="AW278" s="4">
        <f ca="1">IF(Table1[[#This Row],[ID_4]]="",IF(Table1[[#This Row],[ID_3]]="",IF(Table1[[#This Row],[ID_2]]="",IF(Table1[[#This Row],[ID_1]]="","",1),2),3),4)</f>
        <v>2</v>
      </c>
      <c r="AX278" s="3">
        <f ca="1">INDEX([1]!NOTA[TGL_H],Table1[[#This Row],[//NOTA]])</f>
        <v>45121</v>
      </c>
    </row>
    <row r="279" spans="1:50" x14ac:dyDescent="0.25">
      <c r="A279" s="1">
        <v>342</v>
      </c>
      <c r="D279" s="4" t="str">
        <f ca="1">INDEX([1]!NOTA[NB NOTA_C_QTY],Table1[[#This Row],[//NOTA]])</f>
        <v>kenkogluestick15grmedium36box20pcsartomoro</v>
      </c>
      <c r="E279" s="4" t="str">
        <f ca="1">INDEX([1]!NOTA[NB NOTA_C_QTY],Table1[[#This Row],[//NOTA]])&amp;Table1[[#This Row],[MINGGU]]</f>
        <v>kenkogluestick15grmedium36box20pcsartomoro2</v>
      </c>
      <c r="F279" s="4">
        <f t="shared" si="4"/>
        <v>342</v>
      </c>
      <c r="G279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79" s="4">
        <f ca="1">MATCH(Table1[[#This Row],[NB NOTA_C_QTY]],[2]!db[NB NOTA_C_QTY+F],0)</f>
        <v>559</v>
      </c>
      <c r="I279" s="4" t="str">
        <f ca="1">INDEX(INDIRECT($4:$4),Table1[//DB])</f>
        <v>Lem stick Kenko 15gr tanggung</v>
      </c>
      <c r="J279" s="4" t="str">
        <f ca="1">INDEX(INDIRECT($4:$4),Table1[//DB])</f>
        <v>ARTO MORO</v>
      </c>
      <c r="K279" s="5" t="str">
        <f ca="1">INDEX(INDIRECT($4:$4),Table1[//DB])</f>
        <v>KENKO</v>
      </c>
      <c r="L279" s="4" t="str">
        <f ca="1">INDEX(INDIRECT($4:$4),Table1[//DB])</f>
        <v>36 BOX (20 PCS)</v>
      </c>
      <c r="M279" s="4" t="str">
        <f ca="1">INDEX(INDIRECT($4:$4),Table1[//DB])</f>
        <v>lem</v>
      </c>
      <c r="N279" s="4" t="str">
        <f ca="1">INDEX(INDIRECT($4:$4),Table1[//DB])</f>
        <v>36</v>
      </c>
      <c r="O279" s="4" t="str">
        <f ca="1">INDEX(INDIRECT($4:$4),Table1[//DB])</f>
        <v>BOX</v>
      </c>
      <c r="P279" s="4" t="str">
        <f ca="1">INDEX(INDIRECT($4:$4),Table1[//DB])</f>
        <v>20</v>
      </c>
      <c r="Q279" s="4" t="str">
        <f ca="1">INDEX(INDIRECT($4:$4),Table1[//DB])</f>
        <v>PCS</v>
      </c>
      <c r="R279" s="4" t="str">
        <f ca="1">INDEX(INDIRECT($4:$4),Table1[//DB])</f>
        <v/>
      </c>
      <c r="S279" s="4" t="str">
        <f ca="1">INDEX(INDIRECT($4:$4),Table1[//DB])</f>
        <v/>
      </c>
      <c r="T279" s="4">
        <f ca="1">INDEX(INDIRECT($4:$4),Table1[//DB])</f>
        <v>720</v>
      </c>
      <c r="U279" s="4" t="str">
        <f ca="1">INDEX(INDIRECT($4:$4),Table1[//DB])</f>
        <v>PCS</v>
      </c>
      <c r="V279" s="4"/>
      <c r="W279" s="2">
        <f>INDEX([1]!NOTA[C],Table1[[#This Row],[//NOTA]])</f>
        <v>3</v>
      </c>
      <c r="X279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279" s="2">
        <f ca="1">INDEX(INDIRECT($2:$2),Table1[//NOTA])</f>
        <v>0</v>
      </c>
      <c r="Z279" s="2">
        <f>IF(Table1[[#This Row],[CTN]]&lt;1,"",INDEX([1]!NOTA[QTY],Table1[[#This Row],[//NOTA]]))</f>
        <v>0</v>
      </c>
      <c r="AA279" s="2">
        <f>IF(Table1[[#This Row],[CTN]]&lt;1,"",INDEX([1]!NOTA[STN],Table1[[#This Row],[//NOTA]]))</f>
        <v>0</v>
      </c>
      <c r="AB27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2160</v>
      </c>
      <c r="AC279" s="4" t="str">
        <f>IF(Table1[[#This Row],[CTN]]&lt;1,INDEX([1]!NOTA[QTY],Table1[[#This Row],[//NOTA]]),"")</f>
        <v/>
      </c>
      <c r="AD279" s="4" t="str">
        <f>IF(Table1[[#This Row],[SISA]]="","",INDEX([1]!NOTA[STN],Table1[[#This Row],[//NOTA]]))</f>
        <v/>
      </c>
      <c r="AE27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79" s="2" t="str">
        <f>IF(Table1[[#This Row],[SISA X]]="","",Table1[[#This Row],[STN X]])</f>
        <v/>
      </c>
      <c r="AG279" s="2" t="str">
        <f ca="1">IF(AND(AX$5:AX$373&gt;=$3:$3,AX$5:AX$373&lt;=$4:$4),Table1[[#This Row],[CTN]],"")</f>
        <v/>
      </c>
      <c r="AH279" s="2" t="str">
        <f ca="1">IF(Table1[[#This Row],[CTN_MG_1]]="","",Table1[[#This Row],[SISA X]])</f>
        <v/>
      </c>
      <c r="AI279" s="2" t="str">
        <f ca="1">IF(Table1[[#This Row],[QTY_ECER_MG_1]]="","",Table1[[#This Row],[STN SISA X]])</f>
        <v/>
      </c>
      <c r="AJ279" s="2" t="str">
        <f ca="1">IF(Table1[[#This Row],[CTN_MG_1]]="","",COUNT(AG$6:AG279))</f>
        <v/>
      </c>
      <c r="AK279" s="2">
        <f ca="1">IF(AND(Table1[TGL_H]&gt;=$3:$3,Table1[TGL_H]&lt;=$4:$4),Table1[CTN],"")</f>
        <v>3</v>
      </c>
      <c r="AL279" s="2" t="str">
        <f ca="1">IF(Table1[[#This Row],[CTN_MG_2]]="","",Table1[[#This Row],[SISA X]])</f>
        <v/>
      </c>
      <c r="AM279" s="2" t="str">
        <f ca="1">IF(Table1[[#This Row],[QTY_ECER_MG_2]]="","",Table1[[#This Row],[STN SISA X]])</f>
        <v/>
      </c>
      <c r="AN279" s="2">
        <f ca="1">IF(Table1[[#This Row],[CTN_MG_2]]="","",COUNT(AK$6:AK279))</f>
        <v>105</v>
      </c>
      <c r="AO279" s="2" t="str">
        <f ca="1">IF(AND(AX$5:AX$373&gt;=$3:$3,AX$5:AX$373&lt;=$4:$4),Table1[[#This Row],[CTN]],"")</f>
        <v/>
      </c>
      <c r="AP279" s="2" t="str">
        <f ca="1">IF(Table1[[#This Row],[CTN_MG_3]]="","",Table1[[#This Row],[SISA X]])</f>
        <v/>
      </c>
      <c r="AQ279" s="2" t="str">
        <f ca="1">IF(Table1[[#This Row],[QTY_ECER_MG_3]]="","",Table1[[#This Row],[STN SISA X]])</f>
        <v/>
      </c>
      <c r="AR279" s="4" t="str">
        <f ca="1">IF(Table1[[#This Row],[CTN_MG_3]]="","",COUNT(AO$6:AO279))</f>
        <v/>
      </c>
      <c r="AS279" s="4" t="str">
        <f ca="1">IF(AND(Table1[[#This Row],[TGL_H]]&gt;=$3:$3,Table1[[#This Row],[TGL_H]]&lt;=$4:$4),Table1[[#This Row],[CTN]],"")</f>
        <v/>
      </c>
      <c r="AT279" s="4" t="str">
        <f ca="1">IF(Table1[[#This Row],[CTN_MG_4]]="","",Table1[[#This Row],[SISA X]])</f>
        <v/>
      </c>
      <c r="AU279" s="4" t="str">
        <f ca="1">IF(Table1[[#This Row],[QTY_ECER_MG_4]]="","",Table1[[#This Row],[STN SISA X]])</f>
        <v/>
      </c>
      <c r="AV279" s="4" t="str">
        <f ca="1">IF(Table1[[#This Row],[CTN_MG_4]]="","",COUNT(AS$6:AS279))</f>
        <v/>
      </c>
      <c r="AW279" s="4">
        <f ca="1">IF(Table1[[#This Row],[ID_4]]="",IF(Table1[[#This Row],[ID_3]]="",IF(Table1[[#This Row],[ID_2]]="",IF(Table1[[#This Row],[ID_1]]="","",1),2),3),4)</f>
        <v>2</v>
      </c>
      <c r="AX279" s="3">
        <f ca="1">INDEX([1]!NOTA[TGL_H],Table1[[#This Row],[//NOTA]])</f>
        <v>45121</v>
      </c>
    </row>
    <row r="280" spans="1:50" x14ac:dyDescent="0.25">
      <c r="A280" s="1">
        <v>344</v>
      </c>
      <c r="D280" s="4" t="str">
        <f ca="1">INDEX([1]!NOTA[NB NOTA_C_QTY],Table1[[#This Row],[//NOTA]])</f>
        <v>crayonputartwcr12sjk12lsnartomoro</v>
      </c>
      <c r="E280" s="4" t="str">
        <f ca="1">INDEX([1]!NOTA[NB NOTA_C_QTY],Table1[[#This Row],[//NOTA]])&amp;Table1[[#This Row],[MINGGU]]</f>
        <v>crayonputartwcr12sjk12lsnartomoro2</v>
      </c>
      <c r="F280" s="4">
        <f t="shared" si="4"/>
        <v>344</v>
      </c>
      <c r="G280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80" s="4">
        <f ca="1">MATCH(Table1[[#This Row],[NB NOTA_C_QTY]],[2]!db[NB NOTA_C_QTY+F],0)</f>
        <v>300</v>
      </c>
      <c r="I280" s="4" t="str">
        <f ca="1">INDEX(INDIRECT($4:$4),Table1[//DB])</f>
        <v>Crayon putar JK 12W Panjang</v>
      </c>
      <c r="J280" s="4" t="str">
        <f ca="1">INDEX(INDIRECT($4:$4),Table1[//DB])</f>
        <v>ARTO MORO</v>
      </c>
      <c r="K280" s="5" t="str">
        <f ca="1">INDEX(INDIRECT($4:$4),Table1[//DB])</f>
        <v>ATALI</v>
      </c>
      <c r="L280" s="4" t="str">
        <f ca="1">INDEX(INDIRECT($4:$4),Table1[//DB])</f>
        <v>12 LSN</v>
      </c>
      <c r="M280" s="4" t="str">
        <f ca="1">INDEX(INDIRECT($4:$4),Table1[//DB])</f>
        <v>cr/op</v>
      </c>
      <c r="N280" s="4" t="str">
        <f ca="1">INDEX(INDIRECT($4:$4),Table1[//DB])</f>
        <v>12</v>
      </c>
      <c r="O280" s="4" t="str">
        <f ca="1">INDEX(INDIRECT($4:$4),Table1[//DB])</f>
        <v>LSN</v>
      </c>
      <c r="P280" s="4">
        <f ca="1">INDEX(INDIRECT($4:$4),Table1[//DB])</f>
        <v>12</v>
      </c>
      <c r="Q280" s="4" t="str">
        <f ca="1">INDEX(INDIRECT($4:$4),Table1[//DB])</f>
        <v>PCS</v>
      </c>
      <c r="R280" s="4" t="str">
        <f ca="1">INDEX(INDIRECT($4:$4),Table1[//DB])</f>
        <v/>
      </c>
      <c r="S280" s="4" t="str">
        <f ca="1">INDEX(INDIRECT($4:$4),Table1[//DB])</f>
        <v/>
      </c>
      <c r="T280" s="4">
        <f ca="1">INDEX(INDIRECT($4:$4),Table1[//DB])</f>
        <v>144</v>
      </c>
      <c r="U280" s="4" t="str">
        <f ca="1">INDEX(INDIRECT($4:$4),Table1[//DB])</f>
        <v>PCS</v>
      </c>
      <c r="V280" s="4"/>
      <c r="W280" s="2">
        <f>INDEX([1]!NOTA[C],Table1[[#This Row],[//NOTA]])</f>
        <v>1</v>
      </c>
      <c r="X280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80" s="2">
        <f ca="1">INDEX(INDIRECT($2:$2),Table1[//NOTA])</f>
        <v>0</v>
      </c>
      <c r="Z280" s="2">
        <f>IF(Table1[[#This Row],[CTN]]&lt;1,"",INDEX([1]!NOTA[QTY],Table1[[#This Row],[//NOTA]]))</f>
        <v>144</v>
      </c>
      <c r="AA280" s="2" t="str">
        <f>IF(Table1[[#This Row],[CTN]]&lt;1,"",INDEX([1]!NOTA[STN],Table1[[#This Row],[//NOTA]]))</f>
        <v>SET</v>
      </c>
      <c r="AB28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</v>
      </c>
      <c r="AC280" s="4" t="str">
        <f>IF(Table1[[#This Row],[CTN]]&lt;1,INDEX([1]!NOTA[QTY],Table1[[#This Row],[//NOTA]]),"")</f>
        <v/>
      </c>
      <c r="AD280" s="4" t="str">
        <f>IF(Table1[[#This Row],[SISA]]="","",INDEX([1]!NOTA[STN],Table1[[#This Row],[//NOTA]]))</f>
        <v/>
      </c>
      <c r="AE28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80" s="2" t="str">
        <f>IF(Table1[[#This Row],[SISA X]]="","",Table1[[#This Row],[STN X]])</f>
        <v/>
      </c>
      <c r="AG280" s="2" t="str">
        <f ca="1">IF(AND(AX$5:AX$373&gt;=$3:$3,AX$5:AX$373&lt;=$4:$4),Table1[[#This Row],[CTN]],"")</f>
        <v/>
      </c>
      <c r="AH280" s="2" t="str">
        <f ca="1">IF(Table1[[#This Row],[CTN_MG_1]]="","",Table1[[#This Row],[SISA X]])</f>
        <v/>
      </c>
      <c r="AI280" s="2" t="str">
        <f ca="1">IF(Table1[[#This Row],[QTY_ECER_MG_1]]="","",Table1[[#This Row],[STN SISA X]])</f>
        <v/>
      </c>
      <c r="AJ280" s="2" t="str">
        <f ca="1">IF(Table1[[#This Row],[CTN_MG_1]]="","",COUNT(AG$6:AG280))</f>
        <v/>
      </c>
      <c r="AK280" s="2">
        <f ca="1">IF(AND(Table1[TGL_H]&gt;=$3:$3,Table1[TGL_H]&lt;=$4:$4),Table1[CTN],"")</f>
        <v>1</v>
      </c>
      <c r="AL280" s="2" t="str">
        <f ca="1">IF(Table1[[#This Row],[CTN_MG_2]]="","",Table1[[#This Row],[SISA X]])</f>
        <v/>
      </c>
      <c r="AM280" s="2" t="str">
        <f ca="1">IF(Table1[[#This Row],[QTY_ECER_MG_2]]="","",Table1[[#This Row],[STN SISA X]])</f>
        <v/>
      </c>
      <c r="AN280" s="2">
        <f ca="1">IF(Table1[[#This Row],[CTN_MG_2]]="","",COUNT(AK$6:AK280))</f>
        <v>106</v>
      </c>
      <c r="AO280" s="2" t="str">
        <f ca="1">IF(AND(AX$5:AX$373&gt;=$3:$3,AX$5:AX$373&lt;=$4:$4),Table1[[#This Row],[CTN]],"")</f>
        <v/>
      </c>
      <c r="AP280" s="2" t="str">
        <f ca="1">IF(Table1[[#This Row],[CTN_MG_3]]="","",Table1[[#This Row],[SISA X]])</f>
        <v/>
      </c>
      <c r="AQ280" s="2" t="str">
        <f ca="1">IF(Table1[[#This Row],[QTY_ECER_MG_3]]="","",Table1[[#This Row],[STN SISA X]])</f>
        <v/>
      </c>
      <c r="AR280" s="4" t="str">
        <f ca="1">IF(Table1[[#This Row],[CTN_MG_3]]="","",COUNT(AO$6:AO280))</f>
        <v/>
      </c>
      <c r="AS280" s="4" t="str">
        <f ca="1">IF(AND(Table1[[#This Row],[TGL_H]]&gt;=$3:$3,Table1[[#This Row],[TGL_H]]&lt;=$4:$4),Table1[[#This Row],[CTN]],"")</f>
        <v/>
      </c>
      <c r="AT280" s="4" t="str">
        <f ca="1">IF(Table1[[#This Row],[CTN_MG_4]]="","",Table1[[#This Row],[SISA X]])</f>
        <v/>
      </c>
      <c r="AU280" s="4" t="str">
        <f ca="1">IF(Table1[[#This Row],[QTY_ECER_MG_4]]="","",Table1[[#This Row],[STN SISA X]])</f>
        <v/>
      </c>
      <c r="AV280" s="4" t="str">
        <f ca="1">IF(Table1[[#This Row],[CTN_MG_4]]="","",COUNT(AS$6:AS280))</f>
        <v/>
      </c>
      <c r="AW280" s="4">
        <f ca="1">IF(Table1[[#This Row],[ID_4]]="",IF(Table1[[#This Row],[ID_3]]="",IF(Table1[[#This Row],[ID_2]]="",IF(Table1[[#This Row],[ID_1]]="","",1),2),3),4)</f>
        <v>2</v>
      </c>
      <c r="AX280" s="3">
        <f ca="1">INDEX([1]!NOTA[TGL_H],Table1[[#This Row],[//NOTA]])</f>
        <v>45121</v>
      </c>
    </row>
    <row r="281" spans="1:50" x14ac:dyDescent="0.25">
      <c r="A281" s="1">
        <v>345</v>
      </c>
      <c r="D281" s="4" t="str">
        <f ca="1">INDEX([1]!NOTA[NB NOTA_C_QTY],Table1[[#This Row],[//NOTA]])</f>
        <v>adhesivehookadhk3010jk4box40cadartomoro</v>
      </c>
      <c r="E281" s="4" t="str">
        <f ca="1">INDEX([1]!NOTA[NB NOTA_C_QTY],Table1[[#This Row],[//NOTA]])&amp;Table1[[#This Row],[MINGGU]]</f>
        <v>adhesivehookadhk3010jk4box40cadartomoro2</v>
      </c>
      <c r="F281" s="4">
        <f t="shared" si="4"/>
        <v>345</v>
      </c>
      <c r="G281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81" s="4">
        <f ca="1">MATCH(Table1[[#This Row],[NB NOTA_C_QTY]],[2]!db[NB NOTA_C_QTY+F],0)</f>
        <v>1</v>
      </c>
      <c r="I281" s="4" t="str">
        <f ca="1">INDEX(INDIRECT($4:$4),Table1[//DB])</f>
        <v>ADHESIVE HOOK ADHK-3010 JK</v>
      </c>
      <c r="J281" s="4" t="str">
        <f ca="1">INDEX(INDIRECT($4:$4),Table1[//DB])</f>
        <v>ARTO MORO</v>
      </c>
      <c r="K281" s="5" t="str">
        <f ca="1">INDEX(INDIRECT($4:$4),Table1[//DB])</f>
        <v>ATALI</v>
      </c>
      <c r="L281" s="4" t="str">
        <f ca="1">INDEX(INDIRECT($4:$4),Table1[//DB])</f>
        <v>4 BOX (40 CAD)</v>
      </c>
      <c r="M281" s="4" t="str">
        <f ca="1">INDEX(INDIRECT($4:$4),Table1[//DB])</f>
        <v>dll</v>
      </c>
      <c r="N281" s="4" t="str">
        <f ca="1">INDEX(INDIRECT($4:$4),Table1[//DB])</f>
        <v>4</v>
      </c>
      <c r="O281" s="4" t="str">
        <f ca="1">INDEX(INDIRECT($4:$4),Table1[//DB])</f>
        <v>BOX</v>
      </c>
      <c r="P281" s="4" t="str">
        <f ca="1">INDEX(INDIRECT($4:$4),Table1[//DB])</f>
        <v>40</v>
      </c>
      <c r="Q281" s="4" t="str">
        <f ca="1">INDEX(INDIRECT($4:$4),Table1[//DB])</f>
        <v>CAD</v>
      </c>
      <c r="R281" s="4" t="str">
        <f ca="1">INDEX(INDIRECT($4:$4),Table1[//DB])</f>
        <v/>
      </c>
      <c r="S281" s="4" t="str">
        <f ca="1">INDEX(INDIRECT($4:$4),Table1[//DB])</f>
        <v/>
      </c>
      <c r="T281" s="4">
        <f ca="1">INDEX(INDIRECT($4:$4),Table1[//DB])</f>
        <v>160</v>
      </c>
      <c r="U281" s="4" t="str">
        <f ca="1">INDEX(INDIRECT($4:$4),Table1[//DB])</f>
        <v>CAD</v>
      </c>
      <c r="V281" s="4"/>
      <c r="W281" s="2">
        <f>INDEX([1]!NOTA[C],Table1[[#This Row],[//NOTA]])</f>
        <v>1</v>
      </c>
      <c r="X281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81" s="2">
        <f ca="1">INDEX(INDIRECT($2:$2),Table1[//NOTA])</f>
        <v>0</v>
      </c>
      <c r="Z281" s="2">
        <f>IF(Table1[[#This Row],[CTN]]&lt;1,"",INDEX([1]!NOTA[QTY],Table1[[#This Row],[//NOTA]]))</f>
        <v>160</v>
      </c>
      <c r="AA281" s="2" t="str">
        <f>IF(Table1[[#This Row],[CTN]]&lt;1,"",INDEX([1]!NOTA[STN],Table1[[#This Row],[//NOTA]]))</f>
        <v>CAD</v>
      </c>
      <c r="AB28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160</v>
      </c>
      <c r="AC281" s="4" t="str">
        <f>IF(Table1[[#This Row],[CTN]]&lt;1,INDEX([1]!NOTA[QTY],Table1[[#This Row],[//NOTA]]),"")</f>
        <v/>
      </c>
      <c r="AD281" s="4" t="str">
        <f>IF(Table1[[#This Row],[SISA]]="","",INDEX([1]!NOTA[STN],Table1[[#This Row],[//NOTA]]))</f>
        <v/>
      </c>
      <c r="AE28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81" s="2" t="str">
        <f>IF(Table1[[#This Row],[SISA X]]="","",Table1[[#This Row],[STN X]])</f>
        <v/>
      </c>
      <c r="AG281" s="2" t="str">
        <f ca="1">IF(AND(AX$5:AX$373&gt;=$3:$3,AX$5:AX$373&lt;=$4:$4),Table1[[#This Row],[CTN]],"")</f>
        <v/>
      </c>
      <c r="AH281" s="2" t="str">
        <f ca="1">IF(Table1[[#This Row],[CTN_MG_1]]="","",Table1[[#This Row],[SISA X]])</f>
        <v/>
      </c>
      <c r="AI281" s="2" t="str">
        <f ca="1">IF(Table1[[#This Row],[QTY_ECER_MG_1]]="","",Table1[[#This Row],[STN SISA X]])</f>
        <v/>
      </c>
      <c r="AJ281" s="2" t="str">
        <f ca="1">IF(Table1[[#This Row],[CTN_MG_1]]="","",COUNT(AG$6:AG281))</f>
        <v/>
      </c>
      <c r="AK281" s="2">
        <f ca="1">IF(AND(Table1[TGL_H]&gt;=$3:$3,Table1[TGL_H]&lt;=$4:$4),Table1[CTN],"")</f>
        <v>1</v>
      </c>
      <c r="AL281" s="2" t="str">
        <f ca="1">IF(Table1[[#This Row],[CTN_MG_2]]="","",Table1[[#This Row],[SISA X]])</f>
        <v/>
      </c>
      <c r="AM281" s="2" t="str">
        <f ca="1">IF(Table1[[#This Row],[QTY_ECER_MG_2]]="","",Table1[[#This Row],[STN SISA X]])</f>
        <v/>
      </c>
      <c r="AN281" s="2">
        <f ca="1">IF(Table1[[#This Row],[CTN_MG_2]]="","",COUNT(AK$6:AK281))</f>
        <v>107</v>
      </c>
      <c r="AO281" s="2" t="str">
        <f ca="1">IF(AND(AX$5:AX$373&gt;=$3:$3,AX$5:AX$373&lt;=$4:$4),Table1[[#This Row],[CTN]],"")</f>
        <v/>
      </c>
      <c r="AP281" s="2" t="str">
        <f ca="1">IF(Table1[[#This Row],[CTN_MG_3]]="","",Table1[[#This Row],[SISA X]])</f>
        <v/>
      </c>
      <c r="AQ281" s="2" t="str">
        <f ca="1">IF(Table1[[#This Row],[QTY_ECER_MG_3]]="","",Table1[[#This Row],[STN SISA X]])</f>
        <v/>
      </c>
      <c r="AR281" s="4" t="str">
        <f ca="1">IF(Table1[[#This Row],[CTN_MG_3]]="","",COUNT(AO$6:AO281))</f>
        <v/>
      </c>
      <c r="AS281" s="4" t="str">
        <f ca="1">IF(AND(Table1[[#This Row],[TGL_H]]&gt;=$3:$3,Table1[[#This Row],[TGL_H]]&lt;=$4:$4),Table1[[#This Row],[CTN]],"")</f>
        <v/>
      </c>
      <c r="AT281" s="4" t="str">
        <f ca="1">IF(Table1[[#This Row],[CTN_MG_4]]="","",Table1[[#This Row],[SISA X]])</f>
        <v/>
      </c>
      <c r="AU281" s="4" t="str">
        <f ca="1">IF(Table1[[#This Row],[QTY_ECER_MG_4]]="","",Table1[[#This Row],[STN SISA X]])</f>
        <v/>
      </c>
      <c r="AV281" s="4" t="str">
        <f ca="1">IF(Table1[[#This Row],[CTN_MG_4]]="","",COUNT(AS$6:AS281))</f>
        <v/>
      </c>
      <c r="AW281" s="4">
        <f ca="1">IF(Table1[[#This Row],[ID_4]]="",IF(Table1[[#This Row],[ID_3]]="",IF(Table1[[#This Row],[ID_2]]="",IF(Table1[[#This Row],[ID_1]]="","",1),2),3),4)</f>
        <v>2</v>
      </c>
      <c r="AX281" s="3">
        <f ca="1">INDEX([1]!NOTA[TGL_H],Table1[[#This Row],[//NOTA]])</f>
        <v>45121</v>
      </c>
    </row>
    <row r="282" spans="1:50" x14ac:dyDescent="0.25">
      <c r="A282" s="1">
        <v>346</v>
      </c>
      <c r="D282" s="4" t="str">
        <f ca="1">INDEX([1]!NOTA[NB NOTA_C_QTY],Table1[[#This Row],[//NOTA]])</f>
        <v>adhesivehookadhk3020jk4box40cadartomoro</v>
      </c>
      <c r="E282" s="4" t="str">
        <f ca="1">INDEX([1]!NOTA[NB NOTA_C_QTY],Table1[[#This Row],[//NOTA]])&amp;Table1[[#This Row],[MINGGU]]</f>
        <v>adhesivehookadhk3020jk4box40cadartomoro2</v>
      </c>
      <c r="F282" s="4">
        <f t="shared" si="4"/>
        <v>346</v>
      </c>
      <c r="G282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82" s="4">
        <f ca="1">MATCH(Table1[[#This Row],[NB NOTA_C_QTY]],[2]!db[NB NOTA_C_QTY+F],0)</f>
        <v>2</v>
      </c>
      <c r="I282" s="4" t="str">
        <f ca="1">INDEX(INDIRECT($4:$4),Table1[//DB])</f>
        <v>ADHESIVE HOOK ADHK-3020 JK</v>
      </c>
      <c r="J282" s="4" t="str">
        <f ca="1">INDEX(INDIRECT($4:$4),Table1[//DB])</f>
        <v>ARTO MORO</v>
      </c>
      <c r="K282" s="5" t="str">
        <f ca="1">INDEX(INDIRECT($4:$4),Table1[//DB])</f>
        <v>ATALI</v>
      </c>
      <c r="L282" s="4" t="str">
        <f ca="1">INDEX(INDIRECT($4:$4),Table1[//DB])</f>
        <v>4 BOX (40 CAD)</v>
      </c>
      <c r="M282" s="4" t="str">
        <f ca="1">INDEX(INDIRECT($4:$4),Table1[//DB])</f>
        <v>dll</v>
      </c>
      <c r="N282" s="4" t="str">
        <f ca="1">INDEX(INDIRECT($4:$4),Table1[//DB])</f>
        <v>4</v>
      </c>
      <c r="O282" s="4" t="str">
        <f ca="1">INDEX(INDIRECT($4:$4),Table1[//DB])</f>
        <v>BOX</v>
      </c>
      <c r="P282" s="4" t="str">
        <f ca="1">INDEX(INDIRECT($4:$4),Table1[//DB])</f>
        <v>40</v>
      </c>
      <c r="Q282" s="4" t="str">
        <f ca="1">INDEX(INDIRECT($4:$4),Table1[//DB])</f>
        <v>CAD</v>
      </c>
      <c r="R282" s="4" t="str">
        <f ca="1">INDEX(INDIRECT($4:$4),Table1[//DB])</f>
        <v/>
      </c>
      <c r="S282" s="4" t="str">
        <f ca="1">INDEX(INDIRECT($4:$4),Table1[//DB])</f>
        <v/>
      </c>
      <c r="T282" s="4">
        <f ca="1">INDEX(INDIRECT($4:$4),Table1[//DB])</f>
        <v>160</v>
      </c>
      <c r="U282" s="4" t="str">
        <f ca="1">INDEX(INDIRECT($4:$4),Table1[//DB])</f>
        <v>CAD</v>
      </c>
      <c r="V282" s="4"/>
      <c r="W282" s="2">
        <f>INDEX([1]!NOTA[C],Table1[[#This Row],[//NOTA]])</f>
        <v>1</v>
      </c>
      <c r="X282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82" s="2">
        <f ca="1">INDEX(INDIRECT($2:$2),Table1[//NOTA])</f>
        <v>0</v>
      </c>
      <c r="Z282" s="2">
        <f>IF(Table1[[#This Row],[CTN]]&lt;1,"",INDEX([1]!NOTA[QTY],Table1[[#This Row],[//NOTA]]))</f>
        <v>160</v>
      </c>
      <c r="AA282" s="2" t="str">
        <f>IF(Table1[[#This Row],[CTN]]&lt;1,"",INDEX([1]!NOTA[STN],Table1[[#This Row],[//NOTA]]))</f>
        <v>CAD</v>
      </c>
      <c r="AB28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160</v>
      </c>
      <c r="AC282" s="4" t="str">
        <f>IF(Table1[[#This Row],[CTN]]&lt;1,INDEX([1]!NOTA[QTY],Table1[[#This Row],[//NOTA]]),"")</f>
        <v/>
      </c>
      <c r="AD282" s="4" t="str">
        <f>IF(Table1[[#This Row],[SISA]]="","",INDEX([1]!NOTA[STN],Table1[[#This Row],[//NOTA]]))</f>
        <v/>
      </c>
      <c r="AE28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82" s="2" t="str">
        <f>IF(Table1[[#This Row],[SISA X]]="","",Table1[[#This Row],[STN X]])</f>
        <v/>
      </c>
      <c r="AG282" s="2" t="str">
        <f ca="1">IF(AND(AX$5:AX$373&gt;=$3:$3,AX$5:AX$373&lt;=$4:$4),Table1[[#This Row],[CTN]],"")</f>
        <v/>
      </c>
      <c r="AH282" s="2" t="str">
        <f ca="1">IF(Table1[[#This Row],[CTN_MG_1]]="","",Table1[[#This Row],[SISA X]])</f>
        <v/>
      </c>
      <c r="AI282" s="2" t="str">
        <f ca="1">IF(Table1[[#This Row],[QTY_ECER_MG_1]]="","",Table1[[#This Row],[STN SISA X]])</f>
        <v/>
      </c>
      <c r="AJ282" s="2" t="str">
        <f ca="1">IF(Table1[[#This Row],[CTN_MG_1]]="","",COUNT(AG$6:AG282))</f>
        <v/>
      </c>
      <c r="AK282" s="2">
        <f ca="1">IF(AND(Table1[TGL_H]&gt;=$3:$3,Table1[TGL_H]&lt;=$4:$4),Table1[CTN],"")</f>
        <v>1</v>
      </c>
      <c r="AL282" s="2" t="str">
        <f ca="1">IF(Table1[[#This Row],[CTN_MG_2]]="","",Table1[[#This Row],[SISA X]])</f>
        <v/>
      </c>
      <c r="AM282" s="2" t="str">
        <f ca="1">IF(Table1[[#This Row],[QTY_ECER_MG_2]]="","",Table1[[#This Row],[STN SISA X]])</f>
        <v/>
      </c>
      <c r="AN282" s="2">
        <f ca="1">IF(Table1[[#This Row],[CTN_MG_2]]="","",COUNT(AK$6:AK282))</f>
        <v>108</v>
      </c>
      <c r="AO282" s="2" t="str">
        <f ca="1">IF(AND(AX$5:AX$373&gt;=$3:$3,AX$5:AX$373&lt;=$4:$4),Table1[[#This Row],[CTN]],"")</f>
        <v/>
      </c>
      <c r="AP282" s="2" t="str">
        <f ca="1">IF(Table1[[#This Row],[CTN_MG_3]]="","",Table1[[#This Row],[SISA X]])</f>
        <v/>
      </c>
      <c r="AQ282" s="2" t="str">
        <f ca="1">IF(Table1[[#This Row],[QTY_ECER_MG_3]]="","",Table1[[#This Row],[STN SISA X]])</f>
        <v/>
      </c>
      <c r="AR282" s="4" t="str">
        <f ca="1">IF(Table1[[#This Row],[CTN_MG_3]]="","",COUNT(AO$6:AO282))</f>
        <v/>
      </c>
      <c r="AS282" s="4" t="str">
        <f ca="1">IF(AND(Table1[[#This Row],[TGL_H]]&gt;=$3:$3,Table1[[#This Row],[TGL_H]]&lt;=$4:$4),Table1[[#This Row],[CTN]],"")</f>
        <v/>
      </c>
      <c r="AT282" s="4" t="str">
        <f ca="1">IF(Table1[[#This Row],[CTN_MG_4]]="","",Table1[[#This Row],[SISA X]])</f>
        <v/>
      </c>
      <c r="AU282" s="4" t="str">
        <f ca="1">IF(Table1[[#This Row],[QTY_ECER_MG_4]]="","",Table1[[#This Row],[STN SISA X]])</f>
        <v/>
      </c>
      <c r="AV282" s="4" t="str">
        <f ca="1">IF(Table1[[#This Row],[CTN_MG_4]]="","",COUNT(AS$6:AS282))</f>
        <v/>
      </c>
      <c r="AW282" s="4">
        <f ca="1">IF(Table1[[#This Row],[ID_4]]="",IF(Table1[[#This Row],[ID_3]]="",IF(Table1[[#This Row],[ID_2]]="",IF(Table1[[#This Row],[ID_1]]="","",1),2),3),4)</f>
        <v>2</v>
      </c>
      <c r="AX282" s="3">
        <f ca="1">INDEX([1]!NOTA[TGL_H],Table1[[#This Row],[//NOTA]])</f>
        <v>45121</v>
      </c>
    </row>
    <row r="283" spans="1:50" x14ac:dyDescent="0.25">
      <c r="A283" s="1">
        <v>347</v>
      </c>
      <c r="D283" s="4" t="str">
        <f ca="1">INDEX([1]!NOTA[NB NOTA_C_QTY],Table1[[#This Row],[//NOTA]])</f>
        <v>stamppadno0jk18lsnartomoro</v>
      </c>
      <c r="E283" s="4" t="str">
        <f ca="1">INDEX([1]!NOTA[NB NOTA_C_QTY],Table1[[#This Row],[//NOTA]])&amp;Table1[[#This Row],[MINGGU]]</f>
        <v>stamppadno0jk18lsnartomoro2</v>
      </c>
      <c r="F283" s="4">
        <f t="shared" si="4"/>
        <v>347</v>
      </c>
      <c r="G283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83" s="4">
        <f ca="1">MATCH(Table1[[#This Row],[NB NOTA_C_QTY]],[2]!db[NB NOTA_C_QTY+F],0)</f>
        <v>840</v>
      </c>
      <c r="I283" s="4" t="str">
        <f ca="1">INDEX(INDIRECT($4:$4),Table1[//DB])</f>
        <v>Stamp pad JK no.0</v>
      </c>
      <c r="J283" s="4" t="str">
        <f ca="1">INDEX(INDIRECT($4:$4),Table1[//DB])</f>
        <v>ARTO MORO</v>
      </c>
      <c r="K283" s="5" t="str">
        <f ca="1">INDEX(INDIRECT($4:$4),Table1[//DB])</f>
        <v>ATALI</v>
      </c>
      <c r="L283" s="4" t="str">
        <f ca="1">INDEX(INDIRECT($4:$4),Table1[//DB])</f>
        <v>18 LSN</v>
      </c>
      <c r="M283" s="4" t="str">
        <f ca="1">INDEX(INDIRECT($4:$4),Table1[//DB])</f>
        <v>stamp</v>
      </c>
      <c r="N283" s="4" t="str">
        <f ca="1">INDEX(INDIRECT($4:$4),Table1[//DB])</f>
        <v>18</v>
      </c>
      <c r="O283" s="4" t="str">
        <f ca="1">INDEX(INDIRECT($4:$4),Table1[//DB])</f>
        <v>LSN</v>
      </c>
      <c r="P283" s="4">
        <f ca="1">INDEX(INDIRECT($4:$4),Table1[//DB])</f>
        <v>12</v>
      </c>
      <c r="Q283" s="4" t="str">
        <f ca="1">INDEX(INDIRECT($4:$4),Table1[//DB])</f>
        <v>PCS</v>
      </c>
      <c r="R283" s="4" t="str">
        <f ca="1">INDEX(INDIRECT($4:$4),Table1[//DB])</f>
        <v/>
      </c>
      <c r="S283" s="4" t="str">
        <f ca="1">INDEX(INDIRECT($4:$4),Table1[//DB])</f>
        <v/>
      </c>
      <c r="T283" s="4">
        <f ca="1">INDEX(INDIRECT($4:$4),Table1[//DB])</f>
        <v>216</v>
      </c>
      <c r="U283" s="4" t="str">
        <f ca="1">INDEX(INDIRECT($4:$4),Table1[//DB])</f>
        <v>PCS</v>
      </c>
      <c r="V283" s="4"/>
      <c r="W283" s="2">
        <f>INDEX([1]!NOTA[C],Table1[[#This Row],[//NOTA]])</f>
        <v>1</v>
      </c>
      <c r="X283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83" s="2">
        <f ca="1">INDEX(INDIRECT($2:$2),Table1[//NOTA])</f>
        <v>0</v>
      </c>
      <c r="Z283" s="2">
        <f>IF(Table1[[#This Row],[CTN]]&lt;1,"",INDEX([1]!NOTA[QTY],Table1[[#This Row],[//NOTA]]))</f>
        <v>216</v>
      </c>
      <c r="AA283" s="2" t="str">
        <f>IF(Table1[[#This Row],[CTN]]&lt;1,"",INDEX([1]!NOTA[STN],Table1[[#This Row],[//NOTA]]))</f>
        <v>PCS</v>
      </c>
      <c r="AB28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216</v>
      </c>
      <c r="AC283" s="4" t="str">
        <f>IF(Table1[[#This Row],[CTN]]&lt;1,INDEX([1]!NOTA[QTY],Table1[[#This Row],[//NOTA]]),"")</f>
        <v/>
      </c>
      <c r="AD283" s="4" t="str">
        <f>IF(Table1[[#This Row],[SISA]]="","",INDEX([1]!NOTA[STN],Table1[[#This Row],[//NOTA]]))</f>
        <v/>
      </c>
      <c r="AE28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83" s="2" t="str">
        <f>IF(Table1[[#This Row],[SISA X]]="","",Table1[[#This Row],[STN X]])</f>
        <v/>
      </c>
      <c r="AG283" s="2" t="str">
        <f ca="1">IF(AND(AX$5:AX$373&gt;=$3:$3,AX$5:AX$373&lt;=$4:$4),Table1[[#This Row],[CTN]],"")</f>
        <v/>
      </c>
      <c r="AH283" s="2" t="str">
        <f ca="1">IF(Table1[[#This Row],[CTN_MG_1]]="","",Table1[[#This Row],[SISA X]])</f>
        <v/>
      </c>
      <c r="AI283" s="2" t="str">
        <f ca="1">IF(Table1[[#This Row],[QTY_ECER_MG_1]]="","",Table1[[#This Row],[STN SISA X]])</f>
        <v/>
      </c>
      <c r="AJ283" s="2" t="str">
        <f ca="1">IF(Table1[[#This Row],[CTN_MG_1]]="","",COUNT(AG$6:AG283))</f>
        <v/>
      </c>
      <c r="AK283" s="2">
        <f ca="1">IF(AND(Table1[TGL_H]&gt;=$3:$3,Table1[TGL_H]&lt;=$4:$4),Table1[CTN],"")</f>
        <v>1</v>
      </c>
      <c r="AL283" s="2" t="str">
        <f ca="1">IF(Table1[[#This Row],[CTN_MG_2]]="","",Table1[[#This Row],[SISA X]])</f>
        <v/>
      </c>
      <c r="AM283" s="2" t="str">
        <f ca="1">IF(Table1[[#This Row],[QTY_ECER_MG_2]]="","",Table1[[#This Row],[STN SISA X]])</f>
        <v/>
      </c>
      <c r="AN283" s="2">
        <f ca="1">IF(Table1[[#This Row],[CTN_MG_2]]="","",COUNT(AK$6:AK283))</f>
        <v>109</v>
      </c>
      <c r="AO283" s="2" t="str">
        <f ca="1">IF(AND(AX$5:AX$373&gt;=$3:$3,AX$5:AX$373&lt;=$4:$4),Table1[[#This Row],[CTN]],"")</f>
        <v/>
      </c>
      <c r="AP283" s="2" t="str">
        <f ca="1">IF(Table1[[#This Row],[CTN_MG_3]]="","",Table1[[#This Row],[SISA X]])</f>
        <v/>
      </c>
      <c r="AQ283" s="2" t="str">
        <f ca="1">IF(Table1[[#This Row],[QTY_ECER_MG_3]]="","",Table1[[#This Row],[STN SISA X]])</f>
        <v/>
      </c>
      <c r="AR283" s="4" t="str">
        <f ca="1">IF(Table1[[#This Row],[CTN_MG_3]]="","",COUNT(AO$6:AO283))</f>
        <v/>
      </c>
      <c r="AS283" s="4" t="str">
        <f ca="1">IF(AND(Table1[[#This Row],[TGL_H]]&gt;=$3:$3,Table1[[#This Row],[TGL_H]]&lt;=$4:$4),Table1[[#This Row],[CTN]],"")</f>
        <v/>
      </c>
      <c r="AT283" s="4" t="str">
        <f ca="1">IF(Table1[[#This Row],[CTN_MG_4]]="","",Table1[[#This Row],[SISA X]])</f>
        <v/>
      </c>
      <c r="AU283" s="4" t="str">
        <f ca="1">IF(Table1[[#This Row],[QTY_ECER_MG_4]]="","",Table1[[#This Row],[STN SISA X]])</f>
        <v/>
      </c>
      <c r="AV283" s="4" t="str">
        <f ca="1">IF(Table1[[#This Row],[CTN_MG_4]]="","",COUNT(AS$6:AS283))</f>
        <v/>
      </c>
      <c r="AW283" s="4">
        <f ca="1">IF(Table1[[#This Row],[ID_4]]="",IF(Table1[[#This Row],[ID_3]]="",IF(Table1[[#This Row],[ID_2]]="",IF(Table1[[#This Row],[ID_1]]="","",1),2),3),4)</f>
        <v>2</v>
      </c>
      <c r="AX283" s="3">
        <f ca="1">INDEX([1]!NOTA[TGL_H],Table1[[#This Row],[//NOTA]])</f>
        <v>45121</v>
      </c>
    </row>
    <row r="284" spans="1:50" x14ac:dyDescent="0.25">
      <c r="A284" s="1">
        <v>348</v>
      </c>
      <c r="D284" s="4" t="str">
        <f ca="1">INDEX([1]!NOTA[NB NOTA_C_QTY],Table1[[#This Row],[//NOTA]])</f>
        <v>ballpenbp342vokusptlblackjk144lsnartomoro</v>
      </c>
      <c r="E284" s="4" t="str">
        <f ca="1">INDEX([1]!NOTA[NB NOTA_C_QTY],Table1[[#This Row],[//NOTA]])&amp;Table1[[#This Row],[MINGGU]]</f>
        <v>ballpenbp342vokusptlblackjk144lsnartomoro2</v>
      </c>
      <c r="F284" s="4">
        <f t="shared" si="4"/>
        <v>348</v>
      </c>
      <c r="G284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84" s="4">
        <f ca="1">MATCH(Table1[[#This Row],[NB NOTA_C_QTY]],[2]!db[NB NOTA_C_QTY+F],0)</f>
        <v>115</v>
      </c>
      <c r="I284" s="4" t="str">
        <f ca="1">INDEX(INDIRECT($4:$4),Table1[//DB])</f>
        <v>Ballpen Joyko BP-342 Vokus PTL Hitam</v>
      </c>
      <c r="J284" s="4" t="str">
        <f ca="1">INDEX(INDIRECT($4:$4),Table1[//DB])</f>
        <v>ARTO MORO</v>
      </c>
      <c r="K284" s="5" t="str">
        <f ca="1">INDEX(INDIRECT($4:$4),Table1[//DB])</f>
        <v>ATALI</v>
      </c>
      <c r="L284" s="4" t="str">
        <f ca="1">INDEX(INDIRECT($4:$4),Table1[//DB])</f>
        <v>144 LSN</v>
      </c>
      <c r="M284" s="4" t="str">
        <f ca="1">INDEX(INDIRECT($4:$4),Table1[//DB])</f>
        <v>pen</v>
      </c>
      <c r="N284" s="4" t="str">
        <f ca="1">INDEX(INDIRECT($4:$4),Table1[//DB])</f>
        <v>144</v>
      </c>
      <c r="O284" s="4" t="str">
        <f ca="1">INDEX(INDIRECT($4:$4),Table1[//DB])</f>
        <v>LSN</v>
      </c>
      <c r="P284" s="4">
        <f ca="1">INDEX(INDIRECT($4:$4),Table1[//DB])</f>
        <v>12</v>
      </c>
      <c r="Q284" s="4" t="str">
        <f ca="1">INDEX(INDIRECT($4:$4),Table1[//DB])</f>
        <v>PCS</v>
      </c>
      <c r="R284" s="4" t="str">
        <f ca="1">INDEX(INDIRECT($4:$4),Table1[//DB])</f>
        <v/>
      </c>
      <c r="S284" s="4" t="str">
        <f ca="1">INDEX(INDIRECT($4:$4),Table1[//DB])</f>
        <v/>
      </c>
      <c r="T284" s="4">
        <f ca="1">INDEX(INDIRECT($4:$4),Table1[//DB])</f>
        <v>1728</v>
      </c>
      <c r="U284" s="4" t="str">
        <f ca="1">INDEX(INDIRECT($4:$4),Table1[//DB])</f>
        <v>PCS</v>
      </c>
      <c r="V284" s="4"/>
      <c r="W284" s="2">
        <f>INDEX([1]!NOTA[C],Table1[[#This Row],[//NOTA]])</f>
        <v>1</v>
      </c>
      <c r="X284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84" s="2">
        <f ca="1">INDEX(INDIRECT($2:$2),Table1[//NOTA])</f>
        <v>0</v>
      </c>
      <c r="Z284" s="2">
        <f>IF(Table1[[#This Row],[CTN]]&lt;1,"",INDEX([1]!NOTA[QTY],Table1[[#This Row],[//NOTA]]))</f>
        <v>144</v>
      </c>
      <c r="AA284" s="2" t="str">
        <f>IF(Table1[[#This Row],[CTN]]&lt;1,"",INDEX([1]!NOTA[STN],Table1[[#This Row],[//NOTA]]))</f>
        <v>LSN</v>
      </c>
      <c r="AB284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</v>
      </c>
      <c r="AC284" s="4" t="str">
        <f>IF(Table1[[#This Row],[CTN]]&lt;1,INDEX([1]!NOTA[QTY],Table1[[#This Row],[//NOTA]]),"")</f>
        <v/>
      </c>
      <c r="AD284" s="4" t="str">
        <f>IF(Table1[[#This Row],[SISA]]="","",INDEX([1]!NOTA[STN],Table1[[#This Row],[//NOTA]]))</f>
        <v/>
      </c>
      <c r="AE28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84" s="2" t="str">
        <f>IF(Table1[[#This Row],[SISA X]]="","",Table1[[#This Row],[STN X]])</f>
        <v/>
      </c>
      <c r="AG284" s="2" t="str">
        <f ca="1">IF(AND(AX$5:AX$373&gt;=$3:$3,AX$5:AX$373&lt;=$4:$4),Table1[[#This Row],[CTN]],"")</f>
        <v/>
      </c>
      <c r="AH284" s="2" t="str">
        <f ca="1">IF(Table1[[#This Row],[CTN_MG_1]]="","",Table1[[#This Row],[SISA X]])</f>
        <v/>
      </c>
      <c r="AI284" s="2" t="str">
        <f ca="1">IF(Table1[[#This Row],[QTY_ECER_MG_1]]="","",Table1[[#This Row],[STN SISA X]])</f>
        <v/>
      </c>
      <c r="AJ284" s="2" t="str">
        <f ca="1">IF(Table1[[#This Row],[CTN_MG_1]]="","",COUNT(AG$6:AG284))</f>
        <v/>
      </c>
      <c r="AK284" s="2">
        <f ca="1">IF(AND(Table1[TGL_H]&gt;=$3:$3,Table1[TGL_H]&lt;=$4:$4),Table1[CTN],"")</f>
        <v>1</v>
      </c>
      <c r="AL284" s="2" t="str">
        <f ca="1">IF(Table1[[#This Row],[CTN_MG_2]]="","",Table1[[#This Row],[SISA X]])</f>
        <v/>
      </c>
      <c r="AM284" s="2" t="str">
        <f ca="1">IF(Table1[[#This Row],[QTY_ECER_MG_2]]="","",Table1[[#This Row],[STN SISA X]])</f>
        <v/>
      </c>
      <c r="AN284" s="2">
        <f ca="1">IF(Table1[[#This Row],[CTN_MG_2]]="","",COUNT(AK$6:AK284))</f>
        <v>110</v>
      </c>
      <c r="AO284" s="2" t="str">
        <f ca="1">IF(AND(AX$5:AX$373&gt;=$3:$3,AX$5:AX$373&lt;=$4:$4),Table1[[#This Row],[CTN]],"")</f>
        <v/>
      </c>
      <c r="AP284" s="2" t="str">
        <f ca="1">IF(Table1[[#This Row],[CTN_MG_3]]="","",Table1[[#This Row],[SISA X]])</f>
        <v/>
      </c>
      <c r="AQ284" s="2" t="str">
        <f ca="1">IF(Table1[[#This Row],[QTY_ECER_MG_3]]="","",Table1[[#This Row],[STN SISA X]])</f>
        <v/>
      </c>
      <c r="AR284" s="4" t="str">
        <f ca="1">IF(Table1[[#This Row],[CTN_MG_3]]="","",COUNT(AO$6:AO284))</f>
        <v/>
      </c>
      <c r="AS284" s="4" t="str">
        <f ca="1">IF(AND(Table1[[#This Row],[TGL_H]]&gt;=$3:$3,Table1[[#This Row],[TGL_H]]&lt;=$4:$4),Table1[[#This Row],[CTN]],"")</f>
        <v/>
      </c>
      <c r="AT284" s="4" t="str">
        <f ca="1">IF(Table1[[#This Row],[CTN_MG_4]]="","",Table1[[#This Row],[SISA X]])</f>
        <v/>
      </c>
      <c r="AU284" s="4" t="str">
        <f ca="1">IF(Table1[[#This Row],[QTY_ECER_MG_4]]="","",Table1[[#This Row],[STN SISA X]])</f>
        <v/>
      </c>
      <c r="AV284" s="4" t="str">
        <f ca="1">IF(Table1[[#This Row],[CTN_MG_4]]="","",COUNT(AS$6:AS284))</f>
        <v/>
      </c>
      <c r="AW284" s="4">
        <f ca="1">IF(Table1[[#This Row],[ID_4]]="",IF(Table1[[#This Row],[ID_3]]="",IF(Table1[[#This Row],[ID_2]]="",IF(Table1[[#This Row],[ID_1]]="","",1),2),3),4)</f>
        <v>2</v>
      </c>
      <c r="AX284" s="3">
        <f ca="1">INDEX([1]!NOTA[TGL_H],Table1[[#This Row],[//NOTA]])</f>
        <v>45121</v>
      </c>
    </row>
    <row r="285" spans="1:50" x14ac:dyDescent="0.25">
      <c r="A285" s="1">
        <v>350</v>
      </c>
      <c r="D285" s="4" t="str">
        <f ca="1">INDEX([1]!NOTA[NB NOTA_C_QTY],Table1[[#This Row],[//NOTA]])</f>
        <v>colorpencilcps12jk12box24setartomoro</v>
      </c>
      <c r="E285" s="4" t="str">
        <f ca="1">INDEX([1]!NOTA[NB NOTA_C_QTY],Table1[[#This Row],[//NOTA]])&amp;Table1[[#This Row],[MINGGU]]</f>
        <v>colorpencilcps12jk12box24setartomoro2</v>
      </c>
      <c r="F285" s="4">
        <f t="shared" si="4"/>
        <v>350</v>
      </c>
      <c r="G285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85" s="4">
        <f ca="1">MATCH(Table1[[#This Row],[NB NOTA_C_QTY]],[2]!db[NB NOTA_C_QTY+F],0)</f>
        <v>780</v>
      </c>
      <c r="I285" s="4" t="str">
        <f ca="1">INDEX(INDIRECT($4:$4),Table1[//DB])</f>
        <v>PW JK 12W CP-S12 pendek</v>
      </c>
      <c r="J285" s="4" t="str">
        <f ca="1">INDEX(INDIRECT($4:$4),Table1[//DB])</f>
        <v>ARTO MORO</v>
      </c>
      <c r="K285" s="5" t="str">
        <f ca="1">INDEX(INDIRECT($4:$4),Table1[//DB])</f>
        <v>ATALI</v>
      </c>
      <c r="L285" s="4" t="str">
        <f ca="1">INDEX(INDIRECT($4:$4),Table1[//DB])</f>
        <v>12 BOX (24 SET)</v>
      </c>
      <c r="M285" s="4" t="str">
        <f ca="1">INDEX(INDIRECT($4:$4),Table1[//DB])</f>
        <v>pw</v>
      </c>
      <c r="N285" s="4" t="str">
        <f ca="1">INDEX(INDIRECT($4:$4),Table1[//DB])</f>
        <v>12</v>
      </c>
      <c r="O285" s="4" t="str">
        <f ca="1">INDEX(INDIRECT($4:$4),Table1[//DB])</f>
        <v>BOX</v>
      </c>
      <c r="P285" s="4" t="str">
        <f ca="1">INDEX(INDIRECT($4:$4),Table1[//DB])</f>
        <v>24</v>
      </c>
      <c r="Q285" s="4" t="str">
        <f ca="1">INDEX(INDIRECT($4:$4),Table1[//DB])</f>
        <v>SET</v>
      </c>
      <c r="R285" s="4" t="str">
        <f ca="1">INDEX(INDIRECT($4:$4),Table1[//DB])</f>
        <v/>
      </c>
      <c r="S285" s="4" t="str">
        <f ca="1">INDEX(INDIRECT($4:$4),Table1[//DB])</f>
        <v/>
      </c>
      <c r="T285" s="4">
        <f ca="1">INDEX(INDIRECT($4:$4),Table1[//DB])</f>
        <v>288</v>
      </c>
      <c r="U285" s="4" t="str">
        <f ca="1">INDEX(INDIRECT($4:$4),Table1[//DB])</f>
        <v>SET</v>
      </c>
      <c r="V285" s="4"/>
      <c r="W285" s="2">
        <f>INDEX([1]!NOTA[C],Table1[[#This Row],[//NOTA]])</f>
        <v>1</v>
      </c>
      <c r="X285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85" s="2">
        <f ca="1">INDEX(INDIRECT($2:$2),Table1[//NOTA])</f>
        <v>0</v>
      </c>
      <c r="Z285" s="2">
        <f>IF(Table1[[#This Row],[CTN]]&lt;1,"",INDEX([1]!NOTA[QTY],Table1[[#This Row],[//NOTA]]))</f>
        <v>288</v>
      </c>
      <c r="AA285" s="2" t="str">
        <f>IF(Table1[[#This Row],[CTN]]&lt;1,"",INDEX([1]!NOTA[STN],Table1[[#This Row],[//NOTA]]))</f>
        <v>SET</v>
      </c>
      <c r="AB28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C285" s="4" t="str">
        <f>IF(Table1[[#This Row],[CTN]]&lt;1,INDEX([1]!NOTA[QTY],Table1[[#This Row],[//NOTA]]),"")</f>
        <v/>
      </c>
      <c r="AD285" s="4" t="str">
        <f>IF(Table1[[#This Row],[SISA]]="","",INDEX([1]!NOTA[STN],Table1[[#This Row],[//NOTA]]))</f>
        <v/>
      </c>
      <c r="AE28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85" s="2" t="str">
        <f>IF(Table1[[#This Row],[SISA X]]="","",Table1[[#This Row],[STN X]])</f>
        <v/>
      </c>
      <c r="AG285" s="2" t="str">
        <f ca="1">IF(AND(AX$5:AX$373&gt;=$3:$3,AX$5:AX$373&lt;=$4:$4),Table1[[#This Row],[CTN]],"")</f>
        <v/>
      </c>
      <c r="AH285" s="2" t="str">
        <f ca="1">IF(Table1[[#This Row],[CTN_MG_1]]="","",Table1[[#This Row],[SISA X]])</f>
        <v/>
      </c>
      <c r="AI285" s="2" t="str">
        <f ca="1">IF(Table1[[#This Row],[QTY_ECER_MG_1]]="","",Table1[[#This Row],[STN SISA X]])</f>
        <v/>
      </c>
      <c r="AJ285" s="2" t="str">
        <f ca="1">IF(Table1[[#This Row],[CTN_MG_1]]="","",COUNT(AG$6:AG285))</f>
        <v/>
      </c>
      <c r="AK285" s="2">
        <f ca="1">IF(AND(Table1[TGL_H]&gt;=$3:$3,Table1[TGL_H]&lt;=$4:$4),Table1[CTN],"")</f>
        <v>1</v>
      </c>
      <c r="AL285" s="2" t="str">
        <f ca="1">IF(Table1[[#This Row],[CTN_MG_2]]="","",Table1[[#This Row],[SISA X]])</f>
        <v/>
      </c>
      <c r="AM285" s="2" t="str">
        <f ca="1">IF(Table1[[#This Row],[QTY_ECER_MG_2]]="","",Table1[[#This Row],[STN SISA X]])</f>
        <v/>
      </c>
      <c r="AN285" s="2">
        <f ca="1">IF(Table1[[#This Row],[CTN_MG_2]]="","",COUNT(AK$6:AK285))</f>
        <v>111</v>
      </c>
      <c r="AO285" s="2" t="str">
        <f ca="1">IF(AND(AX$5:AX$373&gt;=$3:$3,AX$5:AX$373&lt;=$4:$4),Table1[[#This Row],[CTN]],"")</f>
        <v/>
      </c>
      <c r="AP285" s="2" t="str">
        <f ca="1">IF(Table1[[#This Row],[CTN_MG_3]]="","",Table1[[#This Row],[SISA X]])</f>
        <v/>
      </c>
      <c r="AQ285" s="2" t="str">
        <f ca="1">IF(Table1[[#This Row],[QTY_ECER_MG_3]]="","",Table1[[#This Row],[STN SISA X]])</f>
        <v/>
      </c>
      <c r="AR285" s="4" t="str">
        <f ca="1">IF(Table1[[#This Row],[CTN_MG_3]]="","",COUNT(AO$6:AO285))</f>
        <v/>
      </c>
      <c r="AS285" s="4" t="str">
        <f ca="1">IF(AND(Table1[[#This Row],[TGL_H]]&gt;=$3:$3,Table1[[#This Row],[TGL_H]]&lt;=$4:$4),Table1[[#This Row],[CTN]],"")</f>
        <v/>
      </c>
      <c r="AT285" s="4" t="str">
        <f ca="1">IF(Table1[[#This Row],[CTN_MG_4]]="","",Table1[[#This Row],[SISA X]])</f>
        <v/>
      </c>
      <c r="AU285" s="4" t="str">
        <f ca="1">IF(Table1[[#This Row],[QTY_ECER_MG_4]]="","",Table1[[#This Row],[STN SISA X]])</f>
        <v/>
      </c>
      <c r="AV285" s="4" t="str">
        <f ca="1">IF(Table1[[#This Row],[CTN_MG_4]]="","",COUNT(AS$6:AS285))</f>
        <v/>
      </c>
      <c r="AW285" s="4">
        <f ca="1">IF(Table1[[#This Row],[ID_4]]="",IF(Table1[[#This Row],[ID_3]]="",IF(Table1[[#This Row],[ID_2]]="",IF(Table1[[#This Row],[ID_1]]="","",1),2),3),4)</f>
        <v>2</v>
      </c>
      <c r="AX285" s="3">
        <f ca="1">INDEX([1]!NOTA[TGL_H],Table1[[#This Row],[//NOTA]])</f>
        <v>45121</v>
      </c>
    </row>
    <row r="286" spans="1:50" x14ac:dyDescent="0.25">
      <c r="A286" s="1">
        <v>351</v>
      </c>
      <c r="D286" s="4" t="str">
        <f ca="1">INDEX([1]!NOTA[NB NOTA_C_QTY],Table1[[#This Row],[//NOTA]])</f>
        <v>colorpencilcp12pbjk12lsnartomoro</v>
      </c>
      <c r="E286" s="4" t="str">
        <f ca="1">INDEX([1]!NOTA[NB NOTA_C_QTY],Table1[[#This Row],[//NOTA]])&amp;Table1[[#This Row],[MINGGU]]</f>
        <v>colorpencilcp12pbjk12lsnartomoro2</v>
      </c>
      <c r="F286" s="4">
        <f t="shared" si="4"/>
        <v>351</v>
      </c>
      <c r="G286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86" s="4">
        <f ca="1">MATCH(Table1[[#This Row],[NB NOTA_C_QTY]],[2]!db[NB NOTA_C_QTY+F],0)</f>
        <v>777</v>
      </c>
      <c r="I286" s="4" t="str">
        <f ca="1">INDEX(INDIRECT($4:$4),Table1[//DB])</f>
        <v>PW JK 12W CP-12 PB panjang</v>
      </c>
      <c r="J286" s="4" t="str">
        <f ca="1">INDEX(INDIRECT($4:$4),Table1[//DB])</f>
        <v>ARTO MORO</v>
      </c>
      <c r="K286" s="5" t="str">
        <f ca="1">INDEX(INDIRECT($4:$4),Table1[//DB])</f>
        <v>ATALI</v>
      </c>
      <c r="L286" s="4" t="str">
        <f ca="1">INDEX(INDIRECT($4:$4),Table1[//DB])</f>
        <v>12 LSN</v>
      </c>
      <c r="M286" s="4" t="str">
        <f ca="1">INDEX(INDIRECT($4:$4),Table1[//DB])</f>
        <v>pw</v>
      </c>
      <c r="N286" s="4" t="str">
        <f ca="1">INDEX(INDIRECT($4:$4),Table1[//DB])</f>
        <v>12</v>
      </c>
      <c r="O286" s="4" t="str">
        <f ca="1">INDEX(INDIRECT($4:$4),Table1[//DB])</f>
        <v>LSN</v>
      </c>
      <c r="P286" s="4">
        <f ca="1">INDEX(INDIRECT($4:$4),Table1[//DB])</f>
        <v>12</v>
      </c>
      <c r="Q286" s="4" t="str">
        <f ca="1">INDEX(INDIRECT($4:$4),Table1[//DB])</f>
        <v>PCS</v>
      </c>
      <c r="R286" s="4" t="str">
        <f ca="1">INDEX(INDIRECT($4:$4),Table1[//DB])</f>
        <v/>
      </c>
      <c r="S286" s="4" t="str">
        <f ca="1">INDEX(INDIRECT($4:$4),Table1[//DB])</f>
        <v/>
      </c>
      <c r="T286" s="4">
        <f ca="1">INDEX(INDIRECT($4:$4),Table1[//DB])</f>
        <v>144</v>
      </c>
      <c r="U286" s="4" t="str">
        <f ca="1">INDEX(INDIRECT($4:$4),Table1[//DB])</f>
        <v>PCS</v>
      </c>
      <c r="V286" s="4"/>
      <c r="W286" s="2">
        <f>INDEX([1]!NOTA[C],Table1[[#This Row],[//NOTA]])</f>
        <v>1</v>
      </c>
      <c r="X286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86" s="2">
        <f ca="1">INDEX(INDIRECT($2:$2),Table1[//NOTA])</f>
        <v>0</v>
      </c>
      <c r="Z286" s="2">
        <f>IF(Table1[[#This Row],[CTN]]&lt;1,"",INDEX([1]!NOTA[QTY],Table1[[#This Row],[//NOTA]]))</f>
        <v>144</v>
      </c>
      <c r="AA286" s="2" t="str">
        <f>IF(Table1[[#This Row],[CTN]]&lt;1,"",INDEX([1]!NOTA[STN],Table1[[#This Row],[//NOTA]]))</f>
        <v>SET</v>
      </c>
      <c r="AB28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</v>
      </c>
      <c r="AC286" s="4" t="str">
        <f>IF(Table1[[#This Row],[CTN]]&lt;1,INDEX([1]!NOTA[QTY],Table1[[#This Row],[//NOTA]]),"")</f>
        <v/>
      </c>
      <c r="AD286" s="4" t="str">
        <f>IF(Table1[[#This Row],[SISA]]="","",INDEX([1]!NOTA[STN],Table1[[#This Row],[//NOTA]]))</f>
        <v/>
      </c>
      <c r="AE28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86" s="2" t="str">
        <f>IF(Table1[[#This Row],[SISA X]]="","",Table1[[#This Row],[STN X]])</f>
        <v/>
      </c>
      <c r="AG286" s="2" t="str">
        <f ca="1">IF(AND(AX$5:AX$373&gt;=$3:$3,AX$5:AX$373&lt;=$4:$4),Table1[[#This Row],[CTN]],"")</f>
        <v/>
      </c>
      <c r="AH286" s="2" t="str">
        <f ca="1">IF(Table1[[#This Row],[CTN_MG_1]]="","",Table1[[#This Row],[SISA X]])</f>
        <v/>
      </c>
      <c r="AI286" s="2" t="str">
        <f ca="1">IF(Table1[[#This Row],[QTY_ECER_MG_1]]="","",Table1[[#This Row],[STN SISA X]])</f>
        <v/>
      </c>
      <c r="AJ286" s="2" t="str">
        <f ca="1">IF(Table1[[#This Row],[CTN_MG_1]]="","",COUNT(AG$6:AG286))</f>
        <v/>
      </c>
      <c r="AK286" s="2">
        <f ca="1">IF(AND(Table1[TGL_H]&gt;=$3:$3,Table1[TGL_H]&lt;=$4:$4),Table1[CTN],"")</f>
        <v>1</v>
      </c>
      <c r="AL286" s="2" t="str">
        <f ca="1">IF(Table1[[#This Row],[CTN_MG_2]]="","",Table1[[#This Row],[SISA X]])</f>
        <v/>
      </c>
      <c r="AM286" s="2" t="str">
        <f ca="1">IF(Table1[[#This Row],[QTY_ECER_MG_2]]="","",Table1[[#This Row],[STN SISA X]])</f>
        <v/>
      </c>
      <c r="AN286" s="2">
        <f ca="1">IF(Table1[[#This Row],[CTN_MG_2]]="","",COUNT(AK$6:AK286))</f>
        <v>112</v>
      </c>
      <c r="AO286" s="2" t="str">
        <f ca="1">IF(AND(AX$5:AX$373&gt;=$3:$3,AX$5:AX$373&lt;=$4:$4),Table1[[#This Row],[CTN]],"")</f>
        <v/>
      </c>
      <c r="AP286" s="2" t="str">
        <f ca="1">IF(Table1[[#This Row],[CTN_MG_3]]="","",Table1[[#This Row],[SISA X]])</f>
        <v/>
      </c>
      <c r="AQ286" s="2" t="str">
        <f ca="1">IF(Table1[[#This Row],[QTY_ECER_MG_3]]="","",Table1[[#This Row],[STN SISA X]])</f>
        <v/>
      </c>
      <c r="AR286" s="4" t="str">
        <f ca="1">IF(Table1[[#This Row],[CTN_MG_3]]="","",COUNT(AO$6:AO286))</f>
        <v/>
      </c>
      <c r="AS286" s="4" t="str">
        <f ca="1">IF(AND(Table1[[#This Row],[TGL_H]]&gt;=$3:$3,Table1[[#This Row],[TGL_H]]&lt;=$4:$4),Table1[[#This Row],[CTN]],"")</f>
        <v/>
      </c>
      <c r="AT286" s="4" t="str">
        <f ca="1">IF(Table1[[#This Row],[CTN_MG_4]]="","",Table1[[#This Row],[SISA X]])</f>
        <v/>
      </c>
      <c r="AU286" s="4" t="str">
        <f ca="1">IF(Table1[[#This Row],[QTY_ECER_MG_4]]="","",Table1[[#This Row],[STN SISA X]])</f>
        <v/>
      </c>
      <c r="AV286" s="4" t="str">
        <f ca="1">IF(Table1[[#This Row],[CTN_MG_4]]="","",COUNT(AS$6:AS286))</f>
        <v/>
      </c>
      <c r="AW286" s="4">
        <f ca="1">IF(Table1[[#This Row],[ID_4]]="",IF(Table1[[#This Row],[ID_3]]="",IF(Table1[[#This Row],[ID_2]]="",IF(Table1[[#This Row],[ID_1]]="","",1),2),3),4)</f>
        <v>2</v>
      </c>
      <c r="AX286" s="3">
        <f ca="1">INDEX([1]!NOTA[TGL_H],Table1[[#This Row],[//NOTA]])</f>
        <v>45121</v>
      </c>
    </row>
    <row r="287" spans="1:50" x14ac:dyDescent="0.25">
      <c r="A287" s="1">
        <v>352</v>
      </c>
      <c r="D287" s="4" t="str">
        <f ca="1">INDEX([1]!NOTA[NB NOTA_C_QTY],Table1[[#This Row],[//NOTA]])</f>
        <v>trigonalclipno1jk500boxartomoro</v>
      </c>
      <c r="E287" s="4" t="str">
        <f ca="1">INDEX([1]!NOTA[NB NOTA_C_QTY],Table1[[#This Row],[//NOTA]])&amp;Table1[[#This Row],[MINGGU]]</f>
        <v>trigonalclipno1jk500boxartomoro2</v>
      </c>
      <c r="F287" s="4">
        <f t="shared" si="4"/>
        <v>352</v>
      </c>
      <c r="G287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87" s="4">
        <f ca="1">MATCH(Table1[[#This Row],[NB NOTA_C_QTY]],[2]!db[NB NOTA_C_QTY+F],0)</f>
        <v>288</v>
      </c>
      <c r="I287" s="4" t="str">
        <f ca="1">INDEX(INDIRECT($4:$4),Table1[//DB])</f>
        <v>Clip Trigonal JK 1</v>
      </c>
      <c r="J287" s="4" t="str">
        <f ca="1">INDEX(INDIRECT($4:$4),Table1[//DB])</f>
        <v>ARTO MORO</v>
      </c>
      <c r="K287" s="5" t="str">
        <f ca="1">INDEX(INDIRECT($4:$4),Table1[//DB])</f>
        <v>ATALI</v>
      </c>
      <c r="L287" s="4" t="str">
        <f ca="1">INDEX(INDIRECT($4:$4),Table1[//DB])</f>
        <v>500 BOX</v>
      </c>
      <c r="M287" s="4" t="str">
        <f ca="1">INDEX(INDIRECT($4:$4),Table1[//DB])</f>
        <v>clip</v>
      </c>
      <c r="N287" s="4" t="str">
        <f ca="1">INDEX(INDIRECT($4:$4),Table1[//DB])</f>
        <v>500</v>
      </c>
      <c r="O287" s="4" t="str">
        <f ca="1">INDEX(INDIRECT($4:$4),Table1[//DB])</f>
        <v>BOX</v>
      </c>
      <c r="P287" s="4" t="str">
        <f ca="1">INDEX(INDIRECT($4:$4),Table1[//DB])</f>
        <v/>
      </c>
      <c r="Q287" s="4" t="str">
        <f ca="1">INDEX(INDIRECT($4:$4),Table1[//DB])</f>
        <v/>
      </c>
      <c r="R287" s="4" t="str">
        <f ca="1">INDEX(INDIRECT($4:$4),Table1[//DB])</f>
        <v/>
      </c>
      <c r="S287" s="4" t="str">
        <f ca="1">INDEX(INDIRECT($4:$4),Table1[//DB])</f>
        <v/>
      </c>
      <c r="T287" s="4">
        <f ca="1">INDEX(INDIRECT($4:$4),Table1[//DB])</f>
        <v>500</v>
      </c>
      <c r="U287" s="4" t="str">
        <f ca="1">INDEX(INDIRECT($4:$4),Table1[//DB])</f>
        <v>BOX</v>
      </c>
      <c r="V287" s="4"/>
      <c r="W287" s="2">
        <f>INDEX([1]!NOTA[C],Table1[[#This Row],[//NOTA]])</f>
        <v>1</v>
      </c>
      <c r="X287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87" s="2">
        <f ca="1">INDEX(INDIRECT($2:$2),Table1[//NOTA])</f>
        <v>0</v>
      </c>
      <c r="Z287" s="2">
        <f>IF(Table1[[#This Row],[CTN]]&lt;1,"",INDEX([1]!NOTA[QTY],Table1[[#This Row],[//NOTA]]))</f>
        <v>500</v>
      </c>
      <c r="AA287" s="2" t="str">
        <f>IF(Table1[[#This Row],[CTN]]&lt;1,"",INDEX([1]!NOTA[STN],Table1[[#This Row],[//NOTA]]))</f>
        <v>BOX</v>
      </c>
      <c r="AB28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500</v>
      </c>
      <c r="AC287" s="4" t="str">
        <f>IF(Table1[[#This Row],[CTN]]&lt;1,INDEX([1]!NOTA[QTY],Table1[[#This Row],[//NOTA]]),"")</f>
        <v/>
      </c>
      <c r="AD287" s="4" t="str">
        <f>IF(Table1[[#This Row],[SISA]]="","",INDEX([1]!NOTA[STN],Table1[[#This Row],[//NOTA]]))</f>
        <v/>
      </c>
      <c r="AE28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87" s="2" t="str">
        <f>IF(Table1[[#This Row],[SISA X]]="","",Table1[[#This Row],[STN X]])</f>
        <v/>
      </c>
      <c r="AG287" s="2" t="str">
        <f ca="1">IF(AND(AX$5:AX$373&gt;=$3:$3,AX$5:AX$373&lt;=$4:$4),Table1[[#This Row],[CTN]],"")</f>
        <v/>
      </c>
      <c r="AH287" s="2" t="str">
        <f ca="1">IF(Table1[[#This Row],[CTN_MG_1]]="","",Table1[[#This Row],[SISA X]])</f>
        <v/>
      </c>
      <c r="AI287" s="2" t="str">
        <f ca="1">IF(Table1[[#This Row],[QTY_ECER_MG_1]]="","",Table1[[#This Row],[STN SISA X]])</f>
        <v/>
      </c>
      <c r="AJ287" s="2" t="str">
        <f ca="1">IF(Table1[[#This Row],[CTN_MG_1]]="","",COUNT(AG$6:AG287))</f>
        <v/>
      </c>
      <c r="AK287" s="2">
        <f ca="1">IF(AND(Table1[TGL_H]&gt;=$3:$3,Table1[TGL_H]&lt;=$4:$4),Table1[CTN],"")</f>
        <v>1</v>
      </c>
      <c r="AL287" s="2" t="str">
        <f ca="1">IF(Table1[[#This Row],[CTN_MG_2]]="","",Table1[[#This Row],[SISA X]])</f>
        <v/>
      </c>
      <c r="AM287" s="2" t="str">
        <f ca="1">IF(Table1[[#This Row],[QTY_ECER_MG_2]]="","",Table1[[#This Row],[STN SISA X]])</f>
        <v/>
      </c>
      <c r="AN287" s="2">
        <f ca="1">IF(Table1[[#This Row],[CTN_MG_2]]="","",COUNT(AK$6:AK287))</f>
        <v>113</v>
      </c>
      <c r="AO287" s="2" t="str">
        <f ca="1">IF(AND(AX$5:AX$373&gt;=$3:$3,AX$5:AX$373&lt;=$4:$4),Table1[[#This Row],[CTN]],"")</f>
        <v/>
      </c>
      <c r="AP287" s="2" t="str">
        <f ca="1">IF(Table1[[#This Row],[CTN_MG_3]]="","",Table1[[#This Row],[SISA X]])</f>
        <v/>
      </c>
      <c r="AQ287" s="2" t="str">
        <f ca="1">IF(Table1[[#This Row],[QTY_ECER_MG_3]]="","",Table1[[#This Row],[STN SISA X]])</f>
        <v/>
      </c>
      <c r="AR287" s="4" t="str">
        <f ca="1">IF(Table1[[#This Row],[CTN_MG_3]]="","",COUNT(AO$6:AO287))</f>
        <v/>
      </c>
      <c r="AS287" s="4" t="str">
        <f ca="1">IF(AND(Table1[[#This Row],[TGL_H]]&gt;=$3:$3,Table1[[#This Row],[TGL_H]]&lt;=$4:$4),Table1[[#This Row],[CTN]],"")</f>
        <v/>
      </c>
      <c r="AT287" s="4" t="str">
        <f ca="1">IF(Table1[[#This Row],[CTN_MG_4]]="","",Table1[[#This Row],[SISA X]])</f>
        <v/>
      </c>
      <c r="AU287" s="4" t="str">
        <f ca="1">IF(Table1[[#This Row],[QTY_ECER_MG_4]]="","",Table1[[#This Row],[STN SISA X]])</f>
        <v/>
      </c>
      <c r="AV287" s="4" t="str">
        <f ca="1">IF(Table1[[#This Row],[CTN_MG_4]]="","",COUNT(AS$6:AS287))</f>
        <v/>
      </c>
      <c r="AW287" s="4">
        <f ca="1">IF(Table1[[#This Row],[ID_4]]="",IF(Table1[[#This Row],[ID_3]]="",IF(Table1[[#This Row],[ID_2]]="",IF(Table1[[#This Row],[ID_1]]="","",1),2),3),4)</f>
        <v>2</v>
      </c>
      <c r="AX287" s="3">
        <f ca="1">INDEX([1]!NOTA[TGL_H],Table1[[#This Row],[//NOTA]])</f>
        <v>45121</v>
      </c>
    </row>
    <row r="288" spans="1:50" x14ac:dyDescent="0.25">
      <c r="A288" s="1">
        <v>353</v>
      </c>
      <c r="D288" s="4" t="str">
        <f ca="1">INDEX([1]!NOTA[NB NOTA_C_QTY],Table1[[#This Row],[//NOTA]])</f>
        <v>highlighterhl1yellowjk72box10pcsartomoro</v>
      </c>
      <c r="E288" s="4" t="str">
        <f ca="1">INDEX([1]!NOTA[NB NOTA_C_QTY],Table1[[#This Row],[//NOTA]])&amp;Table1[[#This Row],[MINGGU]]</f>
        <v>highlighterhl1yellowjk72box10pcsartomoro2</v>
      </c>
      <c r="F288" s="4">
        <f t="shared" si="4"/>
        <v>353</v>
      </c>
      <c r="G288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88" s="4">
        <f ca="1">MATCH(Table1[[#This Row],[NB NOTA_C_QTY]],[2]!db[NB NOTA_C_QTY+F],0)</f>
        <v>813</v>
      </c>
      <c r="I288" s="4" t="str">
        <f ca="1">INDEX(INDIRECT($4:$4),Table1[//DB])</f>
        <v>Stabillo Highlighter JK HL-1 kuning</v>
      </c>
      <c r="J288" s="4" t="str">
        <f ca="1">INDEX(INDIRECT($4:$4),Table1[//DB])</f>
        <v>ARTO MORO</v>
      </c>
      <c r="K288" s="5" t="str">
        <f ca="1">INDEX(INDIRECT($4:$4),Table1[//DB])</f>
        <v>ATALI</v>
      </c>
      <c r="L288" s="4" t="str">
        <f ca="1">INDEX(INDIRECT($4:$4),Table1[//DB])</f>
        <v>72 BOX (10 PCS)</v>
      </c>
      <c r="M288" s="4" t="str">
        <f ca="1">INDEX(INDIRECT($4:$4),Table1[//DB])</f>
        <v>spidol</v>
      </c>
      <c r="N288" s="4" t="str">
        <f ca="1">INDEX(INDIRECT($4:$4),Table1[//DB])</f>
        <v>72</v>
      </c>
      <c r="O288" s="4" t="str">
        <f ca="1">INDEX(INDIRECT($4:$4),Table1[//DB])</f>
        <v>BOX</v>
      </c>
      <c r="P288" s="4" t="str">
        <f ca="1">INDEX(INDIRECT($4:$4),Table1[//DB])</f>
        <v>10</v>
      </c>
      <c r="Q288" s="4" t="str">
        <f ca="1">INDEX(INDIRECT($4:$4),Table1[//DB])</f>
        <v>PCS</v>
      </c>
      <c r="R288" s="4" t="str">
        <f ca="1">INDEX(INDIRECT($4:$4),Table1[//DB])</f>
        <v/>
      </c>
      <c r="S288" s="4" t="str">
        <f ca="1">INDEX(INDIRECT($4:$4),Table1[//DB])</f>
        <v/>
      </c>
      <c r="T288" s="4">
        <f ca="1">INDEX(INDIRECT($4:$4),Table1[//DB])</f>
        <v>720</v>
      </c>
      <c r="U288" s="4" t="str">
        <f ca="1">INDEX(INDIRECT($4:$4),Table1[//DB])</f>
        <v>PCS</v>
      </c>
      <c r="V288" s="4"/>
      <c r="W288" s="2">
        <f>INDEX([1]!NOTA[C],Table1[[#This Row],[//NOTA]])</f>
        <v>0</v>
      </c>
      <c r="X288" s="2">
        <f ca="1">IF(Table1[[#This Row],[Column5]]/Table1[[#This Row],[QTY X]]=Table1[[#This Row],[CTN]],Table1[[#This Row],[Column5]]/Table1[[#This Row],[QTY X]],Table1[[#This Row],[Column5]]/Table1[[#This Row],[QTY X]]&amp;" xxx ")</f>
        <v>0</v>
      </c>
      <c r="Y288" s="2">
        <f ca="1">INDEX(INDIRECT($2:$2),Table1[//NOTA])</f>
        <v>0</v>
      </c>
      <c r="Z288" s="2" t="str">
        <f>IF(Table1[[#This Row],[CTN]]&lt;1,"",INDEX([1]!NOTA[QTY],Table1[[#This Row],[//NOTA]]))</f>
        <v/>
      </c>
      <c r="AA288" s="2" t="str">
        <f>IF(Table1[[#This Row],[CTN]]&lt;1,"",INDEX([1]!NOTA[STN],Table1[[#This Row],[//NOTA]]))</f>
        <v/>
      </c>
      <c r="AB28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0</v>
      </c>
      <c r="AC288" s="4">
        <f>IF(Table1[[#This Row],[CTN]]&lt;1,INDEX([1]!NOTA[QTY],Table1[[#This Row],[//NOTA]]),"")</f>
        <v>180</v>
      </c>
      <c r="AD288" s="4" t="str">
        <f>IF(Table1[[#This Row],[SISA]]="","",INDEX([1]!NOTA[STN],Table1[[#This Row],[//NOTA]]))</f>
        <v>PCS</v>
      </c>
      <c r="AE288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180</v>
      </c>
      <c r="AF288" s="2" t="str">
        <f ca="1">IF(Table1[[#This Row],[SISA X]]="","",Table1[[#This Row],[STN X]])</f>
        <v>PCS</v>
      </c>
      <c r="AG288" s="2" t="str">
        <f ca="1">IF(AND(AX$5:AX$373&gt;=$3:$3,AX$5:AX$373&lt;=$4:$4),Table1[[#This Row],[CTN]],"")</f>
        <v/>
      </c>
      <c r="AH288" s="2" t="str">
        <f ca="1">IF(Table1[[#This Row],[CTN_MG_1]]="","",Table1[[#This Row],[SISA X]])</f>
        <v/>
      </c>
      <c r="AI288" s="2" t="str">
        <f ca="1">IF(Table1[[#This Row],[QTY_ECER_MG_1]]="","",Table1[[#This Row],[STN SISA X]])</f>
        <v/>
      </c>
      <c r="AJ288" s="2" t="str">
        <f ca="1">IF(Table1[[#This Row],[CTN_MG_1]]="","",COUNT(AG$6:AG288))</f>
        <v/>
      </c>
      <c r="AK288" s="2">
        <f ca="1">IF(AND(Table1[TGL_H]&gt;=$3:$3,Table1[TGL_H]&lt;=$4:$4),Table1[CTN],"")</f>
        <v>0</v>
      </c>
      <c r="AL288" s="2">
        <f ca="1">IF(Table1[[#This Row],[CTN_MG_2]]="","",Table1[[#This Row],[SISA X]])</f>
        <v>180</v>
      </c>
      <c r="AM288" s="2" t="str">
        <f ca="1">IF(Table1[[#This Row],[QTY_ECER_MG_2]]="","",Table1[[#This Row],[STN SISA X]])</f>
        <v>PCS</v>
      </c>
      <c r="AN288" s="2">
        <f ca="1">IF(Table1[[#This Row],[CTN_MG_2]]="","",COUNT(AK$6:AK288))</f>
        <v>114</v>
      </c>
      <c r="AO288" s="2" t="str">
        <f ca="1">IF(AND(AX$5:AX$373&gt;=$3:$3,AX$5:AX$373&lt;=$4:$4),Table1[[#This Row],[CTN]],"")</f>
        <v/>
      </c>
      <c r="AP288" s="2" t="str">
        <f ca="1">IF(Table1[[#This Row],[CTN_MG_3]]="","",Table1[[#This Row],[SISA X]])</f>
        <v/>
      </c>
      <c r="AQ288" s="2" t="str">
        <f ca="1">IF(Table1[[#This Row],[QTY_ECER_MG_3]]="","",Table1[[#This Row],[STN SISA X]])</f>
        <v/>
      </c>
      <c r="AR288" s="4" t="str">
        <f ca="1">IF(Table1[[#This Row],[CTN_MG_3]]="","",COUNT(AO$6:AO288))</f>
        <v/>
      </c>
      <c r="AS288" s="4" t="str">
        <f ca="1">IF(AND(Table1[[#This Row],[TGL_H]]&gt;=$3:$3,Table1[[#This Row],[TGL_H]]&lt;=$4:$4),Table1[[#This Row],[CTN]],"")</f>
        <v/>
      </c>
      <c r="AT288" s="4" t="str">
        <f ca="1">IF(Table1[[#This Row],[CTN_MG_4]]="","",Table1[[#This Row],[SISA X]])</f>
        <v/>
      </c>
      <c r="AU288" s="4" t="str">
        <f ca="1">IF(Table1[[#This Row],[QTY_ECER_MG_4]]="","",Table1[[#This Row],[STN SISA X]])</f>
        <v/>
      </c>
      <c r="AV288" s="4" t="str">
        <f ca="1">IF(Table1[[#This Row],[CTN_MG_4]]="","",COUNT(AS$6:AS288))</f>
        <v/>
      </c>
      <c r="AW288" s="4">
        <f ca="1">IF(Table1[[#This Row],[ID_4]]="",IF(Table1[[#This Row],[ID_3]]="",IF(Table1[[#This Row],[ID_2]]="",IF(Table1[[#This Row],[ID_1]]="","",1),2),3),4)</f>
        <v>2</v>
      </c>
      <c r="AX288" s="3">
        <f ca="1">INDEX([1]!NOTA[TGL_H],Table1[[#This Row],[//NOTA]])</f>
        <v>45121</v>
      </c>
    </row>
    <row r="289" spans="1:50" x14ac:dyDescent="0.25">
      <c r="A289" s="1">
        <v>354</v>
      </c>
      <c r="D289" s="4" t="str">
        <f ca="1">INDEX([1]!NOTA[NB NOTA_C_QTY],Table1[[#This Row],[//NOTA]])</f>
        <v>highlighterhl2greenjk72box10pcsartomoro</v>
      </c>
      <c r="E289" s="4" t="str">
        <f ca="1">INDEX([1]!NOTA[NB NOTA_C_QTY],Table1[[#This Row],[//NOTA]])&amp;Table1[[#This Row],[MINGGU]]</f>
        <v>highlighterhl2greenjk72box10pcsartomoro2</v>
      </c>
      <c r="F289" s="4">
        <f t="shared" si="4"/>
        <v>354</v>
      </c>
      <c r="G289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89" s="4">
        <f ca="1">MATCH(Table1[[#This Row],[NB NOTA_C_QTY]],[2]!db[NB NOTA_C_QTY+F],0)</f>
        <v>815</v>
      </c>
      <c r="I289" s="4" t="str">
        <f ca="1">INDEX(INDIRECT($4:$4),Table1[//DB])</f>
        <v>Stabillo Highlighter JK HL-2 hijau</v>
      </c>
      <c r="J289" s="4" t="str">
        <f ca="1">INDEX(INDIRECT($4:$4),Table1[//DB])</f>
        <v>ARTO MORO</v>
      </c>
      <c r="K289" s="5" t="str">
        <f ca="1">INDEX(INDIRECT($4:$4),Table1[//DB])</f>
        <v>ATALI</v>
      </c>
      <c r="L289" s="4" t="str">
        <f ca="1">INDEX(INDIRECT($4:$4),Table1[//DB])</f>
        <v>72 BOX (10 PCS)</v>
      </c>
      <c r="M289" s="4" t="str">
        <f ca="1">INDEX(INDIRECT($4:$4),Table1[//DB])</f>
        <v>spidol</v>
      </c>
      <c r="N289" s="4" t="str">
        <f ca="1">INDEX(INDIRECT($4:$4),Table1[//DB])</f>
        <v>72</v>
      </c>
      <c r="O289" s="4" t="str">
        <f ca="1">INDEX(INDIRECT($4:$4),Table1[//DB])</f>
        <v>BOX</v>
      </c>
      <c r="P289" s="4" t="str">
        <f ca="1">INDEX(INDIRECT($4:$4),Table1[//DB])</f>
        <v>10</v>
      </c>
      <c r="Q289" s="4" t="str">
        <f ca="1">INDEX(INDIRECT($4:$4),Table1[//DB])</f>
        <v>PCS</v>
      </c>
      <c r="R289" s="4" t="str">
        <f ca="1">INDEX(INDIRECT($4:$4),Table1[//DB])</f>
        <v/>
      </c>
      <c r="S289" s="4" t="str">
        <f ca="1">INDEX(INDIRECT($4:$4),Table1[//DB])</f>
        <v/>
      </c>
      <c r="T289" s="4">
        <f ca="1">INDEX(INDIRECT($4:$4),Table1[//DB])</f>
        <v>720</v>
      </c>
      <c r="U289" s="4" t="str">
        <f ca="1">INDEX(INDIRECT($4:$4),Table1[//DB])</f>
        <v>PCS</v>
      </c>
      <c r="V289" s="4"/>
      <c r="W289" s="2">
        <f>INDEX([1]!NOTA[C],Table1[[#This Row],[//NOTA]])</f>
        <v>0</v>
      </c>
      <c r="X289" s="2">
        <f ca="1">IF(Table1[[#This Row],[Column5]]/Table1[[#This Row],[QTY X]]=Table1[[#This Row],[CTN]],Table1[[#This Row],[Column5]]/Table1[[#This Row],[QTY X]],Table1[[#This Row],[Column5]]/Table1[[#This Row],[QTY X]]&amp;" xxx ")</f>
        <v>0</v>
      </c>
      <c r="Y289" s="2">
        <f ca="1">INDEX(INDIRECT($2:$2),Table1[//NOTA])</f>
        <v>0</v>
      </c>
      <c r="Z289" s="2" t="str">
        <f>IF(Table1[[#This Row],[CTN]]&lt;1,"",INDEX([1]!NOTA[QTY],Table1[[#This Row],[//NOTA]]))</f>
        <v/>
      </c>
      <c r="AA289" s="2" t="str">
        <f>IF(Table1[[#This Row],[CTN]]&lt;1,"",INDEX([1]!NOTA[STN],Table1[[#This Row],[//NOTA]]))</f>
        <v/>
      </c>
      <c r="AB28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0</v>
      </c>
      <c r="AC289" s="4">
        <f>IF(Table1[[#This Row],[CTN]]&lt;1,INDEX([1]!NOTA[QTY],Table1[[#This Row],[//NOTA]]),"")</f>
        <v>180</v>
      </c>
      <c r="AD289" s="4" t="str">
        <f>IF(Table1[[#This Row],[SISA]]="","",INDEX([1]!NOTA[STN],Table1[[#This Row],[//NOTA]]))</f>
        <v>PCS</v>
      </c>
      <c r="AE289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180</v>
      </c>
      <c r="AF289" s="2" t="str">
        <f ca="1">IF(Table1[[#This Row],[SISA X]]="","",Table1[[#This Row],[STN X]])</f>
        <v>PCS</v>
      </c>
      <c r="AG289" s="2" t="str">
        <f ca="1">IF(AND(AX$5:AX$373&gt;=$3:$3,AX$5:AX$373&lt;=$4:$4),Table1[[#This Row],[CTN]],"")</f>
        <v/>
      </c>
      <c r="AH289" s="2" t="str">
        <f ca="1">IF(Table1[[#This Row],[CTN_MG_1]]="","",Table1[[#This Row],[SISA X]])</f>
        <v/>
      </c>
      <c r="AI289" s="2" t="str">
        <f ca="1">IF(Table1[[#This Row],[QTY_ECER_MG_1]]="","",Table1[[#This Row],[STN SISA X]])</f>
        <v/>
      </c>
      <c r="AJ289" s="2" t="str">
        <f ca="1">IF(Table1[[#This Row],[CTN_MG_1]]="","",COUNT(AG$6:AG289))</f>
        <v/>
      </c>
      <c r="AK289" s="2">
        <f ca="1">IF(AND(Table1[TGL_H]&gt;=$3:$3,Table1[TGL_H]&lt;=$4:$4),Table1[CTN],"")</f>
        <v>0</v>
      </c>
      <c r="AL289" s="2">
        <f ca="1">IF(Table1[[#This Row],[CTN_MG_2]]="","",Table1[[#This Row],[SISA X]])</f>
        <v>180</v>
      </c>
      <c r="AM289" s="2" t="str">
        <f ca="1">IF(Table1[[#This Row],[QTY_ECER_MG_2]]="","",Table1[[#This Row],[STN SISA X]])</f>
        <v>PCS</v>
      </c>
      <c r="AN289" s="2">
        <f ca="1">IF(Table1[[#This Row],[CTN_MG_2]]="","",COUNT(AK$6:AK289))</f>
        <v>115</v>
      </c>
      <c r="AO289" s="2" t="str">
        <f ca="1">IF(AND(AX$5:AX$373&gt;=$3:$3,AX$5:AX$373&lt;=$4:$4),Table1[[#This Row],[CTN]],"")</f>
        <v/>
      </c>
      <c r="AP289" s="2" t="str">
        <f ca="1">IF(Table1[[#This Row],[CTN_MG_3]]="","",Table1[[#This Row],[SISA X]])</f>
        <v/>
      </c>
      <c r="AQ289" s="2" t="str">
        <f ca="1">IF(Table1[[#This Row],[QTY_ECER_MG_3]]="","",Table1[[#This Row],[STN SISA X]])</f>
        <v/>
      </c>
      <c r="AR289" s="4" t="str">
        <f ca="1">IF(Table1[[#This Row],[CTN_MG_3]]="","",COUNT(AO$6:AO289))</f>
        <v/>
      </c>
      <c r="AS289" s="4" t="str">
        <f ca="1">IF(AND(Table1[[#This Row],[TGL_H]]&gt;=$3:$3,Table1[[#This Row],[TGL_H]]&lt;=$4:$4),Table1[[#This Row],[CTN]],"")</f>
        <v/>
      </c>
      <c r="AT289" s="4" t="str">
        <f ca="1">IF(Table1[[#This Row],[CTN_MG_4]]="","",Table1[[#This Row],[SISA X]])</f>
        <v/>
      </c>
      <c r="AU289" s="4" t="str">
        <f ca="1">IF(Table1[[#This Row],[QTY_ECER_MG_4]]="","",Table1[[#This Row],[STN SISA X]])</f>
        <v/>
      </c>
      <c r="AV289" s="4" t="str">
        <f ca="1">IF(Table1[[#This Row],[CTN_MG_4]]="","",COUNT(AS$6:AS289))</f>
        <v/>
      </c>
      <c r="AW289" s="4">
        <f ca="1">IF(Table1[[#This Row],[ID_4]]="",IF(Table1[[#This Row],[ID_3]]="",IF(Table1[[#This Row],[ID_2]]="",IF(Table1[[#This Row],[ID_1]]="","",1),2),3),4)</f>
        <v>2</v>
      </c>
      <c r="AX289" s="3">
        <f ca="1">INDEX([1]!NOTA[TGL_H],Table1[[#This Row],[//NOTA]])</f>
        <v>45121</v>
      </c>
    </row>
    <row r="290" spans="1:50" x14ac:dyDescent="0.25">
      <c r="A290" s="1">
        <v>355</v>
      </c>
      <c r="D290" s="4" t="str">
        <f ca="1">INDEX([1]!NOTA[NB NOTA_C_QTY],Table1[[#This Row],[//NOTA]])</f>
        <v>highlighterhl4pinkjk72box10pcsartomoro</v>
      </c>
      <c r="E290" s="4" t="str">
        <f ca="1">INDEX([1]!NOTA[NB NOTA_C_QTY],Table1[[#This Row],[//NOTA]])&amp;Table1[[#This Row],[MINGGU]]</f>
        <v>highlighterhl4pinkjk72box10pcsartomoro2</v>
      </c>
      <c r="F290" s="4">
        <f t="shared" si="4"/>
        <v>355</v>
      </c>
      <c r="G290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90" s="4">
        <f ca="1">MATCH(Table1[[#This Row],[NB NOTA_C_QTY]],[2]!db[NB NOTA_C_QTY+F],0)</f>
        <v>817</v>
      </c>
      <c r="I290" s="4" t="str">
        <f ca="1">INDEX(INDIRECT($4:$4),Table1[//DB])</f>
        <v>Stabillo Highlighter JK HL-4 pink</v>
      </c>
      <c r="J290" s="4" t="str">
        <f ca="1">INDEX(INDIRECT($4:$4),Table1[//DB])</f>
        <v>ARTO MORO</v>
      </c>
      <c r="K290" s="5" t="str">
        <f ca="1">INDEX(INDIRECT($4:$4),Table1[//DB])</f>
        <v>ATALI</v>
      </c>
      <c r="L290" s="4" t="str">
        <f ca="1">INDEX(INDIRECT($4:$4),Table1[//DB])</f>
        <v>72 BOX (10 PCS)</v>
      </c>
      <c r="M290" s="4" t="str">
        <f ca="1">INDEX(INDIRECT($4:$4),Table1[//DB])</f>
        <v>spidol</v>
      </c>
      <c r="N290" s="4" t="str">
        <f ca="1">INDEX(INDIRECT($4:$4),Table1[//DB])</f>
        <v>72</v>
      </c>
      <c r="O290" s="4" t="str">
        <f ca="1">INDEX(INDIRECT($4:$4),Table1[//DB])</f>
        <v>BOX</v>
      </c>
      <c r="P290" s="4" t="str">
        <f ca="1">INDEX(INDIRECT($4:$4),Table1[//DB])</f>
        <v>10</v>
      </c>
      <c r="Q290" s="4" t="str">
        <f ca="1">INDEX(INDIRECT($4:$4),Table1[//DB])</f>
        <v>PCS</v>
      </c>
      <c r="R290" s="4" t="str">
        <f ca="1">INDEX(INDIRECT($4:$4),Table1[//DB])</f>
        <v/>
      </c>
      <c r="S290" s="4" t="str">
        <f ca="1">INDEX(INDIRECT($4:$4),Table1[//DB])</f>
        <v/>
      </c>
      <c r="T290" s="4">
        <f ca="1">INDEX(INDIRECT($4:$4),Table1[//DB])</f>
        <v>720</v>
      </c>
      <c r="U290" s="4" t="str">
        <f ca="1">INDEX(INDIRECT($4:$4),Table1[//DB])</f>
        <v>PCS</v>
      </c>
      <c r="V290" s="4"/>
      <c r="W290" s="2">
        <f>INDEX([1]!NOTA[C],Table1[[#This Row],[//NOTA]])</f>
        <v>0</v>
      </c>
      <c r="X290" s="2">
        <f ca="1">IF(Table1[[#This Row],[Column5]]/Table1[[#This Row],[QTY X]]=Table1[[#This Row],[CTN]],Table1[[#This Row],[Column5]]/Table1[[#This Row],[QTY X]],Table1[[#This Row],[Column5]]/Table1[[#This Row],[QTY X]]&amp;" xxx ")</f>
        <v>0</v>
      </c>
      <c r="Y290" s="2">
        <f ca="1">INDEX(INDIRECT($2:$2),Table1[//NOTA])</f>
        <v>0</v>
      </c>
      <c r="Z290" s="2" t="str">
        <f>IF(Table1[[#This Row],[CTN]]&lt;1,"",INDEX([1]!NOTA[QTY],Table1[[#This Row],[//NOTA]]))</f>
        <v/>
      </c>
      <c r="AA290" s="2" t="str">
        <f>IF(Table1[[#This Row],[CTN]]&lt;1,"",INDEX([1]!NOTA[STN],Table1[[#This Row],[//NOTA]]))</f>
        <v/>
      </c>
      <c r="AB29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0</v>
      </c>
      <c r="AC290" s="4">
        <f>IF(Table1[[#This Row],[CTN]]&lt;1,INDEX([1]!NOTA[QTY],Table1[[#This Row],[//NOTA]]),"")</f>
        <v>180</v>
      </c>
      <c r="AD290" s="4" t="str">
        <f>IF(Table1[[#This Row],[SISA]]="","",INDEX([1]!NOTA[STN],Table1[[#This Row],[//NOTA]]))</f>
        <v>PCS</v>
      </c>
      <c r="AE290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180</v>
      </c>
      <c r="AF290" s="2" t="str">
        <f ca="1">IF(Table1[[#This Row],[SISA X]]="","",Table1[[#This Row],[STN X]])</f>
        <v>PCS</v>
      </c>
      <c r="AG290" s="2" t="str">
        <f ca="1">IF(AND(AX$5:AX$373&gt;=$3:$3,AX$5:AX$373&lt;=$4:$4),Table1[[#This Row],[CTN]],"")</f>
        <v/>
      </c>
      <c r="AH290" s="2" t="str">
        <f ca="1">IF(Table1[[#This Row],[CTN_MG_1]]="","",Table1[[#This Row],[SISA X]])</f>
        <v/>
      </c>
      <c r="AI290" s="2" t="str">
        <f ca="1">IF(Table1[[#This Row],[QTY_ECER_MG_1]]="","",Table1[[#This Row],[STN SISA X]])</f>
        <v/>
      </c>
      <c r="AJ290" s="2" t="str">
        <f ca="1">IF(Table1[[#This Row],[CTN_MG_1]]="","",COUNT(AG$6:AG290))</f>
        <v/>
      </c>
      <c r="AK290" s="2">
        <f ca="1">IF(AND(Table1[TGL_H]&gt;=$3:$3,Table1[TGL_H]&lt;=$4:$4),Table1[CTN],"")</f>
        <v>0</v>
      </c>
      <c r="AL290" s="2">
        <f ca="1">IF(Table1[[#This Row],[CTN_MG_2]]="","",Table1[[#This Row],[SISA X]])</f>
        <v>180</v>
      </c>
      <c r="AM290" s="2" t="str">
        <f ca="1">IF(Table1[[#This Row],[QTY_ECER_MG_2]]="","",Table1[[#This Row],[STN SISA X]])</f>
        <v>PCS</v>
      </c>
      <c r="AN290" s="2">
        <f ca="1">IF(Table1[[#This Row],[CTN_MG_2]]="","",COUNT(AK$6:AK290))</f>
        <v>116</v>
      </c>
      <c r="AO290" s="2" t="str">
        <f ca="1">IF(AND(AX$5:AX$373&gt;=$3:$3,AX$5:AX$373&lt;=$4:$4),Table1[[#This Row],[CTN]],"")</f>
        <v/>
      </c>
      <c r="AP290" s="2" t="str">
        <f ca="1">IF(Table1[[#This Row],[CTN_MG_3]]="","",Table1[[#This Row],[SISA X]])</f>
        <v/>
      </c>
      <c r="AQ290" s="2" t="str">
        <f ca="1">IF(Table1[[#This Row],[QTY_ECER_MG_3]]="","",Table1[[#This Row],[STN SISA X]])</f>
        <v/>
      </c>
      <c r="AR290" s="4" t="str">
        <f ca="1">IF(Table1[[#This Row],[CTN_MG_3]]="","",COUNT(AO$6:AO290))</f>
        <v/>
      </c>
      <c r="AS290" s="4" t="str">
        <f ca="1">IF(AND(Table1[[#This Row],[TGL_H]]&gt;=$3:$3,Table1[[#This Row],[TGL_H]]&lt;=$4:$4),Table1[[#This Row],[CTN]],"")</f>
        <v/>
      </c>
      <c r="AT290" s="4" t="str">
        <f ca="1">IF(Table1[[#This Row],[CTN_MG_4]]="","",Table1[[#This Row],[SISA X]])</f>
        <v/>
      </c>
      <c r="AU290" s="4" t="str">
        <f ca="1">IF(Table1[[#This Row],[QTY_ECER_MG_4]]="","",Table1[[#This Row],[STN SISA X]])</f>
        <v/>
      </c>
      <c r="AV290" s="4" t="str">
        <f ca="1">IF(Table1[[#This Row],[CTN_MG_4]]="","",COUNT(AS$6:AS290))</f>
        <v/>
      </c>
      <c r="AW290" s="4">
        <f ca="1">IF(Table1[[#This Row],[ID_4]]="",IF(Table1[[#This Row],[ID_3]]="",IF(Table1[[#This Row],[ID_2]]="",IF(Table1[[#This Row],[ID_1]]="","",1),2),3),4)</f>
        <v>2</v>
      </c>
      <c r="AX290" s="3">
        <f ca="1">INDEX([1]!NOTA[TGL_H],Table1[[#This Row],[//NOTA]])</f>
        <v>45121</v>
      </c>
    </row>
    <row r="291" spans="1:50" x14ac:dyDescent="0.25">
      <c r="A291" s="1">
        <v>356</v>
      </c>
      <c r="D291" s="4" t="str">
        <f ca="1">INDEX([1]!NOTA[NB NOTA_C_QTY],Table1[[#This Row],[//NOTA]])</f>
        <v>highlighterhl5orangejk72box10pcsartomoro</v>
      </c>
      <c r="E291" s="4" t="str">
        <f ca="1">INDEX([1]!NOTA[NB NOTA_C_QTY],Table1[[#This Row],[//NOTA]])&amp;Table1[[#This Row],[MINGGU]]</f>
        <v>highlighterhl5orangejk72box10pcsartomoro2</v>
      </c>
      <c r="F291" s="4">
        <f t="shared" si="4"/>
        <v>356</v>
      </c>
      <c r="G291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91" s="4">
        <f ca="1">MATCH(Table1[[#This Row],[NB NOTA_C_QTY]],[2]!db[NB NOTA_C_QTY+F],0)</f>
        <v>818</v>
      </c>
      <c r="I291" s="4" t="str">
        <f ca="1">INDEX(INDIRECT($4:$4),Table1[//DB])</f>
        <v>Stabillo Highlighter JK HL-5 orange</v>
      </c>
      <c r="J291" s="4" t="str">
        <f ca="1">INDEX(INDIRECT($4:$4),Table1[//DB])</f>
        <v>ARTO MORO</v>
      </c>
      <c r="K291" s="5" t="str">
        <f ca="1">INDEX(INDIRECT($4:$4),Table1[//DB])</f>
        <v>ATALI</v>
      </c>
      <c r="L291" s="4" t="str">
        <f ca="1">INDEX(INDIRECT($4:$4),Table1[//DB])</f>
        <v>72 BOX (10 PCS)</v>
      </c>
      <c r="M291" s="4" t="str">
        <f ca="1">INDEX(INDIRECT($4:$4),Table1[//DB])</f>
        <v>spidol</v>
      </c>
      <c r="N291" s="4" t="str">
        <f ca="1">INDEX(INDIRECT($4:$4),Table1[//DB])</f>
        <v>72</v>
      </c>
      <c r="O291" s="4" t="str">
        <f ca="1">INDEX(INDIRECT($4:$4),Table1[//DB])</f>
        <v>BOX</v>
      </c>
      <c r="P291" s="4" t="str">
        <f ca="1">INDEX(INDIRECT($4:$4),Table1[//DB])</f>
        <v>10</v>
      </c>
      <c r="Q291" s="4" t="str">
        <f ca="1">INDEX(INDIRECT($4:$4),Table1[//DB])</f>
        <v>PCS</v>
      </c>
      <c r="R291" s="4" t="str">
        <f ca="1">INDEX(INDIRECT($4:$4),Table1[//DB])</f>
        <v/>
      </c>
      <c r="S291" s="4" t="str">
        <f ca="1">INDEX(INDIRECT($4:$4),Table1[//DB])</f>
        <v/>
      </c>
      <c r="T291" s="4">
        <f ca="1">INDEX(INDIRECT($4:$4),Table1[//DB])</f>
        <v>720</v>
      </c>
      <c r="U291" s="4" t="str">
        <f ca="1">INDEX(INDIRECT($4:$4),Table1[//DB])</f>
        <v>PCS</v>
      </c>
      <c r="V291" s="4"/>
      <c r="W291" s="2">
        <f>INDEX([1]!NOTA[C],Table1[[#This Row],[//NOTA]])</f>
        <v>0</v>
      </c>
      <c r="X291" s="2">
        <f ca="1">IF(Table1[[#This Row],[Column5]]/Table1[[#This Row],[QTY X]]=Table1[[#This Row],[CTN]],Table1[[#This Row],[Column5]]/Table1[[#This Row],[QTY X]],Table1[[#This Row],[Column5]]/Table1[[#This Row],[QTY X]]&amp;" xxx ")</f>
        <v>0</v>
      </c>
      <c r="Y291" s="2">
        <f ca="1">INDEX(INDIRECT($2:$2),Table1[//NOTA])</f>
        <v>0</v>
      </c>
      <c r="Z291" s="2" t="str">
        <f>IF(Table1[[#This Row],[CTN]]&lt;1,"",INDEX([1]!NOTA[QTY],Table1[[#This Row],[//NOTA]]))</f>
        <v/>
      </c>
      <c r="AA291" s="2" t="str">
        <f>IF(Table1[[#This Row],[CTN]]&lt;1,"",INDEX([1]!NOTA[STN],Table1[[#This Row],[//NOTA]]))</f>
        <v/>
      </c>
      <c r="AB29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0</v>
      </c>
      <c r="AC291" s="4">
        <f>IF(Table1[[#This Row],[CTN]]&lt;1,INDEX([1]!NOTA[QTY],Table1[[#This Row],[//NOTA]]),"")</f>
        <v>180</v>
      </c>
      <c r="AD291" s="4" t="str">
        <f>IF(Table1[[#This Row],[SISA]]="","",INDEX([1]!NOTA[STN],Table1[[#This Row],[//NOTA]]))</f>
        <v>PCS</v>
      </c>
      <c r="AE291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180</v>
      </c>
      <c r="AF291" s="2" t="str">
        <f ca="1">IF(Table1[[#This Row],[SISA X]]="","",Table1[[#This Row],[STN X]])</f>
        <v>PCS</v>
      </c>
      <c r="AG291" s="2" t="str">
        <f ca="1">IF(AND(AX$5:AX$373&gt;=$3:$3,AX$5:AX$373&lt;=$4:$4),Table1[[#This Row],[CTN]],"")</f>
        <v/>
      </c>
      <c r="AH291" s="2" t="str">
        <f ca="1">IF(Table1[[#This Row],[CTN_MG_1]]="","",Table1[[#This Row],[SISA X]])</f>
        <v/>
      </c>
      <c r="AI291" s="2" t="str">
        <f ca="1">IF(Table1[[#This Row],[QTY_ECER_MG_1]]="","",Table1[[#This Row],[STN SISA X]])</f>
        <v/>
      </c>
      <c r="AJ291" s="2" t="str">
        <f ca="1">IF(Table1[[#This Row],[CTN_MG_1]]="","",COUNT(AG$6:AG291))</f>
        <v/>
      </c>
      <c r="AK291" s="2">
        <f ca="1">IF(AND(Table1[TGL_H]&gt;=$3:$3,Table1[TGL_H]&lt;=$4:$4),Table1[CTN],"")</f>
        <v>0</v>
      </c>
      <c r="AL291" s="2">
        <f ca="1">IF(Table1[[#This Row],[CTN_MG_2]]="","",Table1[[#This Row],[SISA X]])</f>
        <v>180</v>
      </c>
      <c r="AM291" s="2" t="str">
        <f ca="1">IF(Table1[[#This Row],[QTY_ECER_MG_2]]="","",Table1[[#This Row],[STN SISA X]])</f>
        <v>PCS</v>
      </c>
      <c r="AN291" s="2">
        <f ca="1">IF(Table1[[#This Row],[CTN_MG_2]]="","",COUNT(AK$6:AK291))</f>
        <v>117</v>
      </c>
      <c r="AO291" s="2" t="str">
        <f ca="1">IF(AND(AX$5:AX$373&gt;=$3:$3,AX$5:AX$373&lt;=$4:$4),Table1[[#This Row],[CTN]],"")</f>
        <v/>
      </c>
      <c r="AP291" s="2" t="str">
        <f ca="1">IF(Table1[[#This Row],[CTN_MG_3]]="","",Table1[[#This Row],[SISA X]])</f>
        <v/>
      </c>
      <c r="AQ291" s="2" t="str">
        <f ca="1">IF(Table1[[#This Row],[QTY_ECER_MG_3]]="","",Table1[[#This Row],[STN SISA X]])</f>
        <v/>
      </c>
      <c r="AR291" s="4" t="str">
        <f ca="1">IF(Table1[[#This Row],[CTN_MG_3]]="","",COUNT(AO$6:AO291))</f>
        <v/>
      </c>
      <c r="AS291" s="4" t="str">
        <f ca="1">IF(AND(Table1[[#This Row],[TGL_H]]&gt;=$3:$3,Table1[[#This Row],[TGL_H]]&lt;=$4:$4),Table1[[#This Row],[CTN]],"")</f>
        <v/>
      </c>
      <c r="AT291" s="4" t="str">
        <f ca="1">IF(Table1[[#This Row],[CTN_MG_4]]="","",Table1[[#This Row],[SISA X]])</f>
        <v/>
      </c>
      <c r="AU291" s="4" t="str">
        <f ca="1">IF(Table1[[#This Row],[QTY_ECER_MG_4]]="","",Table1[[#This Row],[STN SISA X]])</f>
        <v/>
      </c>
      <c r="AV291" s="4" t="str">
        <f ca="1">IF(Table1[[#This Row],[CTN_MG_4]]="","",COUNT(AS$6:AS291))</f>
        <v/>
      </c>
      <c r="AW291" s="4">
        <f ca="1">IF(Table1[[#This Row],[ID_4]]="",IF(Table1[[#This Row],[ID_3]]="",IF(Table1[[#This Row],[ID_2]]="",IF(Table1[[#This Row],[ID_1]]="","",1),2),3),4)</f>
        <v>2</v>
      </c>
      <c r="AX291" s="3">
        <f ca="1">INDEX([1]!NOTA[TGL_H],Table1[[#This Row],[//NOTA]])</f>
        <v>45121</v>
      </c>
    </row>
    <row r="292" spans="1:50" x14ac:dyDescent="0.25">
      <c r="A292" s="1">
        <v>358</v>
      </c>
      <c r="D292" s="4" t="str">
        <f ca="1">INDEX([1]!NOTA[NB NOTA_C_QTY],Table1[[#This Row],[//NOTA]])</f>
        <v>correctiontapect522ptljk60lsnartomoro</v>
      </c>
      <c r="E292" s="4" t="str">
        <f ca="1">INDEX([1]!NOTA[NB NOTA_C_QTY],Table1[[#This Row],[//NOTA]])&amp;Table1[[#This Row],[MINGGU]]</f>
        <v>correctiontapect522ptljk60lsnartomoro2</v>
      </c>
      <c r="F292" s="4">
        <f t="shared" si="4"/>
        <v>358</v>
      </c>
      <c r="G292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92" s="4">
        <f ca="1">MATCH(Table1[[#This Row],[NB NOTA_C_QTY]],[2]!db[NB NOTA_C_QTY+F],0)</f>
        <v>947</v>
      </c>
      <c r="I292" s="4" t="str">
        <f ca="1">INDEX(INDIRECT($4:$4),Table1[//DB])</f>
        <v>Tipe-ex JK CT-522 PTL</v>
      </c>
      <c r="J292" s="4" t="str">
        <f ca="1">INDEX(INDIRECT($4:$4),Table1[//DB])</f>
        <v>ARTO MORO</v>
      </c>
      <c r="K292" s="5" t="str">
        <f ca="1">INDEX(INDIRECT($4:$4),Table1[//DB])</f>
        <v>ATALI</v>
      </c>
      <c r="L292" s="4" t="str">
        <f ca="1">INDEX(INDIRECT($4:$4),Table1[//DB])</f>
        <v>60 LSN</v>
      </c>
      <c r="M292" s="4" t="str">
        <f ca="1">INDEX(INDIRECT($4:$4),Table1[//DB])</f>
        <v>tipex</v>
      </c>
      <c r="N292" s="4" t="str">
        <f ca="1">INDEX(INDIRECT($4:$4),Table1[//DB])</f>
        <v>60</v>
      </c>
      <c r="O292" s="4" t="str">
        <f ca="1">INDEX(INDIRECT($4:$4),Table1[//DB])</f>
        <v>LSN</v>
      </c>
      <c r="P292" s="4">
        <f ca="1">INDEX(INDIRECT($4:$4),Table1[//DB])</f>
        <v>12</v>
      </c>
      <c r="Q292" s="4" t="str">
        <f ca="1">INDEX(INDIRECT($4:$4),Table1[//DB])</f>
        <v>PCS</v>
      </c>
      <c r="R292" s="4" t="str">
        <f ca="1">INDEX(INDIRECT($4:$4),Table1[//DB])</f>
        <v/>
      </c>
      <c r="S292" s="4" t="str">
        <f ca="1">INDEX(INDIRECT($4:$4),Table1[//DB])</f>
        <v/>
      </c>
      <c r="T292" s="4">
        <f ca="1">INDEX(INDIRECT($4:$4),Table1[//DB])</f>
        <v>720</v>
      </c>
      <c r="U292" s="4" t="str">
        <f ca="1">INDEX(INDIRECT($4:$4),Table1[//DB])</f>
        <v>PCS</v>
      </c>
      <c r="V292" s="4"/>
      <c r="W292" s="2">
        <f>INDEX([1]!NOTA[C],Table1[[#This Row],[//NOTA]])</f>
        <v>5</v>
      </c>
      <c r="X292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292" s="2">
        <f ca="1">INDEX(INDIRECT($2:$2),Table1[//NOTA])</f>
        <v>0</v>
      </c>
      <c r="Z292" s="2">
        <f>IF(Table1[[#This Row],[CTN]]&lt;1,"",INDEX([1]!NOTA[QTY],Table1[[#This Row],[//NOTA]]))</f>
        <v>3600</v>
      </c>
      <c r="AA292" s="2" t="str">
        <f>IF(Table1[[#This Row],[CTN]]&lt;1,"",INDEX([1]!NOTA[STN],Table1[[#This Row],[//NOTA]]))</f>
        <v>PCS</v>
      </c>
      <c r="AB29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3600</v>
      </c>
      <c r="AC292" s="4" t="str">
        <f>IF(Table1[[#This Row],[CTN]]&lt;1,INDEX([1]!NOTA[QTY],Table1[[#This Row],[//NOTA]]),"")</f>
        <v/>
      </c>
      <c r="AD292" s="4" t="str">
        <f>IF(Table1[[#This Row],[SISA]]="","",INDEX([1]!NOTA[STN],Table1[[#This Row],[//NOTA]]))</f>
        <v/>
      </c>
      <c r="AE29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92" s="2" t="str">
        <f>IF(Table1[[#This Row],[SISA X]]="","",Table1[[#This Row],[STN X]])</f>
        <v/>
      </c>
      <c r="AG292" s="2" t="str">
        <f ca="1">IF(AND(AX$5:AX$373&gt;=$3:$3,AX$5:AX$373&lt;=$4:$4),Table1[[#This Row],[CTN]],"")</f>
        <v/>
      </c>
      <c r="AH292" s="2" t="str">
        <f ca="1">IF(Table1[[#This Row],[CTN_MG_1]]="","",Table1[[#This Row],[SISA X]])</f>
        <v/>
      </c>
      <c r="AI292" s="2" t="str">
        <f ca="1">IF(Table1[[#This Row],[QTY_ECER_MG_1]]="","",Table1[[#This Row],[STN SISA X]])</f>
        <v/>
      </c>
      <c r="AJ292" s="2" t="str">
        <f ca="1">IF(Table1[[#This Row],[CTN_MG_1]]="","",COUNT(AG$6:AG292))</f>
        <v/>
      </c>
      <c r="AK292" s="2">
        <f ca="1">IF(AND(Table1[TGL_H]&gt;=$3:$3,Table1[TGL_H]&lt;=$4:$4),Table1[CTN],"")</f>
        <v>5</v>
      </c>
      <c r="AL292" s="2" t="str">
        <f ca="1">IF(Table1[[#This Row],[CTN_MG_2]]="","",Table1[[#This Row],[SISA X]])</f>
        <v/>
      </c>
      <c r="AM292" s="2" t="str">
        <f ca="1">IF(Table1[[#This Row],[QTY_ECER_MG_2]]="","",Table1[[#This Row],[STN SISA X]])</f>
        <v/>
      </c>
      <c r="AN292" s="2">
        <f ca="1">IF(Table1[[#This Row],[CTN_MG_2]]="","",COUNT(AK$6:AK292))</f>
        <v>118</v>
      </c>
      <c r="AO292" s="2" t="str">
        <f ca="1">IF(AND(AX$5:AX$373&gt;=$3:$3,AX$5:AX$373&lt;=$4:$4),Table1[[#This Row],[CTN]],"")</f>
        <v/>
      </c>
      <c r="AP292" s="2" t="str">
        <f ca="1">IF(Table1[[#This Row],[CTN_MG_3]]="","",Table1[[#This Row],[SISA X]])</f>
        <v/>
      </c>
      <c r="AQ292" s="2" t="str">
        <f ca="1">IF(Table1[[#This Row],[QTY_ECER_MG_3]]="","",Table1[[#This Row],[STN SISA X]])</f>
        <v/>
      </c>
      <c r="AR292" s="4" t="str">
        <f ca="1">IF(Table1[[#This Row],[CTN_MG_3]]="","",COUNT(AO$6:AO292))</f>
        <v/>
      </c>
      <c r="AS292" s="4" t="str">
        <f ca="1">IF(AND(Table1[[#This Row],[TGL_H]]&gt;=$3:$3,Table1[[#This Row],[TGL_H]]&lt;=$4:$4),Table1[[#This Row],[CTN]],"")</f>
        <v/>
      </c>
      <c r="AT292" s="4" t="str">
        <f ca="1">IF(Table1[[#This Row],[CTN_MG_4]]="","",Table1[[#This Row],[SISA X]])</f>
        <v/>
      </c>
      <c r="AU292" s="4" t="str">
        <f ca="1">IF(Table1[[#This Row],[QTY_ECER_MG_4]]="","",Table1[[#This Row],[STN SISA X]])</f>
        <v/>
      </c>
      <c r="AV292" s="4" t="str">
        <f ca="1">IF(Table1[[#This Row],[CTN_MG_4]]="","",COUNT(AS$6:AS292))</f>
        <v/>
      </c>
      <c r="AW292" s="4">
        <f ca="1">IF(Table1[[#This Row],[ID_4]]="",IF(Table1[[#This Row],[ID_3]]="",IF(Table1[[#This Row],[ID_2]]="",IF(Table1[[#This Row],[ID_1]]="","",1),2),3),4)</f>
        <v>2</v>
      </c>
      <c r="AX292" s="3">
        <f ca="1">INDEX([1]!NOTA[TGL_H],Table1[[#This Row],[//NOTA]])</f>
        <v>45121</v>
      </c>
    </row>
    <row r="293" spans="1:50" x14ac:dyDescent="0.25">
      <c r="A293" s="1">
        <v>359</v>
      </c>
      <c r="D293" s="4" t="str">
        <f ca="1">INDEX([1]!NOTA[NB NOTA_C_QTY],Table1[[#This Row],[//NOTA]])</f>
        <v>pencilp882bjk30grsartomoro</v>
      </c>
      <c r="E293" s="4" t="str">
        <f ca="1">INDEX([1]!NOTA[NB NOTA_C_QTY],Table1[[#This Row],[//NOTA]])&amp;Table1[[#This Row],[MINGGU]]</f>
        <v>pencilp882bjk30grsartomoro2</v>
      </c>
      <c r="F293" s="4">
        <f t="shared" si="4"/>
        <v>359</v>
      </c>
      <c r="G293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93" s="4">
        <f ca="1">MATCH(Table1[[#This Row],[NB NOTA_C_QTY]],[2]!db[NB NOTA_C_QTY+F],0)</f>
        <v>708</v>
      </c>
      <c r="I293" s="4" t="str">
        <f ca="1">INDEX(INDIRECT($4:$4),Table1[//DB])</f>
        <v>Pensil JK P-88 2B</v>
      </c>
      <c r="J293" s="4" t="str">
        <f ca="1">INDEX(INDIRECT($4:$4),Table1[//DB])</f>
        <v>ARTO MORO</v>
      </c>
      <c r="K293" s="5" t="str">
        <f ca="1">INDEX(INDIRECT($4:$4),Table1[//DB])</f>
        <v>ATALI</v>
      </c>
      <c r="L293" s="4" t="str">
        <f ca="1">INDEX(INDIRECT($4:$4),Table1[//DB])</f>
        <v>30 GRS</v>
      </c>
      <c r="M293" s="4" t="str">
        <f ca="1">INDEX(INDIRECT($4:$4),Table1[//DB])</f>
        <v>pensil</v>
      </c>
      <c r="N293" s="4" t="str">
        <f ca="1">INDEX(INDIRECT($4:$4),Table1[//DB])</f>
        <v>30</v>
      </c>
      <c r="O293" s="4" t="str">
        <f ca="1">INDEX(INDIRECT($4:$4),Table1[//DB])</f>
        <v>GRS</v>
      </c>
      <c r="P293" s="4">
        <f ca="1">INDEX(INDIRECT($4:$4),Table1[//DB])</f>
        <v>12</v>
      </c>
      <c r="Q293" s="4" t="str">
        <f ca="1">INDEX(INDIRECT($4:$4),Table1[//DB])</f>
        <v>LSN</v>
      </c>
      <c r="R293" s="4">
        <f ca="1">INDEX(INDIRECT($4:$4),Table1[//DB])</f>
        <v>12</v>
      </c>
      <c r="S293" s="4" t="str">
        <f ca="1">INDEX(INDIRECT($4:$4),Table1[//DB])</f>
        <v>PCS</v>
      </c>
      <c r="T293" s="4">
        <f ca="1">INDEX(INDIRECT($4:$4),Table1[//DB])</f>
        <v>4320</v>
      </c>
      <c r="U293" s="4" t="str">
        <f ca="1">INDEX(INDIRECT($4:$4),Table1[//DB])</f>
        <v>PCS</v>
      </c>
      <c r="V293" s="4"/>
      <c r="W293" s="2">
        <f>INDEX([1]!NOTA[C],Table1[[#This Row],[//NOTA]])</f>
        <v>5</v>
      </c>
      <c r="X293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293" s="2">
        <f ca="1">INDEX(INDIRECT($2:$2),Table1[//NOTA])</f>
        <v>0</v>
      </c>
      <c r="Z293" s="2">
        <f>IF(Table1[[#This Row],[CTN]]&lt;1,"",INDEX([1]!NOTA[QTY],Table1[[#This Row],[//NOTA]]))</f>
        <v>150</v>
      </c>
      <c r="AA293" s="2" t="str">
        <f>IF(Table1[[#This Row],[CTN]]&lt;1,"",INDEX([1]!NOTA[STN],Table1[[#This Row],[//NOTA]]))</f>
        <v>GRS</v>
      </c>
      <c r="AB293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21600</v>
      </c>
      <c r="AC293" s="4" t="str">
        <f>IF(Table1[[#This Row],[CTN]]&lt;1,INDEX([1]!NOTA[QTY],Table1[[#This Row],[//NOTA]]),"")</f>
        <v/>
      </c>
      <c r="AD293" s="4" t="str">
        <f>IF(Table1[[#This Row],[SISA]]="","",INDEX([1]!NOTA[STN],Table1[[#This Row],[//NOTA]]))</f>
        <v/>
      </c>
      <c r="AE29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93" s="2" t="str">
        <f>IF(Table1[[#This Row],[SISA X]]="","",Table1[[#This Row],[STN X]])</f>
        <v/>
      </c>
      <c r="AG293" s="2" t="str">
        <f ca="1">IF(AND(AX$5:AX$373&gt;=$3:$3,AX$5:AX$373&lt;=$4:$4),Table1[[#This Row],[CTN]],"")</f>
        <v/>
      </c>
      <c r="AH293" s="2" t="str">
        <f ca="1">IF(Table1[[#This Row],[CTN_MG_1]]="","",Table1[[#This Row],[SISA X]])</f>
        <v/>
      </c>
      <c r="AI293" s="2" t="str">
        <f ca="1">IF(Table1[[#This Row],[QTY_ECER_MG_1]]="","",Table1[[#This Row],[STN SISA X]])</f>
        <v/>
      </c>
      <c r="AJ293" s="2" t="str">
        <f ca="1">IF(Table1[[#This Row],[CTN_MG_1]]="","",COUNT(AG$6:AG293))</f>
        <v/>
      </c>
      <c r="AK293" s="2">
        <f ca="1">IF(AND(Table1[TGL_H]&gt;=$3:$3,Table1[TGL_H]&lt;=$4:$4),Table1[CTN],"")</f>
        <v>5</v>
      </c>
      <c r="AL293" s="2" t="str">
        <f ca="1">IF(Table1[[#This Row],[CTN_MG_2]]="","",Table1[[#This Row],[SISA X]])</f>
        <v/>
      </c>
      <c r="AM293" s="2" t="str">
        <f ca="1">IF(Table1[[#This Row],[QTY_ECER_MG_2]]="","",Table1[[#This Row],[STN SISA X]])</f>
        <v/>
      </c>
      <c r="AN293" s="2">
        <f ca="1">IF(Table1[[#This Row],[CTN_MG_2]]="","",COUNT(AK$6:AK293))</f>
        <v>119</v>
      </c>
      <c r="AO293" s="2" t="str">
        <f ca="1">IF(AND(AX$5:AX$373&gt;=$3:$3,AX$5:AX$373&lt;=$4:$4),Table1[[#This Row],[CTN]],"")</f>
        <v/>
      </c>
      <c r="AP293" s="2" t="str">
        <f ca="1">IF(Table1[[#This Row],[CTN_MG_3]]="","",Table1[[#This Row],[SISA X]])</f>
        <v/>
      </c>
      <c r="AQ293" s="2" t="str">
        <f ca="1">IF(Table1[[#This Row],[QTY_ECER_MG_3]]="","",Table1[[#This Row],[STN SISA X]])</f>
        <v/>
      </c>
      <c r="AR293" s="4" t="str">
        <f ca="1">IF(Table1[[#This Row],[CTN_MG_3]]="","",COUNT(AO$6:AO293))</f>
        <v/>
      </c>
      <c r="AS293" s="4" t="str">
        <f ca="1">IF(AND(Table1[[#This Row],[TGL_H]]&gt;=$3:$3,Table1[[#This Row],[TGL_H]]&lt;=$4:$4),Table1[[#This Row],[CTN]],"")</f>
        <v/>
      </c>
      <c r="AT293" s="4" t="str">
        <f ca="1">IF(Table1[[#This Row],[CTN_MG_4]]="","",Table1[[#This Row],[SISA X]])</f>
        <v/>
      </c>
      <c r="AU293" s="4" t="str">
        <f ca="1">IF(Table1[[#This Row],[QTY_ECER_MG_4]]="","",Table1[[#This Row],[STN SISA X]])</f>
        <v/>
      </c>
      <c r="AV293" s="4" t="str">
        <f ca="1">IF(Table1[[#This Row],[CTN_MG_4]]="","",COUNT(AS$6:AS293))</f>
        <v/>
      </c>
      <c r="AW293" s="4">
        <f ca="1">IF(Table1[[#This Row],[ID_4]]="",IF(Table1[[#This Row],[ID_3]]="",IF(Table1[[#This Row],[ID_2]]="",IF(Table1[[#This Row],[ID_1]]="","",1),2),3),4)</f>
        <v>2</v>
      </c>
      <c r="AX293" s="3">
        <f ca="1">INDEX([1]!NOTA[TGL_H],Table1[[#This Row],[//NOTA]])</f>
        <v>45121</v>
      </c>
    </row>
    <row r="294" spans="1:50" x14ac:dyDescent="0.25">
      <c r="A294" s="1">
        <v>361</v>
      </c>
      <c r="D294" s="4" t="str">
        <f ca="1">INDEX([1]!NOTA[NB NOTA_C_QTY],Table1[[#This Row],[//NOTA]])</f>
        <v>eraser526b20jk50box20pcsartomoro</v>
      </c>
      <c r="E294" s="4" t="str">
        <f ca="1">INDEX([1]!NOTA[NB NOTA_C_QTY],Table1[[#This Row],[//NOTA]])&amp;Table1[[#This Row],[MINGGU]]</f>
        <v>eraser526b20jk50box20pcsartomoro2</v>
      </c>
      <c r="F294" s="4">
        <f t="shared" si="4"/>
        <v>361</v>
      </c>
      <c r="G294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94" s="4">
        <f ca="1">MATCH(Table1[[#This Row],[NB NOTA_C_QTY]],[2]!db[NB NOTA_C_QTY+F],0)</f>
        <v>887</v>
      </c>
      <c r="I294" s="4" t="str">
        <f ca="1">INDEX(INDIRECT($4:$4),Table1[//DB])</f>
        <v>Stip JK 20 P</v>
      </c>
      <c r="J294" s="4" t="str">
        <f ca="1">INDEX(INDIRECT($4:$4),Table1[//DB])</f>
        <v>ARTO MORO</v>
      </c>
      <c r="K294" s="5" t="str">
        <f ca="1">INDEX(INDIRECT($4:$4),Table1[//DB])</f>
        <v>ATALI</v>
      </c>
      <c r="L294" s="4" t="str">
        <f ca="1">INDEX(INDIRECT($4:$4),Table1[//DB])</f>
        <v>50 BOX (20 PCS)</v>
      </c>
      <c r="M294" s="4" t="str">
        <f ca="1">INDEX(INDIRECT($4:$4),Table1[//DB])</f>
        <v>stip</v>
      </c>
      <c r="N294" s="4" t="str">
        <f ca="1">INDEX(INDIRECT($4:$4),Table1[//DB])</f>
        <v>50</v>
      </c>
      <c r="O294" s="4" t="str">
        <f ca="1">INDEX(INDIRECT($4:$4),Table1[//DB])</f>
        <v>BOX</v>
      </c>
      <c r="P294" s="4" t="str">
        <f ca="1">INDEX(INDIRECT($4:$4),Table1[//DB])</f>
        <v>20</v>
      </c>
      <c r="Q294" s="4" t="str">
        <f ca="1">INDEX(INDIRECT($4:$4),Table1[//DB])</f>
        <v>PCS</v>
      </c>
      <c r="R294" s="4" t="str">
        <f ca="1">INDEX(INDIRECT($4:$4),Table1[//DB])</f>
        <v/>
      </c>
      <c r="S294" s="4" t="str">
        <f ca="1">INDEX(INDIRECT($4:$4),Table1[//DB])</f>
        <v/>
      </c>
      <c r="T294" s="4">
        <f ca="1">INDEX(INDIRECT($4:$4),Table1[//DB])</f>
        <v>1000</v>
      </c>
      <c r="U294" s="4" t="str">
        <f ca="1">INDEX(INDIRECT($4:$4),Table1[//DB])</f>
        <v>PCS</v>
      </c>
      <c r="V294" s="4"/>
      <c r="W294" s="2">
        <f>INDEX([1]!NOTA[C],Table1[[#This Row],[//NOTA]])</f>
        <v>10</v>
      </c>
      <c r="X294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294" s="2">
        <f ca="1">INDEX(INDIRECT($2:$2),Table1[//NOTA])</f>
        <v>0</v>
      </c>
      <c r="Z294" s="2">
        <f>IF(Table1[[#This Row],[CTN]]&lt;1,"",INDEX([1]!NOTA[QTY],Table1[[#This Row],[//NOTA]]))</f>
        <v>500</v>
      </c>
      <c r="AA294" s="2" t="str">
        <f>IF(Table1[[#This Row],[CTN]]&lt;1,"",INDEX([1]!NOTA[STN],Table1[[#This Row],[//NOTA]]))</f>
        <v>BOX</v>
      </c>
      <c r="AB29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10000</v>
      </c>
      <c r="AC294" s="4" t="str">
        <f>IF(Table1[[#This Row],[CTN]]&lt;1,INDEX([1]!NOTA[QTY],Table1[[#This Row],[//NOTA]]),"")</f>
        <v/>
      </c>
      <c r="AD294" s="4" t="str">
        <f>IF(Table1[[#This Row],[SISA]]="","",INDEX([1]!NOTA[STN],Table1[[#This Row],[//NOTA]]))</f>
        <v/>
      </c>
      <c r="AE29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94" s="2" t="str">
        <f>IF(Table1[[#This Row],[SISA X]]="","",Table1[[#This Row],[STN X]])</f>
        <v/>
      </c>
      <c r="AG294" s="2" t="str">
        <f ca="1">IF(AND(AX$5:AX$373&gt;=$3:$3,AX$5:AX$373&lt;=$4:$4),Table1[[#This Row],[CTN]],"")</f>
        <v/>
      </c>
      <c r="AH294" s="2" t="str">
        <f ca="1">IF(Table1[[#This Row],[CTN_MG_1]]="","",Table1[[#This Row],[SISA X]])</f>
        <v/>
      </c>
      <c r="AI294" s="2" t="str">
        <f ca="1">IF(Table1[[#This Row],[QTY_ECER_MG_1]]="","",Table1[[#This Row],[STN SISA X]])</f>
        <v/>
      </c>
      <c r="AJ294" s="2" t="str">
        <f ca="1">IF(Table1[[#This Row],[CTN_MG_1]]="","",COUNT(AG$6:AG294))</f>
        <v/>
      </c>
      <c r="AK294" s="2">
        <f ca="1">IF(AND(Table1[TGL_H]&gt;=$3:$3,Table1[TGL_H]&lt;=$4:$4),Table1[CTN],"")</f>
        <v>10</v>
      </c>
      <c r="AL294" s="2" t="str">
        <f ca="1">IF(Table1[[#This Row],[CTN_MG_2]]="","",Table1[[#This Row],[SISA X]])</f>
        <v/>
      </c>
      <c r="AM294" s="2" t="str">
        <f ca="1">IF(Table1[[#This Row],[QTY_ECER_MG_2]]="","",Table1[[#This Row],[STN SISA X]])</f>
        <v/>
      </c>
      <c r="AN294" s="2">
        <f ca="1">IF(Table1[[#This Row],[CTN_MG_2]]="","",COUNT(AK$6:AK294))</f>
        <v>120</v>
      </c>
      <c r="AO294" s="2" t="str">
        <f ca="1">IF(AND(AX$5:AX$373&gt;=$3:$3,AX$5:AX$373&lt;=$4:$4),Table1[[#This Row],[CTN]],"")</f>
        <v/>
      </c>
      <c r="AP294" s="2" t="str">
        <f ca="1">IF(Table1[[#This Row],[CTN_MG_3]]="","",Table1[[#This Row],[SISA X]])</f>
        <v/>
      </c>
      <c r="AQ294" s="2" t="str">
        <f ca="1">IF(Table1[[#This Row],[QTY_ECER_MG_3]]="","",Table1[[#This Row],[STN SISA X]])</f>
        <v/>
      </c>
      <c r="AR294" s="4" t="str">
        <f ca="1">IF(Table1[[#This Row],[CTN_MG_3]]="","",COUNT(AO$6:AO294))</f>
        <v/>
      </c>
      <c r="AS294" s="4" t="str">
        <f ca="1">IF(AND(Table1[[#This Row],[TGL_H]]&gt;=$3:$3,Table1[[#This Row],[TGL_H]]&lt;=$4:$4),Table1[[#This Row],[CTN]],"")</f>
        <v/>
      </c>
      <c r="AT294" s="4" t="str">
        <f ca="1">IF(Table1[[#This Row],[CTN_MG_4]]="","",Table1[[#This Row],[SISA X]])</f>
        <v/>
      </c>
      <c r="AU294" s="4" t="str">
        <f ca="1">IF(Table1[[#This Row],[QTY_ECER_MG_4]]="","",Table1[[#This Row],[STN SISA X]])</f>
        <v/>
      </c>
      <c r="AV294" s="4" t="str">
        <f ca="1">IF(Table1[[#This Row],[CTN_MG_4]]="","",COUNT(AS$6:AS294))</f>
        <v/>
      </c>
      <c r="AW294" s="4">
        <f ca="1">IF(Table1[[#This Row],[ID_4]]="",IF(Table1[[#This Row],[ID_3]]="",IF(Table1[[#This Row],[ID_2]]="",IF(Table1[[#This Row],[ID_1]]="","",1),2),3),4)</f>
        <v>2</v>
      </c>
      <c r="AX294" s="3">
        <f ca="1">INDEX([1]!NOTA[TGL_H],Table1[[#This Row],[//NOTA]])</f>
        <v>45121</v>
      </c>
    </row>
    <row r="295" spans="1:50" x14ac:dyDescent="0.25">
      <c r="A295" s="1">
        <v>362</v>
      </c>
      <c r="D295" s="4" t="str">
        <f ca="1">INDEX([1]!NOTA[NB NOTA_C_QTY],Table1[[#This Row],[//NOTA]])</f>
        <v>erasererb20bljk50box20pcsartomoro</v>
      </c>
      <c r="E295" s="4" t="str">
        <f ca="1">INDEX([1]!NOTA[NB NOTA_C_QTY],Table1[[#This Row],[//NOTA]])&amp;Table1[[#This Row],[MINGGU]]</f>
        <v>erasererb20bljk50box20pcsartomoro2</v>
      </c>
      <c r="F295" s="4">
        <f t="shared" si="4"/>
        <v>362</v>
      </c>
      <c r="G295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95" s="4">
        <f ca="1">MATCH(Table1[[#This Row],[NB NOTA_C_QTY]],[2]!db[NB NOTA_C_QTY+F],0)</f>
        <v>898</v>
      </c>
      <c r="I295" s="4" t="str">
        <f ca="1">INDEX(INDIRECT($4:$4),Table1[//DB])</f>
        <v>Stip JK ER-B20 BL</v>
      </c>
      <c r="J295" s="4" t="str">
        <f ca="1">INDEX(INDIRECT($4:$4),Table1[//DB])</f>
        <v>ARTO MORO</v>
      </c>
      <c r="K295" s="5" t="str">
        <f ca="1">INDEX(INDIRECT($4:$4),Table1[//DB])</f>
        <v>ATALI</v>
      </c>
      <c r="L295" s="4" t="str">
        <f ca="1">INDEX(INDIRECT($4:$4),Table1[//DB])</f>
        <v>50 BOX (20 PCS)</v>
      </c>
      <c r="M295" s="4" t="str">
        <f ca="1">INDEX(INDIRECT($4:$4),Table1[//DB])</f>
        <v>stip</v>
      </c>
      <c r="N295" s="4" t="str">
        <f ca="1">INDEX(INDIRECT($4:$4),Table1[//DB])</f>
        <v>50</v>
      </c>
      <c r="O295" s="4" t="str">
        <f ca="1">INDEX(INDIRECT($4:$4),Table1[//DB])</f>
        <v>BOX</v>
      </c>
      <c r="P295" s="4" t="str">
        <f ca="1">INDEX(INDIRECT($4:$4),Table1[//DB])</f>
        <v>20</v>
      </c>
      <c r="Q295" s="4" t="str">
        <f ca="1">INDEX(INDIRECT($4:$4),Table1[//DB])</f>
        <v>PCS</v>
      </c>
      <c r="R295" s="4" t="str">
        <f ca="1">INDEX(INDIRECT($4:$4),Table1[//DB])</f>
        <v/>
      </c>
      <c r="S295" s="4" t="str">
        <f ca="1">INDEX(INDIRECT($4:$4),Table1[//DB])</f>
        <v/>
      </c>
      <c r="T295" s="4">
        <f ca="1">INDEX(INDIRECT($4:$4),Table1[//DB])</f>
        <v>1000</v>
      </c>
      <c r="U295" s="4" t="str">
        <f ca="1">INDEX(INDIRECT($4:$4),Table1[//DB])</f>
        <v>PCS</v>
      </c>
      <c r="V295" s="4"/>
      <c r="W295" s="2">
        <f>INDEX([1]!NOTA[C],Table1[[#This Row],[//NOTA]])</f>
        <v>5</v>
      </c>
      <c r="X295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295" s="2">
        <f ca="1">INDEX(INDIRECT($2:$2),Table1[//NOTA])</f>
        <v>0</v>
      </c>
      <c r="Z295" s="2">
        <f>IF(Table1[[#This Row],[CTN]]&lt;1,"",INDEX([1]!NOTA[QTY],Table1[[#This Row],[//NOTA]]))</f>
        <v>250</v>
      </c>
      <c r="AA295" s="2" t="str">
        <f>IF(Table1[[#This Row],[CTN]]&lt;1,"",INDEX([1]!NOTA[STN],Table1[[#This Row],[//NOTA]]))</f>
        <v>BOX</v>
      </c>
      <c r="AB29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5000</v>
      </c>
      <c r="AC295" s="4" t="str">
        <f>IF(Table1[[#This Row],[CTN]]&lt;1,INDEX([1]!NOTA[QTY],Table1[[#This Row],[//NOTA]]),"")</f>
        <v/>
      </c>
      <c r="AD295" s="4" t="str">
        <f>IF(Table1[[#This Row],[SISA]]="","",INDEX([1]!NOTA[STN],Table1[[#This Row],[//NOTA]]))</f>
        <v/>
      </c>
      <c r="AE29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95" s="2" t="str">
        <f>IF(Table1[[#This Row],[SISA X]]="","",Table1[[#This Row],[STN X]])</f>
        <v/>
      </c>
      <c r="AG295" s="2" t="str">
        <f ca="1">IF(AND(AX$5:AX$373&gt;=$3:$3,AX$5:AX$373&lt;=$4:$4),Table1[[#This Row],[CTN]],"")</f>
        <v/>
      </c>
      <c r="AH295" s="2" t="str">
        <f ca="1">IF(Table1[[#This Row],[CTN_MG_1]]="","",Table1[[#This Row],[SISA X]])</f>
        <v/>
      </c>
      <c r="AI295" s="2" t="str">
        <f ca="1">IF(Table1[[#This Row],[QTY_ECER_MG_1]]="","",Table1[[#This Row],[STN SISA X]])</f>
        <v/>
      </c>
      <c r="AJ295" s="2" t="str">
        <f ca="1">IF(Table1[[#This Row],[CTN_MG_1]]="","",COUNT(AG$6:AG295))</f>
        <v/>
      </c>
      <c r="AK295" s="2">
        <f ca="1">IF(AND(Table1[TGL_H]&gt;=$3:$3,Table1[TGL_H]&lt;=$4:$4),Table1[CTN],"")</f>
        <v>5</v>
      </c>
      <c r="AL295" s="2" t="str">
        <f ca="1">IF(Table1[[#This Row],[CTN_MG_2]]="","",Table1[[#This Row],[SISA X]])</f>
        <v/>
      </c>
      <c r="AM295" s="2" t="str">
        <f ca="1">IF(Table1[[#This Row],[QTY_ECER_MG_2]]="","",Table1[[#This Row],[STN SISA X]])</f>
        <v/>
      </c>
      <c r="AN295" s="2">
        <f ca="1">IF(Table1[[#This Row],[CTN_MG_2]]="","",COUNT(AK$6:AK295))</f>
        <v>121</v>
      </c>
      <c r="AO295" s="2" t="str">
        <f ca="1">IF(AND(AX$5:AX$373&gt;=$3:$3,AX$5:AX$373&lt;=$4:$4),Table1[[#This Row],[CTN]],"")</f>
        <v/>
      </c>
      <c r="AP295" s="2" t="str">
        <f ca="1">IF(Table1[[#This Row],[CTN_MG_3]]="","",Table1[[#This Row],[SISA X]])</f>
        <v/>
      </c>
      <c r="AQ295" s="2" t="str">
        <f ca="1">IF(Table1[[#This Row],[QTY_ECER_MG_3]]="","",Table1[[#This Row],[STN SISA X]])</f>
        <v/>
      </c>
      <c r="AR295" s="4" t="str">
        <f ca="1">IF(Table1[[#This Row],[CTN_MG_3]]="","",COUNT(AO$6:AO295))</f>
        <v/>
      </c>
      <c r="AS295" s="4" t="str">
        <f ca="1">IF(AND(Table1[[#This Row],[TGL_H]]&gt;=$3:$3,Table1[[#This Row],[TGL_H]]&lt;=$4:$4),Table1[[#This Row],[CTN]],"")</f>
        <v/>
      </c>
      <c r="AT295" s="4" t="str">
        <f ca="1">IF(Table1[[#This Row],[CTN_MG_4]]="","",Table1[[#This Row],[SISA X]])</f>
        <v/>
      </c>
      <c r="AU295" s="4" t="str">
        <f ca="1">IF(Table1[[#This Row],[QTY_ECER_MG_4]]="","",Table1[[#This Row],[STN SISA X]])</f>
        <v/>
      </c>
      <c r="AV295" s="4" t="str">
        <f ca="1">IF(Table1[[#This Row],[CTN_MG_4]]="","",COUNT(AS$6:AS295))</f>
        <v/>
      </c>
      <c r="AW295" s="4">
        <f ca="1">IF(Table1[[#This Row],[ID_4]]="",IF(Table1[[#This Row],[ID_3]]="",IF(Table1[[#This Row],[ID_2]]="",IF(Table1[[#This Row],[ID_1]]="","",1),2),3),4)</f>
        <v>2</v>
      </c>
      <c r="AX295" s="3">
        <f ca="1">INDEX([1]!NOTA[TGL_H],Table1[[#This Row],[//NOTA]])</f>
        <v>45121</v>
      </c>
    </row>
    <row r="296" spans="1:50" x14ac:dyDescent="0.25">
      <c r="A296" s="1">
        <v>363</v>
      </c>
      <c r="D296" s="4" t="str">
        <f ca="1">INDEX([1]!NOTA[NB NOTA_C_QTY],Table1[[#This Row],[//NOTA]])</f>
        <v>eraser526b40bljk50box40pcsartomoro</v>
      </c>
      <c r="E296" s="4" t="str">
        <f ca="1">INDEX([1]!NOTA[NB NOTA_C_QTY],Table1[[#This Row],[//NOTA]])&amp;Table1[[#This Row],[MINGGU]]</f>
        <v>eraser526b40bljk50box40pcsartomoro2</v>
      </c>
      <c r="F296" s="4">
        <f t="shared" si="4"/>
        <v>363</v>
      </c>
      <c r="G296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96" s="4">
        <f ca="1">MATCH(Table1[[#This Row],[NB NOTA_C_QTY]],[2]!db[NB NOTA_C_QTY+F],0)</f>
        <v>888</v>
      </c>
      <c r="I296" s="4" t="str">
        <f ca="1">INDEX(INDIRECT($4:$4),Table1[//DB])</f>
        <v>Stip JK 40 Ht</v>
      </c>
      <c r="J296" s="4" t="str">
        <f ca="1">INDEX(INDIRECT($4:$4),Table1[//DB])</f>
        <v>ARTO MORO</v>
      </c>
      <c r="K296" s="5" t="str">
        <f ca="1">INDEX(INDIRECT($4:$4),Table1[//DB])</f>
        <v>ATALI</v>
      </c>
      <c r="L296" s="4" t="str">
        <f ca="1">INDEX(INDIRECT($4:$4),Table1[//DB])</f>
        <v>50 BOX (40 PCS)</v>
      </c>
      <c r="M296" s="4" t="str">
        <f ca="1">INDEX(INDIRECT($4:$4),Table1[//DB])</f>
        <v>stip</v>
      </c>
      <c r="N296" s="4" t="str">
        <f ca="1">INDEX(INDIRECT($4:$4),Table1[//DB])</f>
        <v>50</v>
      </c>
      <c r="O296" s="4" t="str">
        <f ca="1">INDEX(INDIRECT($4:$4),Table1[//DB])</f>
        <v>BOX</v>
      </c>
      <c r="P296" s="4" t="str">
        <f ca="1">INDEX(INDIRECT($4:$4),Table1[//DB])</f>
        <v>40</v>
      </c>
      <c r="Q296" s="4" t="str">
        <f ca="1">INDEX(INDIRECT($4:$4),Table1[//DB])</f>
        <v>PCS</v>
      </c>
      <c r="R296" s="4" t="str">
        <f ca="1">INDEX(INDIRECT($4:$4),Table1[//DB])</f>
        <v/>
      </c>
      <c r="S296" s="4" t="str">
        <f ca="1">INDEX(INDIRECT($4:$4),Table1[//DB])</f>
        <v/>
      </c>
      <c r="T296" s="4">
        <f ca="1">INDEX(INDIRECT($4:$4),Table1[//DB])</f>
        <v>2000</v>
      </c>
      <c r="U296" s="4" t="str">
        <f ca="1">INDEX(INDIRECT($4:$4),Table1[//DB])</f>
        <v>PCS</v>
      </c>
      <c r="V296" s="4"/>
      <c r="W296" s="2">
        <f>INDEX([1]!NOTA[C],Table1[[#This Row],[//NOTA]])</f>
        <v>5</v>
      </c>
      <c r="X296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296" s="2">
        <f ca="1">INDEX(INDIRECT($2:$2),Table1[//NOTA])</f>
        <v>0</v>
      </c>
      <c r="Z296" s="2">
        <f>IF(Table1[[#This Row],[CTN]]&lt;1,"",INDEX([1]!NOTA[QTY],Table1[[#This Row],[//NOTA]]))</f>
        <v>250</v>
      </c>
      <c r="AA296" s="2" t="str">
        <f>IF(Table1[[#This Row],[CTN]]&lt;1,"",INDEX([1]!NOTA[STN],Table1[[#This Row],[//NOTA]]))</f>
        <v>BOX</v>
      </c>
      <c r="AB29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10000</v>
      </c>
      <c r="AC296" s="4" t="str">
        <f>IF(Table1[[#This Row],[CTN]]&lt;1,INDEX([1]!NOTA[QTY],Table1[[#This Row],[//NOTA]]),"")</f>
        <v/>
      </c>
      <c r="AD296" s="4" t="str">
        <f>IF(Table1[[#This Row],[SISA]]="","",INDEX([1]!NOTA[STN],Table1[[#This Row],[//NOTA]]))</f>
        <v/>
      </c>
      <c r="AE29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96" s="2" t="str">
        <f>IF(Table1[[#This Row],[SISA X]]="","",Table1[[#This Row],[STN X]])</f>
        <v/>
      </c>
      <c r="AG296" s="2" t="str">
        <f ca="1">IF(AND(AX$5:AX$373&gt;=$3:$3,AX$5:AX$373&lt;=$4:$4),Table1[[#This Row],[CTN]],"")</f>
        <v/>
      </c>
      <c r="AH296" s="2" t="str">
        <f ca="1">IF(Table1[[#This Row],[CTN_MG_1]]="","",Table1[[#This Row],[SISA X]])</f>
        <v/>
      </c>
      <c r="AI296" s="2" t="str">
        <f ca="1">IF(Table1[[#This Row],[QTY_ECER_MG_1]]="","",Table1[[#This Row],[STN SISA X]])</f>
        <v/>
      </c>
      <c r="AJ296" s="2" t="str">
        <f ca="1">IF(Table1[[#This Row],[CTN_MG_1]]="","",COUNT(AG$6:AG296))</f>
        <v/>
      </c>
      <c r="AK296" s="2">
        <f ca="1">IF(AND(Table1[TGL_H]&gt;=$3:$3,Table1[TGL_H]&lt;=$4:$4),Table1[CTN],"")</f>
        <v>5</v>
      </c>
      <c r="AL296" s="2" t="str">
        <f ca="1">IF(Table1[[#This Row],[CTN_MG_2]]="","",Table1[[#This Row],[SISA X]])</f>
        <v/>
      </c>
      <c r="AM296" s="2" t="str">
        <f ca="1">IF(Table1[[#This Row],[QTY_ECER_MG_2]]="","",Table1[[#This Row],[STN SISA X]])</f>
        <v/>
      </c>
      <c r="AN296" s="2">
        <f ca="1">IF(Table1[[#This Row],[CTN_MG_2]]="","",COUNT(AK$6:AK296))</f>
        <v>122</v>
      </c>
      <c r="AO296" s="2" t="str">
        <f ca="1">IF(AND(AX$5:AX$373&gt;=$3:$3,AX$5:AX$373&lt;=$4:$4),Table1[[#This Row],[CTN]],"")</f>
        <v/>
      </c>
      <c r="AP296" s="2" t="str">
        <f ca="1">IF(Table1[[#This Row],[CTN_MG_3]]="","",Table1[[#This Row],[SISA X]])</f>
        <v/>
      </c>
      <c r="AQ296" s="2" t="str">
        <f ca="1">IF(Table1[[#This Row],[QTY_ECER_MG_3]]="","",Table1[[#This Row],[STN SISA X]])</f>
        <v/>
      </c>
      <c r="AR296" s="4" t="str">
        <f ca="1">IF(Table1[[#This Row],[CTN_MG_3]]="","",COUNT(AO$6:AO296))</f>
        <v/>
      </c>
      <c r="AS296" s="4" t="str">
        <f ca="1">IF(AND(Table1[[#This Row],[TGL_H]]&gt;=$3:$3,Table1[[#This Row],[TGL_H]]&lt;=$4:$4),Table1[[#This Row],[CTN]],"")</f>
        <v/>
      </c>
      <c r="AT296" s="4" t="str">
        <f ca="1">IF(Table1[[#This Row],[CTN_MG_4]]="","",Table1[[#This Row],[SISA X]])</f>
        <v/>
      </c>
      <c r="AU296" s="4" t="str">
        <f ca="1">IF(Table1[[#This Row],[QTY_ECER_MG_4]]="","",Table1[[#This Row],[STN SISA X]])</f>
        <v/>
      </c>
      <c r="AV296" s="4" t="str">
        <f ca="1">IF(Table1[[#This Row],[CTN_MG_4]]="","",COUNT(AS$6:AS296))</f>
        <v/>
      </c>
      <c r="AW296" s="4">
        <f ca="1">IF(Table1[[#This Row],[ID_4]]="",IF(Table1[[#This Row],[ID_3]]="",IF(Table1[[#This Row],[ID_2]]="",IF(Table1[[#This Row],[ID_1]]="","",1),2),3),4)</f>
        <v>2</v>
      </c>
      <c r="AX296" s="3">
        <f ca="1">INDEX([1]!NOTA[TGL_H],Table1[[#This Row],[//NOTA]])</f>
        <v>45121</v>
      </c>
    </row>
    <row r="297" spans="1:50" x14ac:dyDescent="0.25">
      <c r="A297" s="1">
        <v>364</v>
      </c>
      <c r="D297" s="4" t="str">
        <f ca="1">INDEX([1]!NOTA[NB NOTA_C_QTY],Table1[[#This Row],[//NOTA]])</f>
        <v>eraser526b40pjk50box40pcsartomoro</v>
      </c>
      <c r="E297" s="4" t="str">
        <f ca="1">INDEX([1]!NOTA[NB NOTA_C_QTY],Table1[[#This Row],[//NOTA]])&amp;Table1[[#This Row],[MINGGU]]</f>
        <v>eraser526b40pjk50box40pcsartomoro2</v>
      </c>
      <c r="F297" s="4">
        <f t="shared" si="4"/>
        <v>364</v>
      </c>
      <c r="G297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97" s="4">
        <f ca="1">MATCH(Table1[[#This Row],[NB NOTA_C_QTY]],[2]!db[NB NOTA_C_QTY+F],0)</f>
        <v>890</v>
      </c>
      <c r="I297" s="4" t="str">
        <f ca="1">INDEX(INDIRECT($4:$4),Table1[//DB])</f>
        <v>Stip JK 40 P</v>
      </c>
      <c r="J297" s="4" t="str">
        <f ca="1">INDEX(INDIRECT($4:$4),Table1[//DB])</f>
        <v>ARTO MORO</v>
      </c>
      <c r="K297" s="5" t="str">
        <f ca="1">INDEX(INDIRECT($4:$4),Table1[//DB])</f>
        <v>ATALI</v>
      </c>
      <c r="L297" s="4" t="str">
        <f ca="1">INDEX(INDIRECT($4:$4),Table1[//DB])</f>
        <v>50 BOX (40 PCS)</v>
      </c>
      <c r="M297" s="4" t="str">
        <f ca="1">INDEX(INDIRECT($4:$4),Table1[//DB])</f>
        <v>stip</v>
      </c>
      <c r="N297" s="4" t="str">
        <f ca="1">INDEX(INDIRECT($4:$4),Table1[//DB])</f>
        <v>50</v>
      </c>
      <c r="O297" s="4" t="str">
        <f ca="1">INDEX(INDIRECT($4:$4),Table1[//DB])</f>
        <v>BOX</v>
      </c>
      <c r="P297" s="4" t="str">
        <f ca="1">INDEX(INDIRECT($4:$4),Table1[//DB])</f>
        <v>40</v>
      </c>
      <c r="Q297" s="4" t="str">
        <f ca="1">INDEX(INDIRECT($4:$4),Table1[//DB])</f>
        <v>PCS</v>
      </c>
      <c r="R297" s="4" t="str">
        <f ca="1">INDEX(INDIRECT($4:$4),Table1[//DB])</f>
        <v/>
      </c>
      <c r="S297" s="4" t="str">
        <f ca="1">INDEX(INDIRECT($4:$4),Table1[//DB])</f>
        <v/>
      </c>
      <c r="T297" s="4">
        <f ca="1">INDEX(INDIRECT($4:$4),Table1[//DB])</f>
        <v>2000</v>
      </c>
      <c r="U297" s="4" t="str">
        <f ca="1">INDEX(INDIRECT($4:$4),Table1[//DB])</f>
        <v>PCS</v>
      </c>
      <c r="V297" s="4"/>
      <c r="W297" s="2">
        <f>INDEX([1]!NOTA[C],Table1[[#This Row],[//NOTA]])</f>
        <v>10</v>
      </c>
      <c r="X297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297" s="2">
        <f ca="1">INDEX(INDIRECT($2:$2),Table1[//NOTA])</f>
        <v>0</v>
      </c>
      <c r="Z297" s="2">
        <f>IF(Table1[[#This Row],[CTN]]&lt;1,"",INDEX([1]!NOTA[QTY],Table1[[#This Row],[//NOTA]]))</f>
        <v>500</v>
      </c>
      <c r="AA297" s="2" t="str">
        <f>IF(Table1[[#This Row],[CTN]]&lt;1,"",INDEX([1]!NOTA[STN],Table1[[#This Row],[//NOTA]]))</f>
        <v>BOX</v>
      </c>
      <c r="AB29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20000</v>
      </c>
      <c r="AC297" s="4" t="str">
        <f>IF(Table1[[#This Row],[CTN]]&lt;1,INDEX([1]!NOTA[QTY],Table1[[#This Row],[//NOTA]]),"")</f>
        <v/>
      </c>
      <c r="AD297" s="4" t="str">
        <f>IF(Table1[[#This Row],[SISA]]="","",INDEX([1]!NOTA[STN],Table1[[#This Row],[//NOTA]]))</f>
        <v/>
      </c>
      <c r="AE29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97" s="2" t="str">
        <f>IF(Table1[[#This Row],[SISA X]]="","",Table1[[#This Row],[STN X]])</f>
        <v/>
      </c>
      <c r="AG297" s="2" t="str">
        <f ca="1">IF(AND(AX$5:AX$373&gt;=$3:$3,AX$5:AX$373&lt;=$4:$4),Table1[[#This Row],[CTN]],"")</f>
        <v/>
      </c>
      <c r="AH297" s="2" t="str">
        <f ca="1">IF(Table1[[#This Row],[CTN_MG_1]]="","",Table1[[#This Row],[SISA X]])</f>
        <v/>
      </c>
      <c r="AI297" s="2" t="str">
        <f ca="1">IF(Table1[[#This Row],[QTY_ECER_MG_1]]="","",Table1[[#This Row],[STN SISA X]])</f>
        <v/>
      </c>
      <c r="AJ297" s="2" t="str">
        <f ca="1">IF(Table1[[#This Row],[CTN_MG_1]]="","",COUNT(AG$6:AG297))</f>
        <v/>
      </c>
      <c r="AK297" s="2">
        <f ca="1">IF(AND(Table1[TGL_H]&gt;=$3:$3,Table1[TGL_H]&lt;=$4:$4),Table1[CTN],"")</f>
        <v>10</v>
      </c>
      <c r="AL297" s="2" t="str">
        <f ca="1">IF(Table1[[#This Row],[CTN_MG_2]]="","",Table1[[#This Row],[SISA X]])</f>
        <v/>
      </c>
      <c r="AM297" s="2" t="str">
        <f ca="1">IF(Table1[[#This Row],[QTY_ECER_MG_2]]="","",Table1[[#This Row],[STN SISA X]])</f>
        <v/>
      </c>
      <c r="AN297" s="2">
        <f ca="1">IF(Table1[[#This Row],[CTN_MG_2]]="","",COUNT(AK$6:AK297))</f>
        <v>123</v>
      </c>
      <c r="AO297" s="2" t="str">
        <f ca="1">IF(AND(AX$5:AX$373&gt;=$3:$3,AX$5:AX$373&lt;=$4:$4),Table1[[#This Row],[CTN]],"")</f>
        <v/>
      </c>
      <c r="AP297" s="2" t="str">
        <f ca="1">IF(Table1[[#This Row],[CTN_MG_3]]="","",Table1[[#This Row],[SISA X]])</f>
        <v/>
      </c>
      <c r="AQ297" s="2" t="str">
        <f ca="1">IF(Table1[[#This Row],[QTY_ECER_MG_3]]="","",Table1[[#This Row],[STN SISA X]])</f>
        <v/>
      </c>
      <c r="AR297" s="4" t="str">
        <f ca="1">IF(Table1[[#This Row],[CTN_MG_3]]="","",COUNT(AO$6:AO297))</f>
        <v/>
      </c>
      <c r="AS297" s="4" t="str">
        <f ca="1">IF(AND(Table1[[#This Row],[TGL_H]]&gt;=$3:$3,Table1[[#This Row],[TGL_H]]&lt;=$4:$4),Table1[[#This Row],[CTN]],"")</f>
        <v/>
      </c>
      <c r="AT297" s="4" t="str">
        <f ca="1">IF(Table1[[#This Row],[CTN_MG_4]]="","",Table1[[#This Row],[SISA X]])</f>
        <v/>
      </c>
      <c r="AU297" s="4" t="str">
        <f ca="1">IF(Table1[[#This Row],[QTY_ECER_MG_4]]="","",Table1[[#This Row],[STN SISA X]])</f>
        <v/>
      </c>
      <c r="AV297" s="4" t="str">
        <f ca="1">IF(Table1[[#This Row],[CTN_MG_4]]="","",COUNT(AS$6:AS297))</f>
        <v/>
      </c>
      <c r="AW297" s="4">
        <f ca="1">IF(Table1[[#This Row],[ID_4]]="",IF(Table1[[#This Row],[ID_3]]="",IF(Table1[[#This Row],[ID_2]]="",IF(Table1[[#This Row],[ID_1]]="","",1),2),3),4)</f>
        <v>2</v>
      </c>
      <c r="AX297" s="3">
        <f ca="1">INDEX([1]!NOTA[TGL_H],Table1[[#This Row],[//NOTA]])</f>
        <v>45121</v>
      </c>
    </row>
    <row r="298" spans="1:50" x14ac:dyDescent="0.25">
      <c r="A298" s="1">
        <v>365</v>
      </c>
      <c r="D298" s="4" t="str">
        <f ca="1">INDEX([1]!NOTA[NB NOTA_C_QTY],Table1[[#This Row],[//NOTA]])</f>
        <v>eraserer30wjk50box30pcsartomoro</v>
      </c>
      <c r="E298" s="4" t="str">
        <f ca="1">INDEX([1]!NOTA[NB NOTA_C_QTY],Table1[[#This Row],[//NOTA]])&amp;Table1[[#This Row],[MINGGU]]</f>
        <v>eraserer30wjk50box30pcsartomoro2</v>
      </c>
      <c r="F298" s="4">
        <f t="shared" si="4"/>
        <v>365</v>
      </c>
      <c r="G298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98" s="4">
        <f ca="1">MATCH(Table1[[#This Row],[NB NOTA_C_QTY]],[2]!db[NB NOTA_C_QTY+F],0)</f>
        <v>897</v>
      </c>
      <c r="I298" s="4" t="str">
        <f ca="1">INDEX(INDIRECT($4:$4),Table1[//DB])</f>
        <v>Stip JK 30 P</v>
      </c>
      <c r="J298" s="4" t="str">
        <f ca="1">INDEX(INDIRECT($4:$4),Table1[//DB])</f>
        <v>ARTO MORO</v>
      </c>
      <c r="K298" s="5" t="str">
        <f ca="1">INDEX(INDIRECT($4:$4),Table1[//DB])</f>
        <v>ATALI</v>
      </c>
      <c r="L298" s="4" t="str">
        <f ca="1">INDEX(INDIRECT($4:$4),Table1[//DB])</f>
        <v>50 BOX (30 PCS)</v>
      </c>
      <c r="M298" s="4" t="str">
        <f ca="1">INDEX(INDIRECT($4:$4),Table1[//DB])</f>
        <v>stip</v>
      </c>
      <c r="N298" s="4" t="str">
        <f ca="1">INDEX(INDIRECT($4:$4),Table1[//DB])</f>
        <v>50</v>
      </c>
      <c r="O298" s="4" t="str">
        <f ca="1">INDEX(INDIRECT($4:$4),Table1[//DB])</f>
        <v>BOX</v>
      </c>
      <c r="P298" s="4" t="str">
        <f ca="1">INDEX(INDIRECT($4:$4),Table1[//DB])</f>
        <v>30</v>
      </c>
      <c r="Q298" s="4" t="str">
        <f ca="1">INDEX(INDIRECT($4:$4),Table1[//DB])</f>
        <v>PCS</v>
      </c>
      <c r="R298" s="4" t="str">
        <f ca="1">INDEX(INDIRECT($4:$4),Table1[//DB])</f>
        <v/>
      </c>
      <c r="S298" s="4" t="str">
        <f ca="1">INDEX(INDIRECT($4:$4),Table1[//DB])</f>
        <v/>
      </c>
      <c r="T298" s="4">
        <f ca="1">INDEX(INDIRECT($4:$4),Table1[//DB])</f>
        <v>1500</v>
      </c>
      <c r="U298" s="4" t="str">
        <f ca="1">INDEX(INDIRECT($4:$4),Table1[//DB])</f>
        <v>PCS</v>
      </c>
      <c r="V298" s="4"/>
      <c r="W298" s="2">
        <f>INDEX([1]!NOTA[C],Table1[[#This Row],[//NOTA]])</f>
        <v>5</v>
      </c>
      <c r="X298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298" s="2">
        <f ca="1">INDEX(INDIRECT($2:$2),Table1[//NOTA])</f>
        <v>0</v>
      </c>
      <c r="Z298" s="2">
        <f>IF(Table1[[#This Row],[CTN]]&lt;1,"",INDEX([1]!NOTA[QTY],Table1[[#This Row],[//NOTA]]))</f>
        <v>250</v>
      </c>
      <c r="AA298" s="2" t="str">
        <f>IF(Table1[[#This Row],[CTN]]&lt;1,"",INDEX([1]!NOTA[STN],Table1[[#This Row],[//NOTA]]))</f>
        <v>BOX</v>
      </c>
      <c r="AB29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7500</v>
      </c>
      <c r="AC298" s="4" t="str">
        <f>IF(Table1[[#This Row],[CTN]]&lt;1,INDEX([1]!NOTA[QTY],Table1[[#This Row],[//NOTA]]),"")</f>
        <v/>
      </c>
      <c r="AD298" s="4" t="str">
        <f>IF(Table1[[#This Row],[SISA]]="","",INDEX([1]!NOTA[STN],Table1[[#This Row],[//NOTA]]))</f>
        <v/>
      </c>
      <c r="AE29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98" s="2" t="str">
        <f>IF(Table1[[#This Row],[SISA X]]="","",Table1[[#This Row],[STN X]])</f>
        <v/>
      </c>
      <c r="AG298" s="2" t="str">
        <f ca="1">IF(AND(AX$5:AX$373&gt;=$3:$3,AX$5:AX$373&lt;=$4:$4),Table1[[#This Row],[CTN]],"")</f>
        <v/>
      </c>
      <c r="AH298" s="2" t="str">
        <f ca="1">IF(Table1[[#This Row],[CTN_MG_1]]="","",Table1[[#This Row],[SISA X]])</f>
        <v/>
      </c>
      <c r="AI298" s="2" t="str">
        <f ca="1">IF(Table1[[#This Row],[QTY_ECER_MG_1]]="","",Table1[[#This Row],[STN SISA X]])</f>
        <v/>
      </c>
      <c r="AJ298" s="2" t="str">
        <f ca="1">IF(Table1[[#This Row],[CTN_MG_1]]="","",COUNT(AG$6:AG298))</f>
        <v/>
      </c>
      <c r="AK298" s="2">
        <f ca="1">IF(AND(Table1[TGL_H]&gt;=$3:$3,Table1[TGL_H]&lt;=$4:$4),Table1[CTN],"")</f>
        <v>5</v>
      </c>
      <c r="AL298" s="2" t="str">
        <f ca="1">IF(Table1[[#This Row],[CTN_MG_2]]="","",Table1[[#This Row],[SISA X]])</f>
        <v/>
      </c>
      <c r="AM298" s="2" t="str">
        <f ca="1">IF(Table1[[#This Row],[QTY_ECER_MG_2]]="","",Table1[[#This Row],[STN SISA X]])</f>
        <v/>
      </c>
      <c r="AN298" s="2">
        <f ca="1">IF(Table1[[#This Row],[CTN_MG_2]]="","",COUNT(AK$6:AK298))</f>
        <v>124</v>
      </c>
      <c r="AO298" s="2" t="str">
        <f ca="1">IF(AND(AX$5:AX$373&gt;=$3:$3,AX$5:AX$373&lt;=$4:$4),Table1[[#This Row],[CTN]],"")</f>
        <v/>
      </c>
      <c r="AP298" s="2" t="str">
        <f ca="1">IF(Table1[[#This Row],[CTN_MG_3]]="","",Table1[[#This Row],[SISA X]])</f>
        <v/>
      </c>
      <c r="AQ298" s="2" t="str">
        <f ca="1">IF(Table1[[#This Row],[QTY_ECER_MG_3]]="","",Table1[[#This Row],[STN SISA X]])</f>
        <v/>
      </c>
      <c r="AR298" s="4" t="str">
        <f ca="1">IF(Table1[[#This Row],[CTN_MG_3]]="","",COUNT(AO$6:AO298))</f>
        <v/>
      </c>
      <c r="AS298" s="4" t="str">
        <f ca="1">IF(AND(Table1[[#This Row],[TGL_H]]&gt;=$3:$3,Table1[[#This Row],[TGL_H]]&lt;=$4:$4),Table1[[#This Row],[CTN]],"")</f>
        <v/>
      </c>
      <c r="AT298" s="4" t="str">
        <f ca="1">IF(Table1[[#This Row],[CTN_MG_4]]="","",Table1[[#This Row],[SISA X]])</f>
        <v/>
      </c>
      <c r="AU298" s="4" t="str">
        <f ca="1">IF(Table1[[#This Row],[QTY_ECER_MG_4]]="","",Table1[[#This Row],[STN SISA X]])</f>
        <v/>
      </c>
      <c r="AV298" s="4" t="str">
        <f ca="1">IF(Table1[[#This Row],[CTN_MG_4]]="","",COUNT(AS$6:AS298))</f>
        <v/>
      </c>
      <c r="AW298" s="4">
        <f ca="1">IF(Table1[[#This Row],[ID_4]]="",IF(Table1[[#This Row],[ID_3]]="",IF(Table1[[#This Row],[ID_2]]="",IF(Table1[[#This Row],[ID_1]]="","",1),2),3),4)</f>
        <v>2</v>
      </c>
      <c r="AX298" s="3">
        <f ca="1">INDEX([1]!NOTA[TGL_H],Table1[[#This Row],[//NOTA]])</f>
        <v>45121</v>
      </c>
    </row>
    <row r="299" spans="1:50" x14ac:dyDescent="0.25">
      <c r="A299" s="1">
        <v>366</v>
      </c>
      <c r="D299" s="4" t="str">
        <f ca="1">INDEX([1]!NOTA[NB NOTA_C_QTY],Table1[[#This Row],[//NOTA]])</f>
        <v>erasereb30jk50box30pcsartomoro</v>
      </c>
      <c r="E299" s="4" t="str">
        <f ca="1">INDEX([1]!NOTA[NB NOTA_C_QTY],Table1[[#This Row],[//NOTA]])&amp;Table1[[#This Row],[MINGGU]]</f>
        <v>erasereb30jk50box30pcsartomoro2</v>
      </c>
      <c r="F299" s="4">
        <f t="shared" si="4"/>
        <v>366</v>
      </c>
      <c r="G299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299" s="4">
        <f ca="1">MATCH(Table1[[#This Row],[NB NOTA_C_QTY]],[2]!db[NB NOTA_C_QTY+F],0)</f>
        <v>891</v>
      </c>
      <c r="I299" s="4" t="str">
        <f ca="1">INDEX(INDIRECT($4:$4),Table1[//DB])</f>
        <v>Stip JK 30 Ht</v>
      </c>
      <c r="J299" s="4" t="str">
        <f ca="1">INDEX(INDIRECT($4:$4),Table1[//DB])</f>
        <v>ARTO MORO</v>
      </c>
      <c r="K299" s="5" t="str">
        <f ca="1">INDEX(INDIRECT($4:$4),Table1[//DB])</f>
        <v>ATALI</v>
      </c>
      <c r="L299" s="4" t="str">
        <f ca="1">INDEX(INDIRECT($4:$4),Table1[//DB])</f>
        <v>50 BOX (30 PCS)</v>
      </c>
      <c r="M299" s="4" t="str">
        <f ca="1">INDEX(INDIRECT($4:$4),Table1[//DB])</f>
        <v>stip</v>
      </c>
      <c r="N299" s="4" t="str">
        <f ca="1">INDEX(INDIRECT($4:$4),Table1[//DB])</f>
        <v>50</v>
      </c>
      <c r="O299" s="4" t="str">
        <f ca="1">INDEX(INDIRECT($4:$4),Table1[//DB])</f>
        <v>BOX</v>
      </c>
      <c r="P299" s="4" t="str">
        <f ca="1">INDEX(INDIRECT($4:$4),Table1[//DB])</f>
        <v>30</v>
      </c>
      <c r="Q299" s="4" t="str">
        <f ca="1">INDEX(INDIRECT($4:$4),Table1[//DB])</f>
        <v>PCS</v>
      </c>
      <c r="R299" s="4" t="str">
        <f ca="1">INDEX(INDIRECT($4:$4),Table1[//DB])</f>
        <v/>
      </c>
      <c r="S299" s="4" t="str">
        <f ca="1">INDEX(INDIRECT($4:$4),Table1[//DB])</f>
        <v/>
      </c>
      <c r="T299" s="4">
        <f ca="1">INDEX(INDIRECT($4:$4),Table1[//DB])</f>
        <v>1500</v>
      </c>
      <c r="U299" s="4" t="str">
        <f ca="1">INDEX(INDIRECT($4:$4),Table1[//DB])</f>
        <v>PCS</v>
      </c>
      <c r="V299" s="4"/>
      <c r="W299" s="2">
        <f>INDEX([1]!NOTA[C],Table1[[#This Row],[//NOTA]])</f>
        <v>5</v>
      </c>
      <c r="X299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299" s="2">
        <f ca="1">INDEX(INDIRECT($2:$2),Table1[//NOTA])</f>
        <v>0</v>
      </c>
      <c r="Z299" s="2">
        <f>IF(Table1[[#This Row],[CTN]]&lt;1,"",INDEX([1]!NOTA[QTY],Table1[[#This Row],[//NOTA]]))</f>
        <v>250</v>
      </c>
      <c r="AA299" s="2" t="str">
        <f>IF(Table1[[#This Row],[CTN]]&lt;1,"",INDEX([1]!NOTA[STN],Table1[[#This Row],[//NOTA]]))</f>
        <v>BOX</v>
      </c>
      <c r="AB29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7500</v>
      </c>
      <c r="AC299" s="4" t="str">
        <f>IF(Table1[[#This Row],[CTN]]&lt;1,INDEX([1]!NOTA[QTY],Table1[[#This Row],[//NOTA]]),"")</f>
        <v/>
      </c>
      <c r="AD299" s="4" t="str">
        <f>IF(Table1[[#This Row],[SISA]]="","",INDEX([1]!NOTA[STN],Table1[[#This Row],[//NOTA]]))</f>
        <v/>
      </c>
      <c r="AE29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299" s="2" t="str">
        <f>IF(Table1[[#This Row],[SISA X]]="","",Table1[[#This Row],[STN X]])</f>
        <v/>
      </c>
      <c r="AG299" s="2" t="str">
        <f ca="1">IF(AND(AX$5:AX$373&gt;=$3:$3,AX$5:AX$373&lt;=$4:$4),Table1[[#This Row],[CTN]],"")</f>
        <v/>
      </c>
      <c r="AH299" s="2" t="str">
        <f ca="1">IF(Table1[[#This Row],[CTN_MG_1]]="","",Table1[[#This Row],[SISA X]])</f>
        <v/>
      </c>
      <c r="AI299" s="2" t="str">
        <f ca="1">IF(Table1[[#This Row],[QTY_ECER_MG_1]]="","",Table1[[#This Row],[STN SISA X]])</f>
        <v/>
      </c>
      <c r="AJ299" s="2" t="str">
        <f ca="1">IF(Table1[[#This Row],[CTN_MG_1]]="","",COUNT(AG$6:AG299))</f>
        <v/>
      </c>
      <c r="AK299" s="2">
        <f ca="1">IF(AND(Table1[TGL_H]&gt;=$3:$3,Table1[TGL_H]&lt;=$4:$4),Table1[CTN],"")</f>
        <v>5</v>
      </c>
      <c r="AL299" s="2" t="str">
        <f ca="1">IF(Table1[[#This Row],[CTN_MG_2]]="","",Table1[[#This Row],[SISA X]])</f>
        <v/>
      </c>
      <c r="AM299" s="2" t="str">
        <f ca="1">IF(Table1[[#This Row],[QTY_ECER_MG_2]]="","",Table1[[#This Row],[STN SISA X]])</f>
        <v/>
      </c>
      <c r="AN299" s="2">
        <f ca="1">IF(Table1[[#This Row],[CTN_MG_2]]="","",COUNT(AK$6:AK299))</f>
        <v>125</v>
      </c>
      <c r="AO299" s="2" t="str">
        <f ca="1">IF(AND(AX$5:AX$373&gt;=$3:$3,AX$5:AX$373&lt;=$4:$4),Table1[[#This Row],[CTN]],"")</f>
        <v/>
      </c>
      <c r="AP299" s="2" t="str">
        <f ca="1">IF(Table1[[#This Row],[CTN_MG_3]]="","",Table1[[#This Row],[SISA X]])</f>
        <v/>
      </c>
      <c r="AQ299" s="2" t="str">
        <f ca="1">IF(Table1[[#This Row],[QTY_ECER_MG_3]]="","",Table1[[#This Row],[STN SISA X]])</f>
        <v/>
      </c>
      <c r="AR299" s="4" t="str">
        <f ca="1">IF(Table1[[#This Row],[CTN_MG_3]]="","",COUNT(AO$6:AO299))</f>
        <v/>
      </c>
      <c r="AS299" s="4" t="str">
        <f ca="1">IF(AND(Table1[[#This Row],[TGL_H]]&gt;=$3:$3,Table1[[#This Row],[TGL_H]]&lt;=$4:$4),Table1[[#This Row],[CTN]],"")</f>
        <v/>
      </c>
      <c r="AT299" s="4" t="str">
        <f ca="1">IF(Table1[[#This Row],[CTN_MG_4]]="","",Table1[[#This Row],[SISA X]])</f>
        <v/>
      </c>
      <c r="AU299" s="4" t="str">
        <f ca="1">IF(Table1[[#This Row],[QTY_ECER_MG_4]]="","",Table1[[#This Row],[STN SISA X]])</f>
        <v/>
      </c>
      <c r="AV299" s="4" t="str">
        <f ca="1">IF(Table1[[#This Row],[CTN_MG_4]]="","",COUNT(AS$6:AS299))</f>
        <v/>
      </c>
      <c r="AW299" s="4">
        <f ca="1">IF(Table1[[#This Row],[ID_4]]="",IF(Table1[[#This Row],[ID_3]]="",IF(Table1[[#This Row],[ID_2]]="",IF(Table1[[#This Row],[ID_1]]="","",1),2),3),4)</f>
        <v>2</v>
      </c>
      <c r="AX299" s="3">
        <f ca="1">INDEX([1]!NOTA[TGL_H],Table1[[#This Row],[//NOTA]])</f>
        <v>45121</v>
      </c>
    </row>
    <row r="300" spans="1:50" x14ac:dyDescent="0.25">
      <c r="A300" s="1">
        <v>367</v>
      </c>
      <c r="D300" s="4" t="str">
        <f ca="1">INDEX([1]!NOTA[NB NOTA_C_QTY],Table1[[#This Row],[//NOTA]])</f>
        <v>scissorssc848jk12lsnartomoro</v>
      </c>
      <c r="E300" s="4" t="str">
        <f ca="1">INDEX([1]!NOTA[NB NOTA_C_QTY],Table1[[#This Row],[//NOTA]])&amp;Table1[[#This Row],[MINGGU]]</f>
        <v>scissorssc848jk12lsnartomoro2</v>
      </c>
      <c r="F300" s="4">
        <f t="shared" si="4"/>
        <v>367</v>
      </c>
      <c r="G300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00" s="4">
        <f ca="1">MATCH(Table1[[#This Row],[NB NOTA_C_QTY]],[2]!db[NB NOTA_C_QTY+F],0)</f>
        <v>437</v>
      </c>
      <c r="I300" s="4" t="str">
        <f ca="1">INDEX(INDIRECT($4:$4),Table1[//DB])</f>
        <v>Gunting JK SC-848</v>
      </c>
      <c r="J300" s="4" t="str">
        <f ca="1">INDEX(INDIRECT($4:$4),Table1[//DB])</f>
        <v>ARTO MORO</v>
      </c>
      <c r="K300" s="5" t="str">
        <f ca="1">INDEX(INDIRECT($4:$4),Table1[//DB])</f>
        <v>ATALI</v>
      </c>
      <c r="L300" s="4" t="str">
        <f ca="1">INDEX(INDIRECT($4:$4),Table1[//DB])</f>
        <v>12 LSN</v>
      </c>
      <c r="M300" s="4" t="str">
        <f ca="1">INDEX(INDIRECT($4:$4),Table1[//DB])</f>
        <v>gunting</v>
      </c>
      <c r="N300" s="4" t="str">
        <f ca="1">INDEX(INDIRECT($4:$4),Table1[//DB])</f>
        <v>12</v>
      </c>
      <c r="O300" s="4" t="str">
        <f ca="1">INDEX(INDIRECT($4:$4),Table1[//DB])</f>
        <v>LSN</v>
      </c>
      <c r="P300" s="4">
        <f ca="1">INDEX(INDIRECT($4:$4),Table1[//DB])</f>
        <v>12</v>
      </c>
      <c r="Q300" s="4" t="str">
        <f ca="1">INDEX(INDIRECT($4:$4),Table1[//DB])</f>
        <v>PCS</v>
      </c>
      <c r="R300" s="4" t="str">
        <f ca="1">INDEX(INDIRECT($4:$4),Table1[//DB])</f>
        <v/>
      </c>
      <c r="S300" s="4" t="str">
        <f ca="1">INDEX(INDIRECT($4:$4),Table1[//DB])</f>
        <v/>
      </c>
      <c r="T300" s="4">
        <f ca="1">INDEX(INDIRECT($4:$4),Table1[//DB])</f>
        <v>144</v>
      </c>
      <c r="U300" s="4" t="str">
        <f ca="1">INDEX(INDIRECT($4:$4),Table1[//DB])</f>
        <v>PCS</v>
      </c>
      <c r="V300" s="4"/>
      <c r="W300" s="2">
        <f>INDEX([1]!NOTA[C],Table1[[#This Row],[//NOTA]])</f>
        <v>5</v>
      </c>
      <c r="X300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300" s="2">
        <f ca="1">INDEX(INDIRECT($2:$2),Table1[//NOTA])</f>
        <v>0</v>
      </c>
      <c r="Z300" s="2">
        <f>IF(Table1[[#This Row],[CTN]]&lt;1,"",INDEX([1]!NOTA[QTY],Table1[[#This Row],[//NOTA]]))</f>
        <v>720</v>
      </c>
      <c r="AA300" s="2" t="str">
        <f>IF(Table1[[#This Row],[CTN]]&lt;1,"",INDEX([1]!NOTA[STN],Table1[[#This Row],[//NOTA]]))</f>
        <v>PCS</v>
      </c>
      <c r="AB30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</v>
      </c>
      <c r="AC300" s="4" t="str">
        <f>IF(Table1[[#This Row],[CTN]]&lt;1,INDEX([1]!NOTA[QTY],Table1[[#This Row],[//NOTA]]),"")</f>
        <v/>
      </c>
      <c r="AD300" s="4" t="str">
        <f>IF(Table1[[#This Row],[SISA]]="","",INDEX([1]!NOTA[STN],Table1[[#This Row],[//NOTA]]))</f>
        <v/>
      </c>
      <c r="AE30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00" s="2" t="str">
        <f>IF(Table1[[#This Row],[SISA X]]="","",Table1[[#This Row],[STN X]])</f>
        <v/>
      </c>
      <c r="AG300" s="2" t="str">
        <f ca="1">IF(AND(AX$5:AX$373&gt;=$3:$3,AX$5:AX$373&lt;=$4:$4),Table1[[#This Row],[CTN]],"")</f>
        <v/>
      </c>
      <c r="AH300" s="2" t="str">
        <f ca="1">IF(Table1[[#This Row],[CTN_MG_1]]="","",Table1[[#This Row],[SISA X]])</f>
        <v/>
      </c>
      <c r="AI300" s="2" t="str">
        <f ca="1">IF(Table1[[#This Row],[QTY_ECER_MG_1]]="","",Table1[[#This Row],[STN SISA X]])</f>
        <v/>
      </c>
      <c r="AJ300" s="2" t="str">
        <f ca="1">IF(Table1[[#This Row],[CTN_MG_1]]="","",COUNT(AG$6:AG300))</f>
        <v/>
      </c>
      <c r="AK300" s="2">
        <f ca="1">IF(AND(Table1[TGL_H]&gt;=$3:$3,Table1[TGL_H]&lt;=$4:$4),Table1[CTN],"")</f>
        <v>5</v>
      </c>
      <c r="AL300" s="2" t="str">
        <f ca="1">IF(Table1[[#This Row],[CTN_MG_2]]="","",Table1[[#This Row],[SISA X]])</f>
        <v/>
      </c>
      <c r="AM300" s="2" t="str">
        <f ca="1">IF(Table1[[#This Row],[QTY_ECER_MG_2]]="","",Table1[[#This Row],[STN SISA X]])</f>
        <v/>
      </c>
      <c r="AN300" s="2">
        <f ca="1">IF(Table1[[#This Row],[CTN_MG_2]]="","",COUNT(AK$6:AK300))</f>
        <v>126</v>
      </c>
      <c r="AO300" s="2" t="str">
        <f ca="1">IF(AND(AX$5:AX$373&gt;=$3:$3,AX$5:AX$373&lt;=$4:$4),Table1[[#This Row],[CTN]],"")</f>
        <v/>
      </c>
      <c r="AP300" s="2" t="str">
        <f ca="1">IF(Table1[[#This Row],[CTN_MG_3]]="","",Table1[[#This Row],[SISA X]])</f>
        <v/>
      </c>
      <c r="AQ300" s="2" t="str">
        <f ca="1">IF(Table1[[#This Row],[QTY_ECER_MG_3]]="","",Table1[[#This Row],[STN SISA X]])</f>
        <v/>
      </c>
      <c r="AR300" s="4" t="str">
        <f ca="1">IF(Table1[[#This Row],[CTN_MG_3]]="","",COUNT(AO$6:AO300))</f>
        <v/>
      </c>
      <c r="AS300" s="4" t="str">
        <f ca="1">IF(AND(Table1[[#This Row],[TGL_H]]&gt;=$3:$3,Table1[[#This Row],[TGL_H]]&lt;=$4:$4),Table1[[#This Row],[CTN]],"")</f>
        <v/>
      </c>
      <c r="AT300" s="4" t="str">
        <f ca="1">IF(Table1[[#This Row],[CTN_MG_4]]="","",Table1[[#This Row],[SISA X]])</f>
        <v/>
      </c>
      <c r="AU300" s="4" t="str">
        <f ca="1">IF(Table1[[#This Row],[QTY_ECER_MG_4]]="","",Table1[[#This Row],[STN SISA X]])</f>
        <v/>
      </c>
      <c r="AV300" s="4" t="str">
        <f ca="1">IF(Table1[[#This Row],[CTN_MG_4]]="","",COUNT(AS$6:AS300))</f>
        <v/>
      </c>
      <c r="AW300" s="4">
        <f ca="1">IF(Table1[[#This Row],[ID_4]]="",IF(Table1[[#This Row],[ID_3]]="",IF(Table1[[#This Row],[ID_2]]="",IF(Table1[[#This Row],[ID_1]]="","",1),2),3),4)</f>
        <v>2</v>
      </c>
      <c r="AX300" s="3">
        <f ca="1">INDEX([1]!NOTA[TGL_H],Table1[[#This Row],[//NOTA]])</f>
        <v>45121</v>
      </c>
    </row>
    <row r="301" spans="1:50" x14ac:dyDescent="0.25">
      <c r="A301" s="1">
        <v>368</v>
      </c>
      <c r="D301" s="4" t="str">
        <f ca="1">INDEX([1]!NOTA[NB NOTA_C_QTY],Table1[[#This Row],[//NOTA]])</f>
        <v>looseleafa57020100sjk96pakartomoro</v>
      </c>
      <c r="E301" s="4" t="str">
        <f ca="1">INDEX([1]!NOTA[NB NOTA_C_QTY],Table1[[#This Row],[//NOTA]])&amp;Table1[[#This Row],[MINGGU]]</f>
        <v>looseleafa57020100sjk96pakartomoro2</v>
      </c>
      <c r="F301" s="4">
        <f t="shared" si="4"/>
        <v>368</v>
      </c>
      <c r="G301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01" s="4">
        <f ca="1">MATCH(Table1[[#This Row],[NB NOTA_C_QTY]],[2]!db[NB NOTA_C_QTY+F],0)</f>
        <v>521</v>
      </c>
      <c r="I301" s="4" t="str">
        <f ca="1">INDEX(INDIRECT($4:$4),Table1[//DB])</f>
        <v>L Leaf JK A5-7020 100lbr</v>
      </c>
      <c r="J301" s="4" t="str">
        <f ca="1">INDEX(INDIRECT($4:$4),Table1[//DB])</f>
        <v>ARTO MORO</v>
      </c>
      <c r="K301" s="5" t="str">
        <f ca="1">INDEX(INDIRECT($4:$4),Table1[//DB])</f>
        <v>ATALI</v>
      </c>
      <c r="L301" s="4" t="str">
        <f ca="1">INDEX(INDIRECT($4:$4),Table1[//DB])</f>
        <v>96 PAK</v>
      </c>
      <c r="M301" s="4" t="str">
        <f ca="1">INDEX(INDIRECT($4:$4),Table1[//DB])</f>
        <v>ll</v>
      </c>
      <c r="N301" s="4" t="str">
        <f ca="1">INDEX(INDIRECT($4:$4),Table1[//DB])</f>
        <v>96</v>
      </c>
      <c r="O301" s="4" t="str">
        <f ca="1">INDEX(INDIRECT($4:$4),Table1[//DB])</f>
        <v>PAK</v>
      </c>
      <c r="P301" s="4" t="str">
        <f ca="1">INDEX(INDIRECT($4:$4),Table1[//DB])</f>
        <v/>
      </c>
      <c r="Q301" s="4" t="str">
        <f ca="1">INDEX(INDIRECT($4:$4),Table1[//DB])</f>
        <v/>
      </c>
      <c r="R301" s="4" t="str">
        <f ca="1">INDEX(INDIRECT($4:$4),Table1[//DB])</f>
        <v/>
      </c>
      <c r="S301" s="4" t="str">
        <f ca="1">INDEX(INDIRECT($4:$4),Table1[//DB])</f>
        <v/>
      </c>
      <c r="T301" s="4">
        <f ca="1">INDEX(INDIRECT($4:$4),Table1[//DB])</f>
        <v>96</v>
      </c>
      <c r="U301" s="4" t="str">
        <f ca="1">INDEX(INDIRECT($4:$4),Table1[//DB])</f>
        <v>PAK</v>
      </c>
      <c r="V301" s="4"/>
      <c r="W301" s="2">
        <f>INDEX([1]!NOTA[C],Table1[[#This Row],[//NOTA]])</f>
        <v>3</v>
      </c>
      <c r="X301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301" s="2">
        <f ca="1">INDEX(INDIRECT($2:$2),Table1[//NOTA])</f>
        <v>0</v>
      </c>
      <c r="Z301" s="2">
        <f>IF(Table1[[#This Row],[CTN]]&lt;1,"",INDEX([1]!NOTA[QTY],Table1[[#This Row],[//NOTA]]))</f>
        <v>288</v>
      </c>
      <c r="AA301" s="2" t="str">
        <f>IF(Table1[[#This Row],[CTN]]&lt;1,"",INDEX([1]!NOTA[STN],Table1[[#This Row],[//NOTA]]))</f>
        <v>PAK</v>
      </c>
      <c r="AB30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C301" s="4" t="str">
        <f>IF(Table1[[#This Row],[CTN]]&lt;1,INDEX([1]!NOTA[QTY],Table1[[#This Row],[//NOTA]]),"")</f>
        <v/>
      </c>
      <c r="AD301" s="4" t="str">
        <f>IF(Table1[[#This Row],[SISA]]="","",INDEX([1]!NOTA[STN],Table1[[#This Row],[//NOTA]]))</f>
        <v/>
      </c>
      <c r="AE30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01" s="2" t="str">
        <f>IF(Table1[[#This Row],[SISA X]]="","",Table1[[#This Row],[STN X]])</f>
        <v/>
      </c>
      <c r="AG301" s="2" t="str">
        <f ca="1">IF(AND(AX$5:AX$373&gt;=$3:$3,AX$5:AX$373&lt;=$4:$4),Table1[[#This Row],[CTN]],"")</f>
        <v/>
      </c>
      <c r="AH301" s="2" t="str">
        <f ca="1">IF(Table1[[#This Row],[CTN_MG_1]]="","",Table1[[#This Row],[SISA X]])</f>
        <v/>
      </c>
      <c r="AI301" s="2" t="str">
        <f ca="1">IF(Table1[[#This Row],[QTY_ECER_MG_1]]="","",Table1[[#This Row],[STN SISA X]])</f>
        <v/>
      </c>
      <c r="AJ301" s="2" t="str">
        <f ca="1">IF(Table1[[#This Row],[CTN_MG_1]]="","",COUNT(AG$6:AG301))</f>
        <v/>
      </c>
      <c r="AK301" s="2">
        <f ca="1">IF(AND(Table1[TGL_H]&gt;=$3:$3,Table1[TGL_H]&lt;=$4:$4),Table1[CTN],"")</f>
        <v>3</v>
      </c>
      <c r="AL301" s="2" t="str">
        <f ca="1">IF(Table1[[#This Row],[CTN_MG_2]]="","",Table1[[#This Row],[SISA X]])</f>
        <v/>
      </c>
      <c r="AM301" s="2" t="str">
        <f ca="1">IF(Table1[[#This Row],[QTY_ECER_MG_2]]="","",Table1[[#This Row],[STN SISA X]])</f>
        <v/>
      </c>
      <c r="AN301" s="2">
        <f ca="1">IF(Table1[[#This Row],[CTN_MG_2]]="","",COUNT(AK$6:AK301))</f>
        <v>127</v>
      </c>
      <c r="AO301" s="2" t="str">
        <f ca="1">IF(AND(AX$5:AX$373&gt;=$3:$3,AX$5:AX$373&lt;=$4:$4),Table1[[#This Row],[CTN]],"")</f>
        <v/>
      </c>
      <c r="AP301" s="2" t="str">
        <f ca="1">IF(Table1[[#This Row],[CTN_MG_3]]="","",Table1[[#This Row],[SISA X]])</f>
        <v/>
      </c>
      <c r="AQ301" s="2" t="str">
        <f ca="1">IF(Table1[[#This Row],[QTY_ECER_MG_3]]="","",Table1[[#This Row],[STN SISA X]])</f>
        <v/>
      </c>
      <c r="AR301" s="4" t="str">
        <f ca="1">IF(Table1[[#This Row],[CTN_MG_3]]="","",COUNT(AO$6:AO301))</f>
        <v/>
      </c>
      <c r="AS301" s="4" t="str">
        <f ca="1">IF(AND(Table1[[#This Row],[TGL_H]]&gt;=$3:$3,Table1[[#This Row],[TGL_H]]&lt;=$4:$4),Table1[[#This Row],[CTN]],"")</f>
        <v/>
      </c>
      <c r="AT301" s="4" t="str">
        <f ca="1">IF(Table1[[#This Row],[CTN_MG_4]]="","",Table1[[#This Row],[SISA X]])</f>
        <v/>
      </c>
      <c r="AU301" s="4" t="str">
        <f ca="1">IF(Table1[[#This Row],[QTY_ECER_MG_4]]="","",Table1[[#This Row],[STN SISA X]])</f>
        <v/>
      </c>
      <c r="AV301" s="4" t="str">
        <f ca="1">IF(Table1[[#This Row],[CTN_MG_4]]="","",COUNT(AS$6:AS301))</f>
        <v/>
      </c>
      <c r="AW301" s="4">
        <f ca="1">IF(Table1[[#This Row],[ID_4]]="",IF(Table1[[#This Row],[ID_3]]="",IF(Table1[[#This Row],[ID_2]]="",IF(Table1[[#This Row],[ID_1]]="","",1),2),3),4)</f>
        <v>2</v>
      </c>
      <c r="AX301" s="3">
        <f ca="1">INDEX([1]!NOTA[TGL_H],Table1[[#This Row],[//NOTA]])</f>
        <v>45121</v>
      </c>
    </row>
    <row r="302" spans="1:50" x14ac:dyDescent="0.25">
      <c r="A302" s="1">
        <v>369</v>
      </c>
      <c r="D302" s="4" t="str">
        <f ca="1">INDEX([1]!NOTA[NB NOTA_C_QTY],Table1[[#This Row],[//NOTA]])</f>
        <v>crayonputartwcr12sjk12lsnartomoro</v>
      </c>
      <c r="E302" s="4" t="str">
        <f ca="1">INDEX([1]!NOTA[NB NOTA_C_QTY],Table1[[#This Row],[//NOTA]])&amp;Table1[[#This Row],[MINGGU]]</f>
        <v>crayonputartwcr12sjk12lsnartomoro2</v>
      </c>
      <c r="F302" s="4">
        <f t="shared" si="4"/>
        <v>369</v>
      </c>
      <c r="G302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02" s="4">
        <f ca="1">MATCH(Table1[[#This Row],[NB NOTA_C_QTY]],[2]!db[NB NOTA_C_QTY+F],0)</f>
        <v>300</v>
      </c>
      <c r="I302" s="4" t="str">
        <f ca="1">INDEX(INDIRECT($4:$4),Table1[//DB])</f>
        <v>Crayon putar JK 12W Panjang</v>
      </c>
      <c r="J302" s="4" t="str">
        <f ca="1">INDEX(INDIRECT($4:$4),Table1[//DB])</f>
        <v>ARTO MORO</v>
      </c>
      <c r="K302" s="5" t="str">
        <f ca="1">INDEX(INDIRECT($4:$4),Table1[//DB])</f>
        <v>ATALI</v>
      </c>
      <c r="L302" s="4" t="str">
        <f ca="1">INDEX(INDIRECT($4:$4),Table1[//DB])</f>
        <v>12 LSN</v>
      </c>
      <c r="M302" s="4" t="str">
        <f ca="1">INDEX(INDIRECT($4:$4),Table1[//DB])</f>
        <v>cr/op</v>
      </c>
      <c r="N302" s="4" t="str">
        <f ca="1">INDEX(INDIRECT($4:$4),Table1[//DB])</f>
        <v>12</v>
      </c>
      <c r="O302" s="4" t="str">
        <f ca="1">INDEX(INDIRECT($4:$4),Table1[//DB])</f>
        <v>LSN</v>
      </c>
      <c r="P302" s="4">
        <f ca="1">INDEX(INDIRECT($4:$4),Table1[//DB])</f>
        <v>12</v>
      </c>
      <c r="Q302" s="4" t="str">
        <f ca="1">INDEX(INDIRECT($4:$4),Table1[//DB])</f>
        <v>PCS</v>
      </c>
      <c r="R302" s="4" t="str">
        <f ca="1">INDEX(INDIRECT($4:$4),Table1[//DB])</f>
        <v/>
      </c>
      <c r="S302" s="4" t="str">
        <f ca="1">INDEX(INDIRECT($4:$4),Table1[//DB])</f>
        <v/>
      </c>
      <c r="T302" s="4">
        <f ca="1">INDEX(INDIRECT($4:$4),Table1[//DB])</f>
        <v>144</v>
      </c>
      <c r="U302" s="4" t="str">
        <f ca="1">INDEX(INDIRECT($4:$4),Table1[//DB])</f>
        <v>PCS</v>
      </c>
      <c r="V302" s="4"/>
      <c r="W302" s="2">
        <f>INDEX([1]!NOTA[C],Table1[[#This Row],[//NOTA]])</f>
        <v>1</v>
      </c>
      <c r="X302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02" s="2">
        <f ca="1">INDEX(INDIRECT($2:$2),Table1[//NOTA])</f>
        <v>0</v>
      </c>
      <c r="Z302" s="2">
        <f>IF(Table1[[#This Row],[CTN]]&lt;1,"",INDEX([1]!NOTA[QTY],Table1[[#This Row],[//NOTA]]))</f>
        <v>144</v>
      </c>
      <c r="AA302" s="2" t="str">
        <f>IF(Table1[[#This Row],[CTN]]&lt;1,"",INDEX([1]!NOTA[STN],Table1[[#This Row],[//NOTA]]))</f>
        <v>SET</v>
      </c>
      <c r="AB30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</v>
      </c>
      <c r="AC302" s="4" t="str">
        <f>IF(Table1[[#This Row],[CTN]]&lt;1,INDEX([1]!NOTA[QTY],Table1[[#This Row],[//NOTA]]),"")</f>
        <v/>
      </c>
      <c r="AD302" s="4" t="str">
        <f>IF(Table1[[#This Row],[SISA]]="","",INDEX([1]!NOTA[STN],Table1[[#This Row],[//NOTA]]))</f>
        <v/>
      </c>
      <c r="AE30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02" s="2" t="str">
        <f>IF(Table1[[#This Row],[SISA X]]="","",Table1[[#This Row],[STN X]])</f>
        <v/>
      </c>
      <c r="AG302" s="2" t="str">
        <f ca="1">IF(AND(AX$5:AX$373&gt;=$3:$3,AX$5:AX$373&lt;=$4:$4),Table1[[#This Row],[CTN]],"")</f>
        <v/>
      </c>
      <c r="AH302" s="2" t="str">
        <f ca="1">IF(Table1[[#This Row],[CTN_MG_1]]="","",Table1[[#This Row],[SISA X]])</f>
        <v/>
      </c>
      <c r="AI302" s="2" t="str">
        <f ca="1">IF(Table1[[#This Row],[QTY_ECER_MG_1]]="","",Table1[[#This Row],[STN SISA X]])</f>
        <v/>
      </c>
      <c r="AJ302" s="2" t="str">
        <f ca="1">IF(Table1[[#This Row],[CTN_MG_1]]="","",COUNT(AG$6:AG302))</f>
        <v/>
      </c>
      <c r="AK302" s="2">
        <f ca="1">IF(AND(Table1[TGL_H]&gt;=$3:$3,Table1[TGL_H]&lt;=$4:$4),Table1[CTN],"")</f>
        <v>1</v>
      </c>
      <c r="AL302" s="2" t="str">
        <f ca="1">IF(Table1[[#This Row],[CTN_MG_2]]="","",Table1[[#This Row],[SISA X]])</f>
        <v/>
      </c>
      <c r="AM302" s="2" t="str">
        <f ca="1">IF(Table1[[#This Row],[QTY_ECER_MG_2]]="","",Table1[[#This Row],[STN SISA X]])</f>
        <v/>
      </c>
      <c r="AN302" s="2">
        <f ca="1">IF(Table1[[#This Row],[CTN_MG_2]]="","",COUNT(AK$6:AK302))</f>
        <v>128</v>
      </c>
      <c r="AO302" s="2" t="str">
        <f ca="1">IF(AND(AX$5:AX$373&gt;=$3:$3,AX$5:AX$373&lt;=$4:$4),Table1[[#This Row],[CTN]],"")</f>
        <v/>
      </c>
      <c r="AP302" s="2" t="str">
        <f ca="1">IF(Table1[[#This Row],[CTN_MG_3]]="","",Table1[[#This Row],[SISA X]])</f>
        <v/>
      </c>
      <c r="AQ302" s="2" t="str">
        <f ca="1">IF(Table1[[#This Row],[QTY_ECER_MG_3]]="","",Table1[[#This Row],[STN SISA X]])</f>
        <v/>
      </c>
      <c r="AR302" s="4" t="str">
        <f ca="1">IF(Table1[[#This Row],[CTN_MG_3]]="","",COUNT(AO$6:AO302))</f>
        <v/>
      </c>
      <c r="AS302" s="4" t="str">
        <f ca="1">IF(AND(Table1[[#This Row],[TGL_H]]&gt;=$3:$3,Table1[[#This Row],[TGL_H]]&lt;=$4:$4),Table1[[#This Row],[CTN]],"")</f>
        <v/>
      </c>
      <c r="AT302" s="4" t="str">
        <f ca="1">IF(Table1[[#This Row],[CTN_MG_4]]="","",Table1[[#This Row],[SISA X]])</f>
        <v/>
      </c>
      <c r="AU302" s="4" t="str">
        <f ca="1">IF(Table1[[#This Row],[QTY_ECER_MG_4]]="","",Table1[[#This Row],[STN SISA X]])</f>
        <v/>
      </c>
      <c r="AV302" s="4" t="str">
        <f ca="1">IF(Table1[[#This Row],[CTN_MG_4]]="","",COUNT(AS$6:AS302))</f>
        <v/>
      </c>
      <c r="AW302" s="4">
        <f ca="1">IF(Table1[[#This Row],[ID_4]]="",IF(Table1[[#This Row],[ID_3]]="",IF(Table1[[#This Row],[ID_2]]="",IF(Table1[[#This Row],[ID_1]]="","",1),2),3),4)</f>
        <v>2</v>
      </c>
      <c r="AX302" s="3">
        <f ca="1">INDEX([1]!NOTA[TGL_H],Table1[[#This Row],[//NOTA]])</f>
        <v>45121</v>
      </c>
    </row>
    <row r="303" spans="1:50" x14ac:dyDescent="0.25">
      <c r="A303" s="1">
        <v>371</v>
      </c>
      <c r="D303" s="4" t="str">
        <f ca="1">INDEX([1]!NOTA[NB NOTA_C_QTY],Table1[[#This Row],[//NOTA]])</f>
        <v>oilpastelop24sppcaseseaworldjk8box6setartomoro</v>
      </c>
      <c r="E303" s="4" t="str">
        <f ca="1">INDEX([1]!NOTA[NB NOTA_C_QTY],Table1[[#This Row],[//NOTA]])&amp;Table1[[#This Row],[MINGGU]]</f>
        <v>oilpastelop24sppcaseseaworldjk8box6setartomoro2</v>
      </c>
      <c r="F303" s="4">
        <f t="shared" si="4"/>
        <v>371</v>
      </c>
      <c r="G303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03" s="4">
        <f ca="1">MATCH(Table1[[#This Row],[NB NOTA_C_QTY]],[2]!db[NB NOTA_C_QTY+F],0)</f>
        <v>602</v>
      </c>
      <c r="I303" s="4" t="str">
        <f ca="1">INDEX(INDIRECT($4:$4),Table1[//DB])</f>
        <v>O pastel JK 24W OP-24 S</v>
      </c>
      <c r="J303" s="4" t="str">
        <f ca="1">INDEX(INDIRECT($4:$4),Table1[//DB])</f>
        <v>ARTO MORO</v>
      </c>
      <c r="K303" s="5" t="str">
        <f ca="1">INDEX(INDIRECT($4:$4),Table1[//DB])</f>
        <v>ATALI</v>
      </c>
      <c r="L303" s="4" t="str">
        <f ca="1">INDEX(INDIRECT($4:$4),Table1[//DB])</f>
        <v>8 BOX (6 SET)</v>
      </c>
      <c r="M303" s="4" t="str">
        <f ca="1">INDEX(INDIRECT($4:$4),Table1[//DB])</f>
        <v>cr/op</v>
      </c>
      <c r="N303" s="4" t="str">
        <f ca="1">INDEX(INDIRECT($4:$4),Table1[//DB])</f>
        <v>8</v>
      </c>
      <c r="O303" s="4" t="str">
        <f ca="1">INDEX(INDIRECT($4:$4),Table1[//DB])</f>
        <v>BOX</v>
      </c>
      <c r="P303" s="4" t="str">
        <f ca="1">INDEX(INDIRECT($4:$4),Table1[//DB])</f>
        <v>6</v>
      </c>
      <c r="Q303" s="4" t="str">
        <f ca="1">INDEX(INDIRECT($4:$4),Table1[//DB])</f>
        <v>SET</v>
      </c>
      <c r="R303" s="4" t="str">
        <f ca="1">INDEX(INDIRECT($4:$4),Table1[//DB])</f>
        <v/>
      </c>
      <c r="S303" s="4" t="str">
        <f ca="1">INDEX(INDIRECT($4:$4),Table1[//DB])</f>
        <v/>
      </c>
      <c r="T303" s="4">
        <f ca="1">INDEX(INDIRECT($4:$4),Table1[//DB])</f>
        <v>48</v>
      </c>
      <c r="U303" s="4" t="str">
        <f ca="1">INDEX(INDIRECT($4:$4),Table1[//DB])</f>
        <v>SET</v>
      </c>
      <c r="V303" s="4"/>
      <c r="W303" s="2">
        <f>INDEX([1]!NOTA[C],Table1[[#This Row],[//NOTA]])</f>
        <v>10</v>
      </c>
      <c r="X303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303" s="2">
        <f ca="1">INDEX(INDIRECT($2:$2),Table1[//NOTA])</f>
        <v>0</v>
      </c>
      <c r="Z303" s="2">
        <f>IF(Table1[[#This Row],[CTN]]&lt;1,"",INDEX([1]!NOTA[QTY],Table1[[#This Row],[//NOTA]]))</f>
        <v>480</v>
      </c>
      <c r="AA303" s="2" t="str">
        <f>IF(Table1[[#This Row],[CTN]]&lt;1,"",INDEX([1]!NOTA[STN],Table1[[#This Row],[//NOTA]]))</f>
        <v>SET</v>
      </c>
      <c r="AB30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480</v>
      </c>
      <c r="AC303" s="4" t="str">
        <f>IF(Table1[[#This Row],[CTN]]&lt;1,INDEX([1]!NOTA[QTY],Table1[[#This Row],[//NOTA]]),"")</f>
        <v/>
      </c>
      <c r="AD303" s="4" t="str">
        <f>IF(Table1[[#This Row],[SISA]]="","",INDEX([1]!NOTA[STN],Table1[[#This Row],[//NOTA]]))</f>
        <v/>
      </c>
      <c r="AE30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03" s="2" t="str">
        <f>IF(Table1[[#This Row],[SISA X]]="","",Table1[[#This Row],[STN X]])</f>
        <v/>
      </c>
      <c r="AG303" s="2" t="str">
        <f ca="1">IF(AND(AX$5:AX$373&gt;=$3:$3,AX$5:AX$373&lt;=$4:$4),Table1[[#This Row],[CTN]],"")</f>
        <v/>
      </c>
      <c r="AH303" s="2" t="str">
        <f ca="1">IF(Table1[[#This Row],[CTN_MG_1]]="","",Table1[[#This Row],[SISA X]])</f>
        <v/>
      </c>
      <c r="AI303" s="2" t="str">
        <f ca="1">IF(Table1[[#This Row],[QTY_ECER_MG_1]]="","",Table1[[#This Row],[STN SISA X]])</f>
        <v/>
      </c>
      <c r="AJ303" s="2" t="str">
        <f ca="1">IF(Table1[[#This Row],[CTN_MG_1]]="","",COUNT(AG$6:AG303))</f>
        <v/>
      </c>
      <c r="AK303" s="2">
        <f ca="1">IF(AND(Table1[TGL_H]&gt;=$3:$3,Table1[TGL_H]&lt;=$4:$4),Table1[CTN],"")</f>
        <v>10</v>
      </c>
      <c r="AL303" s="2" t="str">
        <f ca="1">IF(Table1[[#This Row],[CTN_MG_2]]="","",Table1[[#This Row],[SISA X]])</f>
        <v/>
      </c>
      <c r="AM303" s="2" t="str">
        <f ca="1">IF(Table1[[#This Row],[QTY_ECER_MG_2]]="","",Table1[[#This Row],[STN SISA X]])</f>
        <v/>
      </c>
      <c r="AN303" s="2">
        <f ca="1">IF(Table1[[#This Row],[CTN_MG_2]]="","",COUNT(AK$6:AK303))</f>
        <v>129</v>
      </c>
      <c r="AO303" s="2" t="str">
        <f ca="1">IF(AND(AX$5:AX$373&gt;=$3:$3,AX$5:AX$373&lt;=$4:$4),Table1[[#This Row],[CTN]],"")</f>
        <v/>
      </c>
      <c r="AP303" s="2" t="str">
        <f ca="1">IF(Table1[[#This Row],[CTN_MG_3]]="","",Table1[[#This Row],[SISA X]])</f>
        <v/>
      </c>
      <c r="AQ303" s="2" t="str">
        <f ca="1">IF(Table1[[#This Row],[QTY_ECER_MG_3]]="","",Table1[[#This Row],[STN SISA X]])</f>
        <v/>
      </c>
      <c r="AR303" s="4" t="str">
        <f ca="1">IF(Table1[[#This Row],[CTN_MG_3]]="","",COUNT(AO$6:AO303))</f>
        <v/>
      </c>
      <c r="AS303" s="4" t="str">
        <f ca="1">IF(AND(Table1[[#This Row],[TGL_H]]&gt;=$3:$3,Table1[[#This Row],[TGL_H]]&lt;=$4:$4),Table1[[#This Row],[CTN]],"")</f>
        <v/>
      </c>
      <c r="AT303" s="4" t="str">
        <f ca="1">IF(Table1[[#This Row],[CTN_MG_4]]="","",Table1[[#This Row],[SISA X]])</f>
        <v/>
      </c>
      <c r="AU303" s="4" t="str">
        <f ca="1">IF(Table1[[#This Row],[QTY_ECER_MG_4]]="","",Table1[[#This Row],[STN SISA X]])</f>
        <v/>
      </c>
      <c r="AV303" s="4" t="str">
        <f ca="1">IF(Table1[[#This Row],[CTN_MG_4]]="","",COUNT(AS$6:AS303))</f>
        <v/>
      </c>
      <c r="AW303" s="4">
        <f ca="1">IF(Table1[[#This Row],[ID_4]]="",IF(Table1[[#This Row],[ID_3]]="",IF(Table1[[#This Row],[ID_2]]="",IF(Table1[[#This Row],[ID_1]]="","",1),2),3),4)</f>
        <v>2</v>
      </c>
      <c r="AX303" s="3">
        <f ca="1">INDEX([1]!NOTA[TGL_H],Table1[[#This Row],[//NOTA]])</f>
        <v>45121</v>
      </c>
    </row>
    <row r="304" spans="1:50" x14ac:dyDescent="0.25">
      <c r="A304" s="1">
        <v>372</v>
      </c>
      <c r="D304" s="4" t="str">
        <f ca="1">INDEX([1]!NOTA[NB NOTA_C_QTY],Table1[[#This Row],[//NOTA]])</f>
        <v>oilpastelop36sppcaseseaworldjk6box6setartomoro</v>
      </c>
      <c r="E304" s="4" t="str">
        <f ca="1">INDEX([1]!NOTA[NB NOTA_C_QTY],Table1[[#This Row],[//NOTA]])&amp;Table1[[#This Row],[MINGGU]]</f>
        <v>oilpastelop36sppcaseseaworldjk6box6setartomoro2</v>
      </c>
      <c r="F304" s="4">
        <f t="shared" si="4"/>
        <v>372</v>
      </c>
      <c r="G304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04" s="4">
        <f ca="1">MATCH(Table1[[#This Row],[NB NOTA_C_QTY]],[2]!db[NB NOTA_C_QTY+F],0)</f>
        <v>603</v>
      </c>
      <c r="I304" s="4" t="str">
        <f ca="1">INDEX(INDIRECT($4:$4),Table1[//DB])</f>
        <v>O pastel JK 36W OP-36 S</v>
      </c>
      <c r="J304" s="4" t="str">
        <f ca="1">INDEX(INDIRECT($4:$4),Table1[//DB])</f>
        <v>ARTO MORO</v>
      </c>
      <c r="K304" s="5" t="str">
        <f ca="1">INDEX(INDIRECT($4:$4),Table1[//DB])</f>
        <v>ATALI</v>
      </c>
      <c r="L304" s="4" t="str">
        <f ca="1">INDEX(INDIRECT($4:$4),Table1[//DB])</f>
        <v>6 BOX (6 SET)</v>
      </c>
      <c r="M304" s="4" t="str">
        <f ca="1">INDEX(INDIRECT($4:$4),Table1[//DB])</f>
        <v>cr/op</v>
      </c>
      <c r="N304" s="4" t="str">
        <f ca="1">INDEX(INDIRECT($4:$4),Table1[//DB])</f>
        <v>6</v>
      </c>
      <c r="O304" s="4" t="str">
        <f ca="1">INDEX(INDIRECT($4:$4),Table1[//DB])</f>
        <v>BOX</v>
      </c>
      <c r="P304" s="4" t="str">
        <f ca="1">INDEX(INDIRECT($4:$4),Table1[//DB])</f>
        <v>6</v>
      </c>
      <c r="Q304" s="4" t="str">
        <f ca="1">INDEX(INDIRECT($4:$4),Table1[//DB])</f>
        <v>SET</v>
      </c>
      <c r="R304" s="4" t="str">
        <f ca="1">INDEX(INDIRECT($4:$4),Table1[//DB])</f>
        <v/>
      </c>
      <c r="S304" s="4" t="str">
        <f ca="1">INDEX(INDIRECT($4:$4),Table1[//DB])</f>
        <v/>
      </c>
      <c r="T304" s="4">
        <f ca="1">INDEX(INDIRECT($4:$4),Table1[//DB])</f>
        <v>36</v>
      </c>
      <c r="U304" s="4" t="str">
        <f ca="1">INDEX(INDIRECT($4:$4),Table1[//DB])</f>
        <v>SET</v>
      </c>
      <c r="V304" s="4"/>
      <c r="W304" s="2">
        <f>INDEX([1]!NOTA[C],Table1[[#This Row],[//NOTA]])</f>
        <v>10</v>
      </c>
      <c r="X304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304" s="2">
        <f ca="1">INDEX(INDIRECT($2:$2),Table1[//NOTA])</f>
        <v>0</v>
      </c>
      <c r="Z304" s="2">
        <f>IF(Table1[[#This Row],[CTN]]&lt;1,"",INDEX([1]!NOTA[QTY],Table1[[#This Row],[//NOTA]]))</f>
        <v>360</v>
      </c>
      <c r="AA304" s="2" t="str">
        <f>IF(Table1[[#This Row],[CTN]]&lt;1,"",INDEX([1]!NOTA[STN],Table1[[#This Row],[//NOTA]]))</f>
        <v>SET</v>
      </c>
      <c r="AB30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360</v>
      </c>
      <c r="AC304" s="4" t="str">
        <f>IF(Table1[[#This Row],[CTN]]&lt;1,INDEX([1]!NOTA[QTY],Table1[[#This Row],[//NOTA]]),"")</f>
        <v/>
      </c>
      <c r="AD304" s="4" t="str">
        <f>IF(Table1[[#This Row],[SISA]]="","",INDEX([1]!NOTA[STN],Table1[[#This Row],[//NOTA]]))</f>
        <v/>
      </c>
      <c r="AE30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04" s="2" t="str">
        <f>IF(Table1[[#This Row],[SISA X]]="","",Table1[[#This Row],[STN X]])</f>
        <v/>
      </c>
      <c r="AG304" s="2" t="str">
        <f ca="1">IF(AND(AX$5:AX$373&gt;=$3:$3,AX$5:AX$373&lt;=$4:$4),Table1[[#This Row],[CTN]],"")</f>
        <v/>
      </c>
      <c r="AH304" s="2" t="str">
        <f ca="1">IF(Table1[[#This Row],[CTN_MG_1]]="","",Table1[[#This Row],[SISA X]])</f>
        <v/>
      </c>
      <c r="AI304" s="2" t="str">
        <f ca="1">IF(Table1[[#This Row],[QTY_ECER_MG_1]]="","",Table1[[#This Row],[STN SISA X]])</f>
        <v/>
      </c>
      <c r="AJ304" s="2" t="str">
        <f ca="1">IF(Table1[[#This Row],[CTN_MG_1]]="","",COUNT(AG$6:AG304))</f>
        <v/>
      </c>
      <c r="AK304" s="2">
        <f ca="1">IF(AND(Table1[TGL_H]&gt;=$3:$3,Table1[TGL_H]&lt;=$4:$4),Table1[CTN],"")</f>
        <v>10</v>
      </c>
      <c r="AL304" s="2" t="str">
        <f ca="1">IF(Table1[[#This Row],[CTN_MG_2]]="","",Table1[[#This Row],[SISA X]])</f>
        <v/>
      </c>
      <c r="AM304" s="2" t="str">
        <f ca="1">IF(Table1[[#This Row],[QTY_ECER_MG_2]]="","",Table1[[#This Row],[STN SISA X]])</f>
        <v/>
      </c>
      <c r="AN304" s="2">
        <f ca="1">IF(Table1[[#This Row],[CTN_MG_2]]="","",COUNT(AK$6:AK304))</f>
        <v>130</v>
      </c>
      <c r="AO304" s="2" t="str">
        <f ca="1">IF(AND(AX$5:AX$373&gt;=$3:$3,AX$5:AX$373&lt;=$4:$4),Table1[[#This Row],[CTN]],"")</f>
        <v/>
      </c>
      <c r="AP304" s="2" t="str">
        <f ca="1">IF(Table1[[#This Row],[CTN_MG_3]]="","",Table1[[#This Row],[SISA X]])</f>
        <v/>
      </c>
      <c r="AQ304" s="2" t="str">
        <f ca="1">IF(Table1[[#This Row],[QTY_ECER_MG_3]]="","",Table1[[#This Row],[STN SISA X]])</f>
        <v/>
      </c>
      <c r="AR304" s="4" t="str">
        <f ca="1">IF(Table1[[#This Row],[CTN_MG_3]]="","",COUNT(AO$6:AO304))</f>
        <v/>
      </c>
      <c r="AS304" s="4" t="str">
        <f ca="1">IF(AND(Table1[[#This Row],[TGL_H]]&gt;=$3:$3,Table1[[#This Row],[TGL_H]]&lt;=$4:$4),Table1[[#This Row],[CTN]],"")</f>
        <v/>
      </c>
      <c r="AT304" s="4" t="str">
        <f ca="1">IF(Table1[[#This Row],[CTN_MG_4]]="","",Table1[[#This Row],[SISA X]])</f>
        <v/>
      </c>
      <c r="AU304" s="4" t="str">
        <f ca="1">IF(Table1[[#This Row],[QTY_ECER_MG_4]]="","",Table1[[#This Row],[STN SISA X]])</f>
        <v/>
      </c>
      <c r="AV304" s="4" t="str">
        <f ca="1">IF(Table1[[#This Row],[CTN_MG_4]]="","",COUNT(AS$6:AS304))</f>
        <v/>
      </c>
      <c r="AW304" s="4">
        <f ca="1">IF(Table1[[#This Row],[ID_4]]="",IF(Table1[[#This Row],[ID_3]]="",IF(Table1[[#This Row],[ID_2]]="",IF(Table1[[#This Row],[ID_1]]="","",1),2),3),4)</f>
        <v>2</v>
      </c>
      <c r="AX304" s="3">
        <f ca="1">INDEX([1]!NOTA[TGL_H],Table1[[#This Row],[//NOTA]])</f>
        <v>45121</v>
      </c>
    </row>
    <row r="305" spans="1:50" x14ac:dyDescent="0.25">
      <c r="A305" s="1">
        <v>374</v>
      </c>
      <c r="D305" s="4" t="str">
        <f ca="1">INDEX([1]!NOTA[NB NOTA_C_QTY],Table1[[#This Row],[//NOTA]])</f>
        <v>oilpastelop12sppcaseseaworldjk12lsnartomoro</v>
      </c>
      <c r="E305" s="4" t="str">
        <f ca="1">INDEX([1]!NOTA[NB NOTA_C_QTY],Table1[[#This Row],[//NOTA]])&amp;Table1[[#This Row],[MINGGU]]</f>
        <v>oilpastelop12sppcaseseaworldjk12lsnartomoro2</v>
      </c>
      <c r="F305" s="4">
        <f t="shared" si="4"/>
        <v>374</v>
      </c>
      <c r="G305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05" s="4">
        <f ca="1">MATCH(Table1[[#This Row],[NB NOTA_C_QTY]],[2]!db[NB NOTA_C_QTY+F],0)</f>
        <v>599</v>
      </c>
      <c r="I305" s="4" t="str">
        <f ca="1">INDEX(INDIRECT($4:$4),Table1[//DB])</f>
        <v>O pastel JK 12W OP-12 S</v>
      </c>
      <c r="J305" s="4" t="str">
        <f ca="1">INDEX(INDIRECT($4:$4),Table1[//DB])</f>
        <v>ARTO MORO</v>
      </c>
      <c r="K305" s="5" t="str">
        <f ca="1">INDEX(INDIRECT($4:$4),Table1[//DB])</f>
        <v>ATALI</v>
      </c>
      <c r="L305" s="4" t="str">
        <f ca="1">INDEX(INDIRECT($4:$4),Table1[//DB])</f>
        <v>12 LSN</v>
      </c>
      <c r="M305" s="4" t="str">
        <f ca="1">INDEX(INDIRECT($4:$4),Table1[//DB])</f>
        <v>cr/op</v>
      </c>
      <c r="N305" s="4" t="str">
        <f ca="1">INDEX(INDIRECT($4:$4),Table1[//DB])</f>
        <v>12</v>
      </c>
      <c r="O305" s="4" t="str">
        <f ca="1">INDEX(INDIRECT($4:$4),Table1[//DB])</f>
        <v>LSN</v>
      </c>
      <c r="P305" s="4">
        <f ca="1">INDEX(INDIRECT($4:$4),Table1[//DB])</f>
        <v>12</v>
      </c>
      <c r="Q305" s="4" t="str">
        <f ca="1">INDEX(INDIRECT($4:$4),Table1[//DB])</f>
        <v>PCS</v>
      </c>
      <c r="R305" s="4" t="str">
        <f ca="1">INDEX(INDIRECT($4:$4),Table1[//DB])</f>
        <v/>
      </c>
      <c r="S305" s="4" t="str">
        <f ca="1">INDEX(INDIRECT($4:$4),Table1[//DB])</f>
        <v/>
      </c>
      <c r="T305" s="4">
        <f ca="1">INDEX(INDIRECT($4:$4),Table1[//DB])</f>
        <v>144</v>
      </c>
      <c r="U305" s="4" t="str">
        <f ca="1">INDEX(INDIRECT($4:$4),Table1[//DB])</f>
        <v>PCS</v>
      </c>
      <c r="V305" s="4"/>
      <c r="W305" s="2">
        <f>INDEX([1]!NOTA[C],Table1[[#This Row],[//NOTA]])</f>
        <v>20</v>
      </c>
      <c r="X305" s="2">
        <f ca="1">IF(Table1[[#This Row],[Column5]]/Table1[[#This Row],[QTY X]]=Table1[[#This Row],[CTN]],Table1[[#This Row],[Column5]]/Table1[[#This Row],[QTY X]],Table1[[#This Row],[Column5]]/Table1[[#This Row],[QTY X]]&amp;" xxx ")</f>
        <v>20</v>
      </c>
      <c r="Y305" s="2">
        <f ca="1">INDEX(INDIRECT($2:$2),Table1[//NOTA])</f>
        <v>0</v>
      </c>
      <c r="Z305" s="2">
        <f>IF(Table1[[#This Row],[CTN]]&lt;1,"",INDEX([1]!NOTA[QTY],Table1[[#This Row],[//NOTA]]))</f>
        <v>2880</v>
      </c>
      <c r="AA305" s="2" t="str">
        <f>IF(Table1[[#This Row],[CTN]]&lt;1,"",INDEX([1]!NOTA[STN],Table1[[#This Row],[//NOTA]]))</f>
        <v>SET</v>
      </c>
      <c r="AB30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2880</v>
      </c>
      <c r="AC305" s="4" t="str">
        <f>IF(Table1[[#This Row],[CTN]]&lt;1,INDEX([1]!NOTA[QTY],Table1[[#This Row],[//NOTA]]),"")</f>
        <v/>
      </c>
      <c r="AD305" s="4" t="str">
        <f>IF(Table1[[#This Row],[SISA]]="","",INDEX([1]!NOTA[STN],Table1[[#This Row],[//NOTA]]))</f>
        <v/>
      </c>
      <c r="AE30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05" s="2" t="str">
        <f>IF(Table1[[#This Row],[SISA X]]="","",Table1[[#This Row],[STN X]])</f>
        <v/>
      </c>
      <c r="AG305" s="2" t="str">
        <f ca="1">IF(AND(AX$5:AX$373&gt;=$3:$3,AX$5:AX$373&lt;=$4:$4),Table1[[#This Row],[CTN]],"")</f>
        <v/>
      </c>
      <c r="AH305" s="2" t="str">
        <f ca="1">IF(Table1[[#This Row],[CTN_MG_1]]="","",Table1[[#This Row],[SISA X]])</f>
        <v/>
      </c>
      <c r="AI305" s="2" t="str">
        <f ca="1">IF(Table1[[#This Row],[QTY_ECER_MG_1]]="","",Table1[[#This Row],[STN SISA X]])</f>
        <v/>
      </c>
      <c r="AJ305" s="2" t="str">
        <f ca="1">IF(Table1[[#This Row],[CTN_MG_1]]="","",COUNT(AG$6:AG305))</f>
        <v/>
      </c>
      <c r="AK305" s="2">
        <f ca="1">IF(AND(Table1[TGL_H]&gt;=$3:$3,Table1[TGL_H]&lt;=$4:$4),Table1[CTN],"")</f>
        <v>20</v>
      </c>
      <c r="AL305" s="2" t="str">
        <f ca="1">IF(Table1[[#This Row],[CTN_MG_2]]="","",Table1[[#This Row],[SISA X]])</f>
        <v/>
      </c>
      <c r="AM305" s="2" t="str">
        <f ca="1">IF(Table1[[#This Row],[QTY_ECER_MG_2]]="","",Table1[[#This Row],[STN SISA X]])</f>
        <v/>
      </c>
      <c r="AN305" s="2">
        <f ca="1">IF(Table1[[#This Row],[CTN_MG_2]]="","",COUNT(AK$6:AK305))</f>
        <v>131</v>
      </c>
      <c r="AO305" s="2" t="str">
        <f ca="1">IF(AND(AX$5:AX$373&gt;=$3:$3,AX$5:AX$373&lt;=$4:$4),Table1[[#This Row],[CTN]],"")</f>
        <v/>
      </c>
      <c r="AP305" s="2" t="str">
        <f ca="1">IF(Table1[[#This Row],[CTN_MG_3]]="","",Table1[[#This Row],[SISA X]])</f>
        <v/>
      </c>
      <c r="AQ305" s="2" t="str">
        <f ca="1">IF(Table1[[#This Row],[QTY_ECER_MG_3]]="","",Table1[[#This Row],[STN SISA X]])</f>
        <v/>
      </c>
      <c r="AR305" s="4" t="str">
        <f ca="1">IF(Table1[[#This Row],[CTN_MG_3]]="","",COUNT(AO$6:AO305))</f>
        <v/>
      </c>
      <c r="AS305" s="4" t="str">
        <f ca="1">IF(AND(Table1[[#This Row],[TGL_H]]&gt;=$3:$3,Table1[[#This Row],[TGL_H]]&lt;=$4:$4),Table1[[#This Row],[CTN]],"")</f>
        <v/>
      </c>
      <c r="AT305" s="4" t="str">
        <f ca="1">IF(Table1[[#This Row],[CTN_MG_4]]="","",Table1[[#This Row],[SISA X]])</f>
        <v/>
      </c>
      <c r="AU305" s="4" t="str">
        <f ca="1">IF(Table1[[#This Row],[QTY_ECER_MG_4]]="","",Table1[[#This Row],[STN SISA X]])</f>
        <v/>
      </c>
      <c r="AV305" s="4" t="str">
        <f ca="1">IF(Table1[[#This Row],[CTN_MG_4]]="","",COUNT(AS$6:AS305))</f>
        <v/>
      </c>
      <c r="AW305" s="4">
        <f ca="1">IF(Table1[[#This Row],[ID_4]]="",IF(Table1[[#This Row],[ID_3]]="",IF(Table1[[#This Row],[ID_2]]="",IF(Table1[[#This Row],[ID_1]]="","",1),2),3),4)</f>
        <v>2</v>
      </c>
      <c r="AX305" s="3">
        <f ca="1">INDEX([1]!NOTA[TGL_H],Table1[[#This Row],[//NOTA]])</f>
        <v>45121</v>
      </c>
    </row>
    <row r="306" spans="1:50" x14ac:dyDescent="0.25">
      <c r="A306" s="1">
        <v>375</v>
      </c>
      <c r="D306" s="4" t="str">
        <f ca="1">INDEX([1]!NOTA[NB NOTA_C_QTY],Table1[[#This Row],[//NOTA]])</f>
        <v>oilpastelop18sppcaseseaworldjk6lsnartomoro</v>
      </c>
      <c r="E306" s="4" t="str">
        <f ca="1">INDEX([1]!NOTA[NB NOTA_C_QTY],Table1[[#This Row],[//NOTA]])&amp;Table1[[#This Row],[MINGGU]]</f>
        <v>oilpastelop18sppcaseseaworldjk6lsnartomoro2</v>
      </c>
      <c r="F306" s="4">
        <f t="shared" si="4"/>
        <v>375</v>
      </c>
      <c r="G306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06" s="4">
        <f ca="1">MATCH(Table1[[#This Row],[NB NOTA_C_QTY]],[2]!db[NB NOTA_C_QTY+F],0)</f>
        <v>601</v>
      </c>
      <c r="I306" s="4" t="str">
        <f ca="1">INDEX(INDIRECT($4:$4),Table1[//DB])</f>
        <v>O pastel JK 18W OP-18 S</v>
      </c>
      <c r="J306" s="4" t="str">
        <f ca="1">INDEX(INDIRECT($4:$4),Table1[//DB])</f>
        <v>ARTO MORO</v>
      </c>
      <c r="K306" s="5" t="str">
        <f ca="1">INDEX(INDIRECT($4:$4),Table1[//DB])</f>
        <v>ATALI</v>
      </c>
      <c r="L306" s="4" t="str">
        <f ca="1">INDEX(INDIRECT($4:$4),Table1[//DB])</f>
        <v>6 LSN</v>
      </c>
      <c r="M306" s="4" t="str">
        <f ca="1">INDEX(INDIRECT($4:$4),Table1[//DB])</f>
        <v>cr/op</v>
      </c>
      <c r="N306" s="4" t="str">
        <f ca="1">INDEX(INDIRECT($4:$4),Table1[//DB])</f>
        <v>6</v>
      </c>
      <c r="O306" s="4" t="str">
        <f ca="1">INDEX(INDIRECT($4:$4),Table1[//DB])</f>
        <v>LSN</v>
      </c>
      <c r="P306" s="4">
        <f ca="1">INDEX(INDIRECT($4:$4),Table1[//DB])</f>
        <v>12</v>
      </c>
      <c r="Q306" s="4" t="str">
        <f ca="1">INDEX(INDIRECT($4:$4),Table1[//DB])</f>
        <v>PCS</v>
      </c>
      <c r="R306" s="4" t="str">
        <f ca="1">INDEX(INDIRECT($4:$4),Table1[//DB])</f>
        <v/>
      </c>
      <c r="S306" s="4" t="str">
        <f ca="1">INDEX(INDIRECT($4:$4),Table1[//DB])</f>
        <v/>
      </c>
      <c r="T306" s="4">
        <f ca="1">INDEX(INDIRECT($4:$4),Table1[//DB])</f>
        <v>72</v>
      </c>
      <c r="U306" s="4" t="str">
        <f ca="1">INDEX(INDIRECT($4:$4),Table1[//DB])</f>
        <v>PCS</v>
      </c>
      <c r="V306" s="4"/>
      <c r="W306" s="2">
        <f>INDEX([1]!NOTA[C],Table1[[#This Row],[//NOTA]])</f>
        <v>10</v>
      </c>
      <c r="X306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306" s="2">
        <f ca="1">INDEX(INDIRECT($2:$2),Table1[//NOTA])</f>
        <v>0</v>
      </c>
      <c r="Z306" s="2">
        <f>IF(Table1[[#This Row],[CTN]]&lt;1,"",INDEX([1]!NOTA[QTY],Table1[[#This Row],[//NOTA]]))</f>
        <v>720</v>
      </c>
      <c r="AA306" s="2" t="str">
        <f>IF(Table1[[#This Row],[CTN]]&lt;1,"",INDEX([1]!NOTA[STN],Table1[[#This Row],[//NOTA]]))</f>
        <v>SET</v>
      </c>
      <c r="AB30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</v>
      </c>
      <c r="AC306" s="4" t="str">
        <f>IF(Table1[[#This Row],[CTN]]&lt;1,INDEX([1]!NOTA[QTY],Table1[[#This Row],[//NOTA]]),"")</f>
        <v/>
      </c>
      <c r="AD306" s="4" t="str">
        <f>IF(Table1[[#This Row],[SISA]]="","",INDEX([1]!NOTA[STN],Table1[[#This Row],[//NOTA]]))</f>
        <v/>
      </c>
      <c r="AE30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06" s="2" t="str">
        <f>IF(Table1[[#This Row],[SISA X]]="","",Table1[[#This Row],[STN X]])</f>
        <v/>
      </c>
      <c r="AG306" s="2" t="str">
        <f ca="1">IF(AND(AX$5:AX$373&gt;=$3:$3,AX$5:AX$373&lt;=$4:$4),Table1[[#This Row],[CTN]],"")</f>
        <v/>
      </c>
      <c r="AH306" s="2" t="str">
        <f ca="1">IF(Table1[[#This Row],[CTN_MG_1]]="","",Table1[[#This Row],[SISA X]])</f>
        <v/>
      </c>
      <c r="AI306" s="2" t="str">
        <f ca="1">IF(Table1[[#This Row],[QTY_ECER_MG_1]]="","",Table1[[#This Row],[STN SISA X]])</f>
        <v/>
      </c>
      <c r="AJ306" s="2" t="str">
        <f ca="1">IF(Table1[[#This Row],[CTN_MG_1]]="","",COUNT(AG$6:AG306))</f>
        <v/>
      </c>
      <c r="AK306" s="2">
        <f ca="1">IF(AND(Table1[TGL_H]&gt;=$3:$3,Table1[TGL_H]&lt;=$4:$4),Table1[CTN],"")</f>
        <v>10</v>
      </c>
      <c r="AL306" s="2" t="str">
        <f ca="1">IF(Table1[[#This Row],[CTN_MG_2]]="","",Table1[[#This Row],[SISA X]])</f>
        <v/>
      </c>
      <c r="AM306" s="2" t="str">
        <f ca="1">IF(Table1[[#This Row],[QTY_ECER_MG_2]]="","",Table1[[#This Row],[STN SISA X]])</f>
        <v/>
      </c>
      <c r="AN306" s="2">
        <f ca="1">IF(Table1[[#This Row],[CTN_MG_2]]="","",COUNT(AK$6:AK306))</f>
        <v>132</v>
      </c>
      <c r="AO306" s="2" t="str">
        <f ca="1">IF(AND(AX$5:AX$373&gt;=$3:$3,AX$5:AX$373&lt;=$4:$4),Table1[[#This Row],[CTN]],"")</f>
        <v/>
      </c>
      <c r="AP306" s="2" t="str">
        <f ca="1">IF(Table1[[#This Row],[CTN_MG_3]]="","",Table1[[#This Row],[SISA X]])</f>
        <v/>
      </c>
      <c r="AQ306" s="2" t="str">
        <f ca="1">IF(Table1[[#This Row],[QTY_ECER_MG_3]]="","",Table1[[#This Row],[STN SISA X]])</f>
        <v/>
      </c>
      <c r="AR306" s="4" t="str">
        <f ca="1">IF(Table1[[#This Row],[CTN_MG_3]]="","",COUNT(AO$6:AO306))</f>
        <v/>
      </c>
      <c r="AS306" s="4" t="str">
        <f ca="1">IF(AND(Table1[[#This Row],[TGL_H]]&gt;=$3:$3,Table1[[#This Row],[TGL_H]]&lt;=$4:$4),Table1[[#This Row],[CTN]],"")</f>
        <v/>
      </c>
      <c r="AT306" s="4" t="str">
        <f ca="1">IF(Table1[[#This Row],[CTN_MG_4]]="","",Table1[[#This Row],[SISA X]])</f>
        <v/>
      </c>
      <c r="AU306" s="4" t="str">
        <f ca="1">IF(Table1[[#This Row],[QTY_ECER_MG_4]]="","",Table1[[#This Row],[STN SISA X]])</f>
        <v/>
      </c>
      <c r="AV306" s="4" t="str">
        <f ca="1">IF(Table1[[#This Row],[CTN_MG_4]]="","",COUNT(AS$6:AS306))</f>
        <v/>
      </c>
      <c r="AW306" s="4">
        <f ca="1">IF(Table1[[#This Row],[ID_4]]="",IF(Table1[[#This Row],[ID_3]]="",IF(Table1[[#This Row],[ID_2]]="",IF(Table1[[#This Row],[ID_1]]="","",1),2),3),4)</f>
        <v>2</v>
      </c>
      <c r="AX306" s="3">
        <f ca="1">INDEX([1]!NOTA[TGL_H],Table1[[#This Row],[//NOTA]])</f>
        <v>45121</v>
      </c>
    </row>
    <row r="307" spans="1:50" x14ac:dyDescent="0.25">
      <c r="A307" s="1">
        <v>376</v>
      </c>
      <c r="D307" s="4" t="str">
        <f ca="1">INDEX([1]!NOTA[NB NOTA_C_QTY],Table1[[#This Row],[//NOTA]])</f>
        <v>oilpastelop24sppcaseseaworldjk8box6setartomoro</v>
      </c>
      <c r="E307" s="4" t="str">
        <f ca="1">INDEX([1]!NOTA[NB NOTA_C_QTY],Table1[[#This Row],[//NOTA]])&amp;Table1[[#This Row],[MINGGU]]</f>
        <v>oilpastelop24sppcaseseaworldjk8box6setartomoro2</v>
      </c>
      <c r="F307" s="4">
        <f t="shared" si="4"/>
        <v>376</v>
      </c>
      <c r="G307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07" s="4">
        <f ca="1">MATCH(Table1[[#This Row],[NB NOTA_C_QTY]],[2]!db[NB NOTA_C_QTY+F],0)</f>
        <v>602</v>
      </c>
      <c r="I307" s="4" t="str">
        <f ca="1">INDEX(INDIRECT($4:$4),Table1[//DB])</f>
        <v>O pastel JK 24W OP-24 S</v>
      </c>
      <c r="J307" s="4" t="str">
        <f ca="1">INDEX(INDIRECT($4:$4),Table1[//DB])</f>
        <v>ARTO MORO</v>
      </c>
      <c r="K307" s="5" t="str">
        <f ca="1">INDEX(INDIRECT($4:$4),Table1[//DB])</f>
        <v>ATALI</v>
      </c>
      <c r="L307" s="4" t="str">
        <f ca="1">INDEX(INDIRECT($4:$4),Table1[//DB])</f>
        <v>8 BOX (6 SET)</v>
      </c>
      <c r="M307" s="4" t="str">
        <f ca="1">INDEX(INDIRECT($4:$4),Table1[//DB])</f>
        <v>cr/op</v>
      </c>
      <c r="N307" s="4" t="str">
        <f ca="1">INDEX(INDIRECT($4:$4),Table1[//DB])</f>
        <v>8</v>
      </c>
      <c r="O307" s="4" t="str">
        <f ca="1">INDEX(INDIRECT($4:$4),Table1[//DB])</f>
        <v>BOX</v>
      </c>
      <c r="P307" s="4" t="str">
        <f ca="1">INDEX(INDIRECT($4:$4),Table1[//DB])</f>
        <v>6</v>
      </c>
      <c r="Q307" s="4" t="str">
        <f ca="1">INDEX(INDIRECT($4:$4),Table1[//DB])</f>
        <v>SET</v>
      </c>
      <c r="R307" s="4" t="str">
        <f ca="1">INDEX(INDIRECT($4:$4),Table1[//DB])</f>
        <v/>
      </c>
      <c r="S307" s="4" t="str">
        <f ca="1">INDEX(INDIRECT($4:$4),Table1[//DB])</f>
        <v/>
      </c>
      <c r="T307" s="4">
        <f ca="1">INDEX(INDIRECT($4:$4),Table1[//DB])</f>
        <v>48</v>
      </c>
      <c r="U307" s="4" t="str">
        <f ca="1">INDEX(INDIRECT($4:$4),Table1[//DB])</f>
        <v>SET</v>
      </c>
      <c r="V307" s="4"/>
      <c r="W307" s="2">
        <f>INDEX([1]!NOTA[C],Table1[[#This Row],[//NOTA]])</f>
        <v>10</v>
      </c>
      <c r="X307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307" s="2">
        <f ca="1">INDEX(INDIRECT($2:$2),Table1[//NOTA])</f>
        <v>0</v>
      </c>
      <c r="Z307" s="2">
        <f>IF(Table1[[#This Row],[CTN]]&lt;1,"",INDEX([1]!NOTA[QTY],Table1[[#This Row],[//NOTA]]))</f>
        <v>480</v>
      </c>
      <c r="AA307" s="2" t="str">
        <f>IF(Table1[[#This Row],[CTN]]&lt;1,"",INDEX([1]!NOTA[STN],Table1[[#This Row],[//NOTA]]))</f>
        <v>SET</v>
      </c>
      <c r="AB30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480</v>
      </c>
      <c r="AC307" s="4" t="str">
        <f>IF(Table1[[#This Row],[CTN]]&lt;1,INDEX([1]!NOTA[QTY],Table1[[#This Row],[//NOTA]]),"")</f>
        <v/>
      </c>
      <c r="AD307" s="4" t="str">
        <f>IF(Table1[[#This Row],[SISA]]="","",INDEX([1]!NOTA[STN],Table1[[#This Row],[//NOTA]]))</f>
        <v/>
      </c>
      <c r="AE30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07" s="2" t="str">
        <f>IF(Table1[[#This Row],[SISA X]]="","",Table1[[#This Row],[STN X]])</f>
        <v/>
      </c>
      <c r="AG307" s="2" t="str">
        <f ca="1">IF(AND(AX$5:AX$373&gt;=$3:$3,AX$5:AX$373&lt;=$4:$4),Table1[[#This Row],[CTN]],"")</f>
        <v/>
      </c>
      <c r="AH307" s="2" t="str">
        <f ca="1">IF(Table1[[#This Row],[CTN_MG_1]]="","",Table1[[#This Row],[SISA X]])</f>
        <v/>
      </c>
      <c r="AI307" s="2" t="str">
        <f ca="1">IF(Table1[[#This Row],[QTY_ECER_MG_1]]="","",Table1[[#This Row],[STN SISA X]])</f>
        <v/>
      </c>
      <c r="AJ307" s="2" t="str">
        <f ca="1">IF(Table1[[#This Row],[CTN_MG_1]]="","",COUNT(AG$6:AG307))</f>
        <v/>
      </c>
      <c r="AK307" s="2">
        <f ca="1">IF(AND(Table1[TGL_H]&gt;=$3:$3,Table1[TGL_H]&lt;=$4:$4),Table1[CTN],"")</f>
        <v>10</v>
      </c>
      <c r="AL307" s="2" t="str">
        <f ca="1">IF(Table1[[#This Row],[CTN_MG_2]]="","",Table1[[#This Row],[SISA X]])</f>
        <v/>
      </c>
      <c r="AM307" s="2" t="str">
        <f ca="1">IF(Table1[[#This Row],[QTY_ECER_MG_2]]="","",Table1[[#This Row],[STN SISA X]])</f>
        <v/>
      </c>
      <c r="AN307" s="2">
        <f ca="1">IF(Table1[[#This Row],[CTN_MG_2]]="","",COUNT(AK$6:AK307))</f>
        <v>133</v>
      </c>
      <c r="AO307" s="2" t="str">
        <f ca="1">IF(AND(AX$5:AX$373&gt;=$3:$3,AX$5:AX$373&lt;=$4:$4),Table1[[#This Row],[CTN]],"")</f>
        <v/>
      </c>
      <c r="AP307" s="2" t="str">
        <f ca="1">IF(Table1[[#This Row],[CTN_MG_3]]="","",Table1[[#This Row],[SISA X]])</f>
        <v/>
      </c>
      <c r="AQ307" s="2" t="str">
        <f ca="1">IF(Table1[[#This Row],[QTY_ECER_MG_3]]="","",Table1[[#This Row],[STN SISA X]])</f>
        <v/>
      </c>
      <c r="AR307" s="4" t="str">
        <f ca="1">IF(Table1[[#This Row],[CTN_MG_3]]="","",COUNT(AO$6:AO307))</f>
        <v/>
      </c>
      <c r="AS307" s="4" t="str">
        <f ca="1">IF(AND(Table1[[#This Row],[TGL_H]]&gt;=$3:$3,Table1[[#This Row],[TGL_H]]&lt;=$4:$4),Table1[[#This Row],[CTN]],"")</f>
        <v/>
      </c>
      <c r="AT307" s="4" t="str">
        <f ca="1">IF(Table1[[#This Row],[CTN_MG_4]]="","",Table1[[#This Row],[SISA X]])</f>
        <v/>
      </c>
      <c r="AU307" s="4" t="str">
        <f ca="1">IF(Table1[[#This Row],[QTY_ECER_MG_4]]="","",Table1[[#This Row],[STN SISA X]])</f>
        <v/>
      </c>
      <c r="AV307" s="4" t="str">
        <f ca="1">IF(Table1[[#This Row],[CTN_MG_4]]="","",COUNT(AS$6:AS307))</f>
        <v/>
      </c>
      <c r="AW307" s="4">
        <f ca="1">IF(Table1[[#This Row],[ID_4]]="",IF(Table1[[#This Row],[ID_3]]="",IF(Table1[[#This Row],[ID_2]]="",IF(Table1[[#This Row],[ID_1]]="","",1),2),3),4)</f>
        <v>2</v>
      </c>
      <c r="AX307" s="3">
        <f ca="1">INDEX([1]!NOTA[TGL_H],Table1[[#This Row],[//NOTA]])</f>
        <v>45121</v>
      </c>
    </row>
    <row r="308" spans="1:50" x14ac:dyDescent="0.25">
      <c r="A308" s="1">
        <v>378</v>
      </c>
      <c r="D308" s="4" t="str">
        <f ca="1">INDEX([1]!NOTA[NB NOTA_C_QTY],Table1[[#This Row],[//NOTA]])</f>
        <v>correctionfluidcfs209jk36lsnartomoro</v>
      </c>
      <c r="E308" s="4" t="str">
        <f ca="1">INDEX([1]!NOTA[NB NOTA_C_QTY],Table1[[#This Row],[//NOTA]])&amp;Table1[[#This Row],[MINGGU]]</f>
        <v>correctionfluidcfs209jk36lsnartomoro2</v>
      </c>
      <c r="F308" s="4">
        <f t="shared" si="4"/>
        <v>378</v>
      </c>
      <c r="G308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08" s="4">
        <f ca="1">MATCH(Table1[[#This Row],[NB NOTA_C_QTY]],[2]!db[NB NOTA_C_QTY+F],0)</f>
        <v>934</v>
      </c>
      <c r="I308" s="4" t="str">
        <f ca="1">INDEX(INDIRECT($4:$4),Table1[//DB])</f>
        <v>Tipe-ex JK CF-S209</v>
      </c>
      <c r="J308" s="4" t="str">
        <f ca="1">INDEX(INDIRECT($4:$4),Table1[//DB])</f>
        <v>ARTO MORO</v>
      </c>
      <c r="K308" s="5" t="str">
        <f ca="1">INDEX(INDIRECT($4:$4),Table1[//DB])</f>
        <v>ATALI</v>
      </c>
      <c r="L308" s="4" t="str">
        <f ca="1">INDEX(INDIRECT($4:$4),Table1[//DB])</f>
        <v>36 LSN</v>
      </c>
      <c r="M308" s="4" t="str">
        <f ca="1">INDEX(INDIRECT($4:$4),Table1[//DB])</f>
        <v>tipex</v>
      </c>
      <c r="N308" s="4" t="str">
        <f ca="1">INDEX(INDIRECT($4:$4),Table1[//DB])</f>
        <v>36</v>
      </c>
      <c r="O308" s="4" t="str">
        <f ca="1">INDEX(INDIRECT($4:$4),Table1[//DB])</f>
        <v>LSN</v>
      </c>
      <c r="P308" s="4">
        <f ca="1">INDEX(INDIRECT($4:$4),Table1[//DB])</f>
        <v>12</v>
      </c>
      <c r="Q308" s="4" t="str">
        <f ca="1">INDEX(INDIRECT($4:$4),Table1[//DB])</f>
        <v>PCS</v>
      </c>
      <c r="R308" s="4" t="str">
        <f ca="1">INDEX(INDIRECT($4:$4),Table1[//DB])</f>
        <v/>
      </c>
      <c r="S308" s="4" t="str">
        <f ca="1">INDEX(INDIRECT($4:$4),Table1[//DB])</f>
        <v/>
      </c>
      <c r="T308" s="4">
        <f ca="1">INDEX(INDIRECT($4:$4),Table1[//DB])</f>
        <v>432</v>
      </c>
      <c r="U308" s="4" t="str">
        <f ca="1">INDEX(INDIRECT($4:$4),Table1[//DB])</f>
        <v>PCS</v>
      </c>
      <c r="V308" s="4"/>
      <c r="W308" s="2">
        <f>INDEX([1]!NOTA[C],Table1[[#This Row],[//NOTA]])</f>
        <v>5</v>
      </c>
      <c r="X308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308" s="2">
        <f ca="1">INDEX(INDIRECT($2:$2),Table1[//NOTA])</f>
        <v>0</v>
      </c>
      <c r="Z308" s="2">
        <f>IF(Table1[[#This Row],[CTN]]&lt;1,"",INDEX([1]!NOTA[QTY],Table1[[#This Row],[//NOTA]]))</f>
        <v>180</v>
      </c>
      <c r="AA308" s="2" t="str">
        <f>IF(Table1[[#This Row],[CTN]]&lt;1,"",INDEX([1]!NOTA[STN],Table1[[#This Row],[//NOTA]]))</f>
        <v>LSN</v>
      </c>
      <c r="AB308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2160</v>
      </c>
      <c r="AC308" s="4" t="str">
        <f>IF(Table1[[#This Row],[CTN]]&lt;1,INDEX([1]!NOTA[QTY],Table1[[#This Row],[//NOTA]]),"")</f>
        <v/>
      </c>
      <c r="AD308" s="4" t="str">
        <f>IF(Table1[[#This Row],[SISA]]="","",INDEX([1]!NOTA[STN],Table1[[#This Row],[//NOTA]]))</f>
        <v/>
      </c>
      <c r="AE30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08" s="2" t="str">
        <f>IF(Table1[[#This Row],[SISA X]]="","",Table1[[#This Row],[STN X]])</f>
        <v/>
      </c>
      <c r="AG308" s="2" t="str">
        <f ca="1">IF(AND(AX$5:AX$373&gt;=$3:$3,AX$5:AX$373&lt;=$4:$4),Table1[[#This Row],[CTN]],"")</f>
        <v/>
      </c>
      <c r="AH308" s="2" t="str">
        <f ca="1">IF(Table1[[#This Row],[CTN_MG_1]]="","",Table1[[#This Row],[SISA X]])</f>
        <v/>
      </c>
      <c r="AI308" s="2" t="str">
        <f ca="1">IF(Table1[[#This Row],[QTY_ECER_MG_1]]="","",Table1[[#This Row],[STN SISA X]])</f>
        <v/>
      </c>
      <c r="AJ308" s="2" t="str">
        <f ca="1">IF(Table1[[#This Row],[CTN_MG_1]]="","",COUNT(AG$6:AG308))</f>
        <v/>
      </c>
      <c r="AK308" s="2">
        <f ca="1">IF(AND(Table1[TGL_H]&gt;=$3:$3,Table1[TGL_H]&lt;=$4:$4),Table1[CTN],"")</f>
        <v>5</v>
      </c>
      <c r="AL308" s="2" t="str">
        <f ca="1">IF(Table1[[#This Row],[CTN_MG_2]]="","",Table1[[#This Row],[SISA X]])</f>
        <v/>
      </c>
      <c r="AM308" s="2" t="str">
        <f ca="1">IF(Table1[[#This Row],[QTY_ECER_MG_2]]="","",Table1[[#This Row],[STN SISA X]])</f>
        <v/>
      </c>
      <c r="AN308" s="2">
        <f ca="1">IF(Table1[[#This Row],[CTN_MG_2]]="","",COUNT(AK$6:AK308))</f>
        <v>134</v>
      </c>
      <c r="AO308" s="2" t="str">
        <f ca="1">IF(AND(AX$5:AX$373&gt;=$3:$3,AX$5:AX$373&lt;=$4:$4),Table1[[#This Row],[CTN]],"")</f>
        <v/>
      </c>
      <c r="AP308" s="2" t="str">
        <f ca="1">IF(Table1[[#This Row],[CTN_MG_3]]="","",Table1[[#This Row],[SISA X]])</f>
        <v/>
      </c>
      <c r="AQ308" s="2" t="str">
        <f ca="1">IF(Table1[[#This Row],[QTY_ECER_MG_3]]="","",Table1[[#This Row],[STN SISA X]])</f>
        <v/>
      </c>
      <c r="AR308" s="4" t="str">
        <f ca="1">IF(Table1[[#This Row],[CTN_MG_3]]="","",COUNT(AO$6:AO308))</f>
        <v/>
      </c>
      <c r="AS308" s="4" t="str">
        <f ca="1">IF(AND(Table1[[#This Row],[TGL_H]]&gt;=$3:$3,Table1[[#This Row],[TGL_H]]&lt;=$4:$4),Table1[[#This Row],[CTN]],"")</f>
        <v/>
      </c>
      <c r="AT308" s="4" t="str">
        <f ca="1">IF(Table1[[#This Row],[CTN_MG_4]]="","",Table1[[#This Row],[SISA X]])</f>
        <v/>
      </c>
      <c r="AU308" s="4" t="str">
        <f ca="1">IF(Table1[[#This Row],[QTY_ECER_MG_4]]="","",Table1[[#This Row],[STN SISA X]])</f>
        <v/>
      </c>
      <c r="AV308" s="4" t="str">
        <f ca="1">IF(Table1[[#This Row],[CTN_MG_4]]="","",COUNT(AS$6:AS308))</f>
        <v/>
      </c>
      <c r="AW308" s="4">
        <f ca="1">IF(Table1[[#This Row],[ID_4]]="",IF(Table1[[#This Row],[ID_3]]="",IF(Table1[[#This Row],[ID_2]]="",IF(Table1[[#This Row],[ID_1]]="","",1),2),3),4)</f>
        <v>2</v>
      </c>
      <c r="AX308" s="3">
        <f ca="1">INDEX([1]!NOTA[TGL_H],Table1[[#This Row],[//NOTA]])</f>
        <v>45121</v>
      </c>
    </row>
    <row r="309" spans="1:50" x14ac:dyDescent="0.25">
      <c r="A309" s="1">
        <v>379</v>
      </c>
      <c r="D309" s="4" t="str">
        <f ca="1">INDEX([1]!NOTA[NB NOTA_C_QTY],Table1[[#This Row],[//NOTA]])</f>
        <v>correctionfluidcfs210jk36lsnartomoro</v>
      </c>
      <c r="E309" s="4" t="str">
        <f ca="1">INDEX([1]!NOTA[NB NOTA_C_QTY],Table1[[#This Row],[//NOTA]])&amp;Table1[[#This Row],[MINGGU]]</f>
        <v>correctionfluidcfs210jk36lsnartomoro2</v>
      </c>
      <c r="F309" s="4">
        <f t="shared" si="4"/>
        <v>379</v>
      </c>
      <c r="G309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09" s="4">
        <f ca="1">MATCH(Table1[[#This Row],[NB NOTA_C_QTY]],[2]!db[NB NOTA_C_QTY+F],0)</f>
        <v>936</v>
      </c>
      <c r="I309" s="4" t="str">
        <f ca="1">INDEX(INDIRECT($4:$4),Table1[//DB])</f>
        <v>Tipe-ex JK CF-S210</v>
      </c>
      <c r="J309" s="4" t="str">
        <f ca="1">INDEX(INDIRECT($4:$4),Table1[//DB])</f>
        <v>ARTO MORO</v>
      </c>
      <c r="K309" s="5" t="str">
        <f ca="1">INDEX(INDIRECT($4:$4),Table1[//DB])</f>
        <v>ATALI</v>
      </c>
      <c r="L309" s="4" t="str">
        <f ca="1">INDEX(INDIRECT($4:$4),Table1[//DB])</f>
        <v>36 LSN</v>
      </c>
      <c r="M309" s="4" t="str">
        <f ca="1">INDEX(INDIRECT($4:$4),Table1[//DB])</f>
        <v>tipex</v>
      </c>
      <c r="N309" s="4" t="str">
        <f ca="1">INDEX(INDIRECT($4:$4),Table1[//DB])</f>
        <v>36</v>
      </c>
      <c r="O309" s="4" t="str">
        <f ca="1">INDEX(INDIRECT($4:$4),Table1[//DB])</f>
        <v>LSN</v>
      </c>
      <c r="P309" s="4">
        <f ca="1">INDEX(INDIRECT($4:$4),Table1[//DB])</f>
        <v>12</v>
      </c>
      <c r="Q309" s="4" t="str">
        <f ca="1">INDEX(INDIRECT($4:$4),Table1[//DB])</f>
        <v>PCS</v>
      </c>
      <c r="R309" s="4" t="str">
        <f ca="1">INDEX(INDIRECT($4:$4),Table1[//DB])</f>
        <v/>
      </c>
      <c r="S309" s="4" t="str">
        <f ca="1">INDEX(INDIRECT($4:$4),Table1[//DB])</f>
        <v/>
      </c>
      <c r="T309" s="4">
        <f ca="1">INDEX(INDIRECT($4:$4),Table1[//DB])</f>
        <v>432</v>
      </c>
      <c r="U309" s="4" t="str">
        <f ca="1">INDEX(INDIRECT($4:$4),Table1[//DB])</f>
        <v>PCS</v>
      </c>
      <c r="V309" s="4"/>
      <c r="W309" s="2">
        <f>INDEX([1]!NOTA[C],Table1[[#This Row],[//NOTA]])</f>
        <v>5</v>
      </c>
      <c r="X309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309" s="2">
        <f ca="1">INDEX(INDIRECT($2:$2),Table1[//NOTA])</f>
        <v>0</v>
      </c>
      <c r="Z309" s="2">
        <f>IF(Table1[[#This Row],[CTN]]&lt;1,"",INDEX([1]!NOTA[QTY],Table1[[#This Row],[//NOTA]]))</f>
        <v>180</v>
      </c>
      <c r="AA309" s="2" t="str">
        <f>IF(Table1[[#This Row],[CTN]]&lt;1,"",INDEX([1]!NOTA[STN],Table1[[#This Row],[//NOTA]]))</f>
        <v>LSN</v>
      </c>
      <c r="AB309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2160</v>
      </c>
      <c r="AC309" s="4" t="str">
        <f>IF(Table1[[#This Row],[CTN]]&lt;1,INDEX([1]!NOTA[QTY],Table1[[#This Row],[//NOTA]]),"")</f>
        <v/>
      </c>
      <c r="AD309" s="4" t="str">
        <f>IF(Table1[[#This Row],[SISA]]="","",INDEX([1]!NOTA[STN],Table1[[#This Row],[//NOTA]]))</f>
        <v/>
      </c>
      <c r="AE30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09" s="2" t="str">
        <f>IF(Table1[[#This Row],[SISA X]]="","",Table1[[#This Row],[STN X]])</f>
        <v/>
      </c>
      <c r="AG309" s="2" t="str">
        <f ca="1">IF(AND(AX$5:AX$373&gt;=$3:$3,AX$5:AX$373&lt;=$4:$4),Table1[[#This Row],[CTN]],"")</f>
        <v/>
      </c>
      <c r="AH309" s="2" t="str">
        <f ca="1">IF(Table1[[#This Row],[CTN_MG_1]]="","",Table1[[#This Row],[SISA X]])</f>
        <v/>
      </c>
      <c r="AI309" s="2" t="str">
        <f ca="1">IF(Table1[[#This Row],[QTY_ECER_MG_1]]="","",Table1[[#This Row],[STN SISA X]])</f>
        <v/>
      </c>
      <c r="AJ309" s="2" t="str">
        <f ca="1">IF(Table1[[#This Row],[CTN_MG_1]]="","",COUNT(AG$6:AG309))</f>
        <v/>
      </c>
      <c r="AK309" s="2">
        <f ca="1">IF(AND(Table1[TGL_H]&gt;=$3:$3,Table1[TGL_H]&lt;=$4:$4),Table1[CTN],"")</f>
        <v>5</v>
      </c>
      <c r="AL309" s="2" t="str">
        <f ca="1">IF(Table1[[#This Row],[CTN_MG_2]]="","",Table1[[#This Row],[SISA X]])</f>
        <v/>
      </c>
      <c r="AM309" s="2" t="str">
        <f ca="1">IF(Table1[[#This Row],[QTY_ECER_MG_2]]="","",Table1[[#This Row],[STN SISA X]])</f>
        <v/>
      </c>
      <c r="AN309" s="2">
        <f ca="1">IF(Table1[[#This Row],[CTN_MG_2]]="","",COUNT(AK$6:AK309))</f>
        <v>135</v>
      </c>
      <c r="AO309" s="2" t="str">
        <f ca="1">IF(AND(AX$5:AX$373&gt;=$3:$3,AX$5:AX$373&lt;=$4:$4),Table1[[#This Row],[CTN]],"")</f>
        <v/>
      </c>
      <c r="AP309" s="2" t="str">
        <f ca="1">IF(Table1[[#This Row],[CTN_MG_3]]="","",Table1[[#This Row],[SISA X]])</f>
        <v/>
      </c>
      <c r="AQ309" s="2" t="str">
        <f ca="1">IF(Table1[[#This Row],[QTY_ECER_MG_3]]="","",Table1[[#This Row],[STN SISA X]])</f>
        <v/>
      </c>
      <c r="AR309" s="4" t="str">
        <f ca="1">IF(Table1[[#This Row],[CTN_MG_3]]="","",COUNT(AO$6:AO309))</f>
        <v/>
      </c>
      <c r="AS309" s="4" t="str">
        <f ca="1">IF(AND(Table1[[#This Row],[TGL_H]]&gt;=$3:$3,Table1[[#This Row],[TGL_H]]&lt;=$4:$4),Table1[[#This Row],[CTN]],"")</f>
        <v/>
      </c>
      <c r="AT309" s="4" t="str">
        <f ca="1">IF(Table1[[#This Row],[CTN_MG_4]]="","",Table1[[#This Row],[SISA X]])</f>
        <v/>
      </c>
      <c r="AU309" s="4" t="str">
        <f ca="1">IF(Table1[[#This Row],[QTY_ECER_MG_4]]="","",Table1[[#This Row],[STN SISA X]])</f>
        <v/>
      </c>
      <c r="AV309" s="4" t="str">
        <f ca="1">IF(Table1[[#This Row],[CTN_MG_4]]="","",COUNT(AS$6:AS309))</f>
        <v/>
      </c>
      <c r="AW309" s="4">
        <f ca="1">IF(Table1[[#This Row],[ID_4]]="",IF(Table1[[#This Row],[ID_3]]="",IF(Table1[[#This Row],[ID_2]]="",IF(Table1[[#This Row],[ID_1]]="","",1),2),3),4)</f>
        <v>2</v>
      </c>
      <c r="AX309" s="3">
        <f ca="1">INDEX([1]!NOTA[TGL_H],Table1[[#This Row],[//NOTA]])</f>
        <v>45121</v>
      </c>
    </row>
    <row r="310" spans="1:50" x14ac:dyDescent="0.25">
      <c r="A310" s="1">
        <v>381</v>
      </c>
      <c r="D310" s="4" t="str">
        <f ca="1">INDEX([1]!NOTA[NB NOTA_C_QTY],Table1[[#This Row],[//NOTA]])</f>
        <v>gluestickgs10215gramjk24box24pcsartomoro</v>
      </c>
      <c r="E310" s="4" t="str">
        <f ca="1">INDEX([1]!NOTA[NB NOTA_C_QTY],Table1[[#This Row],[//NOTA]])&amp;Table1[[#This Row],[MINGGU]]</f>
        <v>gluestickgs10215gramjk24box24pcsartomoro2</v>
      </c>
      <c r="F310" s="4">
        <f t="shared" si="4"/>
        <v>381</v>
      </c>
      <c r="G310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10" s="4">
        <f ca="1">MATCH(Table1[[#This Row],[NB NOTA_C_QTY]],[2]!db[NB NOTA_C_QTY+F],0)</f>
        <v>553</v>
      </c>
      <c r="I310" s="4" t="str">
        <f ca="1">INDEX(INDIRECT($4:$4),Table1[//DB])</f>
        <v>Lem Stick JK GS-102</v>
      </c>
      <c r="J310" s="4" t="str">
        <f ca="1">INDEX(INDIRECT($4:$4),Table1[//DB])</f>
        <v>ARTO MORO</v>
      </c>
      <c r="K310" s="5" t="str">
        <f ca="1">INDEX(INDIRECT($4:$4),Table1[//DB])</f>
        <v>ATALI</v>
      </c>
      <c r="L310" s="4" t="str">
        <f ca="1">INDEX(INDIRECT($4:$4),Table1[//DB])</f>
        <v>24 BOX (24 PCS)</v>
      </c>
      <c r="M310" s="4" t="str">
        <f ca="1">INDEX(INDIRECT($4:$4),Table1[//DB])</f>
        <v>lem</v>
      </c>
      <c r="N310" s="4" t="str">
        <f ca="1">INDEX(INDIRECT($4:$4),Table1[//DB])</f>
        <v>24</v>
      </c>
      <c r="O310" s="4" t="str">
        <f ca="1">INDEX(INDIRECT($4:$4),Table1[//DB])</f>
        <v>BOX</v>
      </c>
      <c r="P310" s="4" t="str">
        <f ca="1">INDEX(INDIRECT($4:$4),Table1[//DB])</f>
        <v>24</v>
      </c>
      <c r="Q310" s="4" t="str">
        <f ca="1">INDEX(INDIRECT($4:$4),Table1[//DB])</f>
        <v>PCS</v>
      </c>
      <c r="R310" s="4" t="str">
        <f ca="1">INDEX(INDIRECT($4:$4),Table1[//DB])</f>
        <v/>
      </c>
      <c r="S310" s="4" t="str">
        <f ca="1">INDEX(INDIRECT($4:$4),Table1[//DB])</f>
        <v/>
      </c>
      <c r="T310" s="4">
        <f ca="1">INDEX(INDIRECT($4:$4),Table1[//DB])</f>
        <v>576</v>
      </c>
      <c r="U310" s="4" t="str">
        <f ca="1">INDEX(INDIRECT($4:$4),Table1[//DB])</f>
        <v>PCS</v>
      </c>
      <c r="V310" s="4"/>
      <c r="W310" s="2">
        <f>INDEX([1]!NOTA[C],Table1[[#This Row],[//NOTA]])</f>
        <v>1</v>
      </c>
      <c r="X310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10" s="2">
        <f ca="1">INDEX(INDIRECT($2:$2),Table1[//NOTA])</f>
        <v>0</v>
      </c>
      <c r="Z310" s="2">
        <f>IF(Table1[[#This Row],[CTN]]&lt;1,"",INDEX([1]!NOTA[QTY],Table1[[#This Row],[//NOTA]]))</f>
        <v>576</v>
      </c>
      <c r="AA310" s="2" t="str">
        <f>IF(Table1[[#This Row],[CTN]]&lt;1,"",INDEX([1]!NOTA[STN],Table1[[#This Row],[//NOTA]]))</f>
        <v>PCS</v>
      </c>
      <c r="AB31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576</v>
      </c>
      <c r="AC310" s="4" t="str">
        <f>IF(Table1[[#This Row],[CTN]]&lt;1,INDEX([1]!NOTA[QTY],Table1[[#This Row],[//NOTA]]),"")</f>
        <v/>
      </c>
      <c r="AD310" s="4" t="str">
        <f>IF(Table1[[#This Row],[SISA]]="","",INDEX([1]!NOTA[STN],Table1[[#This Row],[//NOTA]]))</f>
        <v/>
      </c>
      <c r="AE31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10" s="2" t="str">
        <f>IF(Table1[[#This Row],[SISA X]]="","",Table1[[#This Row],[STN X]])</f>
        <v/>
      </c>
      <c r="AG310" s="2" t="str">
        <f ca="1">IF(AND(AX$5:AX$373&gt;=$3:$3,AX$5:AX$373&lt;=$4:$4),Table1[[#This Row],[CTN]],"")</f>
        <v/>
      </c>
      <c r="AH310" s="2" t="str">
        <f ca="1">IF(Table1[[#This Row],[CTN_MG_1]]="","",Table1[[#This Row],[SISA X]])</f>
        <v/>
      </c>
      <c r="AI310" s="2" t="str">
        <f ca="1">IF(Table1[[#This Row],[QTY_ECER_MG_1]]="","",Table1[[#This Row],[STN SISA X]])</f>
        <v/>
      </c>
      <c r="AJ310" s="2" t="str">
        <f ca="1">IF(Table1[[#This Row],[CTN_MG_1]]="","",COUNT(AG$6:AG310))</f>
        <v/>
      </c>
      <c r="AK310" s="2">
        <f ca="1">IF(AND(Table1[TGL_H]&gt;=$3:$3,Table1[TGL_H]&lt;=$4:$4),Table1[CTN],"")</f>
        <v>1</v>
      </c>
      <c r="AL310" s="2" t="str">
        <f ca="1">IF(Table1[[#This Row],[CTN_MG_2]]="","",Table1[[#This Row],[SISA X]])</f>
        <v/>
      </c>
      <c r="AM310" s="2" t="str">
        <f ca="1">IF(Table1[[#This Row],[QTY_ECER_MG_2]]="","",Table1[[#This Row],[STN SISA X]])</f>
        <v/>
      </c>
      <c r="AN310" s="2">
        <f ca="1">IF(Table1[[#This Row],[CTN_MG_2]]="","",COUNT(AK$6:AK310))</f>
        <v>136</v>
      </c>
      <c r="AO310" s="2" t="str">
        <f ca="1">IF(AND(AX$5:AX$373&gt;=$3:$3,AX$5:AX$373&lt;=$4:$4),Table1[[#This Row],[CTN]],"")</f>
        <v/>
      </c>
      <c r="AP310" s="2" t="str">
        <f ca="1">IF(Table1[[#This Row],[CTN_MG_3]]="","",Table1[[#This Row],[SISA X]])</f>
        <v/>
      </c>
      <c r="AQ310" s="2" t="str">
        <f ca="1">IF(Table1[[#This Row],[QTY_ECER_MG_3]]="","",Table1[[#This Row],[STN SISA X]])</f>
        <v/>
      </c>
      <c r="AR310" s="4" t="str">
        <f ca="1">IF(Table1[[#This Row],[CTN_MG_3]]="","",COUNT(AO$6:AO310))</f>
        <v/>
      </c>
      <c r="AS310" s="4" t="str">
        <f ca="1">IF(AND(Table1[[#This Row],[TGL_H]]&gt;=$3:$3,Table1[[#This Row],[TGL_H]]&lt;=$4:$4),Table1[[#This Row],[CTN]],"")</f>
        <v/>
      </c>
      <c r="AT310" s="4" t="str">
        <f ca="1">IF(Table1[[#This Row],[CTN_MG_4]]="","",Table1[[#This Row],[SISA X]])</f>
        <v/>
      </c>
      <c r="AU310" s="4" t="str">
        <f ca="1">IF(Table1[[#This Row],[QTY_ECER_MG_4]]="","",Table1[[#This Row],[STN SISA X]])</f>
        <v/>
      </c>
      <c r="AV310" s="4" t="str">
        <f ca="1">IF(Table1[[#This Row],[CTN_MG_4]]="","",COUNT(AS$6:AS310))</f>
        <v/>
      </c>
      <c r="AW310" s="4">
        <f ca="1">IF(Table1[[#This Row],[ID_4]]="",IF(Table1[[#This Row],[ID_3]]="",IF(Table1[[#This Row],[ID_2]]="",IF(Table1[[#This Row],[ID_1]]="","",1),2),3),4)</f>
        <v>2</v>
      </c>
      <c r="AX310" s="3">
        <f ca="1">INDEX([1]!NOTA[TGL_H],Table1[[#This Row],[//NOTA]])</f>
        <v>45121</v>
      </c>
    </row>
    <row r="311" spans="1:50" x14ac:dyDescent="0.25">
      <c r="A311" s="1">
        <v>382</v>
      </c>
      <c r="D311" s="4" t="str">
        <f ca="1">INDEX([1]!NOTA[NB NOTA_C_QTY],Table1[[#This Row],[//NOTA]])</f>
        <v>gluestickgs103batikjk36box24pcsartomoro</v>
      </c>
      <c r="E311" s="4" t="str">
        <f ca="1">INDEX([1]!NOTA[NB NOTA_C_QTY],Table1[[#This Row],[//NOTA]])&amp;Table1[[#This Row],[MINGGU]]</f>
        <v>gluestickgs103batikjk36box24pcsartomoro2</v>
      </c>
      <c r="F311" s="4">
        <f t="shared" si="4"/>
        <v>382</v>
      </c>
      <c r="G311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11" s="4">
        <f ca="1">MATCH(Table1[[#This Row],[NB NOTA_C_QTY]],[2]!db[NB NOTA_C_QTY+F],0)</f>
        <v>554</v>
      </c>
      <c r="I311" s="4" t="str">
        <f ca="1">INDEX(INDIRECT($4:$4),Table1[//DB])</f>
        <v>Lem Stick JK GS-103</v>
      </c>
      <c r="J311" s="4" t="str">
        <f ca="1">INDEX(INDIRECT($4:$4),Table1[//DB])</f>
        <v>ARTO MORO</v>
      </c>
      <c r="K311" s="5" t="str">
        <f ca="1">INDEX(INDIRECT($4:$4),Table1[//DB])</f>
        <v>ATALI</v>
      </c>
      <c r="L311" s="4" t="str">
        <f ca="1">INDEX(INDIRECT($4:$4),Table1[//DB])</f>
        <v>36 BOX (24 PCS)</v>
      </c>
      <c r="M311" s="4" t="str">
        <f ca="1">INDEX(INDIRECT($4:$4),Table1[//DB])</f>
        <v>lem</v>
      </c>
      <c r="N311" s="4" t="str">
        <f ca="1">INDEX(INDIRECT($4:$4),Table1[//DB])</f>
        <v>36</v>
      </c>
      <c r="O311" s="4" t="str">
        <f ca="1">INDEX(INDIRECT($4:$4),Table1[//DB])</f>
        <v>BOX</v>
      </c>
      <c r="P311" s="4" t="str">
        <f ca="1">INDEX(INDIRECT($4:$4),Table1[//DB])</f>
        <v>24</v>
      </c>
      <c r="Q311" s="4" t="str">
        <f ca="1">INDEX(INDIRECT($4:$4),Table1[//DB])</f>
        <v>PCS</v>
      </c>
      <c r="R311" s="4" t="str">
        <f ca="1">INDEX(INDIRECT($4:$4),Table1[//DB])</f>
        <v/>
      </c>
      <c r="S311" s="4" t="str">
        <f ca="1">INDEX(INDIRECT($4:$4),Table1[//DB])</f>
        <v/>
      </c>
      <c r="T311" s="4">
        <f ca="1">INDEX(INDIRECT($4:$4),Table1[//DB])</f>
        <v>864</v>
      </c>
      <c r="U311" s="4" t="str">
        <f ca="1">INDEX(INDIRECT($4:$4),Table1[//DB])</f>
        <v>PCS</v>
      </c>
      <c r="V311" s="4"/>
      <c r="W311" s="2">
        <f>INDEX([1]!NOTA[C],Table1[[#This Row],[//NOTA]])</f>
        <v>1</v>
      </c>
      <c r="X311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11" s="2">
        <f ca="1">INDEX(INDIRECT($2:$2),Table1[//NOTA])</f>
        <v>0</v>
      </c>
      <c r="Z311" s="2">
        <f>IF(Table1[[#This Row],[CTN]]&lt;1,"",INDEX([1]!NOTA[QTY],Table1[[#This Row],[//NOTA]]))</f>
        <v>864</v>
      </c>
      <c r="AA311" s="2" t="str">
        <f>IF(Table1[[#This Row],[CTN]]&lt;1,"",INDEX([1]!NOTA[STN],Table1[[#This Row],[//NOTA]]))</f>
        <v>PCS</v>
      </c>
      <c r="AB31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864</v>
      </c>
      <c r="AC311" s="4" t="str">
        <f>IF(Table1[[#This Row],[CTN]]&lt;1,INDEX([1]!NOTA[QTY],Table1[[#This Row],[//NOTA]]),"")</f>
        <v/>
      </c>
      <c r="AD311" s="4" t="str">
        <f>IF(Table1[[#This Row],[SISA]]="","",INDEX([1]!NOTA[STN],Table1[[#This Row],[//NOTA]]))</f>
        <v/>
      </c>
      <c r="AE31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11" s="2" t="str">
        <f>IF(Table1[[#This Row],[SISA X]]="","",Table1[[#This Row],[STN X]])</f>
        <v/>
      </c>
      <c r="AG311" s="2" t="str">
        <f ca="1">IF(AND(AX$5:AX$373&gt;=$3:$3,AX$5:AX$373&lt;=$4:$4),Table1[[#This Row],[CTN]],"")</f>
        <v/>
      </c>
      <c r="AH311" s="2" t="str">
        <f ca="1">IF(Table1[[#This Row],[CTN_MG_1]]="","",Table1[[#This Row],[SISA X]])</f>
        <v/>
      </c>
      <c r="AI311" s="2" t="str">
        <f ca="1">IF(Table1[[#This Row],[QTY_ECER_MG_1]]="","",Table1[[#This Row],[STN SISA X]])</f>
        <v/>
      </c>
      <c r="AJ311" s="2" t="str">
        <f ca="1">IF(Table1[[#This Row],[CTN_MG_1]]="","",COUNT(AG$6:AG311))</f>
        <v/>
      </c>
      <c r="AK311" s="2">
        <f ca="1">IF(AND(Table1[TGL_H]&gt;=$3:$3,Table1[TGL_H]&lt;=$4:$4),Table1[CTN],"")</f>
        <v>1</v>
      </c>
      <c r="AL311" s="2" t="str">
        <f ca="1">IF(Table1[[#This Row],[CTN_MG_2]]="","",Table1[[#This Row],[SISA X]])</f>
        <v/>
      </c>
      <c r="AM311" s="2" t="str">
        <f ca="1">IF(Table1[[#This Row],[QTY_ECER_MG_2]]="","",Table1[[#This Row],[STN SISA X]])</f>
        <v/>
      </c>
      <c r="AN311" s="2">
        <f ca="1">IF(Table1[[#This Row],[CTN_MG_2]]="","",COUNT(AK$6:AK311))</f>
        <v>137</v>
      </c>
      <c r="AO311" s="2" t="str">
        <f ca="1">IF(AND(AX$5:AX$373&gt;=$3:$3,AX$5:AX$373&lt;=$4:$4),Table1[[#This Row],[CTN]],"")</f>
        <v/>
      </c>
      <c r="AP311" s="2" t="str">
        <f ca="1">IF(Table1[[#This Row],[CTN_MG_3]]="","",Table1[[#This Row],[SISA X]])</f>
        <v/>
      </c>
      <c r="AQ311" s="2" t="str">
        <f ca="1">IF(Table1[[#This Row],[QTY_ECER_MG_3]]="","",Table1[[#This Row],[STN SISA X]])</f>
        <v/>
      </c>
      <c r="AR311" s="4" t="str">
        <f ca="1">IF(Table1[[#This Row],[CTN_MG_3]]="","",COUNT(AO$6:AO311))</f>
        <v/>
      </c>
      <c r="AS311" s="4" t="str">
        <f ca="1">IF(AND(Table1[[#This Row],[TGL_H]]&gt;=$3:$3,Table1[[#This Row],[TGL_H]]&lt;=$4:$4),Table1[[#This Row],[CTN]],"")</f>
        <v/>
      </c>
      <c r="AT311" s="4" t="str">
        <f ca="1">IF(Table1[[#This Row],[CTN_MG_4]]="","",Table1[[#This Row],[SISA X]])</f>
        <v/>
      </c>
      <c r="AU311" s="4" t="str">
        <f ca="1">IF(Table1[[#This Row],[QTY_ECER_MG_4]]="","",Table1[[#This Row],[STN SISA X]])</f>
        <v/>
      </c>
      <c r="AV311" s="4" t="str">
        <f ca="1">IF(Table1[[#This Row],[CTN_MG_4]]="","",COUNT(AS$6:AS311))</f>
        <v/>
      </c>
      <c r="AW311" s="4">
        <f ca="1">IF(Table1[[#This Row],[ID_4]]="",IF(Table1[[#This Row],[ID_3]]="",IF(Table1[[#This Row],[ID_2]]="",IF(Table1[[#This Row],[ID_1]]="","",1),2),3),4)</f>
        <v>2</v>
      </c>
      <c r="AX311" s="3">
        <f ca="1">INDEX([1]!NOTA[TGL_H],Table1[[#This Row],[//NOTA]])</f>
        <v>45121</v>
      </c>
    </row>
    <row r="312" spans="1:50" x14ac:dyDescent="0.25">
      <c r="A312" s="1">
        <v>383</v>
      </c>
      <c r="D312" s="4" t="str">
        <f ca="1">INDEX([1]!NOTA[NB NOTA_C_QTY],Table1[[#This Row],[//NOTA]])</f>
        <v>scissorssc828jk12lsnartomoro</v>
      </c>
      <c r="E312" s="4" t="str">
        <f ca="1">INDEX([1]!NOTA[NB NOTA_C_QTY],Table1[[#This Row],[//NOTA]])&amp;Table1[[#This Row],[MINGGU]]</f>
        <v>scissorssc828jk12lsnartomoro2</v>
      </c>
      <c r="F312" s="4">
        <f t="shared" si="4"/>
        <v>383</v>
      </c>
      <c r="G312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12" s="4">
        <f ca="1">MATCH(Table1[[#This Row],[NB NOTA_C_QTY]],[2]!db[NB NOTA_C_QTY+F],0)</f>
        <v>433</v>
      </c>
      <c r="I312" s="4" t="str">
        <f ca="1">INDEX(INDIRECT($4:$4),Table1[//DB])</f>
        <v>Gunting JK SC-828</v>
      </c>
      <c r="J312" s="4" t="str">
        <f ca="1">INDEX(INDIRECT($4:$4),Table1[//DB])</f>
        <v>ARTO MORO</v>
      </c>
      <c r="K312" s="5" t="str">
        <f ca="1">INDEX(INDIRECT($4:$4),Table1[//DB])</f>
        <v>ATALI</v>
      </c>
      <c r="L312" s="4" t="str">
        <f ca="1">INDEX(INDIRECT($4:$4),Table1[//DB])</f>
        <v>12 LSN</v>
      </c>
      <c r="M312" s="4" t="str">
        <f ca="1">INDEX(INDIRECT($4:$4),Table1[//DB])</f>
        <v>gunting</v>
      </c>
      <c r="N312" s="4" t="str">
        <f ca="1">INDEX(INDIRECT($4:$4),Table1[//DB])</f>
        <v>12</v>
      </c>
      <c r="O312" s="4" t="str">
        <f ca="1">INDEX(INDIRECT($4:$4),Table1[//DB])</f>
        <v>LSN</v>
      </c>
      <c r="P312" s="4">
        <f ca="1">INDEX(INDIRECT($4:$4),Table1[//DB])</f>
        <v>12</v>
      </c>
      <c r="Q312" s="4" t="str">
        <f ca="1">INDEX(INDIRECT($4:$4),Table1[//DB])</f>
        <v>PCS</v>
      </c>
      <c r="R312" s="4" t="str">
        <f ca="1">INDEX(INDIRECT($4:$4),Table1[//DB])</f>
        <v/>
      </c>
      <c r="S312" s="4" t="str">
        <f ca="1">INDEX(INDIRECT($4:$4),Table1[//DB])</f>
        <v/>
      </c>
      <c r="T312" s="4">
        <f ca="1">INDEX(INDIRECT($4:$4),Table1[//DB])</f>
        <v>144</v>
      </c>
      <c r="U312" s="4" t="str">
        <f ca="1">INDEX(INDIRECT($4:$4),Table1[//DB])</f>
        <v>PCS</v>
      </c>
      <c r="V312" s="4"/>
      <c r="W312" s="2">
        <f>INDEX([1]!NOTA[C],Table1[[#This Row],[//NOTA]])</f>
        <v>5</v>
      </c>
      <c r="X312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312" s="2">
        <f ca="1">INDEX(INDIRECT($2:$2),Table1[//NOTA])</f>
        <v>0</v>
      </c>
      <c r="Z312" s="2">
        <f>IF(Table1[[#This Row],[CTN]]&lt;1,"",INDEX([1]!NOTA[QTY],Table1[[#This Row],[//NOTA]]))</f>
        <v>720</v>
      </c>
      <c r="AA312" s="2" t="str">
        <f>IF(Table1[[#This Row],[CTN]]&lt;1,"",INDEX([1]!NOTA[STN],Table1[[#This Row],[//NOTA]]))</f>
        <v>PCS</v>
      </c>
      <c r="AB31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</v>
      </c>
      <c r="AC312" s="4" t="str">
        <f>IF(Table1[[#This Row],[CTN]]&lt;1,INDEX([1]!NOTA[QTY],Table1[[#This Row],[//NOTA]]),"")</f>
        <v/>
      </c>
      <c r="AD312" s="4" t="str">
        <f>IF(Table1[[#This Row],[SISA]]="","",INDEX([1]!NOTA[STN],Table1[[#This Row],[//NOTA]]))</f>
        <v/>
      </c>
      <c r="AE31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12" s="2" t="str">
        <f>IF(Table1[[#This Row],[SISA X]]="","",Table1[[#This Row],[STN X]])</f>
        <v/>
      </c>
      <c r="AG312" s="2" t="str">
        <f ca="1">IF(AND(AX$5:AX$373&gt;=$3:$3,AX$5:AX$373&lt;=$4:$4),Table1[[#This Row],[CTN]],"")</f>
        <v/>
      </c>
      <c r="AH312" s="2" t="str">
        <f ca="1">IF(Table1[[#This Row],[CTN_MG_1]]="","",Table1[[#This Row],[SISA X]])</f>
        <v/>
      </c>
      <c r="AI312" s="2" t="str">
        <f ca="1">IF(Table1[[#This Row],[QTY_ECER_MG_1]]="","",Table1[[#This Row],[STN SISA X]])</f>
        <v/>
      </c>
      <c r="AJ312" s="2" t="str">
        <f ca="1">IF(Table1[[#This Row],[CTN_MG_1]]="","",COUNT(AG$6:AG312))</f>
        <v/>
      </c>
      <c r="AK312" s="2">
        <f ca="1">IF(AND(Table1[TGL_H]&gt;=$3:$3,Table1[TGL_H]&lt;=$4:$4),Table1[CTN],"")</f>
        <v>5</v>
      </c>
      <c r="AL312" s="2" t="str">
        <f ca="1">IF(Table1[[#This Row],[CTN_MG_2]]="","",Table1[[#This Row],[SISA X]])</f>
        <v/>
      </c>
      <c r="AM312" s="2" t="str">
        <f ca="1">IF(Table1[[#This Row],[QTY_ECER_MG_2]]="","",Table1[[#This Row],[STN SISA X]])</f>
        <v/>
      </c>
      <c r="AN312" s="2">
        <f ca="1">IF(Table1[[#This Row],[CTN_MG_2]]="","",COUNT(AK$6:AK312))</f>
        <v>138</v>
      </c>
      <c r="AO312" s="2" t="str">
        <f ca="1">IF(AND(AX$5:AX$373&gt;=$3:$3,AX$5:AX$373&lt;=$4:$4),Table1[[#This Row],[CTN]],"")</f>
        <v/>
      </c>
      <c r="AP312" s="2" t="str">
        <f ca="1">IF(Table1[[#This Row],[CTN_MG_3]]="","",Table1[[#This Row],[SISA X]])</f>
        <v/>
      </c>
      <c r="AQ312" s="2" t="str">
        <f ca="1">IF(Table1[[#This Row],[QTY_ECER_MG_3]]="","",Table1[[#This Row],[STN SISA X]])</f>
        <v/>
      </c>
      <c r="AR312" s="4" t="str">
        <f ca="1">IF(Table1[[#This Row],[CTN_MG_3]]="","",COUNT(AO$6:AO312))</f>
        <v/>
      </c>
      <c r="AS312" s="4" t="str">
        <f ca="1">IF(AND(Table1[[#This Row],[TGL_H]]&gt;=$3:$3,Table1[[#This Row],[TGL_H]]&lt;=$4:$4),Table1[[#This Row],[CTN]],"")</f>
        <v/>
      </c>
      <c r="AT312" s="4" t="str">
        <f ca="1">IF(Table1[[#This Row],[CTN_MG_4]]="","",Table1[[#This Row],[SISA X]])</f>
        <v/>
      </c>
      <c r="AU312" s="4" t="str">
        <f ca="1">IF(Table1[[#This Row],[QTY_ECER_MG_4]]="","",Table1[[#This Row],[STN SISA X]])</f>
        <v/>
      </c>
      <c r="AV312" s="4" t="str">
        <f ca="1">IF(Table1[[#This Row],[CTN_MG_4]]="","",COUNT(AS$6:AS312))</f>
        <v/>
      </c>
      <c r="AW312" s="4">
        <f ca="1">IF(Table1[[#This Row],[ID_4]]="",IF(Table1[[#This Row],[ID_3]]="",IF(Table1[[#This Row],[ID_2]]="",IF(Table1[[#This Row],[ID_1]]="","",1),2),3),4)</f>
        <v>2</v>
      </c>
      <c r="AX312" s="3">
        <f ca="1">INDEX([1]!NOTA[TGL_H],Table1[[#This Row],[//NOTA]])</f>
        <v>45121</v>
      </c>
    </row>
    <row r="313" spans="1:50" x14ac:dyDescent="0.25">
      <c r="A313" s="1">
        <v>384</v>
      </c>
      <c r="D313" s="4" t="str">
        <f ca="1">INDEX([1]!NOTA[NB NOTA_C_QTY],Table1[[#This Row],[//NOTA]])</f>
        <v>scissorssc838jk12lsnartomoro</v>
      </c>
      <c r="E313" s="4" t="str">
        <f ca="1">INDEX([1]!NOTA[NB NOTA_C_QTY],Table1[[#This Row],[//NOTA]])&amp;Table1[[#This Row],[MINGGU]]</f>
        <v>scissorssc838jk12lsnartomoro2</v>
      </c>
      <c r="F313" s="4">
        <f t="shared" si="4"/>
        <v>384</v>
      </c>
      <c r="G313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13" s="4">
        <f ca="1">MATCH(Table1[[#This Row],[NB NOTA_C_QTY]],[2]!db[NB NOTA_C_QTY+F],0)</f>
        <v>435</v>
      </c>
      <c r="I313" s="4" t="str">
        <f ca="1">INDEX(INDIRECT($4:$4),Table1[//DB])</f>
        <v>Gunting JK SC-838</v>
      </c>
      <c r="J313" s="4" t="str">
        <f ca="1">INDEX(INDIRECT($4:$4),Table1[//DB])</f>
        <v>ARTO MORO</v>
      </c>
      <c r="K313" s="5" t="str">
        <f ca="1">INDEX(INDIRECT($4:$4),Table1[//DB])</f>
        <v>ATALI</v>
      </c>
      <c r="L313" s="4" t="str">
        <f ca="1">INDEX(INDIRECT($4:$4),Table1[//DB])</f>
        <v>12 LSN</v>
      </c>
      <c r="M313" s="4" t="str">
        <f ca="1">INDEX(INDIRECT($4:$4),Table1[//DB])</f>
        <v>gunting</v>
      </c>
      <c r="N313" s="4" t="str">
        <f ca="1">INDEX(INDIRECT($4:$4),Table1[//DB])</f>
        <v>12</v>
      </c>
      <c r="O313" s="4" t="str">
        <f ca="1">INDEX(INDIRECT($4:$4),Table1[//DB])</f>
        <v>LSN</v>
      </c>
      <c r="P313" s="4">
        <f ca="1">INDEX(INDIRECT($4:$4),Table1[//DB])</f>
        <v>12</v>
      </c>
      <c r="Q313" s="4" t="str">
        <f ca="1">INDEX(INDIRECT($4:$4),Table1[//DB])</f>
        <v>PCS</v>
      </c>
      <c r="R313" s="4" t="str">
        <f ca="1">INDEX(INDIRECT($4:$4),Table1[//DB])</f>
        <v/>
      </c>
      <c r="S313" s="4" t="str">
        <f ca="1">INDEX(INDIRECT($4:$4),Table1[//DB])</f>
        <v/>
      </c>
      <c r="T313" s="4">
        <f ca="1">INDEX(INDIRECT($4:$4),Table1[//DB])</f>
        <v>144</v>
      </c>
      <c r="U313" s="4" t="str">
        <f ca="1">INDEX(INDIRECT($4:$4),Table1[//DB])</f>
        <v>PCS</v>
      </c>
      <c r="V313" s="4"/>
      <c r="W313" s="2">
        <f>INDEX([1]!NOTA[C],Table1[[#This Row],[//NOTA]])</f>
        <v>5</v>
      </c>
      <c r="X313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313" s="2">
        <f ca="1">INDEX(INDIRECT($2:$2),Table1[//NOTA])</f>
        <v>0</v>
      </c>
      <c r="Z313" s="2">
        <f>IF(Table1[[#This Row],[CTN]]&lt;1,"",INDEX([1]!NOTA[QTY],Table1[[#This Row],[//NOTA]]))</f>
        <v>720</v>
      </c>
      <c r="AA313" s="2" t="str">
        <f>IF(Table1[[#This Row],[CTN]]&lt;1,"",INDEX([1]!NOTA[STN],Table1[[#This Row],[//NOTA]]))</f>
        <v>PCS</v>
      </c>
      <c r="AB31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</v>
      </c>
      <c r="AC313" s="4" t="str">
        <f>IF(Table1[[#This Row],[CTN]]&lt;1,INDEX([1]!NOTA[QTY],Table1[[#This Row],[//NOTA]]),"")</f>
        <v/>
      </c>
      <c r="AD313" s="4" t="str">
        <f>IF(Table1[[#This Row],[SISA]]="","",INDEX([1]!NOTA[STN],Table1[[#This Row],[//NOTA]]))</f>
        <v/>
      </c>
      <c r="AE31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13" s="2" t="str">
        <f>IF(Table1[[#This Row],[SISA X]]="","",Table1[[#This Row],[STN X]])</f>
        <v/>
      </c>
      <c r="AG313" s="2" t="str">
        <f ca="1">IF(AND(AX$5:AX$373&gt;=$3:$3,AX$5:AX$373&lt;=$4:$4),Table1[[#This Row],[CTN]],"")</f>
        <v/>
      </c>
      <c r="AH313" s="2" t="str">
        <f ca="1">IF(Table1[[#This Row],[CTN_MG_1]]="","",Table1[[#This Row],[SISA X]])</f>
        <v/>
      </c>
      <c r="AI313" s="2" t="str">
        <f ca="1">IF(Table1[[#This Row],[QTY_ECER_MG_1]]="","",Table1[[#This Row],[STN SISA X]])</f>
        <v/>
      </c>
      <c r="AJ313" s="2" t="str">
        <f ca="1">IF(Table1[[#This Row],[CTN_MG_1]]="","",COUNT(AG$6:AG313))</f>
        <v/>
      </c>
      <c r="AK313" s="2">
        <f ca="1">IF(AND(Table1[TGL_H]&gt;=$3:$3,Table1[TGL_H]&lt;=$4:$4),Table1[CTN],"")</f>
        <v>5</v>
      </c>
      <c r="AL313" s="2" t="str">
        <f ca="1">IF(Table1[[#This Row],[CTN_MG_2]]="","",Table1[[#This Row],[SISA X]])</f>
        <v/>
      </c>
      <c r="AM313" s="2" t="str">
        <f ca="1">IF(Table1[[#This Row],[QTY_ECER_MG_2]]="","",Table1[[#This Row],[STN SISA X]])</f>
        <v/>
      </c>
      <c r="AN313" s="2">
        <f ca="1">IF(Table1[[#This Row],[CTN_MG_2]]="","",COUNT(AK$6:AK313))</f>
        <v>139</v>
      </c>
      <c r="AO313" s="2" t="str">
        <f ca="1">IF(AND(AX$5:AX$373&gt;=$3:$3,AX$5:AX$373&lt;=$4:$4),Table1[[#This Row],[CTN]],"")</f>
        <v/>
      </c>
      <c r="AP313" s="2" t="str">
        <f ca="1">IF(Table1[[#This Row],[CTN_MG_3]]="","",Table1[[#This Row],[SISA X]])</f>
        <v/>
      </c>
      <c r="AQ313" s="2" t="str">
        <f ca="1">IF(Table1[[#This Row],[QTY_ECER_MG_3]]="","",Table1[[#This Row],[STN SISA X]])</f>
        <v/>
      </c>
      <c r="AR313" s="4" t="str">
        <f ca="1">IF(Table1[[#This Row],[CTN_MG_3]]="","",COUNT(AO$6:AO313))</f>
        <v/>
      </c>
      <c r="AS313" s="4" t="str">
        <f ca="1">IF(AND(Table1[[#This Row],[TGL_H]]&gt;=$3:$3,Table1[[#This Row],[TGL_H]]&lt;=$4:$4),Table1[[#This Row],[CTN]],"")</f>
        <v/>
      </c>
      <c r="AT313" s="4" t="str">
        <f ca="1">IF(Table1[[#This Row],[CTN_MG_4]]="","",Table1[[#This Row],[SISA X]])</f>
        <v/>
      </c>
      <c r="AU313" s="4" t="str">
        <f ca="1">IF(Table1[[#This Row],[QTY_ECER_MG_4]]="","",Table1[[#This Row],[STN SISA X]])</f>
        <v/>
      </c>
      <c r="AV313" s="4" t="str">
        <f ca="1">IF(Table1[[#This Row],[CTN_MG_4]]="","",COUNT(AS$6:AS313))</f>
        <v/>
      </c>
      <c r="AW313" s="4">
        <f ca="1">IF(Table1[[#This Row],[ID_4]]="",IF(Table1[[#This Row],[ID_3]]="",IF(Table1[[#This Row],[ID_2]]="",IF(Table1[[#This Row],[ID_1]]="","",1),2),3),4)</f>
        <v>2</v>
      </c>
      <c r="AX313" s="3">
        <f ca="1">INDEX([1]!NOTA[TGL_H],Table1[[#This Row],[//NOTA]])</f>
        <v>45121</v>
      </c>
    </row>
    <row r="314" spans="1:50" x14ac:dyDescent="0.25">
      <c r="A314" s="1">
        <v>385</v>
      </c>
      <c r="D314" s="4" t="str">
        <f ca="1">INDEX([1]!NOTA[NB NOTA_C_QTY],Table1[[#This Row],[//NOTA]])</f>
        <v>scissorssc848jk12lsnartomoro</v>
      </c>
      <c r="E314" s="4" t="str">
        <f ca="1">INDEX([1]!NOTA[NB NOTA_C_QTY],Table1[[#This Row],[//NOTA]])&amp;Table1[[#This Row],[MINGGU]]</f>
        <v>scissorssc848jk12lsnartomoro2</v>
      </c>
      <c r="F314" s="4">
        <f t="shared" si="4"/>
        <v>385</v>
      </c>
      <c r="G314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14" s="4">
        <f ca="1">MATCH(Table1[[#This Row],[NB NOTA_C_QTY]],[2]!db[NB NOTA_C_QTY+F],0)</f>
        <v>437</v>
      </c>
      <c r="I314" s="4" t="str">
        <f ca="1">INDEX(INDIRECT($4:$4),Table1[//DB])</f>
        <v>Gunting JK SC-848</v>
      </c>
      <c r="J314" s="4" t="str">
        <f ca="1">INDEX(INDIRECT($4:$4),Table1[//DB])</f>
        <v>ARTO MORO</v>
      </c>
      <c r="K314" s="5" t="str">
        <f ca="1">INDEX(INDIRECT($4:$4),Table1[//DB])</f>
        <v>ATALI</v>
      </c>
      <c r="L314" s="4" t="str">
        <f ca="1">INDEX(INDIRECT($4:$4),Table1[//DB])</f>
        <v>12 LSN</v>
      </c>
      <c r="M314" s="4" t="str">
        <f ca="1">INDEX(INDIRECT($4:$4),Table1[//DB])</f>
        <v>gunting</v>
      </c>
      <c r="N314" s="4" t="str">
        <f ca="1">INDEX(INDIRECT($4:$4),Table1[//DB])</f>
        <v>12</v>
      </c>
      <c r="O314" s="4" t="str">
        <f ca="1">INDEX(INDIRECT($4:$4),Table1[//DB])</f>
        <v>LSN</v>
      </c>
      <c r="P314" s="4">
        <f ca="1">INDEX(INDIRECT($4:$4),Table1[//DB])</f>
        <v>12</v>
      </c>
      <c r="Q314" s="4" t="str">
        <f ca="1">INDEX(INDIRECT($4:$4),Table1[//DB])</f>
        <v>PCS</v>
      </c>
      <c r="R314" s="4" t="str">
        <f ca="1">INDEX(INDIRECT($4:$4),Table1[//DB])</f>
        <v/>
      </c>
      <c r="S314" s="4" t="str">
        <f ca="1">INDEX(INDIRECT($4:$4),Table1[//DB])</f>
        <v/>
      </c>
      <c r="T314" s="4">
        <f ca="1">INDEX(INDIRECT($4:$4),Table1[//DB])</f>
        <v>144</v>
      </c>
      <c r="U314" s="4" t="str">
        <f ca="1">INDEX(INDIRECT($4:$4),Table1[//DB])</f>
        <v>PCS</v>
      </c>
      <c r="V314" s="4"/>
      <c r="W314" s="2">
        <f>INDEX([1]!NOTA[C],Table1[[#This Row],[//NOTA]])</f>
        <v>2</v>
      </c>
      <c r="X314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314" s="2">
        <f ca="1">INDEX(INDIRECT($2:$2),Table1[//NOTA])</f>
        <v>0</v>
      </c>
      <c r="Z314" s="2">
        <f>IF(Table1[[#This Row],[CTN]]&lt;1,"",INDEX([1]!NOTA[QTY],Table1[[#This Row],[//NOTA]]))</f>
        <v>288</v>
      </c>
      <c r="AA314" s="2" t="str">
        <f>IF(Table1[[#This Row],[CTN]]&lt;1,"",INDEX([1]!NOTA[STN],Table1[[#This Row],[//NOTA]]))</f>
        <v>PCS</v>
      </c>
      <c r="AB31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C314" s="4" t="str">
        <f>IF(Table1[[#This Row],[CTN]]&lt;1,INDEX([1]!NOTA[QTY],Table1[[#This Row],[//NOTA]]),"")</f>
        <v/>
      </c>
      <c r="AD314" s="4" t="str">
        <f>IF(Table1[[#This Row],[SISA]]="","",INDEX([1]!NOTA[STN],Table1[[#This Row],[//NOTA]]))</f>
        <v/>
      </c>
      <c r="AE31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14" s="2" t="str">
        <f>IF(Table1[[#This Row],[SISA X]]="","",Table1[[#This Row],[STN X]])</f>
        <v/>
      </c>
      <c r="AG314" s="2" t="str">
        <f ca="1">IF(AND(AX$5:AX$373&gt;=$3:$3,AX$5:AX$373&lt;=$4:$4),Table1[[#This Row],[CTN]],"")</f>
        <v/>
      </c>
      <c r="AH314" s="2" t="str">
        <f ca="1">IF(Table1[[#This Row],[CTN_MG_1]]="","",Table1[[#This Row],[SISA X]])</f>
        <v/>
      </c>
      <c r="AI314" s="2" t="str">
        <f ca="1">IF(Table1[[#This Row],[QTY_ECER_MG_1]]="","",Table1[[#This Row],[STN SISA X]])</f>
        <v/>
      </c>
      <c r="AJ314" s="2" t="str">
        <f ca="1">IF(Table1[[#This Row],[CTN_MG_1]]="","",COUNT(AG$6:AG314))</f>
        <v/>
      </c>
      <c r="AK314" s="2">
        <f ca="1">IF(AND(Table1[TGL_H]&gt;=$3:$3,Table1[TGL_H]&lt;=$4:$4),Table1[CTN],"")</f>
        <v>2</v>
      </c>
      <c r="AL314" s="2" t="str">
        <f ca="1">IF(Table1[[#This Row],[CTN_MG_2]]="","",Table1[[#This Row],[SISA X]])</f>
        <v/>
      </c>
      <c r="AM314" s="2" t="str">
        <f ca="1">IF(Table1[[#This Row],[QTY_ECER_MG_2]]="","",Table1[[#This Row],[STN SISA X]])</f>
        <v/>
      </c>
      <c r="AN314" s="2">
        <f ca="1">IF(Table1[[#This Row],[CTN_MG_2]]="","",COUNT(AK$6:AK314))</f>
        <v>140</v>
      </c>
      <c r="AO314" s="2" t="str">
        <f ca="1">IF(AND(AX$5:AX$373&gt;=$3:$3,AX$5:AX$373&lt;=$4:$4),Table1[[#This Row],[CTN]],"")</f>
        <v/>
      </c>
      <c r="AP314" s="2" t="str">
        <f ca="1">IF(Table1[[#This Row],[CTN_MG_3]]="","",Table1[[#This Row],[SISA X]])</f>
        <v/>
      </c>
      <c r="AQ314" s="2" t="str">
        <f ca="1">IF(Table1[[#This Row],[QTY_ECER_MG_3]]="","",Table1[[#This Row],[STN SISA X]])</f>
        <v/>
      </c>
      <c r="AR314" s="4" t="str">
        <f ca="1">IF(Table1[[#This Row],[CTN_MG_3]]="","",COUNT(AO$6:AO314))</f>
        <v/>
      </c>
      <c r="AS314" s="4" t="str">
        <f ca="1">IF(AND(Table1[[#This Row],[TGL_H]]&gt;=$3:$3,Table1[[#This Row],[TGL_H]]&lt;=$4:$4),Table1[[#This Row],[CTN]],"")</f>
        <v/>
      </c>
      <c r="AT314" s="4" t="str">
        <f ca="1">IF(Table1[[#This Row],[CTN_MG_4]]="","",Table1[[#This Row],[SISA X]])</f>
        <v/>
      </c>
      <c r="AU314" s="4" t="str">
        <f ca="1">IF(Table1[[#This Row],[QTY_ECER_MG_4]]="","",Table1[[#This Row],[STN SISA X]])</f>
        <v/>
      </c>
      <c r="AV314" s="4" t="str">
        <f ca="1">IF(Table1[[#This Row],[CTN_MG_4]]="","",COUNT(AS$6:AS314))</f>
        <v/>
      </c>
      <c r="AW314" s="4">
        <f ca="1">IF(Table1[[#This Row],[ID_4]]="",IF(Table1[[#This Row],[ID_3]]="",IF(Table1[[#This Row],[ID_2]]="",IF(Table1[[#This Row],[ID_1]]="","",1),2),3),4)</f>
        <v>2</v>
      </c>
      <c r="AX314" s="3">
        <f ca="1">INDEX([1]!NOTA[TGL_H],Table1[[#This Row],[//NOTA]])</f>
        <v>45121</v>
      </c>
    </row>
    <row r="315" spans="1:50" x14ac:dyDescent="0.25">
      <c r="A315" s="1">
        <v>387</v>
      </c>
      <c r="D315" s="4" t="str">
        <f ca="1">INDEX([1]!NOTA[NB NOTA_C_QTY],Table1[[#This Row],[//NOTA]])</f>
        <v>glueglr35jk48lsnartomoro</v>
      </c>
      <c r="E315" s="4" t="str">
        <f ca="1">INDEX([1]!NOTA[NB NOTA_C_QTY],Table1[[#This Row],[//NOTA]])&amp;Table1[[#This Row],[MINGGU]]</f>
        <v>glueglr35jk48lsnartomoro2</v>
      </c>
      <c r="F315" s="4">
        <f t="shared" si="4"/>
        <v>387</v>
      </c>
      <c r="G315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15" s="4">
        <f ca="1">MATCH(Table1[[#This Row],[NB NOTA_C_QTY]],[2]!db[NB NOTA_C_QTY+F],0)</f>
        <v>546</v>
      </c>
      <c r="I315" s="4" t="str">
        <f ca="1">INDEX(INDIRECT($4:$4),Table1[//DB])</f>
        <v>Lem JK GL-R35</v>
      </c>
      <c r="J315" s="4" t="str">
        <f ca="1">INDEX(INDIRECT($4:$4),Table1[//DB])</f>
        <v>ARTO MORO</v>
      </c>
      <c r="K315" s="5" t="str">
        <f ca="1">INDEX(INDIRECT($4:$4),Table1[//DB])</f>
        <v>ATALI</v>
      </c>
      <c r="L315" s="4" t="str">
        <f ca="1">INDEX(INDIRECT($4:$4),Table1[//DB])</f>
        <v>48 LSN</v>
      </c>
      <c r="M315" s="4" t="str">
        <f ca="1">INDEX(INDIRECT($4:$4),Table1[//DB])</f>
        <v>lem</v>
      </c>
      <c r="N315" s="4" t="str">
        <f ca="1">INDEX(INDIRECT($4:$4),Table1[//DB])</f>
        <v>48</v>
      </c>
      <c r="O315" s="4" t="str">
        <f ca="1">INDEX(INDIRECT($4:$4),Table1[//DB])</f>
        <v>LSN</v>
      </c>
      <c r="P315" s="4">
        <f ca="1">INDEX(INDIRECT($4:$4),Table1[//DB])</f>
        <v>12</v>
      </c>
      <c r="Q315" s="4" t="str">
        <f ca="1">INDEX(INDIRECT($4:$4),Table1[//DB])</f>
        <v>PCS</v>
      </c>
      <c r="R315" s="4" t="str">
        <f ca="1">INDEX(INDIRECT($4:$4),Table1[//DB])</f>
        <v/>
      </c>
      <c r="S315" s="4" t="str">
        <f ca="1">INDEX(INDIRECT($4:$4),Table1[//DB])</f>
        <v/>
      </c>
      <c r="T315" s="4">
        <f ca="1">INDEX(INDIRECT($4:$4),Table1[//DB])</f>
        <v>576</v>
      </c>
      <c r="U315" s="4" t="str">
        <f ca="1">INDEX(INDIRECT($4:$4),Table1[//DB])</f>
        <v>PCS</v>
      </c>
      <c r="V315" s="4"/>
      <c r="W315" s="2">
        <f>INDEX([1]!NOTA[C],Table1[[#This Row],[//NOTA]])</f>
        <v>12</v>
      </c>
      <c r="X315" s="2">
        <f ca="1">IF(Table1[[#This Row],[Column5]]/Table1[[#This Row],[QTY X]]=Table1[[#This Row],[CTN]],Table1[[#This Row],[Column5]]/Table1[[#This Row],[QTY X]],Table1[[#This Row],[Column5]]/Table1[[#This Row],[QTY X]]&amp;" xxx ")</f>
        <v>12</v>
      </c>
      <c r="Y315" s="2">
        <f ca="1">INDEX(INDIRECT($2:$2),Table1[//NOTA])</f>
        <v>0</v>
      </c>
      <c r="Z315" s="2">
        <f>IF(Table1[[#This Row],[CTN]]&lt;1,"",INDEX([1]!NOTA[QTY],Table1[[#This Row],[//NOTA]]))</f>
        <v>6912</v>
      </c>
      <c r="AA315" s="2" t="str">
        <f>IF(Table1[[#This Row],[CTN]]&lt;1,"",INDEX([1]!NOTA[STN],Table1[[#This Row],[//NOTA]]))</f>
        <v>PCS</v>
      </c>
      <c r="AB31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6912</v>
      </c>
      <c r="AC315" s="4" t="str">
        <f>IF(Table1[[#This Row],[CTN]]&lt;1,INDEX([1]!NOTA[QTY],Table1[[#This Row],[//NOTA]]),"")</f>
        <v/>
      </c>
      <c r="AD315" s="4" t="str">
        <f>IF(Table1[[#This Row],[SISA]]="","",INDEX([1]!NOTA[STN],Table1[[#This Row],[//NOTA]]))</f>
        <v/>
      </c>
      <c r="AE31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15" s="2" t="str">
        <f>IF(Table1[[#This Row],[SISA X]]="","",Table1[[#This Row],[STN X]])</f>
        <v/>
      </c>
      <c r="AG315" s="2" t="str">
        <f ca="1">IF(AND(AX$5:AX$373&gt;=$3:$3,AX$5:AX$373&lt;=$4:$4),Table1[[#This Row],[CTN]],"")</f>
        <v/>
      </c>
      <c r="AH315" s="2" t="str">
        <f ca="1">IF(Table1[[#This Row],[CTN_MG_1]]="","",Table1[[#This Row],[SISA X]])</f>
        <v/>
      </c>
      <c r="AI315" s="2" t="str">
        <f ca="1">IF(Table1[[#This Row],[QTY_ECER_MG_1]]="","",Table1[[#This Row],[STN SISA X]])</f>
        <v/>
      </c>
      <c r="AJ315" s="2" t="str">
        <f ca="1">IF(Table1[[#This Row],[CTN_MG_1]]="","",COUNT(AG$6:AG315))</f>
        <v/>
      </c>
      <c r="AK315" s="2">
        <f ca="1">IF(AND(Table1[TGL_H]&gt;=$3:$3,Table1[TGL_H]&lt;=$4:$4),Table1[CTN],"")</f>
        <v>12</v>
      </c>
      <c r="AL315" s="2" t="str">
        <f ca="1">IF(Table1[[#This Row],[CTN_MG_2]]="","",Table1[[#This Row],[SISA X]])</f>
        <v/>
      </c>
      <c r="AM315" s="2" t="str">
        <f ca="1">IF(Table1[[#This Row],[QTY_ECER_MG_2]]="","",Table1[[#This Row],[STN SISA X]])</f>
        <v/>
      </c>
      <c r="AN315" s="2">
        <f ca="1">IF(Table1[[#This Row],[CTN_MG_2]]="","",COUNT(AK$6:AK315))</f>
        <v>141</v>
      </c>
      <c r="AO315" s="2" t="str">
        <f ca="1">IF(AND(AX$5:AX$373&gt;=$3:$3,AX$5:AX$373&lt;=$4:$4),Table1[[#This Row],[CTN]],"")</f>
        <v/>
      </c>
      <c r="AP315" s="2" t="str">
        <f ca="1">IF(Table1[[#This Row],[CTN_MG_3]]="","",Table1[[#This Row],[SISA X]])</f>
        <v/>
      </c>
      <c r="AQ315" s="2" t="str">
        <f ca="1">IF(Table1[[#This Row],[QTY_ECER_MG_3]]="","",Table1[[#This Row],[STN SISA X]])</f>
        <v/>
      </c>
      <c r="AR315" s="4" t="str">
        <f ca="1">IF(Table1[[#This Row],[CTN_MG_3]]="","",COUNT(AO$6:AO315))</f>
        <v/>
      </c>
      <c r="AS315" s="4" t="str">
        <f ca="1">IF(AND(Table1[[#This Row],[TGL_H]]&gt;=$3:$3,Table1[[#This Row],[TGL_H]]&lt;=$4:$4),Table1[[#This Row],[CTN]],"")</f>
        <v/>
      </c>
      <c r="AT315" s="4" t="str">
        <f ca="1">IF(Table1[[#This Row],[CTN_MG_4]]="","",Table1[[#This Row],[SISA X]])</f>
        <v/>
      </c>
      <c r="AU315" s="4" t="str">
        <f ca="1">IF(Table1[[#This Row],[QTY_ECER_MG_4]]="","",Table1[[#This Row],[STN SISA X]])</f>
        <v/>
      </c>
      <c r="AV315" s="4" t="str">
        <f ca="1">IF(Table1[[#This Row],[CTN_MG_4]]="","",COUNT(AS$6:AS315))</f>
        <v/>
      </c>
      <c r="AW315" s="4">
        <f ca="1">IF(Table1[[#This Row],[ID_4]]="",IF(Table1[[#This Row],[ID_3]]="",IF(Table1[[#This Row],[ID_2]]="",IF(Table1[[#This Row],[ID_1]]="","",1),2),3),4)</f>
        <v>2</v>
      </c>
      <c r="AX315" s="3">
        <f ca="1">INDEX([1]!NOTA[TGL_H],Table1[[#This Row],[//NOTA]])</f>
        <v>45121</v>
      </c>
    </row>
    <row r="316" spans="1:50" x14ac:dyDescent="0.25">
      <c r="A316" s="1">
        <v>388</v>
      </c>
      <c r="D316" s="4" t="str">
        <f ca="1">INDEX([1]!NOTA[NB NOTA_C_QTY],Table1[[#This Row],[//NOTA]])</f>
        <v>colorpencilcp36pbjk8box6setartomoro</v>
      </c>
      <c r="E316" s="4" t="str">
        <f ca="1">INDEX([1]!NOTA[NB NOTA_C_QTY],Table1[[#This Row],[//NOTA]])&amp;Table1[[#This Row],[MINGGU]]</f>
        <v>colorpencilcp36pbjk8box6setartomoro2</v>
      </c>
      <c r="F316" s="4">
        <f t="shared" si="4"/>
        <v>388</v>
      </c>
      <c r="G316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16" s="4">
        <f ca="1">MATCH(Table1[[#This Row],[NB NOTA_C_QTY]],[2]!db[NB NOTA_C_QTY+F],0)</f>
        <v>785</v>
      </c>
      <c r="I316" s="4" t="str">
        <f ca="1">INDEX(INDIRECT($4:$4),Table1[//DB])</f>
        <v>PW JK 36W CP-36 PB panjang</v>
      </c>
      <c r="J316" s="4" t="str">
        <f ca="1">INDEX(INDIRECT($4:$4),Table1[//DB])</f>
        <v>ARTO MORO</v>
      </c>
      <c r="K316" s="5" t="str">
        <f ca="1">INDEX(INDIRECT($4:$4),Table1[//DB])</f>
        <v>ATALI</v>
      </c>
      <c r="L316" s="4" t="str">
        <f ca="1">INDEX(INDIRECT($4:$4),Table1[//DB])</f>
        <v>8 BOX (6 SET)</v>
      </c>
      <c r="M316" s="4" t="str">
        <f ca="1">INDEX(INDIRECT($4:$4),Table1[//DB])</f>
        <v>pw</v>
      </c>
      <c r="N316" s="4" t="str">
        <f ca="1">INDEX(INDIRECT($4:$4),Table1[//DB])</f>
        <v>8</v>
      </c>
      <c r="O316" s="4" t="str">
        <f ca="1">INDEX(INDIRECT($4:$4),Table1[//DB])</f>
        <v>BOX</v>
      </c>
      <c r="P316" s="4" t="str">
        <f ca="1">INDEX(INDIRECT($4:$4),Table1[//DB])</f>
        <v>6</v>
      </c>
      <c r="Q316" s="4" t="str">
        <f ca="1">INDEX(INDIRECT($4:$4),Table1[//DB])</f>
        <v>SET</v>
      </c>
      <c r="R316" s="4" t="str">
        <f ca="1">INDEX(INDIRECT($4:$4),Table1[//DB])</f>
        <v/>
      </c>
      <c r="S316" s="4" t="str">
        <f ca="1">INDEX(INDIRECT($4:$4),Table1[//DB])</f>
        <v/>
      </c>
      <c r="T316" s="4">
        <f ca="1">INDEX(INDIRECT($4:$4),Table1[//DB])</f>
        <v>48</v>
      </c>
      <c r="U316" s="4" t="str">
        <f ca="1">INDEX(INDIRECT($4:$4),Table1[//DB])</f>
        <v>SET</v>
      </c>
      <c r="V316" s="4"/>
      <c r="W316" s="2">
        <f>INDEX([1]!NOTA[C],Table1[[#This Row],[//NOTA]])</f>
        <v>2</v>
      </c>
      <c r="X316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316" s="2">
        <f ca="1">INDEX(INDIRECT($2:$2),Table1[//NOTA])</f>
        <v>0</v>
      </c>
      <c r="Z316" s="2">
        <f>IF(Table1[[#This Row],[CTN]]&lt;1,"",INDEX([1]!NOTA[QTY],Table1[[#This Row],[//NOTA]]))</f>
        <v>96</v>
      </c>
      <c r="AA316" s="2" t="str">
        <f>IF(Table1[[#This Row],[CTN]]&lt;1,"",INDEX([1]!NOTA[STN],Table1[[#This Row],[//NOTA]]))</f>
        <v>SET</v>
      </c>
      <c r="AB31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96</v>
      </c>
      <c r="AC316" s="4" t="str">
        <f>IF(Table1[[#This Row],[CTN]]&lt;1,INDEX([1]!NOTA[QTY],Table1[[#This Row],[//NOTA]]),"")</f>
        <v/>
      </c>
      <c r="AD316" s="4" t="str">
        <f>IF(Table1[[#This Row],[SISA]]="","",INDEX([1]!NOTA[STN],Table1[[#This Row],[//NOTA]]))</f>
        <v/>
      </c>
      <c r="AE31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16" s="2" t="str">
        <f>IF(Table1[[#This Row],[SISA X]]="","",Table1[[#This Row],[STN X]])</f>
        <v/>
      </c>
      <c r="AG316" s="2" t="str">
        <f ca="1">IF(AND(AX$5:AX$373&gt;=$3:$3,AX$5:AX$373&lt;=$4:$4),Table1[[#This Row],[CTN]],"")</f>
        <v/>
      </c>
      <c r="AH316" s="2" t="str">
        <f ca="1">IF(Table1[[#This Row],[CTN_MG_1]]="","",Table1[[#This Row],[SISA X]])</f>
        <v/>
      </c>
      <c r="AI316" s="2" t="str">
        <f ca="1">IF(Table1[[#This Row],[QTY_ECER_MG_1]]="","",Table1[[#This Row],[STN SISA X]])</f>
        <v/>
      </c>
      <c r="AJ316" s="2" t="str">
        <f ca="1">IF(Table1[[#This Row],[CTN_MG_1]]="","",COUNT(AG$6:AG316))</f>
        <v/>
      </c>
      <c r="AK316" s="2">
        <f ca="1">IF(AND(Table1[TGL_H]&gt;=$3:$3,Table1[TGL_H]&lt;=$4:$4),Table1[CTN],"")</f>
        <v>2</v>
      </c>
      <c r="AL316" s="2" t="str">
        <f ca="1">IF(Table1[[#This Row],[CTN_MG_2]]="","",Table1[[#This Row],[SISA X]])</f>
        <v/>
      </c>
      <c r="AM316" s="2" t="str">
        <f ca="1">IF(Table1[[#This Row],[QTY_ECER_MG_2]]="","",Table1[[#This Row],[STN SISA X]])</f>
        <v/>
      </c>
      <c r="AN316" s="2">
        <f ca="1">IF(Table1[[#This Row],[CTN_MG_2]]="","",COUNT(AK$6:AK316))</f>
        <v>142</v>
      </c>
      <c r="AO316" s="2" t="str">
        <f ca="1">IF(AND(AX$5:AX$373&gt;=$3:$3,AX$5:AX$373&lt;=$4:$4),Table1[[#This Row],[CTN]],"")</f>
        <v/>
      </c>
      <c r="AP316" s="2" t="str">
        <f ca="1">IF(Table1[[#This Row],[CTN_MG_3]]="","",Table1[[#This Row],[SISA X]])</f>
        <v/>
      </c>
      <c r="AQ316" s="2" t="str">
        <f ca="1">IF(Table1[[#This Row],[QTY_ECER_MG_3]]="","",Table1[[#This Row],[STN SISA X]])</f>
        <v/>
      </c>
      <c r="AR316" s="4" t="str">
        <f ca="1">IF(Table1[[#This Row],[CTN_MG_3]]="","",COUNT(AO$6:AO316))</f>
        <v/>
      </c>
      <c r="AS316" s="4" t="str">
        <f ca="1">IF(AND(Table1[[#This Row],[TGL_H]]&gt;=$3:$3,Table1[[#This Row],[TGL_H]]&lt;=$4:$4),Table1[[#This Row],[CTN]],"")</f>
        <v/>
      </c>
      <c r="AT316" s="4" t="str">
        <f ca="1">IF(Table1[[#This Row],[CTN_MG_4]]="","",Table1[[#This Row],[SISA X]])</f>
        <v/>
      </c>
      <c r="AU316" s="4" t="str">
        <f ca="1">IF(Table1[[#This Row],[QTY_ECER_MG_4]]="","",Table1[[#This Row],[STN SISA X]])</f>
        <v/>
      </c>
      <c r="AV316" s="4" t="str">
        <f ca="1">IF(Table1[[#This Row],[CTN_MG_4]]="","",COUNT(AS$6:AS316))</f>
        <v/>
      </c>
      <c r="AW316" s="4">
        <f ca="1">IF(Table1[[#This Row],[ID_4]]="",IF(Table1[[#This Row],[ID_3]]="",IF(Table1[[#This Row],[ID_2]]="",IF(Table1[[#This Row],[ID_1]]="","",1),2),3),4)</f>
        <v>2</v>
      </c>
      <c r="AX316" s="3">
        <f ca="1">INDEX([1]!NOTA[TGL_H],Table1[[#This Row],[//NOTA]])</f>
        <v>45121</v>
      </c>
    </row>
    <row r="317" spans="1:50" x14ac:dyDescent="0.25">
      <c r="A317" s="1">
        <v>389</v>
      </c>
      <c r="D317" s="4" t="str">
        <f ca="1">INDEX([1]!NOTA[NB NOTA_C_QTY],Table1[[#This Row],[//NOTA]])</f>
        <v>gluestickgs10215gramjk24box24pcsartomoro</v>
      </c>
      <c r="E317" s="4" t="str">
        <f ca="1">INDEX([1]!NOTA[NB NOTA_C_QTY],Table1[[#This Row],[//NOTA]])&amp;Table1[[#This Row],[MINGGU]]</f>
        <v>gluestickgs10215gramjk24box24pcsartomoro2</v>
      </c>
      <c r="F317" s="4">
        <f t="shared" si="4"/>
        <v>389</v>
      </c>
      <c r="G317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17" s="4">
        <f ca="1">MATCH(Table1[[#This Row],[NB NOTA_C_QTY]],[2]!db[NB NOTA_C_QTY+F],0)</f>
        <v>553</v>
      </c>
      <c r="I317" s="4" t="str">
        <f ca="1">INDEX(INDIRECT($4:$4),Table1[//DB])</f>
        <v>Lem Stick JK GS-102</v>
      </c>
      <c r="J317" s="4" t="str">
        <f ca="1">INDEX(INDIRECT($4:$4),Table1[//DB])</f>
        <v>ARTO MORO</v>
      </c>
      <c r="K317" s="5" t="str">
        <f ca="1">INDEX(INDIRECT($4:$4),Table1[//DB])</f>
        <v>ATALI</v>
      </c>
      <c r="L317" s="4" t="str">
        <f ca="1">INDEX(INDIRECT($4:$4),Table1[//DB])</f>
        <v>24 BOX (24 PCS)</v>
      </c>
      <c r="M317" s="4" t="str">
        <f ca="1">INDEX(INDIRECT($4:$4),Table1[//DB])</f>
        <v>lem</v>
      </c>
      <c r="N317" s="4" t="str">
        <f ca="1">INDEX(INDIRECT($4:$4),Table1[//DB])</f>
        <v>24</v>
      </c>
      <c r="O317" s="4" t="str">
        <f ca="1">INDEX(INDIRECT($4:$4),Table1[//DB])</f>
        <v>BOX</v>
      </c>
      <c r="P317" s="4" t="str">
        <f ca="1">INDEX(INDIRECT($4:$4),Table1[//DB])</f>
        <v>24</v>
      </c>
      <c r="Q317" s="4" t="str">
        <f ca="1">INDEX(INDIRECT($4:$4),Table1[//DB])</f>
        <v>PCS</v>
      </c>
      <c r="R317" s="4" t="str">
        <f ca="1">INDEX(INDIRECT($4:$4),Table1[//DB])</f>
        <v/>
      </c>
      <c r="S317" s="4" t="str">
        <f ca="1">INDEX(INDIRECT($4:$4),Table1[//DB])</f>
        <v/>
      </c>
      <c r="T317" s="4">
        <f ca="1">INDEX(INDIRECT($4:$4),Table1[//DB])</f>
        <v>576</v>
      </c>
      <c r="U317" s="4" t="str">
        <f ca="1">INDEX(INDIRECT($4:$4),Table1[//DB])</f>
        <v>PCS</v>
      </c>
      <c r="V317" s="4"/>
      <c r="W317" s="2">
        <f>INDEX([1]!NOTA[C],Table1[[#This Row],[//NOTA]])</f>
        <v>1</v>
      </c>
      <c r="X317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17" s="2">
        <f ca="1">INDEX(INDIRECT($2:$2),Table1[//NOTA])</f>
        <v>0</v>
      </c>
      <c r="Z317" s="2">
        <f>IF(Table1[[#This Row],[CTN]]&lt;1,"",INDEX([1]!NOTA[QTY],Table1[[#This Row],[//NOTA]]))</f>
        <v>576</v>
      </c>
      <c r="AA317" s="2" t="str">
        <f>IF(Table1[[#This Row],[CTN]]&lt;1,"",INDEX([1]!NOTA[STN],Table1[[#This Row],[//NOTA]]))</f>
        <v>PCS</v>
      </c>
      <c r="AB31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576</v>
      </c>
      <c r="AC317" s="4" t="str">
        <f>IF(Table1[[#This Row],[CTN]]&lt;1,INDEX([1]!NOTA[QTY],Table1[[#This Row],[//NOTA]]),"")</f>
        <v/>
      </c>
      <c r="AD317" s="4" t="str">
        <f>IF(Table1[[#This Row],[SISA]]="","",INDEX([1]!NOTA[STN],Table1[[#This Row],[//NOTA]]))</f>
        <v/>
      </c>
      <c r="AE31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17" s="2" t="str">
        <f>IF(Table1[[#This Row],[SISA X]]="","",Table1[[#This Row],[STN X]])</f>
        <v/>
      </c>
      <c r="AG317" s="2" t="str">
        <f ca="1">IF(AND(AX$5:AX$373&gt;=$3:$3,AX$5:AX$373&lt;=$4:$4),Table1[[#This Row],[CTN]],"")</f>
        <v/>
      </c>
      <c r="AH317" s="2" t="str">
        <f ca="1">IF(Table1[[#This Row],[CTN_MG_1]]="","",Table1[[#This Row],[SISA X]])</f>
        <v/>
      </c>
      <c r="AI317" s="2" t="str">
        <f ca="1">IF(Table1[[#This Row],[QTY_ECER_MG_1]]="","",Table1[[#This Row],[STN SISA X]])</f>
        <v/>
      </c>
      <c r="AJ317" s="2" t="str">
        <f ca="1">IF(Table1[[#This Row],[CTN_MG_1]]="","",COUNT(AG$6:AG317))</f>
        <v/>
      </c>
      <c r="AK317" s="2">
        <f ca="1">IF(AND(Table1[TGL_H]&gt;=$3:$3,Table1[TGL_H]&lt;=$4:$4),Table1[CTN],"")</f>
        <v>1</v>
      </c>
      <c r="AL317" s="2" t="str">
        <f ca="1">IF(Table1[[#This Row],[CTN_MG_2]]="","",Table1[[#This Row],[SISA X]])</f>
        <v/>
      </c>
      <c r="AM317" s="2" t="str">
        <f ca="1">IF(Table1[[#This Row],[QTY_ECER_MG_2]]="","",Table1[[#This Row],[STN SISA X]])</f>
        <v/>
      </c>
      <c r="AN317" s="2">
        <f ca="1">IF(Table1[[#This Row],[CTN_MG_2]]="","",COUNT(AK$6:AK317))</f>
        <v>143</v>
      </c>
      <c r="AO317" s="2" t="str">
        <f ca="1">IF(AND(AX$5:AX$373&gt;=$3:$3,AX$5:AX$373&lt;=$4:$4),Table1[[#This Row],[CTN]],"")</f>
        <v/>
      </c>
      <c r="AP317" s="2" t="str">
        <f ca="1">IF(Table1[[#This Row],[CTN_MG_3]]="","",Table1[[#This Row],[SISA X]])</f>
        <v/>
      </c>
      <c r="AQ317" s="2" t="str">
        <f ca="1">IF(Table1[[#This Row],[QTY_ECER_MG_3]]="","",Table1[[#This Row],[STN SISA X]])</f>
        <v/>
      </c>
      <c r="AR317" s="4" t="str">
        <f ca="1">IF(Table1[[#This Row],[CTN_MG_3]]="","",COUNT(AO$6:AO317))</f>
        <v/>
      </c>
      <c r="AS317" s="4" t="str">
        <f ca="1">IF(AND(Table1[[#This Row],[TGL_H]]&gt;=$3:$3,Table1[[#This Row],[TGL_H]]&lt;=$4:$4),Table1[[#This Row],[CTN]],"")</f>
        <v/>
      </c>
      <c r="AT317" s="4" t="str">
        <f ca="1">IF(Table1[[#This Row],[CTN_MG_4]]="","",Table1[[#This Row],[SISA X]])</f>
        <v/>
      </c>
      <c r="AU317" s="4" t="str">
        <f ca="1">IF(Table1[[#This Row],[QTY_ECER_MG_4]]="","",Table1[[#This Row],[STN SISA X]])</f>
        <v/>
      </c>
      <c r="AV317" s="4" t="str">
        <f ca="1">IF(Table1[[#This Row],[CTN_MG_4]]="","",COUNT(AS$6:AS317))</f>
        <v/>
      </c>
      <c r="AW317" s="4">
        <f ca="1">IF(Table1[[#This Row],[ID_4]]="",IF(Table1[[#This Row],[ID_3]]="",IF(Table1[[#This Row],[ID_2]]="",IF(Table1[[#This Row],[ID_1]]="","",1),2),3),4)</f>
        <v>2</v>
      </c>
      <c r="AX317" s="3">
        <f ca="1">INDEX([1]!NOTA[TGL_H],Table1[[#This Row],[//NOTA]])</f>
        <v>45121</v>
      </c>
    </row>
    <row r="318" spans="1:50" x14ac:dyDescent="0.25">
      <c r="A318" s="1">
        <v>390</v>
      </c>
      <c r="D318" s="4" t="str">
        <f ca="1">INDEX([1]!NOTA[NB NOTA_C_QTY],Table1[[#This Row],[//NOTA]])</f>
        <v>gluestickgs103batikjk36box24pcsartomoro</v>
      </c>
      <c r="E318" s="4" t="str">
        <f ca="1">INDEX([1]!NOTA[NB NOTA_C_QTY],Table1[[#This Row],[//NOTA]])&amp;Table1[[#This Row],[MINGGU]]</f>
        <v>gluestickgs103batikjk36box24pcsartomoro2</v>
      </c>
      <c r="F318" s="4">
        <f t="shared" si="4"/>
        <v>390</v>
      </c>
      <c r="G318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18" s="4">
        <f ca="1">MATCH(Table1[[#This Row],[NB NOTA_C_QTY]],[2]!db[NB NOTA_C_QTY+F],0)</f>
        <v>554</v>
      </c>
      <c r="I318" s="4" t="str">
        <f ca="1">INDEX(INDIRECT($4:$4),Table1[//DB])</f>
        <v>Lem Stick JK GS-103</v>
      </c>
      <c r="J318" s="4" t="str">
        <f ca="1">INDEX(INDIRECT($4:$4),Table1[//DB])</f>
        <v>ARTO MORO</v>
      </c>
      <c r="K318" s="5" t="str">
        <f ca="1">INDEX(INDIRECT($4:$4),Table1[//DB])</f>
        <v>ATALI</v>
      </c>
      <c r="L318" s="4" t="str">
        <f ca="1">INDEX(INDIRECT($4:$4),Table1[//DB])</f>
        <v>36 BOX (24 PCS)</v>
      </c>
      <c r="M318" s="4" t="str">
        <f ca="1">INDEX(INDIRECT($4:$4),Table1[//DB])</f>
        <v>lem</v>
      </c>
      <c r="N318" s="4" t="str">
        <f ca="1">INDEX(INDIRECT($4:$4),Table1[//DB])</f>
        <v>36</v>
      </c>
      <c r="O318" s="4" t="str">
        <f ca="1">INDEX(INDIRECT($4:$4),Table1[//DB])</f>
        <v>BOX</v>
      </c>
      <c r="P318" s="4" t="str">
        <f ca="1">INDEX(INDIRECT($4:$4),Table1[//DB])</f>
        <v>24</v>
      </c>
      <c r="Q318" s="4" t="str">
        <f ca="1">INDEX(INDIRECT($4:$4),Table1[//DB])</f>
        <v>PCS</v>
      </c>
      <c r="R318" s="4" t="str">
        <f ca="1">INDEX(INDIRECT($4:$4),Table1[//DB])</f>
        <v/>
      </c>
      <c r="S318" s="4" t="str">
        <f ca="1">INDEX(INDIRECT($4:$4),Table1[//DB])</f>
        <v/>
      </c>
      <c r="T318" s="4">
        <f ca="1">INDEX(INDIRECT($4:$4),Table1[//DB])</f>
        <v>864</v>
      </c>
      <c r="U318" s="4" t="str">
        <f ca="1">INDEX(INDIRECT($4:$4),Table1[//DB])</f>
        <v>PCS</v>
      </c>
      <c r="V318" s="4"/>
      <c r="W318" s="2">
        <f>INDEX([1]!NOTA[C],Table1[[#This Row],[//NOTA]])</f>
        <v>1</v>
      </c>
      <c r="X318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18" s="2">
        <f ca="1">INDEX(INDIRECT($2:$2),Table1[//NOTA])</f>
        <v>0</v>
      </c>
      <c r="Z318" s="2">
        <f>IF(Table1[[#This Row],[CTN]]&lt;1,"",INDEX([1]!NOTA[QTY],Table1[[#This Row],[//NOTA]]))</f>
        <v>864</v>
      </c>
      <c r="AA318" s="2" t="str">
        <f>IF(Table1[[#This Row],[CTN]]&lt;1,"",INDEX([1]!NOTA[STN],Table1[[#This Row],[//NOTA]]))</f>
        <v>PCS</v>
      </c>
      <c r="AB31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864</v>
      </c>
      <c r="AC318" s="4" t="str">
        <f>IF(Table1[[#This Row],[CTN]]&lt;1,INDEX([1]!NOTA[QTY],Table1[[#This Row],[//NOTA]]),"")</f>
        <v/>
      </c>
      <c r="AD318" s="4" t="str">
        <f>IF(Table1[[#This Row],[SISA]]="","",INDEX([1]!NOTA[STN],Table1[[#This Row],[//NOTA]]))</f>
        <v/>
      </c>
      <c r="AE31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18" s="2" t="str">
        <f>IF(Table1[[#This Row],[SISA X]]="","",Table1[[#This Row],[STN X]])</f>
        <v/>
      </c>
      <c r="AG318" s="2" t="str">
        <f ca="1">IF(AND(AX$5:AX$373&gt;=$3:$3,AX$5:AX$373&lt;=$4:$4),Table1[[#This Row],[CTN]],"")</f>
        <v/>
      </c>
      <c r="AH318" s="2" t="str">
        <f ca="1">IF(Table1[[#This Row],[CTN_MG_1]]="","",Table1[[#This Row],[SISA X]])</f>
        <v/>
      </c>
      <c r="AI318" s="2" t="str">
        <f ca="1">IF(Table1[[#This Row],[QTY_ECER_MG_1]]="","",Table1[[#This Row],[STN SISA X]])</f>
        <v/>
      </c>
      <c r="AJ318" s="2" t="str">
        <f ca="1">IF(Table1[[#This Row],[CTN_MG_1]]="","",COUNT(AG$6:AG318))</f>
        <v/>
      </c>
      <c r="AK318" s="2">
        <f ca="1">IF(AND(Table1[TGL_H]&gt;=$3:$3,Table1[TGL_H]&lt;=$4:$4),Table1[CTN],"")</f>
        <v>1</v>
      </c>
      <c r="AL318" s="2" t="str">
        <f ca="1">IF(Table1[[#This Row],[CTN_MG_2]]="","",Table1[[#This Row],[SISA X]])</f>
        <v/>
      </c>
      <c r="AM318" s="2" t="str">
        <f ca="1">IF(Table1[[#This Row],[QTY_ECER_MG_2]]="","",Table1[[#This Row],[STN SISA X]])</f>
        <v/>
      </c>
      <c r="AN318" s="2">
        <f ca="1">IF(Table1[[#This Row],[CTN_MG_2]]="","",COUNT(AK$6:AK318))</f>
        <v>144</v>
      </c>
      <c r="AO318" s="2" t="str">
        <f ca="1">IF(AND(AX$5:AX$373&gt;=$3:$3,AX$5:AX$373&lt;=$4:$4),Table1[[#This Row],[CTN]],"")</f>
        <v/>
      </c>
      <c r="AP318" s="2" t="str">
        <f ca="1">IF(Table1[[#This Row],[CTN_MG_3]]="","",Table1[[#This Row],[SISA X]])</f>
        <v/>
      </c>
      <c r="AQ318" s="2" t="str">
        <f ca="1">IF(Table1[[#This Row],[QTY_ECER_MG_3]]="","",Table1[[#This Row],[STN SISA X]])</f>
        <v/>
      </c>
      <c r="AR318" s="4" t="str">
        <f ca="1">IF(Table1[[#This Row],[CTN_MG_3]]="","",COUNT(AO$6:AO318))</f>
        <v/>
      </c>
      <c r="AS318" s="4" t="str">
        <f ca="1">IF(AND(Table1[[#This Row],[TGL_H]]&gt;=$3:$3,Table1[[#This Row],[TGL_H]]&lt;=$4:$4),Table1[[#This Row],[CTN]],"")</f>
        <v/>
      </c>
      <c r="AT318" s="4" t="str">
        <f ca="1">IF(Table1[[#This Row],[CTN_MG_4]]="","",Table1[[#This Row],[SISA X]])</f>
        <v/>
      </c>
      <c r="AU318" s="4" t="str">
        <f ca="1">IF(Table1[[#This Row],[QTY_ECER_MG_4]]="","",Table1[[#This Row],[STN SISA X]])</f>
        <v/>
      </c>
      <c r="AV318" s="4" t="str">
        <f ca="1">IF(Table1[[#This Row],[CTN_MG_4]]="","",COUNT(AS$6:AS318))</f>
        <v/>
      </c>
      <c r="AW318" s="4">
        <f ca="1">IF(Table1[[#This Row],[ID_4]]="",IF(Table1[[#This Row],[ID_3]]="",IF(Table1[[#This Row],[ID_2]]="",IF(Table1[[#This Row],[ID_1]]="","",1),2),3),4)</f>
        <v>2</v>
      </c>
      <c r="AX318" s="3">
        <f ca="1">INDEX([1]!NOTA[TGL_H],Table1[[#This Row],[//NOTA]])</f>
        <v>45121</v>
      </c>
    </row>
    <row r="319" spans="1:50" x14ac:dyDescent="0.25">
      <c r="A319" s="1">
        <v>392</v>
      </c>
      <c r="D319" s="4" t="str">
        <f ca="1">INDEX([1]!NOTA[NB NOTA_C_QTY],Table1[[#This Row],[//NOTA]])</f>
        <v>bt30cm100lsnuntana</v>
      </c>
      <c r="E319" s="4" t="str">
        <f ca="1">INDEX([1]!NOTA[NB NOTA_C_QTY],Table1[[#This Row],[//NOTA]])&amp;Table1[[#This Row],[MINGGU]]</f>
        <v>bt30cm100lsnuntana2</v>
      </c>
      <c r="F319" s="4">
        <f t="shared" si="4"/>
        <v>392</v>
      </c>
      <c r="G319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19" s="4">
        <f ca="1">MATCH(Table1[[#This Row],[NB NOTA_C_QTY]],[2]!db[NB NOTA_C_QTY+F],0)</f>
        <v>1645</v>
      </c>
      <c r="I319" s="4" t="str">
        <f ca="1">INDEX(INDIRECT($4:$4),Table1[//DB])</f>
        <v>Garisan BT 30cm</v>
      </c>
      <c r="J319" s="4" t="str">
        <f ca="1">INDEX(INDIRECT($4:$4),Table1[//DB])</f>
        <v>UNTANA</v>
      </c>
      <c r="K319" s="5" t="str">
        <f ca="1">INDEX(INDIRECT($4:$4),Table1[//DB])</f>
        <v>PPW</v>
      </c>
      <c r="L319" s="4" t="str">
        <f ca="1">INDEX(INDIRECT($4:$4),Table1[//DB])</f>
        <v>100 LSN</v>
      </c>
      <c r="M319" s="4" t="str">
        <f ca="1">INDEX(INDIRECT($4:$4),Table1[//DB])</f>
        <v>garisan</v>
      </c>
      <c r="N319" s="4" t="str">
        <f ca="1">INDEX(INDIRECT($4:$4),Table1[//DB])</f>
        <v>100</v>
      </c>
      <c r="O319" s="4" t="str">
        <f ca="1">INDEX(INDIRECT($4:$4),Table1[//DB])</f>
        <v>LSN</v>
      </c>
      <c r="P319" s="4">
        <f ca="1">INDEX(INDIRECT($4:$4),Table1[//DB])</f>
        <v>12</v>
      </c>
      <c r="Q319" s="4" t="str">
        <f ca="1">INDEX(INDIRECT($4:$4),Table1[//DB])</f>
        <v>PCS</v>
      </c>
      <c r="R319" s="4" t="str">
        <f ca="1">INDEX(INDIRECT($4:$4),Table1[//DB])</f>
        <v/>
      </c>
      <c r="S319" s="4" t="str">
        <f ca="1">INDEX(INDIRECT($4:$4),Table1[//DB])</f>
        <v/>
      </c>
      <c r="T319" s="4">
        <f ca="1">INDEX(INDIRECT($4:$4),Table1[//DB])</f>
        <v>1200</v>
      </c>
      <c r="U319" s="4" t="str">
        <f ca="1">INDEX(INDIRECT($4:$4),Table1[//DB])</f>
        <v>PCS</v>
      </c>
      <c r="V319" s="4"/>
      <c r="W319" s="2">
        <f>INDEX([1]!NOTA[C],Table1[[#This Row],[//NOTA]])</f>
        <v>5</v>
      </c>
      <c r="X319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319" s="2">
        <f ca="1">INDEX(INDIRECT($2:$2),Table1[//NOTA])</f>
        <v>0</v>
      </c>
      <c r="Z319" s="2">
        <f>IF(Table1[[#This Row],[CTN]]&lt;1,"",INDEX([1]!NOTA[QTY],Table1[[#This Row],[//NOTA]]))</f>
        <v>500</v>
      </c>
      <c r="AA319" s="2" t="str">
        <f>IF(Table1[[#This Row],[CTN]]&lt;1,"",INDEX([1]!NOTA[STN],Table1[[#This Row],[//NOTA]]))</f>
        <v>LSN</v>
      </c>
      <c r="AB319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6000</v>
      </c>
      <c r="AC319" s="4" t="str">
        <f>IF(Table1[[#This Row],[CTN]]&lt;1,INDEX([1]!NOTA[QTY],Table1[[#This Row],[//NOTA]]),"")</f>
        <v/>
      </c>
      <c r="AD319" s="4" t="str">
        <f>IF(Table1[[#This Row],[SISA]]="","",INDEX([1]!NOTA[STN],Table1[[#This Row],[//NOTA]]))</f>
        <v/>
      </c>
      <c r="AE31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19" s="2" t="str">
        <f>IF(Table1[[#This Row],[SISA X]]="","",Table1[[#This Row],[STN X]])</f>
        <v/>
      </c>
      <c r="AG319" s="2" t="str">
        <f ca="1">IF(AND(AX$5:AX$373&gt;=$3:$3,AX$5:AX$373&lt;=$4:$4),Table1[[#This Row],[CTN]],"")</f>
        <v/>
      </c>
      <c r="AH319" s="2" t="str">
        <f ca="1">IF(Table1[[#This Row],[CTN_MG_1]]="","",Table1[[#This Row],[SISA X]])</f>
        <v/>
      </c>
      <c r="AI319" s="2" t="str">
        <f ca="1">IF(Table1[[#This Row],[QTY_ECER_MG_1]]="","",Table1[[#This Row],[STN SISA X]])</f>
        <v/>
      </c>
      <c r="AJ319" s="2" t="str">
        <f ca="1">IF(Table1[[#This Row],[CTN_MG_1]]="","",COUNT(AG$6:AG319))</f>
        <v/>
      </c>
      <c r="AK319" s="2">
        <f ca="1">IF(AND(Table1[TGL_H]&gt;=$3:$3,Table1[TGL_H]&lt;=$4:$4),Table1[CTN],"")</f>
        <v>5</v>
      </c>
      <c r="AL319" s="2" t="str">
        <f ca="1">IF(Table1[[#This Row],[CTN_MG_2]]="","",Table1[[#This Row],[SISA X]])</f>
        <v/>
      </c>
      <c r="AM319" s="2" t="str">
        <f ca="1">IF(Table1[[#This Row],[QTY_ECER_MG_2]]="","",Table1[[#This Row],[STN SISA X]])</f>
        <v/>
      </c>
      <c r="AN319" s="2">
        <f ca="1">IF(Table1[[#This Row],[CTN_MG_2]]="","",COUNT(AK$6:AK319))</f>
        <v>145</v>
      </c>
      <c r="AO319" s="2" t="str">
        <f ca="1">IF(AND(AX$5:AX$373&gt;=$3:$3,AX$5:AX$373&lt;=$4:$4),Table1[[#This Row],[CTN]],"")</f>
        <v/>
      </c>
      <c r="AP319" s="2" t="str">
        <f ca="1">IF(Table1[[#This Row],[CTN_MG_3]]="","",Table1[[#This Row],[SISA X]])</f>
        <v/>
      </c>
      <c r="AQ319" s="2" t="str">
        <f ca="1">IF(Table1[[#This Row],[QTY_ECER_MG_3]]="","",Table1[[#This Row],[STN SISA X]])</f>
        <v/>
      </c>
      <c r="AR319" s="4" t="str">
        <f ca="1">IF(Table1[[#This Row],[CTN_MG_3]]="","",COUNT(AO$6:AO319))</f>
        <v/>
      </c>
      <c r="AS319" s="4" t="str">
        <f ca="1">IF(AND(Table1[[#This Row],[TGL_H]]&gt;=$3:$3,Table1[[#This Row],[TGL_H]]&lt;=$4:$4),Table1[[#This Row],[CTN]],"")</f>
        <v/>
      </c>
      <c r="AT319" s="4" t="str">
        <f ca="1">IF(Table1[[#This Row],[CTN_MG_4]]="","",Table1[[#This Row],[SISA X]])</f>
        <v/>
      </c>
      <c r="AU319" s="4" t="str">
        <f ca="1">IF(Table1[[#This Row],[QTY_ECER_MG_4]]="","",Table1[[#This Row],[STN SISA X]])</f>
        <v/>
      </c>
      <c r="AV319" s="4" t="str">
        <f ca="1">IF(Table1[[#This Row],[CTN_MG_4]]="","",COUNT(AS$6:AS319))</f>
        <v/>
      </c>
      <c r="AW319" s="4">
        <f ca="1">IF(Table1[[#This Row],[ID_4]]="",IF(Table1[[#This Row],[ID_3]]="",IF(Table1[[#This Row],[ID_2]]="",IF(Table1[[#This Row],[ID_1]]="","",1),2),3),4)</f>
        <v>2</v>
      </c>
      <c r="AX319" s="3">
        <f ca="1">INDEX([1]!NOTA[TGL_H],Table1[[#This Row],[//NOTA]])</f>
        <v>45121</v>
      </c>
    </row>
    <row r="320" spans="1:50" x14ac:dyDescent="0.25">
      <c r="A320" s="1">
        <v>394</v>
      </c>
      <c r="D320" s="4" t="str">
        <f ca="1">INDEX([1]!NOTA[NB NOTA_C_QTY],Table1[[#This Row],[//NOTA]])</f>
        <v>sampulsamsonkwartobatik240pcsartomoro</v>
      </c>
      <c r="E320" s="4" t="str">
        <f ca="1">INDEX([1]!NOTA[NB NOTA_C_QTY],Table1[[#This Row],[//NOTA]])&amp;Table1[[#This Row],[MINGGU]]</f>
        <v>sampulsamsonkwartobatik240pcsartomoro2</v>
      </c>
      <c r="F320" s="4">
        <f t="shared" si="4"/>
        <v>394</v>
      </c>
      <c r="G320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20" s="4">
        <f ca="1">MATCH(Table1[[#This Row],[NB NOTA_C_QTY]],[2]!db[NB NOTA_C_QTY+F],0)</f>
        <v>810</v>
      </c>
      <c r="I320" s="4" t="str">
        <f ca="1">INDEX(INDIRECT($4:$4),Table1[//DB])</f>
        <v>Sampul Kwarto Batik</v>
      </c>
      <c r="J320" s="4" t="str">
        <f ca="1">INDEX(INDIRECT($4:$4),Table1[//DB])</f>
        <v>ARTO MORO</v>
      </c>
      <c r="K320" s="5" t="str">
        <f ca="1">INDEX(INDIRECT($4:$4),Table1[//DB])</f>
        <v>PARAMA</v>
      </c>
      <c r="L320" s="4" t="str">
        <f ca="1">INDEX(INDIRECT($4:$4),Table1[//DB])</f>
        <v>240 PCS</v>
      </c>
      <c r="M320" s="4" t="str">
        <f ca="1">INDEX(INDIRECT($4:$4),Table1[//DB])</f>
        <v>kertas</v>
      </c>
      <c r="N320" s="4" t="str">
        <f ca="1">INDEX(INDIRECT($4:$4),Table1[//DB])</f>
        <v>240</v>
      </c>
      <c r="O320" s="4" t="str">
        <f ca="1">INDEX(INDIRECT($4:$4),Table1[//DB])</f>
        <v>PCS</v>
      </c>
      <c r="P320" s="4" t="str">
        <f ca="1">INDEX(INDIRECT($4:$4),Table1[//DB])</f>
        <v/>
      </c>
      <c r="Q320" s="4" t="str">
        <f ca="1">INDEX(INDIRECT($4:$4),Table1[//DB])</f>
        <v/>
      </c>
      <c r="R320" s="4" t="str">
        <f ca="1">INDEX(INDIRECT($4:$4),Table1[//DB])</f>
        <v/>
      </c>
      <c r="S320" s="4" t="str">
        <f ca="1">INDEX(INDIRECT($4:$4),Table1[//DB])</f>
        <v/>
      </c>
      <c r="T320" s="4">
        <f ca="1">INDEX(INDIRECT($4:$4),Table1[//DB])</f>
        <v>240</v>
      </c>
      <c r="U320" s="4" t="str">
        <f ca="1">INDEX(INDIRECT($4:$4),Table1[//DB])</f>
        <v>PCS</v>
      </c>
      <c r="V320" s="4"/>
      <c r="W320" s="2">
        <f>INDEX([1]!NOTA[C],Table1[[#This Row],[//NOTA]])</f>
        <v>5</v>
      </c>
      <c r="X320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320" s="2">
        <f ca="1">INDEX(INDIRECT($2:$2),Table1[//NOTA])</f>
        <v>0</v>
      </c>
      <c r="Z320" s="2">
        <f>IF(Table1[[#This Row],[CTN]]&lt;1,"",INDEX([1]!NOTA[QTY],Table1[[#This Row],[//NOTA]]))</f>
        <v>1200</v>
      </c>
      <c r="AA320" s="2" t="str">
        <f>IF(Table1[[#This Row],[CTN]]&lt;1,"",INDEX([1]!NOTA[STN],Table1[[#This Row],[//NOTA]]))</f>
        <v>PCS</v>
      </c>
      <c r="AB32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1200</v>
      </c>
      <c r="AC320" s="4" t="str">
        <f>IF(Table1[[#This Row],[CTN]]&lt;1,INDEX([1]!NOTA[QTY],Table1[[#This Row],[//NOTA]]),"")</f>
        <v/>
      </c>
      <c r="AD320" s="4" t="str">
        <f>IF(Table1[[#This Row],[SISA]]="","",INDEX([1]!NOTA[STN],Table1[[#This Row],[//NOTA]]))</f>
        <v/>
      </c>
      <c r="AE32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20" s="2" t="str">
        <f>IF(Table1[[#This Row],[SISA X]]="","",Table1[[#This Row],[STN X]])</f>
        <v/>
      </c>
      <c r="AG320" s="2" t="str">
        <f ca="1">IF(AND(AX$5:AX$373&gt;=$3:$3,AX$5:AX$373&lt;=$4:$4),Table1[[#This Row],[CTN]],"")</f>
        <v/>
      </c>
      <c r="AH320" s="2" t="str">
        <f ca="1">IF(Table1[[#This Row],[CTN_MG_1]]="","",Table1[[#This Row],[SISA X]])</f>
        <v/>
      </c>
      <c r="AI320" s="2" t="str">
        <f ca="1">IF(Table1[[#This Row],[QTY_ECER_MG_1]]="","",Table1[[#This Row],[STN SISA X]])</f>
        <v/>
      </c>
      <c r="AJ320" s="2" t="str">
        <f ca="1">IF(Table1[[#This Row],[CTN_MG_1]]="","",COUNT(AG$6:AG320))</f>
        <v/>
      </c>
      <c r="AK320" s="2">
        <f ca="1">IF(AND(Table1[TGL_H]&gt;=$3:$3,Table1[TGL_H]&lt;=$4:$4),Table1[CTN],"")</f>
        <v>5</v>
      </c>
      <c r="AL320" s="2" t="str">
        <f ca="1">IF(Table1[[#This Row],[CTN_MG_2]]="","",Table1[[#This Row],[SISA X]])</f>
        <v/>
      </c>
      <c r="AM320" s="2" t="str">
        <f ca="1">IF(Table1[[#This Row],[QTY_ECER_MG_2]]="","",Table1[[#This Row],[STN SISA X]])</f>
        <v/>
      </c>
      <c r="AN320" s="2">
        <f ca="1">IF(Table1[[#This Row],[CTN_MG_2]]="","",COUNT(AK$6:AK320))</f>
        <v>146</v>
      </c>
      <c r="AO320" s="2" t="str">
        <f ca="1">IF(AND(AX$5:AX$373&gt;=$3:$3,AX$5:AX$373&lt;=$4:$4),Table1[[#This Row],[CTN]],"")</f>
        <v/>
      </c>
      <c r="AP320" s="2" t="str">
        <f ca="1">IF(Table1[[#This Row],[CTN_MG_3]]="","",Table1[[#This Row],[SISA X]])</f>
        <v/>
      </c>
      <c r="AQ320" s="2" t="str">
        <f ca="1">IF(Table1[[#This Row],[QTY_ECER_MG_3]]="","",Table1[[#This Row],[STN SISA X]])</f>
        <v/>
      </c>
      <c r="AR320" s="4" t="str">
        <f ca="1">IF(Table1[[#This Row],[CTN_MG_3]]="","",COUNT(AO$6:AO320))</f>
        <v/>
      </c>
      <c r="AS320" s="4" t="str">
        <f ca="1">IF(AND(Table1[[#This Row],[TGL_H]]&gt;=$3:$3,Table1[[#This Row],[TGL_H]]&lt;=$4:$4),Table1[[#This Row],[CTN]],"")</f>
        <v/>
      </c>
      <c r="AT320" s="4" t="str">
        <f ca="1">IF(Table1[[#This Row],[CTN_MG_4]]="","",Table1[[#This Row],[SISA X]])</f>
        <v/>
      </c>
      <c r="AU320" s="4" t="str">
        <f ca="1">IF(Table1[[#This Row],[QTY_ECER_MG_4]]="","",Table1[[#This Row],[STN SISA X]])</f>
        <v/>
      </c>
      <c r="AV320" s="4" t="str">
        <f ca="1">IF(Table1[[#This Row],[CTN_MG_4]]="","",COUNT(AS$6:AS320))</f>
        <v/>
      </c>
      <c r="AW320" s="4">
        <f ca="1">IF(Table1[[#This Row],[ID_4]]="",IF(Table1[[#This Row],[ID_3]]="",IF(Table1[[#This Row],[ID_2]]="",IF(Table1[[#This Row],[ID_1]]="","",1),2),3),4)</f>
        <v>2</v>
      </c>
      <c r="AX320" s="3">
        <f ca="1">INDEX([1]!NOTA[TGL_H],Table1[[#This Row],[//NOTA]])</f>
        <v>45122</v>
      </c>
    </row>
    <row r="321" spans="1:50" x14ac:dyDescent="0.25">
      <c r="A321" s="1">
        <v>395</v>
      </c>
      <c r="D321" s="4" t="str">
        <f ca="1">INDEX([1]!NOTA[NB NOTA_C_QTY],Table1[[#This Row],[//NOTA]])</f>
        <v>sampulsamsonboxybatik180pcsartomoro</v>
      </c>
      <c r="E321" s="4" t="str">
        <f ca="1">INDEX([1]!NOTA[NB NOTA_C_QTY],Table1[[#This Row],[//NOTA]])&amp;Table1[[#This Row],[MINGGU]]</f>
        <v>sampulsamsonboxybatik180pcsartomoro2</v>
      </c>
      <c r="F321" s="4">
        <f t="shared" si="4"/>
        <v>395</v>
      </c>
      <c r="G321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21" s="4">
        <f ca="1">MATCH(Table1[[#This Row],[NB NOTA_C_QTY]],[2]!db[NB NOTA_C_QTY+F],0)</f>
        <v>809</v>
      </c>
      <c r="I321" s="4" t="str">
        <f ca="1">INDEX(INDIRECT($4:$4),Table1[//DB])</f>
        <v>Sampul Boxy Batik</v>
      </c>
      <c r="J321" s="4" t="str">
        <f ca="1">INDEX(INDIRECT($4:$4),Table1[//DB])</f>
        <v>ARTO MORO</v>
      </c>
      <c r="K321" s="5" t="str">
        <f ca="1">INDEX(INDIRECT($4:$4),Table1[//DB])</f>
        <v>PARAMA</v>
      </c>
      <c r="L321" s="4" t="str">
        <f ca="1">INDEX(INDIRECT($4:$4),Table1[//DB])</f>
        <v>180 PCS</v>
      </c>
      <c r="M321" s="4" t="str">
        <f ca="1">INDEX(INDIRECT($4:$4),Table1[//DB])</f>
        <v>kertas</v>
      </c>
      <c r="N321" s="4" t="str">
        <f ca="1">INDEX(INDIRECT($4:$4),Table1[//DB])</f>
        <v>180</v>
      </c>
      <c r="O321" s="4" t="str">
        <f ca="1">INDEX(INDIRECT($4:$4),Table1[//DB])</f>
        <v>PCS</v>
      </c>
      <c r="P321" s="4" t="str">
        <f ca="1">INDEX(INDIRECT($4:$4),Table1[//DB])</f>
        <v/>
      </c>
      <c r="Q321" s="4" t="str">
        <f ca="1">INDEX(INDIRECT($4:$4),Table1[//DB])</f>
        <v/>
      </c>
      <c r="R321" s="4" t="str">
        <f ca="1">INDEX(INDIRECT($4:$4),Table1[//DB])</f>
        <v/>
      </c>
      <c r="S321" s="4" t="str">
        <f ca="1">INDEX(INDIRECT($4:$4),Table1[//DB])</f>
        <v/>
      </c>
      <c r="T321" s="4">
        <f ca="1">INDEX(INDIRECT($4:$4),Table1[//DB])</f>
        <v>180</v>
      </c>
      <c r="U321" s="4" t="str">
        <f ca="1">INDEX(INDIRECT($4:$4),Table1[//DB])</f>
        <v>PCS</v>
      </c>
      <c r="V321" s="4"/>
      <c r="W321" s="2">
        <f>INDEX([1]!NOTA[C],Table1[[#This Row],[//NOTA]])</f>
        <v>5</v>
      </c>
      <c r="X321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321" s="2">
        <f ca="1">INDEX(INDIRECT($2:$2),Table1[//NOTA])</f>
        <v>0</v>
      </c>
      <c r="Z321" s="2">
        <f>IF(Table1[[#This Row],[CTN]]&lt;1,"",INDEX([1]!NOTA[QTY],Table1[[#This Row],[//NOTA]]))</f>
        <v>900</v>
      </c>
      <c r="AA321" s="2" t="str">
        <f>IF(Table1[[#This Row],[CTN]]&lt;1,"",INDEX([1]!NOTA[STN],Table1[[#This Row],[//NOTA]]))</f>
        <v>PCS</v>
      </c>
      <c r="AB32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900</v>
      </c>
      <c r="AC321" s="4" t="str">
        <f>IF(Table1[[#This Row],[CTN]]&lt;1,INDEX([1]!NOTA[QTY],Table1[[#This Row],[//NOTA]]),"")</f>
        <v/>
      </c>
      <c r="AD321" s="4" t="str">
        <f>IF(Table1[[#This Row],[SISA]]="","",INDEX([1]!NOTA[STN],Table1[[#This Row],[//NOTA]]))</f>
        <v/>
      </c>
      <c r="AE32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21" s="2" t="str">
        <f>IF(Table1[[#This Row],[SISA X]]="","",Table1[[#This Row],[STN X]])</f>
        <v/>
      </c>
      <c r="AG321" s="2" t="str">
        <f ca="1">IF(AND(AX$5:AX$373&gt;=$3:$3,AX$5:AX$373&lt;=$4:$4),Table1[[#This Row],[CTN]],"")</f>
        <v/>
      </c>
      <c r="AH321" s="2" t="str">
        <f ca="1">IF(Table1[[#This Row],[CTN_MG_1]]="","",Table1[[#This Row],[SISA X]])</f>
        <v/>
      </c>
      <c r="AI321" s="2" t="str">
        <f ca="1">IF(Table1[[#This Row],[QTY_ECER_MG_1]]="","",Table1[[#This Row],[STN SISA X]])</f>
        <v/>
      </c>
      <c r="AJ321" s="2" t="str">
        <f ca="1">IF(Table1[[#This Row],[CTN_MG_1]]="","",COUNT(AG$6:AG321))</f>
        <v/>
      </c>
      <c r="AK321" s="2">
        <f ca="1">IF(AND(Table1[TGL_H]&gt;=$3:$3,Table1[TGL_H]&lt;=$4:$4),Table1[CTN],"")</f>
        <v>5</v>
      </c>
      <c r="AL321" s="2" t="str">
        <f ca="1">IF(Table1[[#This Row],[CTN_MG_2]]="","",Table1[[#This Row],[SISA X]])</f>
        <v/>
      </c>
      <c r="AM321" s="2" t="str">
        <f ca="1">IF(Table1[[#This Row],[QTY_ECER_MG_2]]="","",Table1[[#This Row],[STN SISA X]])</f>
        <v/>
      </c>
      <c r="AN321" s="2">
        <f ca="1">IF(Table1[[#This Row],[CTN_MG_2]]="","",COUNT(AK$6:AK321))</f>
        <v>147</v>
      </c>
      <c r="AO321" s="2" t="str">
        <f ca="1">IF(AND(AX$5:AX$373&gt;=$3:$3,AX$5:AX$373&lt;=$4:$4),Table1[[#This Row],[CTN]],"")</f>
        <v/>
      </c>
      <c r="AP321" s="2" t="str">
        <f ca="1">IF(Table1[[#This Row],[CTN_MG_3]]="","",Table1[[#This Row],[SISA X]])</f>
        <v/>
      </c>
      <c r="AQ321" s="2" t="str">
        <f ca="1">IF(Table1[[#This Row],[QTY_ECER_MG_3]]="","",Table1[[#This Row],[STN SISA X]])</f>
        <v/>
      </c>
      <c r="AR321" s="4" t="str">
        <f ca="1">IF(Table1[[#This Row],[CTN_MG_3]]="","",COUNT(AO$6:AO321))</f>
        <v/>
      </c>
      <c r="AS321" s="4" t="str">
        <f ca="1">IF(AND(Table1[[#This Row],[TGL_H]]&gt;=$3:$3,Table1[[#This Row],[TGL_H]]&lt;=$4:$4),Table1[[#This Row],[CTN]],"")</f>
        <v/>
      </c>
      <c r="AT321" s="4" t="str">
        <f ca="1">IF(Table1[[#This Row],[CTN_MG_4]]="","",Table1[[#This Row],[SISA X]])</f>
        <v/>
      </c>
      <c r="AU321" s="4" t="str">
        <f ca="1">IF(Table1[[#This Row],[QTY_ECER_MG_4]]="","",Table1[[#This Row],[STN SISA X]])</f>
        <v/>
      </c>
      <c r="AV321" s="4" t="str">
        <f ca="1">IF(Table1[[#This Row],[CTN_MG_4]]="","",COUNT(AS$6:AS321))</f>
        <v/>
      </c>
      <c r="AW321" s="4">
        <f ca="1">IF(Table1[[#This Row],[ID_4]]="",IF(Table1[[#This Row],[ID_3]]="",IF(Table1[[#This Row],[ID_2]]="",IF(Table1[[#This Row],[ID_1]]="","",1),2),3),4)</f>
        <v>2</v>
      </c>
      <c r="AX321" s="3">
        <f ca="1">INDEX([1]!NOTA[TGL_H],Table1[[#This Row],[//NOTA]])</f>
        <v>45122</v>
      </c>
    </row>
    <row r="322" spans="1:50" x14ac:dyDescent="0.25">
      <c r="A322" s="1">
        <v>397</v>
      </c>
      <c r="D322" s="4" t="str">
        <f ca="1">INDEX([1]!NOTA[NB NOTA_C_QTY],Table1[[#This Row],[//NOTA]])</f>
        <v>sampuloppalexanderboxy300pakuntana</v>
      </c>
      <c r="E322" s="4" t="str">
        <f ca="1">INDEX([1]!NOTA[NB NOTA_C_QTY],Table1[[#This Row],[//NOTA]])&amp;Table1[[#This Row],[MINGGU]]</f>
        <v>sampuloppalexanderboxy300pakuntana2</v>
      </c>
      <c r="F322" s="4">
        <f t="shared" si="4"/>
        <v>397</v>
      </c>
      <c r="G322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22" s="4">
        <f ca="1">MATCH(Table1[[#This Row],[NB NOTA_C_QTY]],[2]!db[NB NOTA_C_QTY+F],0)</f>
        <v>2489</v>
      </c>
      <c r="I322" s="4" t="str">
        <f ca="1">INDEX(INDIRECT($4:$4),Table1[//DB])</f>
        <v>Sampul OPP Alexander Boxy</v>
      </c>
      <c r="J322" s="4" t="str">
        <f ca="1">INDEX(INDIRECT($4:$4),Table1[//DB])</f>
        <v>UNTANA</v>
      </c>
      <c r="K322" s="5" t="str">
        <f ca="1">INDEX(INDIRECT($4:$4),Table1[//DB])</f>
        <v>ALPINDO</v>
      </c>
      <c r="L322" s="4" t="str">
        <f ca="1">INDEX(INDIRECT($4:$4),Table1[//DB])</f>
        <v>300 PAK</v>
      </c>
      <c r="M322" s="4" t="str">
        <f ca="1">INDEX(INDIRECT($4:$4),Table1[//DB])</f>
        <v>kertas</v>
      </c>
      <c r="N322" s="4" t="str">
        <f ca="1">INDEX(INDIRECT($4:$4),Table1[//DB])</f>
        <v>300</v>
      </c>
      <c r="O322" s="4" t="str">
        <f ca="1">INDEX(INDIRECT($4:$4),Table1[//DB])</f>
        <v>PAK</v>
      </c>
      <c r="P322" s="4" t="str">
        <f ca="1">INDEX(INDIRECT($4:$4),Table1[//DB])</f>
        <v/>
      </c>
      <c r="Q322" s="4" t="str">
        <f ca="1">INDEX(INDIRECT($4:$4),Table1[//DB])</f>
        <v/>
      </c>
      <c r="R322" s="4" t="str">
        <f ca="1">INDEX(INDIRECT($4:$4),Table1[//DB])</f>
        <v/>
      </c>
      <c r="S322" s="4" t="str">
        <f ca="1">INDEX(INDIRECT($4:$4),Table1[//DB])</f>
        <v/>
      </c>
      <c r="T322" s="4">
        <f ca="1">INDEX(INDIRECT($4:$4),Table1[//DB])</f>
        <v>300</v>
      </c>
      <c r="U322" s="4" t="str">
        <f ca="1">INDEX(INDIRECT($4:$4),Table1[//DB])</f>
        <v>PAK</v>
      </c>
      <c r="V322" s="4"/>
      <c r="W322" s="2">
        <f>INDEX([1]!NOTA[C],Table1[[#This Row],[//NOTA]])</f>
        <v>5</v>
      </c>
      <c r="X322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322" s="2">
        <f ca="1">INDEX(INDIRECT($2:$2),Table1[//NOTA])</f>
        <v>0</v>
      </c>
      <c r="Z322" s="2">
        <f>IF(Table1[[#This Row],[CTN]]&lt;1,"",INDEX([1]!NOTA[QTY],Table1[[#This Row],[//NOTA]]))</f>
        <v>1500</v>
      </c>
      <c r="AA322" s="2" t="str">
        <f>IF(Table1[[#This Row],[CTN]]&lt;1,"",INDEX([1]!NOTA[STN],Table1[[#This Row],[//NOTA]]))</f>
        <v>PAK</v>
      </c>
      <c r="AB32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1500</v>
      </c>
      <c r="AC322" s="4" t="str">
        <f>IF(Table1[[#This Row],[CTN]]&lt;1,INDEX([1]!NOTA[QTY],Table1[[#This Row],[//NOTA]]),"")</f>
        <v/>
      </c>
      <c r="AD322" s="4" t="str">
        <f>IF(Table1[[#This Row],[SISA]]="","",INDEX([1]!NOTA[STN],Table1[[#This Row],[//NOTA]]))</f>
        <v/>
      </c>
      <c r="AE32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22" s="2" t="str">
        <f>IF(Table1[[#This Row],[SISA X]]="","",Table1[[#This Row],[STN X]])</f>
        <v/>
      </c>
      <c r="AG322" s="2" t="str">
        <f ca="1">IF(AND(AX$5:AX$373&gt;=$3:$3,AX$5:AX$373&lt;=$4:$4),Table1[[#This Row],[CTN]],"")</f>
        <v/>
      </c>
      <c r="AH322" s="2" t="str">
        <f ca="1">IF(Table1[[#This Row],[CTN_MG_1]]="","",Table1[[#This Row],[SISA X]])</f>
        <v/>
      </c>
      <c r="AI322" s="2" t="str">
        <f ca="1">IF(Table1[[#This Row],[QTY_ECER_MG_1]]="","",Table1[[#This Row],[STN SISA X]])</f>
        <v/>
      </c>
      <c r="AJ322" s="2" t="str">
        <f ca="1">IF(Table1[[#This Row],[CTN_MG_1]]="","",COUNT(AG$6:AG322))</f>
        <v/>
      </c>
      <c r="AK322" s="2">
        <f ca="1">IF(AND(Table1[TGL_H]&gt;=$3:$3,Table1[TGL_H]&lt;=$4:$4),Table1[CTN],"")</f>
        <v>5</v>
      </c>
      <c r="AL322" s="2" t="str">
        <f ca="1">IF(Table1[[#This Row],[CTN_MG_2]]="","",Table1[[#This Row],[SISA X]])</f>
        <v/>
      </c>
      <c r="AM322" s="2" t="str">
        <f ca="1">IF(Table1[[#This Row],[QTY_ECER_MG_2]]="","",Table1[[#This Row],[STN SISA X]])</f>
        <v/>
      </c>
      <c r="AN322" s="2">
        <f ca="1">IF(Table1[[#This Row],[CTN_MG_2]]="","",COUNT(AK$6:AK322))</f>
        <v>148</v>
      </c>
      <c r="AO322" s="2" t="str">
        <f ca="1">IF(AND(AX$5:AX$373&gt;=$3:$3,AX$5:AX$373&lt;=$4:$4),Table1[[#This Row],[CTN]],"")</f>
        <v/>
      </c>
      <c r="AP322" s="2" t="str">
        <f ca="1">IF(Table1[[#This Row],[CTN_MG_3]]="","",Table1[[#This Row],[SISA X]])</f>
        <v/>
      </c>
      <c r="AQ322" s="2" t="str">
        <f ca="1">IF(Table1[[#This Row],[QTY_ECER_MG_3]]="","",Table1[[#This Row],[STN SISA X]])</f>
        <v/>
      </c>
      <c r="AR322" s="4" t="str">
        <f ca="1">IF(Table1[[#This Row],[CTN_MG_3]]="","",COUNT(AO$6:AO322))</f>
        <v/>
      </c>
      <c r="AS322" s="4" t="str">
        <f ca="1">IF(AND(Table1[[#This Row],[TGL_H]]&gt;=$3:$3,Table1[[#This Row],[TGL_H]]&lt;=$4:$4),Table1[[#This Row],[CTN]],"")</f>
        <v/>
      </c>
      <c r="AT322" s="4" t="str">
        <f ca="1">IF(Table1[[#This Row],[CTN_MG_4]]="","",Table1[[#This Row],[SISA X]])</f>
        <v/>
      </c>
      <c r="AU322" s="4" t="str">
        <f ca="1">IF(Table1[[#This Row],[QTY_ECER_MG_4]]="","",Table1[[#This Row],[STN SISA X]])</f>
        <v/>
      </c>
      <c r="AV322" s="4" t="str">
        <f ca="1">IF(Table1[[#This Row],[CTN_MG_4]]="","",COUNT(AS$6:AS322))</f>
        <v/>
      </c>
      <c r="AW322" s="4">
        <f ca="1">IF(Table1[[#This Row],[ID_4]]="",IF(Table1[[#This Row],[ID_3]]="",IF(Table1[[#This Row],[ID_2]]="",IF(Table1[[#This Row],[ID_1]]="","",1),2),3),4)</f>
        <v>2</v>
      </c>
      <c r="AX322" s="3">
        <f ca="1">INDEX([1]!NOTA[TGL_H],Table1[[#This Row],[//NOTA]])</f>
        <v>45121</v>
      </c>
    </row>
    <row r="323" spans="1:50" x14ac:dyDescent="0.25">
      <c r="A323" s="1">
        <v>399</v>
      </c>
      <c r="D323" s="4" t="str">
        <f ca="1">INDEX([1]!NOTA[NB NOTA_C_QTY],Table1[[#This Row],[//NOTA]])</f>
        <v>kenkocuttera3009mmblade30lsnartomoro</v>
      </c>
      <c r="E323" s="4" t="str">
        <f ca="1">INDEX([1]!NOTA[NB NOTA_C_QTY],Table1[[#This Row],[//NOTA]])&amp;Table1[[#This Row],[MINGGU]]</f>
        <v>kenkocuttera3009mmblade30lsnartomoro3</v>
      </c>
      <c r="F323" s="4">
        <f t="shared" si="4"/>
        <v>399</v>
      </c>
      <c r="G323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23" s="4">
        <f ca="1">MATCH(Table1[[#This Row],[NB NOTA_C_QTY]],[2]!db[NB NOTA_C_QTY+F],0)</f>
        <v>314</v>
      </c>
      <c r="I323" s="4" t="str">
        <f ca="1">INDEX(INDIRECT($4:$4),Table1[//DB])</f>
        <v>Cutter Kenko A-300</v>
      </c>
      <c r="J323" s="4" t="str">
        <f ca="1">INDEX(INDIRECT($4:$4),Table1[//DB])</f>
        <v>ARTO MORO</v>
      </c>
      <c r="K323" s="5" t="str">
        <f ca="1">INDEX(INDIRECT($4:$4),Table1[//DB])</f>
        <v>KENKO</v>
      </c>
      <c r="L323" s="4" t="str">
        <f ca="1">INDEX(INDIRECT($4:$4),Table1[//DB])</f>
        <v>30 LSN</v>
      </c>
      <c r="M323" s="4" t="str">
        <f ca="1">INDEX(INDIRECT($4:$4),Table1[//DB])</f>
        <v>cutter</v>
      </c>
      <c r="N323" s="4" t="str">
        <f ca="1">INDEX(INDIRECT($4:$4),Table1[//DB])</f>
        <v>30</v>
      </c>
      <c r="O323" s="4" t="str">
        <f ca="1">INDEX(INDIRECT($4:$4),Table1[//DB])</f>
        <v>LSN</v>
      </c>
      <c r="P323" s="4">
        <f ca="1">INDEX(INDIRECT($4:$4),Table1[//DB])</f>
        <v>12</v>
      </c>
      <c r="Q323" s="4" t="str">
        <f ca="1">INDEX(INDIRECT($4:$4),Table1[//DB])</f>
        <v>PCS</v>
      </c>
      <c r="R323" s="4" t="str">
        <f ca="1">INDEX(INDIRECT($4:$4),Table1[//DB])</f>
        <v/>
      </c>
      <c r="S323" s="4" t="str">
        <f ca="1">INDEX(INDIRECT($4:$4),Table1[//DB])</f>
        <v/>
      </c>
      <c r="T323" s="4">
        <f ca="1">INDEX(INDIRECT($4:$4),Table1[//DB])</f>
        <v>360</v>
      </c>
      <c r="U323" s="4" t="str">
        <f ca="1">INDEX(INDIRECT($4:$4),Table1[//DB])</f>
        <v>PCS</v>
      </c>
      <c r="V323" s="4"/>
      <c r="W323" s="2">
        <f>INDEX([1]!NOTA[C],Table1[[#This Row],[//NOTA]])</f>
        <v>2</v>
      </c>
      <c r="X323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323" s="2">
        <f ca="1">INDEX(INDIRECT($2:$2),Table1[//NOTA])</f>
        <v>1</v>
      </c>
      <c r="Z323" s="2">
        <f>IF(Table1[[#This Row],[CTN]]&lt;1,"",INDEX([1]!NOTA[QTY],Table1[[#This Row],[//NOTA]]))</f>
        <v>0</v>
      </c>
      <c r="AA323" s="2">
        <f>IF(Table1[[#This Row],[CTN]]&lt;1,"",INDEX([1]!NOTA[STN],Table1[[#This Row],[//NOTA]]))</f>
        <v>0</v>
      </c>
      <c r="AB32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</v>
      </c>
      <c r="AC323" s="4" t="str">
        <f>IF(Table1[[#This Row],[CTN]]&lt;1,INDEX([1]!NOTA[QTY],Table1[[#This Row],[//NOTA]]),"")</f>
        <v/>
      </c>
      <c r="AD323" s="4" t="str">
        <f>IF(Table1[[#This Row],[SISA]]="","",INDEX([1]!NOTA[STN],Table1[[#This Row],[//NOTA]]))</f>
        <v/>
      </c>
      <c r="AE32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23" s="2" t="str">
        <f>IF(Table1[[#This Row],[SISA X]]="","",Table1[[#This Row],[STN X]])</f>
        <v/>
      </c>
      <c r="AG323" s="2" t="str">
        <f ca="1">IF(AND(AX$5:AX$373&gt;=$3:$3,AX$5:AX$373&lt;=$4:$4),Table1[[#This Row],[CTN]],"")</f>
        <v/>
      </c>
      <c r="AH323" s="2" t="str">
        <f ca="1">IF(Table1[[#This Row],[CTN_MG_1]]="","",Table1[[#This Row],[SISA X]])</f>
        <v/>
      </c>
      <c r="AI323" s="2" t="str">
        <f ca="1">IF(Table1[[#This Row],[QTY_ECER_MG_1]]="","",Table1[[#This Row],[STN SISA X]])</f>
        <v/>
      </c>
      <c r="AJ323" s="2" t="str">
        <f ca="1">IF(Table1[[#This Row],[CTN_MG_1]]="","",COUNT(AG$6:AG323))</f>
        <v/>
      </c>
      <c r="AK323" s="2" t="str">
        <f ca="1">IF(AND(Table1[TGL_H]&gt;=$3:$3,Table1[TGL_H]&lt;=$4:$4),Table1[CTN],"")</f>
        <v/>
      </c>
      <c r="AL323" s="2" t="str">
        <f ca="1">IF(Table1[[#This Row],[CTN_MG_2]]="","",Table1[[#This Row],[SISA X]])</f>
        <v/>
      </c>
      <c r="AM323" s="2" t="str">
        <f ca="1">IF(Table1[[#This Row],[QTY_ECER_MG_2]]="","",Table1[[#This Row],[STN SISA X]])</f>
        <v/>
      </c>
      <c r="AN323" s="2" t="str">
        <f ca="1">IF(Table1[[#This Row],[CTN_MG_2]]="","",COUNT(AK$6:AK323))</f>
        <v/>
      </c>
      <c r="AO323" s="2">
        <f ca="1">IF(AND(AX$5:AX$373&gt;=$3:$3,AX$5:AX$373&lt;=$4:$4),Table1[[#This Row],[CTN]],"")</f>
        <v>2</v>
      </c>
      <c r="AP323" s="2" t="str">
        <f ca="1">IF(Table1[[#This Row],[CTN_MG_3]]="","",Table1[[#This Row],[SISA X]])</f>
        <v/>
      </c>
      <c r="AQ323" s="2" t="str">
        <f ca="1">IF(Table1[[#This Row],[QTY_ECER_MG_3]]="","",Table1[[#This Row],[STN SISA X]])</f>
        <v/>
      </c>
      <c r="AR323" s="4">
        <f ca="1">IF(Table1[[#This Row],[CTN_MG_3]]="","",COUNT(AO$6:AO323))</f>
        <v>1</v>
      </c>
      <c r="AS323" s="4" t="str">
        <f ca="1">IF(AND(Table1[[#This Row],[TGL_H]]&gt;=$3:$3,Table1[[#This Row],[TGL_H]]&lt;=$4:$4),Table1[[#This Row],[CTN]],"")</f>
        <v/>
      </c>
      <c r="AT323" s="4" t="str">
        <f ca="1">IF(Table1[[#This Row],[CTN_MG_4]]="","",Table1[[#This Row],[SISA X]])</f>
        <v/>
      </c>
      <c r="AU323" s="4" t="str">
        <f ca="1">IF(Table1[[#This Row],[QTY_ECER_MG_4]]="","",Table1[[#This Row],[STN SISA X]])</f>
        <v/>
      </c>
      <c r="AV323" s="4" t="str">
        <f ca="1">IF(Table1[[#This Row],[CTN_MG_4]]="","",COUNT(AS$6:AS323))</f>
        <v/>
      </c>
      <c r="AW323" s="4">
        <f ca="1">IF(Table1[[#This Row],[ID_4]]="",IF(Table1[[#This Row],[ID_3]]="",IF(Table1[[#This Row],[ID_2]]="",IF(Table1[[#This Row],[ID_1]]="","",1),2),3),4)</f>
        <v>3</v>
      </c>
      <c r="AX323" s="3">
        <f ca="1">INDEX([1]!NOTA[TGL_H],Table1[[#This Row],[//NOTA]])</f>
        <v>45125</v>
      </c>
    </row>
    <row r="324" spans="1:50" x14ac:dyDescent="0.25">
      <c r="A324" s="1">
        <v>400</v>
      </c>
      <c r="D324" s="4" t="str">
        <f ca="1">INDEX([1]!NOTA[NB NOTA_C_QTY],Table1[[#This Row],[//NOTA]])</f>
        <v>kenkocutterl50018mmblade20lsnartomoro</v>
      </c>
      <c r="E324" s="4" t="str">
        <f ca="1">INDEX([1]!NOTA[NB NOTA_C_QTY],Table1[[#This Row],[//NOTA]])&amp;Table1[[#This Row],[MINGGU]]</f>
        <v>kenkocutterl50018mmblade20lsnartomoro3</v>
      </c>
      <c r="F324" s="4">
        <f t="shared" si="4"/>
        <v>400</v>
      </c>
      <c r="G324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24" s="4">
        <f ca="1">MATCH(Table1[[#This Row],[NB NOTA_C_QTY]],[2]!db[NB NOTA_C_QTY+F],0)</f>
        <v>317</v>
      </c>
      <c r="I324" s="4" t="str">
        <f ca="1">INDEX(INDIRECT($4:$4),Table1[//DB])</f>
        <v>Cutter Kenko L-500</v>
      </c>
      <c r="J324" s="4" t="str">
        <f ca="1">INDEX(INDIRECT($4:$4),Table1[//DB])</f>
        <v>ARTO MORO</v>
      </c>
      <c r="K324" s="5" t="str">
        <f ca="1">INDEX(INDIRECT($4:$4),Table1[//DB])</f>
        <v>KENKO</v>
      </c>
      <c r="L324" s="4" t="str">
        <f ca="1">INDEX(INDIRECT($4:$4),Table1[//DB])</f>
        <v>20 LSN</v>
      </c>
      <c r="M324" s="4" t="str">
        <f ca="1">INDEX(INDIRECT($4:$4),Table1[//DB])</f>
        <v>cutter</v>
      </c>
      <c r="N324" s="4" t="str">
        <f ca="1">INDEX(INDIRECT($4:$4),Table1[//DB])</f>
        <v>20</v>
      </c>
      <c r="O324" s="4" t="str">
        <f ca="1">INDEX(INDIRECT($4:$4),Table1[//DB])</f>
        <v>LSN</v>
      </c>
      <c r="P324" s="4">
        <f ca="1">INDEX(INDIRECT($4:$4),Table1[//DB])</f>
        <v>12</v>
      </c>
      <c r="Q324" s="4" t="str">
        <f ca="1">INDEX(INDIRECT($4:$4),Table1[//DB])</f>
        <v>PCS</v>
      </c>
      <c r="R324" s="4" t="str">
        <f ca="1">INDEX(INDIRECT($4:$4),Table1[//DB])</f>
        <v/>
      </c>
      <c r="S324" s="4" t="str">
        <f ca="1">INDEX(INDIRECT($4:$4),Table1[//DB])</f>
        <v/>
      </c>
      <c r="T324" s="4">
        <f ca="1">INDEX(INDIRECT($4:$4),Table1[//DB])</f>
        <v>240</v>
      </c>
      <c r="U324" s="4" t="str">
        <f ca="1">INDEX(INDIRECT($4:$4),Table1[//DB])</f>
        <v>PCS</v>
      </c>
      <c r="V324" s="4"/>
      <c r="W324" s="2">
        <f>INDEX([1]!NOTA[C],Table1[[#This Row],[//NOTA]])</f>
        <v>2</v>
      </c>
      <c r="X324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324" s="2">
        <f ca="1">INDEX(INDIRECT($2:$2),Table1[//NOTA])</f>
        <v>0</v>
      </c>
      <c r="Z324" s="2">
        <f>IF(Table1[[#This Row],[CTN]]&lt;1,"",INDEX([1]!NOTA[QTY],Table1[[#This Row],[//NOTA]]))</f>
        <v>0</v>
      </c>
      <c r="AA324" s="2">
        <f>IF(Table1[[#This Row],[CTN]]&lt;1,"",INDEX([1]!NOTA[STN],Table1[[#This Row],[//NOTA]]))</f>
        <v>0</v>
      </c>
      <c r="AB32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480</v>
      </c>
      <c r="AC324" s="4" t="str">
        <f>IF(Table1[[#This Row],[CTN]]&lt;1,INDEX([1]!NOTA[QTY],Table1[[#This Row],[//NOTA]]),"")</f>
        <v/>
      </c>
      <c r="AD324" s="4" t="str">
        <f>IF(Table1[[#This Row],[SISA]]="","",INDEX([1]!NOTA[STN],Table1[[#This Row],[//NOTA]]))</f>
        <v/>
      </c>
      <c r="AE32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24" s="2" t="str">
        <f>IF(Table1[[#This Row],[SISA X]]="","",Table1[[#This Row],[STN X]])</f>
        <v/>
      </c>
      <c r="AG324" s="2" t="str">
        <f ca="1">IF(AND(AX$5:AX$373&gt;=$3:$3,AX$5:AX$373&lt;=$4:$4),Table1[[#This Row],[CTN]],"")</f>
        <v/>
      </c>
      <c r="AH324" s="2" t="str">
        <f ca="1">IF(Table1[[#This Row],[CTN_MG_1]]="","",Table1[[#This Row],[SISA X]])</f>
        <v/>
      </c>
      <c r="AI324" s="2" t="str">
        <f ca="1">IF(Table1[[#This Row],[QTY_ECER_MG_1]]="","",Table1[[#This Row],[STN SISA X]])</f>
        <v/>
      </c>
      <c r="AJ324" s="2" t="str">
        <f ca="1">IF(Table1[[#This Row],[CTN_MG_1]]="","",COUNT(AG$6:AG324))</f>
        <v/>
      </c>
      <c r="AK324" s="2" t="str">
        <f ca="1">IF(AND(Table1[TGL_H]&gt;=$3:$3,Table1[TGL_H]&lt;=$4:$4),Table1[CTN],"")</f>
        <v/>
      </c>
      <c r="AL324" s="2" t="str">
        <f ca="1">IF(Table1[[#This Row],[CTN_MG_2]]="","",Table1[[#This Row],[SISA X]])</f>
        <v/>
      </c>
      <c r="AM324" s="2" t="str">
        <f ca="1">IF(Table1[[#This Row],[QTY_ECER_MG_2]]="","",Table1[[#This Row],[STN SISA X]])</f>
        <v/>
      </c>
      <c r="AN324" s="2" t="str">
        <f ca="1">IF(Table1[[#This Row],[CTN_MG_2]]="","",COUNT(AK$6:AK324))</f>
        <v/>
      </c>
      <c r="AO324" s="2">
        <f ca="1">IF(AND(AX$5:AX$373&gt;=$3:$3,AX$5:AX$373&lt;=$4:$4),Table1[[#This Row],[CTN]],"")</f>
        <v>2</v>
      </c>
      <c r="AP324" s="2" t="str">
        <f ca="1">IF(Table1[[#This Row],[CTN_MG_3]]="","",Table1[[#This Row],[SISA X]])</f>
        <v/>
      </c>
      <c r="AQ324" s="2" t="str">
        <f ca="1">IF(Table1[[#This Row],[QTY_ECER_MG_3]]="","",Table1[[#This Row],[STN SISA X]])</f>
        <v/>
      </c>
      <c r="AR324" s="4">
        <f ca="1">IF(Table1[[#This Row],[CTN_MG_3]]="","",COUNT(AO$6:AO324))</f>
        <v>2</v>
      </c>
      <c r="AS324" s="4" t="str">
        <f ca="1">IF(AND(Table1[[#This Row],[TGL_H]]&gt;=$3:$3,Table1[[#This Row],[TGL_H]]&lt;=$4:$4),Table1[[#This Row],[CTN]],"")</f>
        <v/>
      </c>
      <c r="AT324" s="4" t="str">
        <f ca="1">IF(Table1[[#This Row],[CTN_MG_4]]="","",Table1[[#This Row],[SISA X]])</f>
        <v/>
      </c>
      <c r="AU324" s="4" t="str">
        <f ca="1">IF(Table1[[#This Row],[QTY_ECER_MG_4]]="","",Table1[[#This Row],[STN SISA X]])</f>
        <v/>
      </c>
      <c r="AV324" s="4" t="str">
        <f ca="1">IF(Table1[[#This Row],[CTN_MG_4]]="","",COUNT(AS$6:AS324))</f>
        <v/>
      </c>
      <c r="AW324" s="4">
        <f ca="1">IF(Table1[[#This Row],[ID_4]]="",IF(Table1[[#This Row],[ID_3]]="",IF(Table1[[#This Row],[ID_2]]="",IF(Table1[[#This Row],[ID_1]]="","",1),2),3),4)</f>
        <v>3</v>
      </c>
      <c r="AX324" s="3">
        <f ca="1">INDEX([1]!NOTA[TGL_H],Table1[[#This Row],[//NOTA]])</f>
        <v>45125</v>
      </c>
    </row>
    <row r="325" spans="1:50" x14ac:dyDescent="0.25">
      <c r="A325" s="1">
        <v>402</v>
      </c>
      <c r="D325" s="4" t="str">
        <f ca="1">INDEX([1]!NOTA[NB NOTA_C_QTY],Table1[[#This Row],[//NOTA]])</f>
        <v>kenkocorrectionfluidke10836lsnartomoro</v>
      </c>
      <c r="E325" s="4" t="str">
        <f ca="1">INDEX([1]!NOTA[NB NOTA_C_QTY],Table1[[#This Row],[//NOTA]])&amp;Table1[[#This Row],[MINGGU]]</f>
        <v>kenkocorrectionfluidke10836lsnartomoro3</v>
      </c>
      <c r="F325" s="4">
        <f t="shared" si="4"/>
        <v>402</v>
      </c>
      <c r="G325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25" s="4">
        <f ca="1">MATCH(Table1[[#This Row],[NB NOTA_C_QTY]],[2]!db[NB NOTA_C_QTY+F],0)</f>
        <v>998</v>
      </c>
      <c r="I325" s="4" t="str">
        <f ca="1">INDEX(INDIRECT($4:$4),Table1[//DB])</f>
        <v>Tipe-ex Kenko KE-108</v>
      </c>
      <c r="J325" s="4" t="str">
        <f ca="1">INDEX(INDIRECT($4:$4),Table1[//DB])</f>
        <v>ARTO MORO</v>
      </c>
      <c r="K325" s="5" t="str">
        <f ca="1">INDEX(INDIRECT($4:$4),Table1[//DB])</f>
        <v>KENKO</v>
      </c>
      <c r="L325" s="4" t="str">
        <f ca="1">INDEX(INDIRECT($4:$4),Table1[//DB])</f>
        <v>36 LSN</v>
      </c>
      <c r="M325" s="4" t="str">
        <f ca="1">INDEX(INDIRECT($4:$4),Table1[//DB])</f>
        <v>tipex</v>
      </c>
      <c r="N325" s="4" t="str">
        <f ca="1">INDEX(INDIRECT($4:$4),Table1[//DB])</f>
        <v>36</v>
      </c>
      <c r="O325" s="4" t="str">
        <f ca="1">INDEX(INDIRECT($4:$4),Table1[//DB])</f>
        <v>LSN</v>
      </c>
      <c r="P325" s="4">
        <f ca="1">INDEX(INDIRECT($4:$4),Table1[//DB])</f>
        <v>12</v>
      </c>
      <c r="Q325" s="4" t="str">
        <f ca="1">INDEX(INDIRECT($4:$4),Table1[//DB])</f>
        <v>PCS</v>
      </c>
      <c r="R325" s="4" t="str">
        <f ca="1">INDEX(INDIRECT($4:$4),Table1[//DB])</f>
        <v/>
      </c>
      <c r="S325" s="4" t="str">
        <f ca="1">INDEX(INDIRECT($4:$4),Table1[//DB])</f>
        <v/>
      </c>
      <c r="T325" s="4">
        <f ca="1">INDEX(INDIRECT($4:$4),Table1[//DB])</f>
        <v>432</v>
      </c>
      <c r="U325" s="4" t="str">
        <f ca="1">INDEX(INDIRECT($4:$4),Table1[//DB])</f>
        <v>PCS</v>
      </c>
      <c r="V325" s="4"/>
      <c r="W325" s="2">
        <f>INDEX([1]!NOTA[C],Table1[[#This Row],[//NOTA]])</f>
        <v>2</v>
      </c>
      <c r="X325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325" s="2">
        <f ca="1">INDEX(INDIRECT($2:$2),Table1[//NOTA])</f>
        <v>1</v>
      </c>
      <c r="Z325" s="2">
        <f>IF(Table1[[#This Row],[CTN]]&lt;1,"",INDEX([1]!NOTA[QTY],Table1[[#This Row],[//NOTA]]))</f>
        <v>0</v>
      </c>
      <c r="AA325" s="2">
        <f>IF(Table1[[#This Row],[CTN]]&lt;1,"",INDEX([1]!NOTA[STN],Table1[[#This Row],[//NOTA]]))</f>
        <v>0</v>
      </c>
      <c r="AB32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864</v>
      </c>
      <c r="AC325" s="4" t="str">
        <f>IF(Table1[[#This Row],[CTN]]&lt;1,INDEX([1]!NOTA[QTY],Table1[[#This Row],[//NOTA]]),"")</f>
        <v/>
      </c>
      <c r="AD325" s="4" t="str">
        <f>IF(Table1[[#This Row],[SISA]]="","",INDEX([1]!NOTA[STN],Table1[[#This Row],[//NOTA]]))</f>
        <v/>
      </c>
      <c r="AE32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25" s="2" t="str">
        <f>IF(Table1[[#This Row],[SISA X]]="","",Table1[[#This Row],[STN X]])</f>
        <v/>
      </c>
      <c r="AG325" s="2" t="str">
        <f ca="1">IF(AND(AX$5:AX$373&gt;=$3:$3,AX$5:AX$373&lt;=$4:$4),Table1[[#This Row],[CTN]],"")</f>
        <v/>
      </c>
      <c r="AH325" s="2" t="str">
        <f ca="1">IF(Table1[[#This Row],[CTN_MG_1]]="","",Table1[[#This Row],[SISA X]])</f>
        <v/>
      </c>
      <c r="AI325" s="2" t="str">
        <f ca="1">IF(Table1[[#This Row],[QTY_ECER_MG_1]]="","",Table1[[#This Row],[STN SISA X]])</f>
        <v/>
      </c>
      <c r="AJ325" s="2" t="str">
        <f ca="1">IF(Table1[[#This Row],[CTN_MG_1]]="","",COUNT(AG$6:AG325))</f>
        <v/>
      </c>
      <c r="AK325" s="2" t="str">
        <f ca="1">IF(AND(Table1[TGL_H]&gt;=$3:$3,Table1[TGL_H]&lt;=$4:$4),Table1[CTN],"")</f>
        <v/>
      </c>
      <c r="AL325" s="2" t="str">
        <f ca="1">IF(Table1[[#This Row],[CTN_MG_2]]="","",Table1[[#This Row],[SISA X]])</f>
        <v/>
      </c>
      <c r="AM325" s="2" t="str">
        <f ca="1">IF(Table1[[#This Row],[QTY_ECER_MG_2]]="","",Table1[[#This Row],[STN SISA X]])</f>
        <v/>
      </c>
      <c r="AN325" s="2" t="str">
        <f ca="1">IF(Table1[[#This Row],[CTN_MG_2]]="","",COUNT(AK$6:AK325))</f>
        <v/>
      </c>
      <c r="AO325" s="2">
        <f ca="1">IF(AND(AX$5:AX$373&gt;=$3:$3,AX$5:AX$373&lt;=$4:$4),Table1[[#This Row],[CTN]],"")</f>
        <v>2</v>
      </c>
      <c r="AP325" s="2" t="str">
        <f ca="1">IF(Table1[[#This Row],[CTN_MG_3]]="","",Table1[[#This Row],[SISA X]])</f>
        <v/>
      </c>
      <c r="AQ325" s="2" t="str">
        <f ca="1">IF(Table1[[#This Row],[QTY_ECER_MG_3]]="","",Table1[[#This Row],[STN SISA X]])</f>
        <v/>
      </c>
      <c r="AR325" s="4">
        <f ca="1">IF(Table1[[#This Row],[CTN_MG_3]]="","",COUNT(AO$6:AO325))</f>
        <v>3</v>
      </c>
      <c r="AS325" s="4" t="str">
        <f ca="1">IF(AND(Table1[[#This Row],[TGL_H]]&gt;=$3:$3,Table1[[#This Row],[TGL_H]]&lt;=$4:$4),Table1[[#This Row],[CTN]],"")</f>
        <v/>
      </c>
      <c r="AT325" s="4" t="str">
        <f ca="1">IF(Table1[[#This Row],[CTN_MG_4]]="","",Table1[[#This Row],[SISA X]])</f>
        <v/>
      </c>
      <c r="AU325" s="4" t="str">
        <f ca="1">IF(Table1[[#This Row],[QTY_ECER_MG_4]]="","",Table1[[#This Row],[STN SISA X]])</f>
        <v/>
      </c>
      <c r="AV325" s="4" t="str">
        <f ca="1">IF(Table1[[#This Row],[CTN_MG_4]]="","",COUNT(AS$6:AS325))</f>
        <v/>
      </c>
      <c r="AW325" s="4">
        <f ca="1">IF(Table1[[#This Row],[ID_4]]="",IF(Table1[[#This Row],[ID_3]]="",IF(Table1[[#This Row],[ID_2]]="",IF(Table1[[#This Row],[ID_1]]="","",1),2),3),4)</f>
        <v>3</v>
      </c>
      <c r="AX325" s="3">
        <f ca="1">INDEX([1]!NOTA[TGL_H],Table1[[#This Row],[//NOTA]])</f>
        <v>45125</v>
      </c>
    </row>
    <row r="326" spans="1:50" x14ac:dyDescent="0.25">
      <c r="A326" s="1">
        <v>403</v>
      </c>
      <c r="D326" s="4" t="str">
        <f ca="1">INDEX([1]!NOTA[NB NOTA_C_QTY],Table1[[#This Row],[//NOTA]])</f>
        <v>kenkopaperfastenerpf508mixcolor100boxartomoro</v>
      </c>
      <c r="E326" s="4" t="str">
        <f ca="1">INDEX([1]!NOTA[NB NOTA_C_QTY],Table1[[#This Row],[//NOTA]])&amp;Table1[[#This Row],[MINGGU]]</f>
        <v>kenkopaperfastenerpf508mixcolor100boxartomoro3</v>
      </c>
      <c r="F326" s="4">
        <f t="shared" ref="F326:F345" si="5">A:A</f>
        <v>403</v>
      </c>
      <c r="G326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26" s="4">
        <f ca="1">MATCH(Table1[[#This Row],[NB NOTA_C_QTY]],[2]!db[NB NOTA_C_QTY+F],0)</f>
        <v>627</v>
      </c>
      <c r="I326" s="4" t="str">
        <f ca="1">INDEX(INDIRECT($4:$4),Table1[//DB])</f>
        <v>Paper fastener Kenko PF-508 Warna</v>
      </c>
      <c r="J326" s="4" t="str">
        <f ca="1">INDEX(INDIRECT($4:$4),Table1[//DB])</f>
        <v>ARTO MORO</v>
      </c>
      <c r="K326" s="5" t="str">
        <f ca="1">INDEX(INDIRECT($4:$4),Table1[//DB])</f>
        <v>KENKO</v>
      </c>
      <c r="L326" s="4" t="str">
        <f ca="1">INDEX(INDIRECT($4:$4),Table1[//DB])</f>
        <v>100 BOX</v>
      </c>
      <c r="M326" s="4" t="str">
        <f ca="1">INDEX(INDIRECT($4:$4),Table1[//DB])</f>
        <v>acco</v>
      </c>
      <c r="N326" s="4" t="str">
        <f ca="1">INDEX(INDIRECT($4:$4),Table1[//DB])</f>
        <v>100</v>
      </c>
      <c r="O326" s="4" t="str">
        <f ca="1">INDEX(INDIRECT($4:$4),Table1[//DB])</f>
        <v>BOX</v>
      </c>
      <c r="P326" s="4" t="str">
        <f ca="1">INDEX(INDIRECT($4:$4),Table1[//DB])</f>
        <v/>
      </c>
      <c r="Q326" s="4" t="str">
        <f ca="1">INDEX(INDIRECT($4:$4),Table1[//DB])</f>
        <v/>
      </c>
      <c r="R326" s="4" t="str">
        <f ca="1">INDEX(INDIRECT($4:$4),Table1[//DB])</f>
        <v/>
      </c>
      <c r="S326" s="4" t="str">
        <f ca="1">INDEX(INDIRECT($4:$4),Table1[//DB])</f>
        <v/>
      </c>
      <c r="T326" s="4">
        <f ca="1">INDEX(INDIRECT($4:$4),Table1[//DB])</f>
        <v>100</v>
      </c>
      <c r="U326" s="4" t="str">
        <f ca="1">INDEX(INDIRECT($4:$4),Table1[//DB])</f>
        <v>BOX</v>
      </c>
      <c r="V326" s="4"/>
      <c r="W326" s="2">
        <f>INDEX([1]!NOTA[C],Table1[[#This Row],[//NOTA]])</f>
        <v>1</v>
      </c>
      <c r="X326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26" s="2">
        <f ca="1">INDEX(INDIRECT($2:$2),Table1[//NOTA])</f>
        <v>1</v>
      </c>
      <c r="Z326" s="2">
        <f>IF(Table1[[#This Row],[CTN]]&lt;1,"",INDEX([1]!NOTA[QTY],Table1[[#This Row],[//NOTA]]))</f>
        <v>0</v>
      </c>
      <c r="AA326" s="2">
        <f>IF(Table1[[#This Row],[CTN]]&lt;1,"",INDEX([1]!NOTA[STN],Table1[[#This Row],[//NOTA]]))</f>
        <v>0</v>
      </c>
      <c r="AB32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100</v>
      </c>
      <c r="AC326" s="4" t="str">
        <f>IF(Table1[[#This Row],[CTN]]&lt;1,INDEX([1]!NOTA[QTY],Table1[[#This Row],[//NOTA]]),"")</f>
        <v/>
      </c>
      <c r="AD326" s="4" t="str">
        <f>IF(Table1[[#This Row],[SISA]]="","",INDEX([1]!NOTA[STN],Table1[[#This Row],[//NOTA]]))</f>
        <v/>
      </c>
      <c r="AE32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26" s="2" t="str">
        <f>IF(Table1[[#This Row],[SISA X]]="","",Table1[[#This Row],[STN X]])</f>
        <v/>
      </c>
      <c r="AG326" s="2" t="str">
        <f ca="1">IF(AND(AX$5:AX$373&gt;=$3:$3,AX$5:AX$373&lt;=$4:$4),Table1[[#This Row],[CTN]],"")</f>
        <v/>
      </c>
      <c r="AH326" s="2" t="str">
        <f ca="1">IF(Table1[[#This Row],[CTN_MG_1]]="","",Table1[[#This Row],[SISA X]])</f>
        <v/>
      </c>
      <c r="AI326" s="2" t="str">
        <f ca="1">IF(Table1[[#This Row],[QTY_ECER_MG_1]]="","",Table1[[#This Row],[STN SISA X]])</f>
        <v/>
      </c>
      <c r="AJ326" s="2" t="str">
        <f ca="1">IF(Table1[[#This Row],[CTN_MG_1]]="","",COUNT(AG$6:AG326))</f>
        <v/>
      </c>
      <c r="AK326" s="2" t="str">
        <f ca="1">IF(AND(Table1[TGL_H]&gt;=$3:$3,Table1[TGL_H]&lt;=$4:$4),Table1[CTN],"")</f>
        <v/>
      </c>
      <c r="AL326" s="2" t="str">
        <f ca="1">IF(Table1[[#This Row],[CTN_MG_2]]="","",Table1[[#This Row],[SISA X]])</f>
        <v/>
      </c>
      <c r="AM326" s="2" t="str">
        <f ca="1">IF(Table1[[#This Row],[QTY_ECER_MG_2]]="","",Table1[[#This Row],[STN SISA X]])</f>
        <v/>
      </c>
      <c r="AN326" s="2" t="str">
        <f ca="1">IF(Table1[[#This Row],[CTN_MG_2]]="","",COUNT(AK$6:AK326))</f>
        <v/>
      </c>
      <c r="AO326" s="2">
        <f ca="1">IF(AND(AX$5:AX$373&gt;=$3:$3,AX$5:AX$373&lt;=$4:$4),Table1[[#This Row],[CTN]],"")</f>
        <v>1</v>
      </c>
      <c r="AP326" s="2" t="str">
        <f ca="1">IF(Table1[[#This Row],[CTN_MG_3]]="","",Table1[[#This Row],[SISA X]])</f>
        <v/>
      </c>
      <c r="AQ326" s="2" t="str">
        <f ca="1">IF(Table1[[#This Row],[QTY_ECER_MG_3]]="","",Table1[[#This Row],[STN SISA X]])</f>
        <v/>
      </c>
      <c r="AR326" s="4">
        <f ca="1">IF(Table1[[#This Row],[CTN_MG_3]]="","",COUNT(AO$6:AO326))</f>
        <v>4</v>
      </c>
      <c r="AS326" s="4" t="str">
        <f ca="1">IF(AND(Table1[[#This Row],[TGL_H]]&gt;=$3:$3,Table1[[#This Row],[TGL_H]]&lt;=$4:$4),Table1[[#This Row],[CTN]],"")</f>
        <v/>
      </c>
      <c r="AT326" s="4" t="str">
        <f ca="1">IF(Table1[[#This Row],[CTN_MG_4]]="","",Table1[[#This Row],[SISA X]])</f>
        <v/>
      </c>
      <c r="AU326" s="4" t="str">
        <f ca="1">IF(Table1[[#This Row],[QTY_ECER_MG_4]]="","",Table1[[#This Row],[STN SISA X]])</f>
        <v/>
      </c>
      <c r="AV326" s="4" t="str">
        <f ca="1">IF(Table1[[#This Row],[CTN_MG_4]]="","",COUNT(AS$6:AS326))</f>
        <v/>
      </c>
      <c r="AW326" s="4">
        <f ca="1">IF(Table1[[#This Row],[ID_4]]="",IF(Table1[[#This Row],[ID_3]]="",IF(Table1[[#This Row],[ID_2]]="",IF(Table1[[#This Row],[ID_1]]="","",1),2),3),4)</f>
        <v>3</v>
      </c>
      <c r="AX326" s="3">
        <f ca="1">INDEX([1]!NOTA[TGL_H],Table1[[#This Row],[//NOTA]])</f>
        <v>45125</v>
      </c>
    </row>
    <row r="327" spans="1:50" x14ac:dyDescent="0.25">
      <c r="A327" s="1">
        <v>404</v>
      </c>
      <c r="D327" s="4" t="str">
        <f ca="1">INDEX([1]!NOTA[NB NOTA_C_QTY],Table1[[#This Row],[//NOTA]])</f>
        <v>kenkocutterk2009mmblade30lsnartomoro</v>
      </c>
      <c r="E327" s="4" t="str">
        <f ca="1">INDEX([1]!NOTA[NB NOTA_C_QTY],Table1[[#This Row],[//NOTA]])&amp;Table1[[#This Row],[MINGGU]]</f>
        <v>kenkocutterk2009mmblade30lsnartomoro3</v>
      </c>
      <c r="F327" s="4">
        <f t="shared" si="5"/>
        <v>404</v>
      </c>
      <c r="G327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27" s="4">
        <f ca="1">MATCH(Table1[[#This Row],[NB NOTA_C_QTY]],[2]!db[NB NOTA_C_QTY+F],0)</f>
        <v>315</v>
      </c>
      <c r="I327" s="4" t="str">
        <f ca="1">INDEX(INDIRECT($4:$4),Table1[//DB])</f>
        <v>Cutter Kenko K-200</v>
      </c>
      <c r="J327" s="4" t="str">
        <f ca="1">INDEX(INDIRECT($4:$4),Table1[//DB])</f>
        <v>ARTO MORO</v>
      </c>
      <c r="K327" s="5" t="str">
        <f ca="1">INDEX(INDIRECT($4:$4),Table1[//DB])</f>
        <v>KENKO</v>
      </c>
      <c r="L327" s="4" t="str">
        <f ca="1">INDEX(INDIRECT($4:$4),Table1[//DB])</f>
        <v>30 LSN</v>
      </c>
      <c r="M327" s="4" t="str">
        <f ca="1">INDEX(INDIRECT($4:$4),Table1[//DB])</f>
        <v>cutter</v>
      </c>
      <c r="N327" s="4" t="str">
        <f ca="1">INDEX(INDIRECT($4:$4),Table1[//DB])</f>
        <v>30</v>
      </c>
      <c r="O327" s="4" t="str">
        <f ca="1">INDEX(INDIRECT($4:$4),Table1[//DB])</f>
        <v>LSN</v>
      </c>
      <c r="P327" s="4">
        <f ca="1">INDEX(INDIRECT($4:$4),Table1[//DB])</f>
        <v>12</v>
      </c>
      <c r="Q327" s="4" t="str">
        <f ca="1">INDEX(INDIRECT($4:$4),Table1[//DB])</f>
        <v>PCS</v>
      </c>
      <c r="R327" s="4" t="str">
        <f ca="1">INDEX(INDIRECT($4:$4),Table1[//DB])</f>
        <v/>
      </c>
      <c r="S327" s="4" t="str">
        <f ca="1">INDEX(INDIRECT($4:$4),Table1[//DB])</f>
        <v/>
      </c>
      <c r="T327" s="4">
        <f ca="1">INDEX(INDIRECT($4:$4),Table1[//DB])</f>
        <v>360</v>
      </c>
      <c r="U327" s="4" t="str">
        <f ca="1">INDEX(INDIRECT($4:$4),Table1[//DB])</f>
        <v>PCS</v>
      </c>
      <c r="V327" s="4"/>
      <c r="W327" s="2">
        <f>INDEX([1]!NOTA[C],Table1[[#This Row],[//NOTA]])</f>
        <v>1</v>
      </c>
      <c r="X327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27" s="2">
        <f ca="1">INDEX(INDIRECT($2:$2),Table1[//NOTA])</f>
        <v>1</v>
      </c>
      <c r="Z327" s="2">
        <f>IF(Table1[[#This Row],[CTN]]&lt;1,"",INDEX([1]!NOTA[QTY],Table1[[#This Row],[//NOTA]]))</f>
        <v>0</v>
      </c>
      <c r="AA327" s="2">
        <f>IF(Table1[[#This Row],[CTN]]&lt;1,"",INDEX([1]!NOTA[STN],Table1[[#This Row],[//NOTA]]))</f>
        <v>0</v>
      </c>
      <c r="AB32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360</v>
      </c>
      <c r="AC327" s="4" t="str">
        <f>IF(Table1[[#This Row],[CTN]]&lt;1,INDEX([1]!NOTA[QTY],Table1[[#This Row],[//NOTA]]),"")</f>
        <v/>
      </c>
      <c r="AD327" s="4" t="str">
        <f>IF(Table1[[#This Row],[SISA]]="","",INDEX([1]!NOTA[STN],Table1[[#This Row],[//NOTA]]))</f>
        <v/>
      </c>
      <c r="AE32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27" s="2" t="str">
        <f>IF(Table1[[#This Row],[SISA X]]="","",Table1[[#This Row],[STN X]])</f>
        <v/>
      </c>
      <c r="AG327" s="2" t="str">
        <f ca="1">IF(AND(AX$5:AX$373&gt;=$3:$3,AX$5:AX$373&lt;=$4:$4),Table1[[#This Row],[CTN]],"")</f>
        <v/>
      </c>
      <c r="AH327" s="2" t="str">
        <f ca="1">IF(Table1[[#This Row],[CTN_MG_1]]="","",Table1[[#This Row],[SISA X]])</f>
        <v/>
      </c>
      <c r="AI327" s="2" t="str">
        <f ca="1">IF(Table1[[#This Row],[QTY_ECER_MG_1]]="","",Table1[[#This Row],[STN SISA X]])</f>
        <v/>
      </c>
      <c r="AJ327" s="2" t="str">
        <f ca="1">IF(Table1[[#This Row],[CTN_MG_1]]="","",COUNT(AG$6:AG327))</f>
        <v/>
      </c>
      <c r="AK327" s="2" t="str">
        <f ca="1">IF(AND(Table1[TGL_H]&gt;=$3:$3,Table1[TGL_H]&lt;=$4:$4),Table1[CTN],"")</f>
        <v/>
      </c>
      <c r="AL327" s="2" t="str">
        <f ca="1">IF(Table1[[#This Row],[CTN_MG_2]]="","",Table1[[#This Row],[SISA X]])</f>
        <v/>
      </c>
      <c r="AM327" s="2" t="str">
        <f ca="1">IF(Table1[[#This Row],[QTY_ECER_MG_2]]="","",Table1[[#This Row],[STN SISA X]])</f>
        <v/>
      </c>
      <c r="AN327" s="2" t="str">
        <f ca="1">IF(Table1[[#This Row],[CTN_MG_2]]="","",COUNT(AK$6:AK327))</f>
        <v/>
      </c>
      <c r="AO327" s="2">
        <f ca="1">IF(AND(AX$5:AX$373&gt;=$3:$3,AX$5:AX$373&lt;=$4:$4),Table1[[#This Row],[CTN]],"")</f>
        <v>1</v>
      </c>
      <c r="AP327" s="2" t="str">
        <f ca="1">IF(Table1[[#This Row],[CTN_MG_3]]="","",Table1[[#This Row],[SISA X]])</f>
        <v/>
      </c>
      <c r="AQ327" s="2" t="str">
        <f ca="1">IF(Table1[[#This Row],[QTY_ECER_MG_3]]="","",Table1[[#This Row],[STN SISA X]])</f>
        <v/>
      </c>
      <c r="AR327" s="4">
        <f ca="1">IF(Table1[[#This Row],[CTN_MG_3]]="","",COUNT(AO$6:AO327))</f>
        <v>5</v>
      </c>
      <c r="AS327" s="4" t="str">
        <f ca="1">IF(AND(Table1[[#This Row],[TGL_H]]&gt;=$3:$3,Table1[[#This Row],[TGL_H]]&lt;=$4:$4),Table1[[#This Row],[CTN]],"")</f>
        <v/>
      </c>
      <c r="AT327" s="4" t="str">
        <f ca="1">IF(Table1[[#This Row],[CTN_MG_4]]="","",Table1[[#This Row],[SISA X]])</f>
        <v/>
      </c>
      <c r="AU327" s="4" t="str">
        <f ca="1">IF(Table1[[#This Row],[QTY_ECER_MG_4]]="","",Table1[[#This Row],[STN SISA X]])</f>
        <v/>
      </c>
      <c r="AV327" s="4" t="str">
        <f ca="1">IF(Table1[[#This Row],[CTN_MG_4]]="","",COUNT(AS$6:AS327))</f>
        <v/>
      </c>
      <c r="AW327" s="4">
        <f ca="1">IF(Table1[[#This Row],[ID_4]]="",IF(Table1[[#This Row],[ID_3]]="",IF(Table1[[#This Row],[ID_2]]="",IF(Table1[[#This Row],[ID_1]]="","",1),2),3),4)</f>
        <v>3</v>
      </c>
      <c r="AX327" s="3">
        <f ca="1">INDEX([1]!NOTA[TGL_H],Table1[[#This Row],[//NOTA]])</f>
        <v>45125</v>
      </c>
    </row>
    <row r="328" spans="1:50" x14ac:dyDescent="0.25">
      <c r="A328" s="1">
        <v>405</v>
      </c>
      <c r="D328" s="4" t="str">
        <f ca="1">INDEX([1]!NOTA[NB NOTA_C_QTY],Table1[[#This Row],[//NOTA]])</f>
        <v>kenkoscissorsc848n10lsnartomoro</v>
      </c>
      <c r="E328" s="4" t="str">
        <f ca="1">INDEX([1]!NOTA[NB NOTA_C_QTY],Table1[[#This Row],[//NOTA]])&amp;Table1[[#This Row],[MINGGU]]</f>
        <v>kenkoscissorsc848n10lsnartomoro3</v>
      </c>
      <c r="F328" s="4">
        <f t="shared" si="5"/>
        <v>405</v>
      </c>
      <c r="G328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28" s="4">
        <f ca="1">MATCH(Table1[[#This Row],[NB NOTA_C_QTY]],[2]!db[NB NOTA_C_QTY+F],0)</f>
        <v>445</v>
      </c>
      <c r="I328" s="4" t="str">
        <f ca="1">INDEX(INDIRECT($4:$4),Table1[//DB])</f>
        <v>Gunting Kenko SC-848 N</v>
      </c>
      <c r="J328" s="4" t="str">
        <f ca="1">INDEX(INDIRECT($4:$4),Table1[//DB])</f>
        <v>ARTO MORO</v>
      </c>
      <c r="K328" s="5" t="str">
        <f ca="1">INDEX(INDIRECT($4:$4),Table1[//DB])</f>
        <v>KENKO</v>
      </c>
      <c r="L328" s="4" t="str">
        <f ca="1">INDEX(INDIRECT($4:$4),Table1[//DB])</f>
        <v>10 LSN</v>
      </c>
      <c r="M328" s="4" t="str">
        <f ca="1">INDEX(INDIRECT($4:$4),Table1[//DB])</f>
        <v>gunting</v>
      </c>
      <c r="N328" s="4" t="str">
        <f ca="1">INDEX(INDIRECT($4:$4),Table1[//DB])</f>
        <v>10</v>
      </c>
      <c r="O328" s="4" t="str">
        <f ca="1">INDEX(INDIRECT($4:$4),Table1[//DB])</f>
        <v>LSN</v>
      </c>
      <c r="P328" s="4">
        <f ca="1">INDEX(INDIRECT($4:$4),Table1[//DB])</f>
        <v>12</v>
      </c>
      <c r="Q328" s="4" t="str">
        <f ca="1">INDEX(INDIRECT($4:$4),Table1[//DB])</f>
        <v>PCS</v>
      </c>
      <c r="R328" s="4" t="str">
        <f ca="1">INDEX(INDIRECT($4:$4),Table1[//DB])</f>
        <v/>
      </c>
      <c r="S328" s="4" t="str">
        <f ca="1">INDEX(INDIRECT($4:$4),Table1[//DB])</f>
        <v/>
      </c>
      <c r="T328" s="4">
        <f ca="1">INDEX(INDIRECT($4:$4),Table1[//DB])</f>
        <v>120</v>
      </c>
      <c r="U328" s="4" t="str">
        <f ca="1">INDEX(INDIRECT($4:$4),Table1[//DB])</f>
        <v>PCS</v>
      </c>
      <c r="V328" s="4"/>
      <c r="W328" s="2">
        <f>INDEX([1]!NOTA[C],Table1[[#This Row],[//NOTA]])</f>
        <v>2</v>
      </c>
      <c r="X328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328" s="2">
        <f ca="1">INDEX(INDIRECT($2:$2),Table1[//NOTA])</f>
        <v>2</v>
      </c>
      <c r="Z328" s="2">
        <f>IF(Table1[[#This Row],[CTN]]&lt;1,"",INDEX([1]!NOTA[QTY],Table1[[#This Row],[//NOTA]]))</f>
        <v>0</v>
      </c>
      <c r="AA328" s="2">
        <f>IF(Table1[[#This Row],[CTN]]&lt;1,"",INDEX([1]!NOTA[STN],Table1[[#This Row],[//NOTA]]))</f>
        <v>0</v>
      </c>
      <c r="AB32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240</v>
      </c>
      <c r="AC328" s="4" t="str">
        <f>IF(Table1[[#This Row],[CTN]]&lt;1,INDEX([1]!NOTA[QTY],Table1[[#This Row],[//NOTA]]),"")</f>
        <v/>
      </c>
      <c r="AD328" s="4" t="str">
        <f>IF(Table1[[#This Row],[SISA]]="","",INDEX([1]!NOTA[STN],Table1[[#This Row],[//NOTA]]))</f>
        <v/>
      </c>
      <c r="AE32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28" s="2" t="str">
        <f>IF(Table1[[#This Row],[SISA X]]="","",Table1[[#This Row],[STN X]])</f>
        <v/>
      </c>
      <c r="AG328" s="2" t="str">
        <f ca="1">IF(AND(AX$5:AX$373&gt;=$3:$3,AX$5:AX$373&lt;=$4:$4),Table1[[#This Row],[CTN]],"")</f>
        <v/>
      </c>
      <c r="AH328" s="2" t="str">
        <f ca="1">IF(Table1[[#This Row],[CTN_MG_1]]="","",Table1[[#This Row],[SISA X]])</f>
        <v/>
      </c>
      <c r="AI328" s="2" t="str">
        <f ca="1">IF(Table1[[#This Row],[QTY_ECER_MG_1]]="","",Table1[[#This Row],[STN SISA X]])</f>
        <v/>
      </c>
      <c r="AJ328" s="2" t="str">
        <f ca="1">IF(Table1[[#This Row],[CTN_MG_1]]="","",COUNT(AG$6:AG328))</f>
        <v/>
      </c>
      <c r="AK328" s="2" t="str">
        <f ca="1">IF(AND(Table1[TGL_H]&gt;=$3:$3,Table1[TGL_H]&lt;=$4:$4),Table1[CTN],"")</f>
        <v/>
      </c>
      <c r="AL328" s="2" t="str">
        <f ca="1">IF(Table1[[#This Row],[CTN_MG_2]]="","",Table1[[#This Row],[SISA X]])</f>
        <v/>
      </c>
      <c r="AM328" s="2" t="str">
        <f ca="1">IF(Table1[[#This Row],[QTY_ECER_MG_2]]="","",Table1[[#This Row],[STN SISA X]])</f>
        <v/>
      </c>
      <c r="AN328" s="2" t="str">
        <f ca="1">IF(Table1[[#This Row],[CTN_MG_2]]="","",COUNT(AK$6:AK328))</f>
        <v/>
      </c>
      <c r="AO328" s="2">
        <f ca="1">IF(AND(AX$5:AX$373&gt;=$3:$3,AX$5:AX$373&lt;=$4:$4),Table1[[#This Row],[CTN]],"")</f>
        <v>2</v>
      </c>
      <c r="AP328" s="2" t="str">
        <f ca="1">IF(Table1[[#This Row],[CTN_MG_3]]="","",Table1[[#This Row],[SISA X]])</f>
        <v/>
      </c>
      <c r="AQ328" s="2" t="str">
        <f ca="1">IF(Table1[[#This Row],[QTY_ECER_MG_3]]="","",Table1[[#This Row],[STN SISA X]])</f>
        <v/>
      </c>
      <c r="AR328" s="4">
        <f ca="1">IF(Table1[[#This Row],[CTN_MG_3]]="","",COUNT(AO$6:AO328))</f>
        <v>6</v>
      </c>
      <c r="AS328" s="4" t="str">
        <f ca="1">IF(AND(Table1[[#This Row],[TGL_H]]&gt;=$3:$3,Table1[[#This Row],[TGL_H]]&lt;=$4:$4),Table1[[#This Row],[CTN]],"")</f>
        <v/>
      </c>
      <c r="AT328" s="4" t="str">
        <f ca="1">IF(Table1[[#This Row],[CTN_MG_4]]="","",Table1[[#This Row],[SISA X]])</f>
        <v/>
      </c>
      <c r="AU328" s="4" t="str">
        <f ca="1">IF(Table1[[#This Row],[QTY_ECER_MG_4]]="","",Table1[[#This Row],[STN SISA X]])</f>
        <v/>
      </c>
      <c r="AV328" s="4" t="str">
        <f ca="1">IF(Table1[[#This Row],[CTN_MG_4]]="","",COUNT(AS$6:AS328))</f>
        <v/>
      </c>
      <c r="AW328" s="4">
        <f ca="1">IF(Table1[[#This Row],[ID_4]]="",IF(Table1[[#This Row],[ID_3]]="",IF(Table1[[#This Row],[ID_2]]="",IF(Table1[[#This Row],[ID_1]]="","",1),2),3),4)</f>
        <v>3</v>
      </c>
      <c r="AX328" s="3">
        <f ca="1">INDEX([1]!NOTA[TGL_H],Table1[[#This Row],[//NOTA]])</f>
        <v>45125</v>
      </c>
    </row>
    <row r="329" spans="1:50" x14ac:dyDescent="0.25">
      <c r="A329" s="1">
        <v>406</v>
      </c>
      <c r="D329" s="4" t="str">
        <f ca="1">INDEX([1]!NOTA[NB NOTA_C_QTY],Table1[[#This Row],[//NOTA]])</f>
        <v>kenkoliquidgluelg3535ml20lsnartomoro</v>
      </c>
      <c r="E329" s="4" t="str">
        <f ca="1">INDEX([1]!NOTA[NB NOTA_C_QTY],Table1[[#This Row],[//NOTA]])&amp;Table1[[#This Row],[MINGGU]]</f>
        <v>kenkoliquidgluelg3535ml20lsnartomoro3</v>
      </c>
      <c r="F329" s="4">
        <f t="shared" si="5"/>
        <v>406</v>
      </c>
      <c r="G329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29" s="4">
        <f ca="1">MATCH(Table1[[#This Row],[NB NOTA_C_QTY]],[2]!db[NB NOTA_C_QTY+F],0)</f>
        <v>541</v>
      </c>
      <c r="I329" s="4" t="str">
        <f ca="1">INDEX(INDIRECT($4:$4),Table1[//DB])</f>
        <v>Lem cair Kenko LG-35</v>
      </c>
      <c r="J329" s="4" t="str">
        <f ca="1">INDEX(INDIRECT($4:$4),Table1[//DB])</f>
        <v>ARTO MORO</v>
      </c>
      <c r="K329" s="5" t="str">
        <f ca="1">INDEX(INDIRECT($4:$4),Table1[//DB])</f>
        <v>KENKO</v>
      </c>
      <c r="L329" s="4" t="str">
        <f ca="1">INDEX(INDIRECT($4:$4),Table1[//DB])</f>
        <v>20 LSN</v>
      </c>
      <c r="M329" s="4" t="str">
        <f ca="1">INDEX(INDIRECT($4:$4),Table1[//DB])</f>
        <v>lem</v>
      </c>
      <c r="N329" s="4" t="str">
        <f ca="1">INDEX(INDIRECT($4:$4),Table1[//DB])</f>
        <v>20</v>
      </c>
      <c r="O329" s="4" t="str">
        <f ca="1">INDEX(INDIRECT($4:$4),Table1[//DB])</f>
        <v>LSN</v>
      </c>
      <c r="P329" s="4">
        <f ca="1">INDEX(INDIRECT($4:$4),Table1[//DB])</f>
        <v>12</v>
      </c>
      <c r="Q329" s="4" t="str">
        <f ca="1">INDEX(INDIRECT($4:$4),Table1[//DB])</f>
        <v>PCS</v>
      </c>
      <c r="R329" s="4" t="str">
        <f ca="1">INDEX(INDIRECT($4:$4),Table1[//DB])</f>
        <v/>
      </c>
      <c r="S329" s="4" t="str">
        <f ca="1">INDEX(INDIRECT($4:$4),Table1[//DB])</f>
        <v/>
      </c>
      <c r="T329" s="4">
        <f ca="1">INDEX(INDIRECT($4:$4),Table1[//DB])</f>
        <v>240</v>
      </c>
      <c r="U329" s="4" t="str">
        <f ca="1">INDEX(INDIRECT($4:$4),Table1[//DB])</f>
        <v>PCS</v>
      </c>
      <c r="V329" s="4"/>
      <c r="W329" s="2">
        <f>INDEX([1]!NOTA[C],Table1[[#This Row],[//NOTA]])</f>
        <v>3</v>
      </c>
      <c r="X329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329" s="2">
        <f ca="1">INDEX(INDIRECT($2:$2),Table1[//NOTA])</f>
        <v>0</v>
      </c>
      <c r="Z329" s="2">
        <f>IF(Table1[[#This Row],[CTN]]&lt;1,"",INDEX([1]!NOTA[QTY],Table1[[#This Row],[//NOTA]]))</f>
        <v>0</v>
      </c>
      <c r="AA329" s="2">
        <f>IF(Table1[[#This Row],[CTN]]&lt;1,"",INDEX([1]!NOTA[STN],Table1[[#This Row],[//NOTA]]))</f>
        <v>0</v>
      </c>
      <c r="AB32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</v>
      </c>
      <c r="AC329" s="4" t="str">
        <f>IF(Table1[[#This Row],[CTN]]&lt;1,INDEX([1]!NOTA[QTY],Table1[[#This Row],[//NOTA]]),"")</f>
        <v/>
      </c>
      <c r="AD329" s="4" t="str">
        <f>IF(Table1[[#This Row],[SISA]]="","",INDEX([1]!NOTA[STN],Table1[[#This Row],[//NOTA]]))</f>
        <v/>
      </c>
      <c r="AE32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29" s="2" t="str">
        <f>IF(Table1[[#This Row],[SISA X]]="","",Table1[[#This Row],[STN X]])</f>
        <v/>
      </c>
      <c r="AG329" s="2" t="str">
        <f ca="1">IF(AND(AX$5:AX$373&gt;=$3:$3,AX$5:AX$373&lt;=$4:$4),Table1[[#This Row],[CTN]],"")</f>
        <v/>
      </c>
      <c r="AH329" s="2" t="str">
        <f ca="1">IF(Table1[[#This Row],[CTN_MG_1]]="","",Table1[[#This Row],[SISA X]])</f>
        <v/>
      </c>
      <c r="AI329" s="2" t="str">
        <f ca="1">IF(Table1[[#This Row],[QTY_ECER_MG_1]]="","",Table1[[#This Row],[STN SISA X]])</f>
        <v/>
      </c>
      <c r="AJ329" s="2" t="str">
        <f ca="1">IF(Table1[[#This Row],[CTN_MG_1]]="","",COUNT(AG$6:AG329))</f>
        <v/>
      </c>
      <c r="AK329" s="2" t="str">
        <f ca="1">IF(AND(Table1[TGL_H]&gt;=$3:$3,Table1[TGL_H]&lt;=$4:$4),Table1[CTN],"")</f>
        <v/>
      </c>
      <c r="AL329" s="2" t="str">
        <f ca="1">IF(Table1[[#This Row],[CTN_MG_2]]="","",Table1[[#This Row],[SISA X]])</f>
        <v/>
      </c>
      <c r="AM329" s="2" t="str">
        <f ca="1">IF(Table1[[#This Row],[QTY_ECER_MG_2]]="","",Table1[[#This Row],[STN SISA X]])</f>
        <v/>
      </c>
      <c r="AN329" s="2" t="str">
        <f ca="1">IF(Table1[[#This Row],[CTN_MG_2]]="","",COUNT(AK$6:AK329))</f>
        <v/>
      </c>
      <c r="AO329" s="2">
        <f ca="1">IF(AND(AX$5:AX$373&gt;=$3:$3,AX$5:AX$373&lt;=$4:$4),Table1[[#This Row],[CTN]],"")</f>
        <v>3</v>
      </c>
      <c r="AP329" s="2" t="str">
        <f ca="1">IF(Table1[[#This Row],[CTN_MG_3]]="","",Table1[[#This Row],[SISA X]])</f>
        <v/>
      </c>
      <c r="AQ329" s="2" t="str">
        <f ca="1">IF(Table1[[#This Row],[QTY_ECER_MG_3]]="","",Table1[[#This Row],[STN SISA X]])</f>
        <v/>
      </c>
      <c r="AR329" s="4">
        <f ca="1">IF(Table1[[#This Row],[CTN_MG_3]]="","",COUNT(AO$6:AO329))</f>
        <v>7</v>
      </c>
      <c r="AS329" s="4" t="str">
        <f ca="1">IF(AND(Table1[[#This Row],[TGL_H]]&gt;=$3:$3,Table1[[#This Row],[TGL_H]]&lt;=$4:$4),Table1[[#This Row],[CTN]],"")</f>
        <v/>
      </c>
      <c r="AT329" s="4" t="str">
        <f ca="1">IF(Table1[[#This Row],[CTN_MG_4]]="","",Table1[[#This Row],[SISA X]])</f>
        <v/>
      </c>
      <c r="AU329" s="4" t="str">
        <f ca="1">IF(Table1[[#This Row],[QTY_ECER_MG_4]]="","",Table1[[#This Row],[STN SISA X]])</f>
        <v/>
      </c>
      <c r="AV329" s="4" t="str">
        <f ca="1">IF(Table1[[#This Row],[CTN_MG_4]]="","",COUNT(AS$6:AS329))</f>
        <v/>
      </c>
      <c r="AW329" s="4">
        <f ca="1">IF(Table1[[#This Row],[ID_4]]="",IF(Table1[[#This Row],[ID_3]]="",IF(Table1[[#This Row],[ID_2]]="",IF(Table1[[#This Row],[ID_1]]="","",1),2),3),4)</f>
        <v>3</v>
      </c>
      <c r="AX329" s="3">
        <f ca="1">INDEX([1]!NOTA[TGL_H],Table1[[#This Row],[//NOTA]])</f>
        <v>45125</v>
      </c>
    </row>
    <row r="330" spans="1:50" x14ac:dyDescent="0.25">
      <c r="A330" s="1">
        <v>407</v>
      </c>
      <c r="D330" s="4" t="str">
        <f ca="1">INDEX([1]!NOTA[NB NOTA_C_QTY],Table1[[#This Row],[//NOTA]])</f>
        <v>kenkostaplerhd10smini25lsnartomoro</v>
      </c>
      <c r="E330" s="4" t="str">
        <f ca="1">INDEX([1]!NOTA[NB NOTA_C_QTY],Table1[[#This Row],[//NOTA]])&amp;Table1[[#This Row],[MINGGU]]</f>
        <v>kenkostaplerhd10smini25lsnartomoro3</v>
      </c>
      <c r="F330" s="4">
        <f t="shared" si="5"/>
        <v>407</v>
      </c>
      <c r="G330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30" s="4">
        <f ca="1">MATCH(Table1[[#This Row],[NB NOTA_C_QTY]],[2]!db[NB NOTA_C_QTY+F],0)</f>
        <v>873</v>
      </c>
      <c r="I330" s="4" t="str">
        <f ca="1">INDEX(INDIRECT($4:$4),Table1[//DB])</f>
        <v>Stapler Kenko HD-10 S mini</v>
      </c>
      <c r="J330" s="4" t="str">
        <f ca="1">INDEX(INDIRECT($4:$4),Table1[//DB])</f>
        <v>ARTO MORO</v>
      </c>
      <c r="K330" s="5" t="str">
        <f ca="1">INDEX(INDIRECT($4:$4),Table1[//DB])</f>
        <v>KENKO</v>
      </c>
      <c r="L330" s="4" t="str">
        <f ca="1">INDEX(INDIRECT($4:$4),Table1[//DB])</f>
        <v>25 LSN</v>
      </c>
      <c r="M330" s="4" t="str">
        <f ca="1">INDEX(INDIRECT($4:$4),Table1[//DB])</f>
        <v>stapler</v>
      </c>
      <c r="N330" s="4" t="str">
        <f ca="1">INDEX(INDIRECT($4:$4),Table1[//DB])</f>
        <v>25</v>
      </c>
      <c r="O330" s="4" t="str">
        <f ca="1">INDEX(INDIRECT($4:$4),Table1[//DB])</f>
        <v>LSN</v>
      </c>
      <c r="P330" s="4">
        <f ca="1">INDEX(INDIRECT($4:$4),Table1[//DB])</f>
        <v>12</v>
      </c>
      <c r="Q330" s="4" t="str">
        <f ca="1">INDEX(INDIRECT($4:$4),Table1[//DB])</f>
        <v>PCS</v>
      </c>
      <c r="R330" s="4" t="str">
        <f ca="1">INDEX(INDIRECT($4:$4),Table1[//DB])</f>
        <v/>
      </c>
      <c r="S330" s="4" t="str">
        <f ca="1">INDEX(INDIRECT($4:$4),Table1[//DB])</f>
        <v/>
      </c>
      <c r="T330" s="4">
        <f ca="1">INDEX(INDIRECT($4:$4),Table1[//DB])</f>
        <v>300</v>
      </c>
      <c r="U330" s="4" t="str">
        <f ca="1">INDEX(INDIRECT($4:$4),Table1[//DB])</f>
        <v>PCS</v>
      </c>
      <c r="V330" s="4"/>
      <c r="W330" s="2">
        <f>INDEX([1]!NOTA[C],Table1[[#This Row],[//NOTA]])</f>
        <v>2</v>
      </c>
      <c r="X330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330" s="2">
        <f ca="1">INDEX(INDIRECT($2:$2),Table1[//NOTA])</f>
        <v>0</v>
      </c>
      <c r="Z330" s="2">
        <f>IF(Table1[[#This Row],[CTN]]&lt;1,"",INDEX([1]!NOTA[QTY],Table1[[#This Row],[//NOTA]]))</f>
        <v>0</v>
      </c>
      <c r="AA330" s="2">
        <f>IF(Table1[[#This Row],[CTN]]&lt;1,"",INDEX([1]!NOTA[STN],Table1[[#This Row],[//NOTA]]))</f>
        <v>0</v>
      </c>
      <c r="AB33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600</v>
      </c>
      <c r="AC330" s="4" t="str">
        <f>IF(Table1[[#This Row],[CTN]]&lt;1,INDEX([1]!NOTA[QTY],Table1[[#This Row],[//NOTA]]),"")</f>
        <v/>
      </c>
      <c r="AD330" s="4" t="str">
        <f>IF(Table1[[#This Row],[SISA]]="","",INDEX([1]!NOTA[STN],Table1[[#This Row],[//NOTA]]))</f>
        <v/>
      </c>
      <c r="AE33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30" s="2" t="str">
        <f>IF(Table1[[#This Row],[SISA X]]="","",Table1[[#This Row],[STN X]])</f>
        <v/>
      </c>
      <c r="AG330" s="2" t="str">
        <f ca="1">IF(AND(AX$5:AX$373&gt;=$3:$3,AX$5:AX$373&lt;=$4:$4),Table1[[#This Row],[CTN]],"")</f>
        <v/>
      </c>
      <c r="AH330" s="2" t="str">
        <f ca="1">IF(Table1[[#This Row],[CTN_MG_1]]="","",Table1[[#This Row],[SISA X]])</f>
        <v/>
      </c>
      <c r="AI330" s="2" t="str">
        <f ca="1">IF(Table1[[#This Row],[QTY_ECER_MG_1]]="","",Table1[[#This Row],[STN SISA X]])</f>
        <v/>
      </c>
      <c r="AJ330" s="2" t="str">
        <f ca="1">IF(Table1[[#This Row],[CTN_MG_1]]="","",COUNT(AG$6:AG330))</f>
        <v/>
      </c>
      <c r="AK330" s="2" t="str">
        <f ca="1">IF(AND(Table1[TGL_H]&gt;=$3:$3,Table1[TGL_H]&lt;=$4:$4),Table1[CTN],"")</f>
        <v/>
      </c>
      <c r="AL330" s="2" t="str">
        <f ca="1">IF(Table1[[#This Row],[CTN_MG_2]]="","",Table1[[#This Row],[SISA X]])</f>
        <v/>
      </c>
      <c r="AM330" s="2" t="str">
        <f ca="1">IF(Table1[[#This Row],[QTY_ECER_MG_2]]="","",Table1[[#This Row],[STN SISA X]])</f>
        <v/>
      </c>
      <c r="AN330" s="2" t="str">
        <f ca="1">IF(Table1[[#This Row],[CTN_MG_2]]="","",COUNT(AK$6:AK330))</f>
        <v/>
      </c>
      <c r="AO330" s="2">
        <f ca="1">IF(AND(AX$5:AX$373&gt;=$3:$3,AX$5:AX$373&lt;=$4:$4),Table1[[#This Row],[CTN]],"")</f>
        <v>2</v>
      </c>
      <c r="AP330" s="2" t="str">
        <f ca="1">IF(Table1[[#This Row],[CTN_MG_3]]="","",Table1[[#This Row],[SISA X]])</f>
        <v/>
      </c>
      <c r="AQ330" s="2" t="str">
        <f ca="1">IF(Table1[[#This Row],[QTY_ECER_MG_3]]="","",Table1[[#This Row],[STN SISA X]])</f>
        <v/>
      </c>
      <c r="AR330" s="4">
        <f ca="1">IF(Table1[[#This Row],[CTN_MG_3]]="","",COUNT(AO$6:AO330))</f>
        <v>8</v>
      </c>
      <c r="AS330" s="4" t="str">
        <f ca="1">IF(AND(Table1[[#This Row],[TGL_H]]&gt;=$3:$3,Table1[[#This Row],[TGL_H]]&lt;=$4:$4),Table1[[#This Row],[CTN]],"")</f>
        <v/>
      </c>
      <c r="AT330" s="4" t="str">
        <f ca="1">IF(Table1[[#This Row],[CTN_MG_4]]="","",Table1[[#This Row],[SISA X]])</f>
        <v/>
      </c>
      <c r="AU330" s="4" t="str">
        <f ca="1">IF(Table1[[#This Row],[QTY_ECER_MG_4]]="","",Table1[[#This Row],[STN SISA X]])</f>
        <v/>
      </c>
      <c r="AV330" s="4" t="str">
        <f ca="1">IF(Table1[[#This Row],[CTN_MG_4]]="","",COUNT(AS$6:AS330))</f>
        <v/>
      </c>
      <c r="AW330" s="4">
        <f ca="1">IF(Table1[[#This Row],[ID_4]]="",IF(Table1[[#This Row],[ID_3]]="",IF(Table1[[#This Row],[ID_2]]="",IF(Table1[[#This Row],[ID_1]]="","",1),2),3),4)</f>
        <v>3</v>
      </c>
      <c r="AX330" s="3">
        <f ca="1">INDEX([1]!NOTA[TGL_H],Table1[[#This Row],[//NOTA]])</f>
        <v>45125</v>
      </c>
    </row>
    <row r="331" spans="1:50" x14ac:dyDescent="0.25">
      <c r="A331" s="1">
        <v>408</v>
      </c>
      <c r="D331" s="4" t="str">
        <f ca="1">INDEX([1]!NOTA[NB NOTA_C_QTY],Table1[[#This Row],[//NOTA]])</f>
        <v>kenkocorrectiontapect8198mx5mm36lsnartomoro</v>
      </c>
      <c r="E331" s="4" t="str">
        <f ca="1">INDEX([1]!NOTA[NB NOTA_C_QTY],Table1[[#This Row],[//NOTA]])&amp;Table1[[#This Row],[MINGGU]]</f>
        <v>kenkocorrectiontapect8198mx5mm36lsnartomoro3</v>
      </c>
      <c r="F331" s="4">
        <f t="shared" si="5"/>
        <v>408</v>
      </c>
      <c r="G331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31" s="4">
        <f ca="1">MATCH(Table1[[#This Row],[NB NOTA_C_QTY]],[2]!db[NB NOTA_C_QTY+F],0)</f>
        <v>982</v>
      </c>
      <c r="I331" s="4" t="str">
        <f ca="1">INDEX(INDIRECT($4:$4),Table1[//DB])</f>
        <v>Tipe-ex Kenko CT-819</v>
      </c>
      <c r="J331" s="4" t="str">
        <f ca="1">INDEX(INDIRECT($4:$4),Table1[//DB])</f>
        <v>ARTO MORO</v>
      </c>
      <c r="K331" s="5" t="str">
        <f ca="1">INDEX(INDIRECT($4:$4),Table1[//DB])</f>
        <v>KENKO</v>
      </c>
      <c r="L331" s="4" t="str">
        <f ca="1">INDEX(INDIRECT($4:$4),Table1[//DB])</f>
        <v>36 LSN</v>
      </c>
      <c r="M331" s="4" t="str">
        <f ca="1">INDEX(INDIRECT($4:$4),Table1[//DB])</f>
        <v>tipex</v>
      </c>
      <c r="N331" s="4" t="str">
        <f ca="1">INDEX(INDIRECT($4:$4),Table1[//DB])</f>
        <v>36</v>
      </c>
      <c r="O331" s="4" t="str">
        <f ca="1">INDEX(INDIRECT($4:$4),Table1[//DB])</f>
        <v>LSN</v>
      </c>
      <c r="P331" s="4">
        <f ca="1">INDEX(INDIRECT($4:$4),Table1[//DB])</f>
        <v>12</v>
      </c>
      <c r="Q331" s="4" t="str">
        <f ca="1">INDEX(INDIRECT($4:$4),Table1[//DB])</f>
        <v>PCS</v>
      </c>
      <c r="R331" s="4" t="str">
        <f ca="1">INDEX(INDIRECT($4:$4),Table1[//DB])</f>
        <v/>
      </c>
      <c r="S331" s="4" t="str">
        <f ca="1">INDEX(INDIRECT($4:$4),Table1[//DB])</f>
        <v/>
      </c>
      <c r="T331" s="4">
        <f ca="1">INDEX(INDIRECT($4:$4),Table1[//DB])</f>
        <v>432</v>
      </c>
      <c r="U331" s="4" t="str">
        <f ca="1">INDEX(INDIRECT($4:$4),Table1[//DB])</f>
        <v>PCS</v>
      </c>
      <c r="V331" s="4"/>
      <c r="W331" s="2">
        <f>INDEX([1]!NOTA[C],Table1[[#This Row],[//NOTA]])</f>
        <v>2</v>
      </c>
      <c r="X331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331" s="2">
        <f ca="1">INDEX(INDIRECT($2:$2),Table1[//NOTA])</f>
        <v>0</v>
      </c>
      <c r="Z331" s="2">
        <f>IF(Table1[[#This Row],[CTN]]&lt;1,"",INDEX([1]!NOTA[QTY],Table1[[#This Row],[//NOTA]]))</f>
        <v>0</v>
      </c>
      <c r="AA331" s="2">
        <f>IF(Table1[[#This Row],[CTN]]&lt;1,"",INDEX([1]!NOTA[STN],Table1[[#This Row],[//NOTA]]))</f>
        <v>0</v>
      </c>
      <c r="AB33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864</v>
      </c>
      <c r="AC331" s="4" t="str">
        <f>IF(Table1[[#This Row],[CTN]]&lt;1,INDEX([1]!NOTA[QTY],Table1[[#This Row],[//NOTA]]),"")</f>
        <v/>
      </c>
      <c r="AD331" s="4" t="str">
        <f>IF(Table1[[#This Row],[SISA]]="","",INDEX([1]!NOTA[STN],Table1[[#This Row],[//NOTA]]))</f>
        <v/>
      </c>
      <c r="AE33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31" s="2" t="str">
        <f>IF(Table1[[#This Row],[SISA X]]="","",Table1[[#This Row],[STN X]])</f>
        <v/>
      </c>
      <c r="AG331" s="2" t="str">
        <f ca="1">IF(AND(AX$5:AX$373&gt;=$3:$3,AX$5:AX$373&lt;=$4:$4),Table1[[#This Row],[CTN]],"")</f>
        <v/>
      </c>
      <c r="AH331" s="2" t="str">
        <f ca="1">IF(Table1[[#This Row],[CTN_MG_1]]="","",Table1[[#This Row],[SISA X]])</f>
        <v/>
      </c>
      <c r="AI331" s="2" t="str">
        <f ca="1">IF(Table1[[#This Row],[QTY_ECER_MG_1]]="","",Table1[[#This Row],[STN SISA X]])</f>
        <v/>
      </c>
      <c r="AJ331" s="2" t="str">
        <f ca="1">IF(Table1[[#This Row],[CTN_MG_1]]="","",COUNT(AG$6:AG331))</f>
        <v/>
      </c>
      <c r="AK331" s="2" t="str">
        <f ca="1">IF(AND(Table1[TGL_H]&gt;=$3:$3,Table1[TGL_H]&lt;=$4:$4),Table1[CTN],"")</f>
        <v/>
      </c>
      <c r="AL331" s="2" t="str">
        <f ca="1">IF(Table1[[#This Row],[CTN_MG_2]]="","",Table1[[#This Row],[SISA X]])</f>
        <v/>
      </c>
      <c r="AM331" s="2" t="str">
        <f ca="1">IF(Table1[[#This Row],[QTY_ECER_MG_2]]="","",Table1[[#This Row],[STN SISA X]])</f>
        <v/>
      </c>
      <c r="AN331" s="2" t="str">
        <f ca="1">IF(Table1[[#This Row],[CTN_MG_2]]="","",COUNT(AK$6:AK331))</f>
        <v/>
      </c>
      <c r="AO331" s="2">
        <f ca="1">IF(AND(AX$5:AX$373&gt;=$3:$3,AX$5:AX$373&lt;=$4:$4),Table1[[#This Row],[CTN]],"")</f>
        <v>2</v>
      </c>
      <c r="AP331" s="2" t="str">
        <f ca="1">IF(Table1[[#This Row],[CTN_MG_3]]="","",Table1[[#This Row],[SISA X]])</f>
        <v/>
      </c>
      <c r="AQ331" s="2" t="str">
        <f ca="1">IF(Table1[[#This Row],[QTY_ECER_MG_3]]="","",Table1[[#This Row],[STN SISA X]])</f>
        <v/>
      </c>
      <c r="AR331" s="4">
        <f ca="1">IF(Table1[[#This Row],[CTN_MG_3]]="","",COUNT(AO$6:AO331))</f>
        <v>9</v>
      </c>
      <c r="AS331" s="4" t="str">
        <f ca="1">IF(AND(Table1[[#This Row],[TGL_H]]&gt;=$3:$3,Table1[[#This Row],[TGL_H]]&lt;=$4:$4),Table1[[#This Row],[CTN]],"")</f>
        <v/>
      </c>
      <c r="AT331" s="4" t="str">
        <f ca="1">IF(Table1[[#This Row],[CTN_MG_4]]="","",Table1[[#This Row],[SISA X]])</f>
        <v/>
      </c>
      <c r="AU331" s="4" t="str">
        <f ca="1">IF(Table1[[#This Row],[QTY_ECER_MG_4]]="","",Table1[[#This Row],[STN SISA X]])</f>
        <v/>
      </c>
      <c r="AV331" s="4" t="str">
        <f ca="1">IF(Table1[[#This Row],[CTN_MG_4]]="","",COUNT(AS$6:AS331))</f>
        <v/>
      </c>
      <c r="AW331" s="4">
        <f ca="1">IF(Table1[[#This Row],[ID_4]]="",IF(Table1[[#This Row],[ID_3]]="",IF(Table1[[#This Row],[ID_2]]="",IF(Table1[[#This Row],[ID_1]]="","",1),2),3),4)</f>
        <v>3</v>
      </c>
      <c r="AX331" s="3">
        <f ca="1">INDEX([1]!NOTA[TGL_H],Table1[[#This Row],[//NOTA]])</f>
        <v>45125</v>
      </c>
    </row>
    <row r="332" spans="1:50" x14ac:dyDescent="0.25">
      <c r="A332" s="1">
        <v>409</v>
      </c>
      <c r="D332" s="4" t="str">
        <f ca="1">INDEX([1]!NOTA[NB NOTA_C_QTY],Table1[[#This Row],[//NOTA]])</f>
        <v>kenkocorrectiontapect91912mx5mm36lsnartomoro</v>
      </c>
      <c r="E332" s="4" t="str">
        <f ca="1">INDEX([1]!NOTA[NB NOTA_C_QTY],Table1[[#This Row],[//NOTA]])&amp;Table1[[#This Row],[MINGGU]]</f>
        <v>kenkocorrectiontapect91912mx5mm36lsnartomoro3</v>
      </c>
      <c r="F332" s="4">
        <f t="shared" si="5"/>
        <v>409</v>
      </c>
      <c r="G332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32" s="4">
        <f ca="1">MATCH(Table1[[#This Row],[NB NOTA_C_QTY]],[2]!db[NB NOTA_C_QTY+F],0)</f>
        <v>993</v>
      </c>
      <c r="I332" s="4" t="str">
        <f ca="1">INDEX(INDIRECT($4:$4),Table1[//DB])</f>
        <v>Tipe-ex Kenko CT-919</v>
      </c>
      <c r="J332" s="4" t="str">
        <f ca="1">INDEX(INDIRECT($4:$4),Table1[//DB])</f>
        <v>ARTO MORO</v>
      </c>
      <c r="K332" s="5" t="str">
        <f ca="1">INDEX(INDIRECT($4:$4),Table1[//DB])</f>
        <v>KENKO</v>
      </c>
      <c r="L332" s="4" t="str">
        <f ca="1">INDEX(INDIRECT($4:$4),Table1[//DB])</f>
        <v>36 LSN</v>
      </c>
      <c r="M332" s="4" t="str">
        <f ca="1">INDEX(INDIRECT($4:$4),Table1[//DB])</f>
        <v>tipex</v>
      </c>
      <c r="N332" s="4" t="str">
        <f ca="1">INDEX(INDIRECT($4:$4),Table1[//DB])</f>
        <v>36</v>
      </c>
      <c r="O332" s="4" t="str">
        <f ca="1">INDEX(INDIRECT($4:$4),Table1[//DB])</f>
        <v>LSN</v>
      </c>
      <c r="P332" s="4">
        <f ca="1">INDEX(INDIRECT($4:$4),Table1[//DB])</f>
        <v>12</v>
      </c>
      <c r="Q332" s="4" t="str">
        <f ca="1">INDEX(INDIRECT($4:$4),Table1[//DB])</f>
        <v>PCS</v>
      </c>
      <c r="R332" s="4" t="str">
        <f ca="1">INDEX(INDIRECT($4:$4),Table1[//DB])</f>
        <v/>
      </c>
      <c r="S332" s="4" t="str">
        <f ca="1">INDEX(INDIRECT($4:$4),Table1[//DB])</f>
        <v/>
      </c>
      <c r="T332" s="4">
        <f ca="1">INDEX(INDIRECT($4:$4),Table1[//DB])</f>
        <v>432</v>
      </c>
      <c r="U332" s="4" t="str">
        <f ca="1">INDEX(INDIRECT($4:$4),Table1[//DB])</f>
        <v>PCS</v>
      </c>
      <c r="V332" s="4"/>
      <c r="W332" s="2">
        <f>INDEX([1]!NOTA[C],Table1[[#This Row],[//NOTA]])</f>
        <v>2</v>
      </c>
      <c r="X332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332" s="2">
        <f ca="1">INDEX(INDIRECT($2:$2),Table1[//NOTA])</f>
        <v>0</v>
      </c>
      <c r="Z332" s="2">
        <f>IF(Table1[[#This Row],[CTN]]&lt;1,"",INDEX([1]!NOTA[QTY],Table1[[#This Row],[//NOTA]]))</f>
        <v>0</v>
      </c>
      <c r="AA332" s="2">
        <f>IF(Table1[[#This Row],[CTN]]&lt;1,"",INDEX([1]!NOTA[STN],Table1[[#This Row],[//NOTA]]))</f>
        <v>0</v>
      </c>
      <c r="AB33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864</v>
      </c>
      <c r="AC332" s="4" t="str">
        <f>IF(Table1[[#This Row],[CTN]]&lt;1,INDEX([1]!NOTA[QTY],Table1[[#This Row],[//NOTA]]),"")</f>
        <v/>
      </c>
      <c r="AD332" s="4" t="str">
        <f>IF(Table1[[#This Row],[SISA]]="","",INDEX([1]!NOTA[STN],Table1[[#This Row],[//NOTA]]))</f>
        <v/>
      </c>
      <c r="AE33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32" s="2" t="str">
        <f>IF(Table1[[#This Row],[SISA X]]="","",Table1[[#This Row],[STN X]])</f>
        <v/>
      </c>
      <c r="AG332" s="2" t="str">
        <f ca="1">IF(AND(AX$5:AX$373&gt;=$3:$3,AX$5:AX$373&lt;=$4:$4),Table1[[#This Row],[CTN]],"")</f>
        <v/>
      </c>
      <c r="AH332" s="2" t="str">
        <f ca="1">IF(Table1[[#This Row],[CTN_MG_1]]="","",Table1[[#This Row],[SISA X]])</f>
        <v/>
      </c>
      <c r="AI332" s="2" t="str">
        <f ca="1">IF(Table1[[#This Row],[QTY_ECER_MG_1]]="","",Table1[[#This Row],[STN SISA X]])</f>
        <v/>
      </c>
      <c r="AJ332" s="2" t="str">
        <f ca="1">IF(Table1[[#This Row],[CTN_MG_1]]="","",COUNT(AG$6:AG332))</f>
        <v/>
      </c>
      <c r="AK332" s="2" t="str">
        <f ca="1">IF(AND(Table1[TGL_H]&gt;=$3:$3,Table1[TGL_H]&lt;=$4:$4),Table1[CTN],"")</f>
        <v/>
      </c>
      <c r="AL332" s="2" t="str">
        <f ca="1">IF(Table1[[#This Row],[CTN_MG_2]]="","",Table1[[#This Row],[SISA X]])</f>
        <v/>
      </c>
      <c r="AM332" s="2" t="str">
        <f ca="1">IF(Table1[[#This Row],[QTY_ECER_MG_2]]="","",Table1[[#This Row],[STN SISA X]])</f>
        <v/>
      </c>
      <c r="AN332" s="2" t="str">
        <f ca="1">IF(Table1[[#This Row],[CTN_MG_2]]="","",COUNT(AK$6:AK332))</f>
        <v/>
      </c>
      <c r="AO332" s="2">
        <f ca="1">IF(AND(AX$5:AX$373&gt;=$3:$3,AX$5:AX$373&lt;=$4:$4),Table1[[#This Row],[CTN]],"")</f>
        <v>2</v>
      </c>
      <c r="AP332" s="2" t="str">
        <f ca="1">IF(Table1[[#This Row],[CTN_MG_3]]="","",Table1[[#This Row],[SISA X]])</f>
        <v/>
      </c>
      <c r="AQ332" s="2" t="str">
        <f ca="1">IF(Table1[[#This Row],[QTY_ECER_MG_3]]="","",Table1[[#This Row],[STN SISA X]])</f>
        <v/>
      </c>
      <c r="AR332" s="4">
        <f ca="1">IF(Table1[[#This Row],[CTN_MG_3]]="","",COUNT(AO$6:AO332))</f>
        <v>10</v>
      </c>
      <c r="AS332" s="4" t="str">
        <f ca="1">IF(AND(Table1[[#This Row],[TGL_H]]&gt;=$3:$3,Table1[[#This Row],[TGL_H]]&lt;=$4:$4),Table1[[#This Row],[CTN]],"")</f>
        <v/>
      </c>
      <c r="AT332" s="4" t="str">
        <f ca="1">IF(Table1[[#This Row],[CTN_MG_4]]="","",Table1[[#This Row],[SISA X]])</f>
        <v/>
      </c>
      <c r="AU332" s="4" t="str">
        <f ca="1">IF(Table1[[#This Row],[QTY_ECER_MG_4]]="","",Table1[[#This Row],[STN SISA X]])</f>
        <v/>
      </c>
      <c r="AV332" s="4" t="str">
        <f ca="1">IF(Table1[[#This Row],[CTN_MG_4]]="","",COUNT(AS$6:AS332))</f>
        <v/>
      </c>
      <c r="AW332" s="4">
        <f ca="1">IF(Table1[[#This Row],[ID_4]]="",IF(Table1[[#This Row],[ID_3]]="",IF(Table1[[#This Row],[ID_2]]="",IF(Table1[[#This Row],[ID_1]]="","",1),2),3),4)</f>
        <v>3</v>
      </c>
      <c r="AX332" s="3">
        <f ca="1">INDEX([1]!NOTA[TGL_H],Table1[[#This Row],[//NOTA]])</f>
        <v>45125</v>
      </c>
    </row>
    <row r="333" spans="1:50" x14ac:dyDescent="0.25">
      <c r="A333" s="1">
        <v>411</v>
      </c>
      <c r="D333" s="4" t="str">
        <f ca="1">INDEX([1]!NOTA[NB NOTA_C_QTY],Table1[[#This Row],[//NOTA]])</f>
        <v>garisanbesi30cmtf50lsnuntana</v>
      </c>
      <c r="E333" s="4" t="str">
        <f ca="1">INDEX([1]!NOTA[NB NOTA_C_QTY],Table1[[#This Row],[//NOTA]])&amp;Table1[[#This Row],[MINGGU]]</f>
        <v>garisanbesi30cmtf50lsnuntana3</v>
      </c>
      <c r="F333" s="4">
        <f t="shared" si="5"/>
        <v>411</v>
      </c>
      <c r="G333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33" s="4">
        <f ca="1">MATCH(Table1[[#This Row],[NB NOTA_C_QTY]],[2]!db[NB NOTA_C_QTY+F],0)</f>
        <v>1623</v>
      </c>
      <c r="I333" s="4" t="str">
        <f ca="1">INDEX(INDIRECT($4:$4),Table1[//DB])</f>
        <v>Garisan 30cm Besi TF</v>
      </c>
      <c r="J333" s="4" t="str">
        <f ca="1">INDEX(INDIRECT($4:$4),Table1[//DB])</f>
        <v>UNTANA</v>
      </c>
      <c r="K333" s="5" t="str">
        <f ca="1">INDEX(INDIRECT($4:$4),Table1[//DB])</f>
        <v>DUTA BUANA</v>
      </c>
      <c r="L333" s="4" t="str">
        <f ca="1">INDEX(INDIRECT($4:$4),Table1[//DB])</f>
        <v>50 LSN</v>
      </c>
      <c r="M333" s="4" t="str">
        <f ca="1">INDEX(INDIRECT($4:$4),Table1[//DB])</f>
        <v>garisan</v>
      </c>
      <c r="N333" s="4" t="str">
        <f ca="1">INDEX(INDIRECT($4:$4),Table1[//DB])</f>
        <v>50</v>
      </c>
      <c r="O333" s="4" t="str">
        <f ca="1">INDEX(INDIRECT($4:$4),Table1[//DB])</f>
        <v>LSN</v>
      </c>
      <c r="P333" s="4">
        <f ca="1">INDEX(INDIRECT($4:$4),Table1[//DB])</f>
        <v>12</v>
      </c>
      <c r="Q333" s="4" t="str">
        <f ca="1">INDEX(INDIRECT($4:$4),Table1[//DB])</f>
        <v>PCS</v>
      </c>
      <c r="R333" s="4" t="str">
        <f ca="1">INDEX(INDIRECT($4:$4),Table1[//DB])</f>
        <v/>
      </c>
      <c r="S333" s="4" t="str">
        <f ca="1">INDEX(INDIRECT($4:$4),Table1[//DB])</f>
        <v/>
      </c>
      <c r="T333" s="4">
        <f ca="1">INDEX(INDIRECT($4:$4),Table1[//DB])</f>
        <v>600</v>
      </c>
      <c r="U333" s="4" t="str">
        <f ca="1">INDEX(INDIRECT($4:$4),Table1[//DB])</f>
        <v>PCS</v>
      </c>
      <c r="V333" s="4"/>
      <c r="W333" s="2">
        <f>INDEX([1]!NOTA[C],Table1[[#This Row],[//NOTA]])</f>
        <v>2</v>
      </c>
      <c r="X333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333" s="2">
        <f ca="1">INDEX(INDIRECT($2:$2),Table1[//NOTA])</f>
        <v>0</v>
      </c>
      <c r="Z333" s="2">
        <f>IF(Table1[[#This Row],[CTN]]&lt;1,"",INDEX([1]!NOTA[QTY],Table1[[#This Row],[//NOTA]]))</f>
        <v>100</v>
      </c>
      <c r="AA333" s="2" t="str">
        <f>IF(Table1[[#This Row],[CTN]]&lt;1,"",INDEX([1]!NOTA[STN],Table1[[#This Row],[//NOTA]]))</f>
        <v>LSN</v>
      </c>
      <c r="AB333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1200</v>
      </c>
      <c r="AC333" s="4" t="str">
        <f>IF(Table1[[#This Row],[CTN]]&lt;1,INDEX([1]!NOTA[QTY],Table1[[#This Row],[//NOTA]]),"")</f>
        <v/>
      </c>
      <c r="AD333" s="4" t="str">
        <f>IF(Table1[[#This Row],[SISA]]="","",INDEX([1]!NOTA[STN],Table1[[#This Row],[//NOTA]]))</f>
        <v/>
      </c>
      <c r="AE33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33" s="2" t="str">
        <f>IF(Table1[[#This Row],[SISA X]]="","",Table1[[#This Row],[STN X]])</f>
        <v/>
      </c>
      <c r="AG333" s="2" t="str">
        <f ca="1">IF(AND(AX$5:AX$373&gt;=$3:$3,AX$5:AX$373&lt;=$4:$4),Table1[[#This Row],[CTN]],"")</f>
        <v/>
      </c>
      <c r="AH333" s="2" t="str">
        <f ca="1">IF(Table1[[#This Row],[CTN_MG_1]]="","",Table1[[#This Row],[SISA X]])</f>
        <v/>
      </c>
      <c r="AI333" s="2" t="str">
        <f ca="1">IF(Table1[[#This Row],[QTY_ECER_MG_1]]="","",Table1[[#This Row],[STN SISA X]])</f>
        <v/>
      </c>
      <c r="AJ333" s="2" t="str">
        <f ca="1">IF(Table1[[#This Row],[CTN_MG_1]]="","",COUNT(AG$6:AG333))</f>
        <v/>
      </c>
      <c r="AK333" s="2" t="str">
        <f ca="1">IF(AND(Table1[TGL_H]&gt;=$3:$3,Table1[TGL_H]&lt;=$4:$4),Table1[CTN],"")</f>
        <v/>
      </c>
      <c r="AL333" s="2" t="str">
        <f ca="1">IF(Table1[[#This Row],[CTN_MG_2]]="","",Table1[[#This Row],[SISA X]])</f>
        <v/>
      </c>
      <c r="AM333" s="2" t="str">
        <f ca="1">IF(Table1[[#This Row],[QTY_ECER_MG_2]]="","",Table1[[#This Row],[STN SISA X]])</f>
        <v/>
      </c>
      <c r="AN333" s="2" t="str">
        <f ca="1">IF(Table1[[#This Row],[CTN_MG_2]]="","",COUNT(AK$6:AK333))</f>
        <v/>
      </c>
      <c r="AO333" s="2">
        <f ca="1">IF(AND(AX$5:AX$373&gt;=$3:$3,AX$5:AX$373&lt;=$4:$4),Table1[[#This Row],[CTN]],"")</f>
        <v>2</v>
      </c>
      <c r="AP333" s="2" t="str">
        <f ca="1">IF(Table1[[#This Row],[CTN_MG_3]]="","",Table1[[#This Row],[SISA X]])</f>
        <v/>
      </c>
      <c r="AQ333" s="2" t="str">
        <f ca="1">IF(Table1[[#This Row],[QTY_ECER_MG_3]]="","",Table1[[#This Row],[STN SISA X]])</f>
        <v/>
      </c>
      <c r="AR333" s="4">
        <f ca="1">IF(Table1[[#This Row],[CTN_MG_3]]="","",COUNT(AO$6:AO333))</f>
        <v>11</v>
      </c>
      <c r="AS333" s="4" t="str">
        <f ca="1">IF(AND(Table1[[#This Row],[TGL_H]]&gt;=$3:$3,Table1[[#This Row],[TGL_H]]&lt;=$4:$4),Table1[[#This Row],[CTN]],"")</f>
        <v/>
      </c>
      <c r="AT333" s="4" t="str">
        <f ca="1">IF(Table1[[#This Row],[CTN_MG_4]]="","",Table1[[#This Row],[SISA X]])</f>
        <v/>
      </c>
      <c r="AU333" s="4" t="str">
        <f ca="1">IF(Table1[[#This Row],[QTY_ECER_MG_4]]="","",Table1[[#This Row],[STN SISA X]])</f>
        <v/>
      </c>
      <c r="AV333" s="4" t="str">
        <f ca="1">IF(Table1[[#This Row],[CTN_MG_4]]="","",COUNT(AS$6:AS333))</f>
        <v/>
      </c>
      <c r="AW333" s="4">
        <f ca="1">IF(Table1[[#This Row],[ID_4]]="",IF(Table1[[#This Row],[ID_3]]="",IF(Table1[[#This Row],[ID_2]]="",IF(Table1[[#This Row],[ID_1]]="","",1),2),3),4)</f>
        <v>3</v>
      </c>
      <c r="AX333" s="3">
        <f ca="1">INDEX([1]!NOTA[TGL_H],Table1[[#This Row],[//NOTA]])</f>
        <v>45125</v>
      </c>
    </row>
    <row r="334" spans="1:50" x14ac:dyDescent="0.25">
      <c r="A334" s="1">
        <v>412</v>
      </c>
      <c r="D334" s="4" t="str">
        <f ca="1">INDEX([1]!NOTA[NB NOTA_C_QTY],Table1[[#This Row],[//NOTA]])</f>
        <v>garisanbesi40cmtf25lsnuntana</v>
      </c>
      <c r="E334" s="4" t="str">
        <f ca="1">INDEX([1]!NOTA[NB NOTA_C_QTY],Table1[[#This Row],[//NOTA]])&amp;Table1[[#This Row],[MINGGU]]</f>
        <v>garisanbesi40cmtf25lsnuntana3</v>
      </c>
      <c r="F334" s="4">
        <f t="shared" si="5"/>
        <v>412</v>
      </c>
      <c r="G334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34" s="4">
        <f ca="1">MATCH(Table1[[#This Row],[NB NOTA_C_QTY]],[2]!db[NB NOTA_C_QTY+F],0)</f>
        <v>1632</v>
      </c>
      <c r="I334" s="4" t="str">
        <f ca="1">INDEX(INDIRECT($4:$4),Table1[//DB])</f>
        <v>Garisan 40cm Besi TF</v>
      </c>
      <c r="J334" s="4" t="str">
        <f ca="1">INDEX(INDIRECT($4:$4),Table1[//DB])</f>
        <v>UNTANA</v>
      </c>
      <c r="K334" s="5" t="str">
        <f ca="1">INDEX(INDIRECT($4:$4),Table1[//DB])</f>
        <v>DUTA BUANA</v>
      </c>
      <c r="L334" s="4" t="str">
        <f ca="1">INDEX(INDIRECT($4:$4),Table1[//DB])</f>
        <v>25 LSN</v>
      </c>
      <c r="M334" s="4" t="str">
        <f ca="1">INDEX(INDIRECT($4:$4),Table1[//DB])</f>
        <v>garisan</v>
      </c>
      <c r="N334" s="4" t="str">
        <f ca="1">INDEX(INDIRECT($4:$4),Table1[//DB])</f>
        <v>25</v>
      </c>
      <c r="O334" s="4" t="str">
        <f ca="1">INDEX(INDIRECT($4:$4),Table1[//DB])</f>
        <v>LSN</v>
      </c>
      <c r="P334" s="4">
        <f ca="1">INDEX(INDIRECT($4:$4),Table1[//DB])</f>
        <v>12</v>
      </c>
      <c r="Q334" s="4" t="str">
        <f ca="1">INDEX(INDIRECT($4:$4),Table1[//DB])</f>
        <v>PCS</v>
      </c>
      <c r="R334" s="4" t="str">
        <f ca="1">INDEX(INDIRECT($4:$4),Table1[//DB])</f>
        <v/>
      </c>
      <c r="S334" s="4" t="str">
        <f ca="1">INDEX(INDIRECT($4:$4),Table1[//DB])</f>
        <v/>
      </c>
      <c r="T334" s="4">
        <f ca="1">INDEX(INDIRECT($4:$4),Table1[//DB])</f>
        <v>300</v>
      </c>
      <c r="U334" s="4" t="str">
        <f ca="1">INDEX(INDIRECT($4:$4),Table1[//DB])</f>
        <v>PCS</v>
      </c>
      <c r="V334" s="4"/>
      <c r="W334" s="2">
        <f>INDEX([1]!NOTA[C],Table1[[#This Row],[//NOTA]])</f>
        <v>1</v>
      </c>
      <c r="X334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34" s="2">
        <f ca="1">INDEX(INDIRECT($2:$2),Table1[//NOTA])</f>
        <v>0</v>
      </c>
      <c r="Z334" s="2">
        <f>IF(Table1[[#This Row],[CTN]]&lt;1,"",INDEX([1]!NOTA[QTY],Table1[[#This Row],[//NOTA]]))</f>
        <v>25</v>
      </c>
      <c r="AA334" s="2" t="str">
        <f>IF(Table1[[#This Row],[CTN]]&lt;1,"",INDEX([1]!NOTA[STN],Table1[[#This Row],[//NOTA]]))</f>
        <v>LSN</v>
      </c>
      <c r="AB334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300</v>
      </c>
      <c r="AC334" s="4" t="str">
        <f>IF(Table1[[#This Row],[CTN]]&lt;1,INDEX([1]!NOTA[QTY],Table1[[#This Row],[//NOTA]]),"")</f>
        <v/>
      </c>
      <c r="AD334" s="4" t="str">
        <f>IF(Table1[[#This Row],[SISA]]="","",INDEX([1]!NOTA[STN],Table1[[#This Row],[//NOTA]]))</f>
        <v/>
      </c>
      <c r="AE33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34" s="2" t="str">
        <f>IF(Table1[[#This Row],[SISA X]]="","",Table1[[#This Row],[STN X]])</f>
        <v/>
      </c>
      <c r="AG334" s="2" t="str">
        <f ca="1">IF(AND(AX$5:AX$373&gt;=$3:$3,AX$5:AX$373&lt;=$4:$4),Table1[[#This Row],[CTN]],"")</f>
        <v/>
      </c>
      <c r="AH334" s="2" t="str">
        <f ca="1">IF(Table1[[#This Row],[CTN_MG_1]]="","",Table1[[#This Row],[SISA X]])</f>
        <v/>
      </c>
      <c r="AI334" s="2" t="str">
        <f ca="1">IF(Table1[[#This Row],[QTY_ECER_MG_1]]="","",Table1[[#This Row],[STN SISA X]])</f>
        <v/>
      </c>
      <c r="AJ334" s="2" t="str">
        <f ca="1">IF(Table1[[#This Row],[CTN_MG_1]]="","",COUNT(AG$6:AG334))</f>
        <v/>
      </c>
      <c r="AK334" s="2" t="str">
        <f ca="1">IF(AND(Table1[TGL_H]&gt;=$3:$3,Table1[TGL_H]&lt;=$4:$4),Table1[CTN],"")</f>
        <v/>
      </c>
      <c r="AL334" s="2" t="str">
        <f ca="1">IF(Table1[[#This Row],[CTN_MG_2]]="","",Table1[[#This Row],[SISA X]])</f>
        <v/>
      </c>
      <c r="AM334" s="2" t="str">
        <f ca="1">IF(Table1[[#This Row],[QTY_ECER_MG_2]]="","",Table1[[#This Row],[STN SISA X]])</f>
        <v/>
      </c>
      <c r="AN334" s="2" t="str">
        <f ca="1">IF(Table1[[#This Row],[CTN_MG_2]]="","",COUNT(AK$6:AK334))</f>
        <v/>
      </c>
      <c r="AO334" s="2">
        <f ca="1">IF(AND(AX$5:AX$373&gt;=$3:$3,AX$5:AX$373&lt;=$4:$4),Table1[[#This Row],[CTN]],"")</f>
        <v>1</v>
      </c>
      <c r="AP334" s="2" t="str">
        <f ca="1">IF(Table1[[#This Row],[CTN_MG_3]]="","",Table1[[#This Row],[SISA X]])</f>
        <v/>
      </c>
      <c r="AQ334" s="2" t="str">
        <f ca="1">IF(Table1[[#This Row],[QTY_ECER_MG_3]]="","",Table1[[#This Row],[STN SISA X]])</f>
        <v/>
      </c>
      <c r="AR334" s="4">
        <f ca="1">IF(Table1[[#This Row],[CTN_MG_3]]="","",COUNT(AO$6:AO334))</f>
        <v>12</v>
      </c>
      <c r="AS334" s="4" t="str">
        <f ca="1">IF(AND(Table1[[#This Row],[TGL_H]]&gt;=$3:$3,Table1[[#This Row],[TGL_H]]&lt;=$4:$4),Table1[[#This Row],[CTN]],"")</f>
        <v/>
      </c>
      <c r="AT334" s="4" t="str">
        <f ca="1">IF(Table1[[#This Row],[CTN_MG_4]]="","",Table1[[#This Row],[SISA X]])</f>
        <v/>
      </c>
      <c r="AU334" s="4" t="str">
        <f ca="1">IF(Table1[[#This Row],[QTY_ECER_MG_4]]="","",Table1[[#This Row],[STN SISA X]])</f>
        <v/>
      </c>
      <c r="AV334" s="4" t="str">
        <f ca="1">IF(Table1[[#This Row],[CTN_MG_4]]="","",COUNT(AS$6:AS334))</f>
        <v/>
      </c>
      <c r="AW334" s="4">
        <f ca="1">IF(Table1[[#This Row],[ID_4]]="",IF(Table1[[#This Row],[ID_3]]="",IF(Table1[[#This Row],[ID_2]]="",IF(Table1[[#This Row],[ID_1]]="","",1),2),3),4)</f>
        <v>3</v>
      </c>
      <c r="AX334" s="3">
        <f ca="1">INDEX([1]!NOTA[TGL_H],Table1[[#This Row],[//NOTA]])</f>
        <v>45125</v>
      </c>
    </row>
    <row r="335" spans="1:50" x14ac:dyDescent="0.25">
      <c r="A335" s="1">
        <v>413</v>
      </c>
      <c r="D335" s="4" t="str">
        <f ca="1">INDEX([1]!NOTA[NB NOTA_C_QTY],Table1[[#This Row],[//NOTA]])</f>
        <v>garisabbesi50cmtf25lsnuntana</v>
      </c>
      <c r="E335" s="4" t="str">
        <f ca="1">INDEX([1]!NOTA[NB NOTA_C_QTY],Table1[[#This Row],[//NOTA]])&amp;Table1[[#This Row],[MINGGU]]</f>
        <v>garisabbesi50cmtf25lsnuntana3</v>
      </c>
      <c r="F335" s="4">
        <f t="shared" si="5"/>
        <v>413</v>
      </c>
      <c r="G335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35" s="4">
        <f ca="1">MATCH(Table1[[#This Row],[NB NOTA_C_QTY]],[2]!db[NB NOTA_C_QTY+F],0)</f>
        <v>1633</v>
      </c>
      <c r="I335" s="4" t="str">
        <f ca="1">INDEX(INDIRECT($4:$4),Table1[//DB])</f>
        <v>Garisan 50cm Besi TF</v>
      </c>
      <c r="J335" s="4" t="str">
        <f ca="1">INDEX(INDIRECT($4:$4),Table1[//DB])</f>
        <v>UNTANA</v>
      </c>
      <c r="K335" s="5" t="str">
        <f ca="1">INDEX(INDIRECT($4:$4),Table1[//DB])</f>
        <v>DUTA BUANA</v>
      </c>
      <c r="L335" s="4" t="str">
        <f ca="1">INDEX(INDIRECT($4:$4),Table1[//DB])</f>
        <v>25 LSN</v>
      </c>
      <c r="M335" s="4" t="str">
        <f ca="1">INDEX(INDIRECT($4:$4),Table1[//DB])</f>
        <v>garisan</v>
      </c>
      <c r="N335" s="4" t="str">
        <f ca="1">INDEX(INDIRECT($4:$4),Table1[//DB])</f>
        <v>25</v>
      </c>
      <c r="O335" s="4" t="str">
        <f ca="1">INDEX(INDIRECT($4:$4),Table1[//DB])</f>
        <v>LSN</v>
      </c>
      <c r="P335" s="4">
        <f ca="1">INDEX(INDIRECT($4:$4),Table1[//DB])</f>
        <v>12</v>
      </c>
      <c r="Q335" s="4" t="str">
        <f ca="1">INDEX(INDIRECT($4:$4),Table1[//DB])</f>
        <v>PCS</v>
      </c>
      <c r="R335" s="4" t="str">
        <f ca="1">INDEX(INDIRECT($4:$4),Table1[//DB])</f>
        <v/>
      </c>
      <c r="S335" s="4" t="str">
        <f ca="1">INDEX(INDIRECT($4:$4),Table1[//DB])</f>
        <v/>
      </c>
      <c r="T335" s="4">
        <f ca="1">INDEX(INDIRECT($4:$4),Table1[//DB])</f>
        <v>300</v>
      </c>
      <c r="U335" s="4" t="str">
        <f ca="1">INDEX(INDIRECT($4:$4),Table1[//DB])</f>
        <v>PCS</v>
      </c>
      <c r="V335" s="4"/>
      <c r="W335" s="2">
        <f>INDEX([1]!NOTA[C],Table1[[#This Row],[//NOTA]])</f>
        <v>1</v>
      </c>
      <c r="X335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35" s="2">
        <f ca="1">INDEX(INDIRECT($2:$2),Table1[//NOTA])</f>
        <v>0</v>
      </c>
      <c r="Z335" s="2">
        <f>IF(Table1[[#This Row],[CTN]]&lt;1,"",INDEX([1]!NOTA[QTY],Table1[[#This Row],[//NOTA]]))</f>
        <v>25</v>
      </c>
      <c r="AA335" s="2" t="str">
        <f>IF(Table1[[#This Row],[CTN]]&lt;1,"",INDEX([1]!NOTA[STN],Table1[[#This Row],[//NOTA]]))</f>
        <v>LSN</v>
      </c>
      <c r="AB335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300</v>
      </c>
      <c r="AC335" s="4" t="str">
        <f>IF(Table1[[#This Row],[CTN]]&lt;1,INDEX([1]!NOTA[QTY],Table1[[#This Row],[//NOTA]]),"")</f>
        <v/>
      </c>
      <c r="AD335" s="4" t="str">
        <f>IF(Table1[[#This Row],[SISA]]="","",INDEX([1]!NOTA[STN],Table1[[#This Row],[//NOTA]]))</f>
        <v/>
      </c>
      <c r="AE33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35" s="2" t="str">
        <f>IF(Table1[[#This Row],[SISA X]]="","",Table1[[#This Row],[STN X]])</f>
        <v/>
      </c>
      <c r="AG335" s="2" t="str">
        <f ca="1">IF(AND(AX$5:AX$373&gt;=$3:$3,AX$5:AX$373&lt;=$4:$4),Table1[[#This Row],[CTN]],"")</f>
        <v/>
      </c>
      <c r="AH335" s="2" t="str">
        <f ca="1">IF(Table1[[#This Row],[CTN_MG_1]]="","",Table1[[#This Row],[SISA X]])</f>
        <v/>
      </c>
      <c r="AI335" s="2" t="str">
        <f ca="1">IF(Table1[[#This Row],[QTY_ECER_MG_1]]="","",Table1[[#This Row],[STN SISA X]])</f>
        <v/>
      </c>
      <c r="AJ335" s="2" t="str">
        <f ca="1">IF(Table1[[#This Row],[CTN_MG_1]]="","",COUNT(AG$6:AG335))</f>
        <v/>
      </c>
      <c r="AK335" s="2" t="str">
        <f ca="1">IF(AND(Table1[TGL_H]&gt;=$3:$3,Table1[TGL_H]&lt;=$4:$4),Table1[CTN],"")</f>
        <v/>
      </c>
      <c r="AL335" s="2" t="str">
        <f ca="1">IF(Table1[[#This Row],[CTN_MG_2]]="","",Table1[[#This Row],[SISA X]])</f>
        <v/>
      </c>
      <c r="AM335" s="2" t="str">
        <f ca="1">IF(Table1[[#This Row],[QTY_ECER_MG_2]]="","",Table1[[#This Row],[STN SISA X]])</f>
        <v/>
      </c>
      <c r="AN335" s="2" t="str">
        <f ca="1">IF(Table1[[#This Row],[CTN_MG_2]]="","",COUNT(AK$6:AK335))</f>
        <v/>
      </c>
      <c r="AO335" s="2">
        <f ca="1">IF(AND(AX$5:AX$373&gt;=$3:$3,AX$5:AX$373&lt;=$4:$4),Table1[[#This Row],[CTN]],"")</f>
        <v>1</v>
      </c>
      <c r="AP335" s="2" t="str">
        <f ca="1">IF(Table1[[#This Row],[CTN_MG_3]]="","",Table1[[#This Row],[SISA X]])</f>
        <v/>
      </c>
      <c r="AQ335" s="2" t="str">
        <f ca="1">IF(Table1[[#This Row],[QTY_ECER_MG_3]]="","",Table1[[#This Row],[STN SISA X]])</f>
        <v/>
      </c>
      <c r="AR335" s="4">
        <f ca="1">IF(Table1[[#This Row],[CTN_MG_3]]="","",COUNT(AO$6:AO335))</f>
        <v>13</v>
      </c>
      <c r="AS335" s="4" t="str">
        <f ca="1">IF(AND(Table1[[#This Row],[TGL_H]]&gt;=$3:$3,Table1[[#This Row],[TGL_H]]&lt;=$4:$4),Table1[[#This Row],[CTN]],"")</f>
        <v/>
      </c>
      <c r="AT335" s="4" t="str">
        <f ca="1">IF(Table1[[#This Row],[CTN_MG_4]]="","",Table1[[#This Row],[SISA X]])</f>
        <v/>
      </c>
      <c r="AU335" s="4" t="str">
        <f ca="1">IF(Table1[[#This Row],[QTY_ECER_MG_4]]="","",Table1[[#This Row],[STN SISA X]])</f>
        <v/>
      </c>
      <c r="AV335" s="4" t="str">
        <f ca="1">IF(Table1[[#This Row],[CTN_MG_4]]="","",COUNT(AS$6:AS335))</f>
        <v/>
      </c>
      <c r="AW335" s="4">
        <f ca="1">IF(Table1[[#This Row],[ID_4]]="",IF(Table1[[#This Row],[ID_3]]="",IF(Table1[[#This Row],[ID_2]]="",IF(Table1[[#This Row],[ID_1]]="","",1),2),3),4)</f>
        <v>3</v>
      </c>
      <c r="AX335" s="3">
        <f ca="1">INDEX([1]!NOTA[TGL_H],Table1[[#This Row],[//NOTA]])</f>
        <v>45125</v>
      </c>
    </row>
    <row r="336" spans="1:50" x14ac:dyDescent="0.25">
      <c r="A336" s="1">
        <v>414</v>
      </c>
      <c r="D336" s="4" t="str">
        <f ca="1">INDEX([1]!NOTA[NB NOTA_C_QTY],Table1[[#This Row],[//NOTA]])</f>
        <v>garisanbesi60cmtf25lsnuntana</v>
      </c>
      <c r="E336" s="4" t="str">
        <f ca="1">INDEX([1]!NOTA[NB NOTA_C_QTY],Table1[[#This Row],[//NOTA]])&amp;Table1[[#This Row],[MINGGU]]</f>
        <v>garisanbesi60cmtf25lsnuntana3</v>
      </c>
      <c r="F336" s="4">
        <f t="shared" si="5"/>
        <v>414</v>
      </c>
      <c r="G336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36" s="4">
        <f ca="1">MATCH(Table1[[#This Row],[NB NOTA_C_QTY]],[2]!db[NB NOTA_C_QTY+F],0)</f>
        <v>1634</v>
      </c>
      <c r="I336" s="4" t="str">
        <f ca="1">INDEX(INDIRECT($4:$4),Table1[//DB])</f>
        <v>Garisan 60cm Besi TF</v>
      </c>
      <c r="J336" s="4" t="str">
        <f ca="1">INDEX(INDIRECT($4:$4),Table1[//DB])</f>
        <v>UNTANA</v>
      </c>
      <c r="K336" s="5" t="str">
        <f ca="1">INDEX(INDIRECT($4:$4),Table1[//DB])</f>
        <v>DUTA BUANA</v>
      </c>
      <c r="L336" s="4" t="str">
        <f ca="1">INDEX(INDIRECT($4:$4),Table1[//DB])</f>
        <v>25 LSN</v>
      </c>
      <c r="M336" s="4" t="str">
        <f ca="1">INDEX(INDIRECT($4:$4),Table1[//DB])</f>
        <v>garisan</v>
      </c>
      <c r="N336" s="4" t="str">
        <f ca="1">INDEX(INDIRECT($4:$4),Table1[//DB])</f>
        <v>25</v>
      </c>
      <c r="O336" s="4" t="str">
        <f ca="1">INDEX(INDIRECT($4:$4),Table1[//DB])</f>
        <v>LSN</v>
      </c>
      <c r="P336" s="4">
        <f ca="1">INDEX(INDIRECT($4:$4),Table1[//DB])</f>
        <v>12</v>
      </c>
      <c r="Q336" s="4" t="str">
        <f ca="1">INDEX(INDIRECT($4:$4),Table1[//DB])</f>
        <v>PCS</v>
      </c>
      <c r="R336" s="4" t="str">
        <f ca="1">INDEX(INDIRECT($4:$4),Table1[//DB])</f>
        <v/>
      </c>
      <c r="S336" s="4" t="str">
        <f ca="1">INDEX(INDIRECT($4:$4),Table1[//DB])</f>
        <v/>
      </c>
      <c r="T336" s="4">
        <f ca="1">INDEX(INDIRECT($4:$4),Table1[//DB])</f>
        <v>300</v>
      </c>
      <c r="U336" s="4" t="str">
        <f ca="1">INDEX(INDIRECT($4:$4),Table1[//DB])</f>
        <v>PCS</v>
      </c>
      <c r="V336" s="4"/>
      <c r="W336" s="2">
        <f>INDEX([1]!NOTA[C],Table1[[#This Row],[//NOTA]])</f>
        <v>1</v>
      </c>
      <c r="X336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36" s="2">
        <f ca="1">INDEX(INDIRECT($2:$2),Table1[//NOTA])</f>
        <v>0</v>
      </c>
      <c r="Z336" s="2">
        <f>IF(Table1[[#This Row],[CTN]]&lt;1,"",INDEX([1]!NOTA[QTY],Table1[[#This Row],[//NOTA]]))</f>
        <v>25</v>
      </c>
      <c r="AA336" s="2" t="str">
        <f>IF(Table1[[#This Row],[CTN]]&lt;1,"",INDEX([1]!NOTA[STN],Table1[[#This Row],[//NOTA]]))</f>
        <v>LSN</v>
      </c>
      <c r="AB336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300</v>
      </c>
      <c r="AC336" s="4" t="str">
        <f>IF(Table1[[#This Row],[CTN]]&lt;1,INDEX([1]!NOTA[QTY],Table1[[#This Row],[//NOTA]]),"")</f>
        <v/>
      </c>
      <c r="AD336" s="4" t="str">
        <f>IF(Table1[[#This Row],[SISA]]="","",INDEX([1]!NOTA[STN],Table1[[#This Row],[//NOTA]]))</f>
        <v/>
      </c>
      <c r="AE33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36" s="2" t="str">
        <f>IF(Table1[[#This Row],[SISA X]]="","",Table1[[#This Row],[STN X]])</f>
        <v/>
      </c>
      <c r="AG336" s="2" t="str">
        <f ca="1">IF(AND(AX$5:AX$373&gt;=$3:$3,AX$5:AX$373&lt;=$4:$4),Table1[[#This Row],[CTN]],"")</f>
        <v/>
      </c>
      <c r="AH336" s="2" t="str">
        <f ca="1">IF(Table1[[#This Row],[CTN_MG_1]]="","",Table1[[#This Row],[SISA X]])</f>
        <v/>
      </c>
      <c r="AI336" s="2" t="str">
        <f ca="1">IF(Table1[[#This Row],[QTY_ECER_MG_1]]="","",Table1[[#This Row],[STN SISA X]])</f>
        <v/>
      </c>
      <c r="AJ336" s="2" t="str">
        <f ca="1">IF(Table1[[#This Row],[CTN_MG_1]]="","",COUNT(AG$6:AG336))</f>
        <v/>
      </c>
      <c r="AK336" s="2" t="str">
        <f ca="1">IF(AND(Table1[TGL_H]&gt;=$3:$3,Table1[TGL_H]&lt;=$4:$4),Table1[CTN],"")</f>
        <v/>
      </c>
      <c r="AL336" s="2" t="str">
        <f ca="1">IF(Table1[[#This Row],[CTN_MG_2]]="","",Table1[[#This Row],[SISA X]])</f>
        <v/>
      </c>
      <c r="AM336" s="2" t="str">
        <f ca="1">IF(Table1[[#This Row],[QTY_ECER_MG_2]]="","",Table1[[#This Row],[STN SISA X]])</f>
        <v/>
      </c>
      <c r="AN336" s="2" t="str">
        <f ca="1">IF(Table1[[#This Row],[CTN_MG_2]]="","",COUNT(AK$6:AK336))</f>
        <v/>
      </c>
      <c r="AO336" s="2">
        <f ca="1">IF(AND(AX$5:AX$373&gt;=$3:$3,AX$5:AX$373&lt;=$4:$4),Table1[[#This Row],[CTN]],"")</f>
        <v>1</v>
      </c>
      <c r="AP336" s="2" t="str">
        <f ca="1">IF(Table1[[#This Row],[CTN_MG_3]]="","",Table1[[#This Row],[SISA X]])</f>
        <v/>
      </c>
      <c r="AQ336" s="2" t="str">
        <f ca="1">IF(Table1[[#This Row],[QTY_ECER_MG_3]]="","",Table1[[#This Row],[STN SISA X]])</f>
        <v/>
      </c>
      <c r="AR336" s="4">
        <f ca="1">IF(Table1[[#This Row],[CTN_MG_3]]="","",COUNT(AO$6:AO336))</f>
        <v>14</v>
      </c>
      <c r="AS336" s="4" t="str">
        <f ca="1">IF(AND(Table1[[#This Row],[TGL_H]]&gt;=$3:$3,Table1[[#This Row],[TGL_H]]&lt;=$4:$4),Table1[[#This Row],[CTN]],"")</f>
        <v/>
      </c>
      <c r="AT336" s="4" t="str">
        <f ca="1">IF(Table1[[#This Row],[CTN_MG_4]]="","",Table1[[#This Row],[SISA X]])</f>
        <v/>
      </c>
      <c r="AU336" s="4" t="str">
        <f ca="1">IF(Table1[[#This Row],[QTY_ECER_MG_4]]="","",Table1[[#This Row],[STN SISA X]])</f>
        <v/>
      </c>
      <c r="AV336" s="4" t="str">
        <f ca="1">IF(Table1[[#This Row],[CTN_MG_4]]="","",COUNT(AS$6:AS336))</f>
        <v/>
      </c>
      <c r="AW336" s="4">
        <f ca="1">IF(Table1[[#This Row],[ID_4]]="",IF(Table1[[#This Row],[ID_3]]="",IF(Table1[[#This Row],[ID_2]]="",IF(Table1[[#This Row],[ID_1]]="","",1),2),3),4)</f>
        <v>3</v>
      </c>
      <c r="AX336" s="3">
        <f ca="1">INDEX([1]!NOTA[TGL_H],Table1[[#This Row],[//NOTA]])</f>
        <v>45125</v>
      </c>
    </row>
    <row r="337" spans="1:50" x14ac:dyDescent="0.25">
      <c r="A337" s="1">
        <v>416</v>
      </c>
      <c r="D337" s="4" t="str">
        <f ca="1">INDEX([1]!NOTA[NB NOTA_C_QTY],Table1[[#This Row],[//NOTA]])</f>
        <v>ballpengeltf311503mmhightechknock96lsnuntana</v>
      </c>
      <c r="E337" s="4" t="str">
        <f ca="1">INDEX([1]!NOTA[NB NOTA_C_QTY],Table1[[#This Row],[//NOTA]])&amp;Table1[[#This Row],[MINGGU]]</f>
        <v>ballpengeltf311503mmhightechknock96lsnuntana3</v>
      </c>
      <c r="F337" s="4">
        <f t="shared" si="5"/>
        <v>416</v>
      </c>
      <c r="G337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37" s="4">
        <f ca="1">MATCH(Table1[[#This Row],[NB NOTA_C_QTY]],[2]!db[NB NOTA_C_QTY+F],0)</f>
        <v>1289</v>
      </c>
      <c r="I337" s="4" t="str">
        <f ca="1">INDEX(INDIRECT($4:$4),Table1[//DB])</f>
        <v>Bp gel TF-3115 hitek knock 0.3mm</v>
      </c>
      <c r="J337" s="4" t="str">
        <f ca="1">INDEX(INDIRECT($4:$4),Table1[//DB])</f>
        <v>UNTANA</v>
      </c>
      <c r="K337" s="5" t="str">
        <f ca="1">INDEX(INDIRECT($4:$4),Table1[//DB])</f>
        <v>DUTA BUANA</v>
      </c>
      <c r="L337" s="4" t="str">
        <f ca="1">INDEX(INDIRECT($4:$4),Table1[//DB])</f>
        <v>96 LSN</v>
      </c>
      <c r="M337" s="4" t="str">
        <f ca="1">INDEX(INDIRECT($4:$4),Table1[//DB])</f>
        <v>pen</v>
      </c>
      <c r="N337" s="4" t="str">
        <f ca="1">INDEX(INDIRECT($4:$4),Table1[//DB])</f>
        <v>96</v>
      </c>
      <c r="O337" s="4" t="str">
        <f ca="1">INDEX(INDIRECT($4:$4),Table1[//DB])</f>
        <v>LSN</v>
      </c>
      <c r="P337" s="4">
        <f ca="1">INDEX(INDIRECT($4:$4),Table1[//DB])</f>
        <v>12</v>
      </c>
      <c r="Q337" s="4" t="str">
        <f ca="1">INDEX(INDIRECT($4:$4),Table1[//DB])</f>
        <v>PCS</v>
      </c>
      <c r="R337" s="4" t="str">
        <f ca="1">INDEX(INDIRECT($4:$4),Table1[//DB])</f>
        <v/>
      </c>
      <c r="S337" s="4" t="str">
        <f ca="1">INDEX(INDIRECT($4:$4),Table1[//DB])</f>
        <v/>
      </c>
      <c r="T337" s="4">
        <f ca="1">INDEX(INDIRECT($4:$4),Table1[//DB])</f>
        <v>1152</v>
      </c>
      <c r="U337" s="4" t="str">
        <f ca="1">INDEX(INDIRECT($4:$4),Table1[//DB])</f>
        <v>PCS</v>
      </c>
      <c r="V337" s="4"/>
      <c r="W337" s="2">
        <f>INDEX([1]!NOTA[C],Table1[[#This Row],[//NOTA]])</f>
        <v>5</v>
      </c>
      <c r="X337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337" s="2">
        <f ca="1">INDEX(INDIRECT($2:$2),Table1[//NOTA])</f>
        <v>0</v>
      </c>
      <c r="Z337" s="2">
        <f>IF(Table1[[#This Row],[CTN]]&lt;1,"",INDEX([1]!NOTA[QTY],Table1[[#This Row],[//NOTA]]))</f>
        <v>480</v>
      </c>
      <c r="AA337" s="2" t="str">
        <f>IF(Table1[[#This Row],[CTN]]&lt;1,"",INDEX([1]!NOTA[STN],Table1[[#This Row],[//NOTA]]))</f>
        <v>LSN</v>
      </c>
      <c r="AB337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5760</v>
      </c>
      <c r="AC337" s="4" t="str">
        <f>IF(Table1[[#This Row],[CTN]]&lt;1,INDEX([1]!NOTA[QTY],Table1[[#This Row],[//NOTA]]),"")</f>
        <v/>
      </c>
      <c r="AD337" s="4" t="str">
        <f>IF(Table1[[#This Row],[SISA]]="","",INDEX([1]!NOTA[STN],Table1[[#This Row],[//NOTA]]))</f>
        <v/>
      </c>
      <c r="AE33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37" s="2" t="str">
        <f>IF(Table1[[#This Row],[SISA X]]="","",Table1[[#This Row],[STN X]])</f>
        <v/>
      </c>
      <c r="AG337" s="2" t="str">
        <f ca="1">IF(AND(AX$5:AX$373&gt;=$3:$3,AX$5:AX$373&lt;=$4:$4),Table1[[#This Row],[CTN]],"")</f>
        <v/>
      </c>
      <c r="AH337" s="2" t="str">
        <f ca="1">IF(Table1[[#This Row],[CTN_MG_1]]="","",Table1[[#This Row],[SISA X]])</f>
        <v/>
      </c>
      <c r="AI337" s="2" t="str">
        <f ca="1">IF(Table1[[#This Row],[QTY_ECER_MG_1]]="","",Table1[[#This Row],[STN SISA X]])</f>
        <v/>
      </c>
      <c r="AJ337" s="2" t="str">
        <f ca="1">IF(Table1[[#This Row],[CTN_MG_1]]="","",COUNT(AG$6:AG337))</f>
        <v/>
      </c>
      <c r="AK337" s="2" t="str">
        <f ca="1">IF(AND(Table1[TGL_H]&gt;=$3:$3,Table1[TGL_H]&lt;=$4:$4),Table1[CTN],"")</f>
        <v/>
      </c>
      <c r="AL337" s="2" t="str">
        <f ca="1">IF(Table1[[#This Row],[CTN_MG_2]]="","",Table1[[#This Row],[SISA X]])</f>
        <v/>
      </c>
      <c r="AM337" s="2" t="str">
        <f ca="1">IF(Table1[[#This Row],[QTY_ECER_MG_2]]="","",Table1[[#This Row],[STN SISA X]])</f>
        <v/>
      </c>
      <c r="AN337" s="2" t="str">
        <f ca="1">IF(Table1[[#This Row],[CTN_MG_2]]="","",COUNT(AK$6:AK337))</f>
        <v/>
      </c>
      <c r="AO337" s="2">
        <f ca="1">IF(AND(AX$5:AX$373&gt;=$3:$3,AX$5:AX$373&lt;=$4:$4),Table1[[#This Row],[CTN]],"")</f>
        <v>5</v>
      </c>
      <c r="AP337" s="2" t="str">
        <f ca="1">IF(Table1[[#This Row],[CTN_MG_3]]="","",Table1[[#This Row],[SISA X]])</f>
        <v/>
      </c>
      <c r="AQ337" s="2" t="str">
        <f ca="1">IF(Table1[[#This Row],[QTY_ECER_MG_3]]="","",Table1[[#This Row],[STN SISA X]])</f>
        <v/>
      </c>
      <c r="AR337" s="4">
        <f ca="1">IF(Table1[[#This Row],[CTN_MG_3]]="","",COUNT(AO$6:AO337))</f>
        <v>15</v>
      </c>
      <c r="AS337" s="4" t="str">
        <f ca="1">IF(AND(Table1[[#This Row],[TGL_H]]&gt;=$3:$3,Table1[[#This Row],[TGL_H]]&lt;=$4:$4),Table1[[#This Row],[CTN]],"")</f>
        <v/>
      </c>
      <c r="AT337" s="4" t="str">
        <f ca="1">IF(Table1[[#This Row],[CTN_MG_4]]="","",Table1[[#This Row],[SISA X]])</f>
        <v/>
      </c>
      <c r="AU337" s="4" t="str">
        <f ca="1">IF(Table1[[#This Row],[QTY_ECER_MG_4]]="","",Table1[[#This Row],[STN SISA X]])</f>
        <v/>
      </c>
      <c r="AV337" s="4" t="str">
        <f ca="1">IF(Table1[[#This Row],[CTN_MG_4]]="","",COUNT(AS$6:AS337))</f>
        <v/>
      </c>
      <c r="AW337" s="4">
        <f ca="1">IF(Table1[[#This Row],[ID_4]]="",IF(Table1[[#This Row],[ID_3]]="",IF(Table1[[#This Row],[ID_2]]="",IF(Table1[[#This Row],[ID_1]]="","",1),2),3),4)</f>
        <v>3</v>
      </c>
      <c r="AX337" s="3">
        <f ca="1">INDEX([1]!NOTA[TGL_H],Table1[[#This Row],[//NOTA]])</f>
        <v>45125</v>
      </c>
    </row>
    <row r="338" spans="1:50" x14ac:dyDescent="0.25">
      <c r="A338" s="1">
        <v>418</v>
      </c>
      <c r="D338" s="4" t="str">
        <f ca="1">INDEX([1]!NOTA[NB NOTA_C_QTY],Table1[[#This Row],[//NOTA]])</f>
        <v>entercboardkayu12lsnuntana</v>
      </c>
      <c r="E338" s="4" t="str">
        <f ca="1">INDEX([1]!NOTA[NB NOTA_C_QTY],Table1[[#This Row],[//NOTA]])&amp;Table1[[#This Row],[MINGGU]]</f>
        <v>entercboardkayu12lsnuntana3</v>
      </c>
      <c r="F338" s="4">
        <f t="shared" si="5"/>
        <v>418</v>
      </c>
      <c r="G338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38" s="4">
        <f ca="1">MATCH(Table1[[#This Row],[NB NOTA_C_QTY]],[2]!db[NB NOTA_C_QTY+F],0)</f>
        <v>1509</v>
      </c>
      <c r="I338" s="4" t="str">
        <f ca="1">INDEX(INDIRECT($4:$4),Table1[//DB])</f>
        <v>Clip Board Kayu Enter</v>
      </c>
      <c r="J338" s="4" t="str">
        <f ca="1">INDEX(INDIRECT($4:$4),Table1[//DB])</f>
        <v>UNTANA</v>
      </c>
      <c r="K338" s="5" t="str">
        <f ca="1">INDEX(INDIRECT($4:$4),Table1[//DB])</f>
        <v>ETJ</v>
      </c>
      <c r="L338" s="4" t="str">
        <f ca="1">INDEX(INDIRECT($4:$4),Table1[//DB])</f>
        <v>12 LSN</v>
      </c>
      <c r="M338" s="4" t="str">
        <f ca="1">INDEX(INDIRECT($4:$4),Table1[//DB])</f>
        <v>clip</v>
      </c>
      <c r="N338" s="4" t="str">
        <f ca="1">INDEX(INDIRECT($4:$4),Table1[//DB])</f>
        <v>12</v>
      </c>
      <c r="O338" s="4" t="str">
        <f ca="1">INDEX(INDIRECT($4:$4),Table1[//DB])</f>
        <v>LSN</v>
      </c>
      <c r="P338" s="4">
        <f ca="1">INDEX(INDIRECT($4:$4),Table1[//DB])</f>
        <v>12</v>
      </c>
      <c r="Q338" s="4" t="str">
        <f ca="1">INDEX(INDIRECT($4:$4),Table1[//DB])</f>
        <v>PCS</v>
      </c>
      <c r="R338" s="4" t="str">
        <f ca="1">INDEX(INDIRECT($4:$4),Table1[//DB])</f>
        <v/>
      </c>
      <c r="S338" s="4" t="str">
        <f ca="1">INDEX(INDIRECT($4:$4),Table1[//DB])</f>
        <v/>
      </c>
      <c r="T338" s="4">
        <f ca="1">INDEX(INDIRECT($4:$4),Table1[//DB])</f>
        <v>144</v>
      </c>
      <c r="U338" s="4" t="str">
        <f ca="1">INDEX(INDIRECT($4:$4),Table1[//DB])</f>
        <v>PCS</v>
      </c>
      <c r="V338" s="4"/>
      <c r="W338" s="2">
        <f>INDEX([1]!NOTA[C],Table1[[#This Row],[//NOTA]])</f>
        <v>5</v>
      </c>
      <c r="X338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338" s="2">
        <f ca="1">INDEX(INDIRECT($2:$2),Table1[//NOTA])</f>
        <v>0</v>
      </c>
      <c r="Z338" s="2">
        <f>IF(Table1[[#This Row],[CTN]]&lt;1,"",INDEX([1]!NOTA[QTY],Table1[[#This Row],[//NOTA]]))</f>
        <v>60</v>
      </c>
      <c r="AA338" s="2" t="str">
        <f>IF(Table1[[#This Row],[CTN]]&lt;1,"",INDEX([1]!NOTA[STN],Table1[[#This Row],[//NOTA]]))</f>
        <v>LSN</v>
      </c>
      <c r="AB338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</v>
      </c>
      <c r="AC338" s="4" t="str">
        <f>IF(Table1[[#This Row],[CTN]]&lt;1,INDEX([1]!NOTA[QTY],Table1[[#This Row],[//NOTA]]),"")</f>
        <v/>
      </c>
      <c r="AD338" s="4" t="str">
        <f>IF(Table1[[#This Row],[SISA]]="","",INDEX([1]!NOTA[STN],Table1[[#This Row],[//NOTA]]))</f>
        <v/>
      </c>
      <c r="AE33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38" s="2" t="str">
        <f>IF(Table1[[#This Row],[SISA X]]="","",Table1[[#This Row],[STN X]])</f>
        <v/>
      </c>
      <c r="AG338" s="2" t="str">
        <f ca="1">IF(AND(AX$5:AX$373&gt;=$3:$3,AX$5:AX$373&lt;=$4:$4),Table1[[#This Row],[CTN]],"")</f>
        <v/>
      </c>
      <c r="AH338" s="2" t="str">
        <f ca="1">IF(Table1[[#This Row],[CTN_MG_1]]="","",Table1[[#This Row],[SISA X]])</f>
        <v/>
      </c>
      <c r="AI338" s="2" t="str">
        <f ca="1">IF(Table1[[#This Row],[QTY_ECER_MG_1]]="","",Table1[[#This Row],[STN SISA X]])</f>
        <v/>
      </c>
      <c r="AJ338" s="2" t="str">
        <f ca="1">IF(Table1[[#This Row],[CTN_MG_1]]="","",COUNT(AG$6:AG338))</f>
        <v/>
      </c>
      <c r="AK338" s="2" t="str">
        <f ca="1">IF(AND(Table1[TGL_H]&gt;=$3:$3,Table1[TGL_H]&lt;=$4:$4),Table1[CTN],"")</f>
        <v/>
      </c>
      <c r="AL338" s="2" t="str">
        <f ca="1">IF(Table1[[#This Row],[CTN_MG_2]]="","",Table1[[#This Row],[SISA X]])</f>
        <v/>
      </c>
      <c r="AM338" s="2" t="str">
        <f ca="1">IF(Table1[[#This Row],[QTY_ECER_MG_2]]="","",Table1[[#This Row],[STN SISA X]])</f>
        <v/>
      </c>
      <c r="AN338" s="2" t="str">
        <f ca="1">IF(Table1[[#This Row],[CTN_MG_2]]="","",COUNT(AK$6:AK338))</f>
        <v/>
      </c>
      <c r="AO338" s="2">
        <f ca="1">IF(AND(AX$5:AX$373&gt;=$3:$3,AX$5:AX$373&lt;=$4:$4),Table1[[#This Row],[CTN]],"")</f>
        <v>5</v>
      </c>
      <c r="AP338" s="2" t="str">
        <f ca="1">IF(Table1[[#This Row],[CTN_MG_3]]="","",Table1[[#This Row],[SISA X]])</f>
        <v/>
      </c>
      <c r="AQ338" s="2" t="str">
        <f ca="1">IF(Table1[[#This Row],[QTY_ECER_MG_3]]="","",Table1[[#This Row],[STN SISA X]])</f>
        <v/>
      </c>
      <c r="AR338" s="4">
        <f ca="1">IF(Table1[[#This Row],[CTN_MG_3]]="","",COUNT(AO$6:AO338))</f>
        <v>16</v>
      </c>
      <c r="AS338" s="4" t="str">
        <f ca="1">IF(AND(Table1[[#This Row],[TGL_H]]&gt;=$3:$3,Table1[[#This Row],[TGL_H]]&lt;=$4:$4),Table1[[#This Row],[CTN]],"")</f>
        <v/>
      </c>
      <c r="AT338" s="4" t="str">
        <f ca="1">IF(Table1[[#This Row],[CTN_MG_4]]="","",Table1[[#This Row],[SISA X]])</f>
        <v/>
      </c>
      <c r="AU338" s="4" t="str">
        <f ca="1">IF(Table1[[#This Row],[QTY_ECER_MG_4]]="","",Table1[[#This Row],[STN SISA X]])</f>
        <v/>
      </c>
      <c r="AV338" s="4" t="str">
        <f ca="1">IF(Table1[[#This Row],[CTN_MG_4]]="","",COUNT(AS$6:AS338))</f>
        <v/>
      </c>
      <c r="AW338" s="4">
        <f ca="1">IF(Table1[[#This Row],[ID_4]]="",IF(Table1[[#This Row],[ID_3]]="",IF(Table1[[#This Row],[ID_2]]="",IF(Table1[[#This Row],[ID_1]]="","",1),2),3),4)</f>
        <v>3</v>
      </c>
      <c r="AX338" s="3">
        <f ca="1">INDEX([1]!NOTA[TGL_H],Table1[[#This Row],[//NOTA]])</f>
        <v>45125</v>
      </c>
    </row>
    <row r="339" spans="1:50" x14ac:dyDescent="0.25">
      <c r="A339" s="1">
        <v>420</v>
      </c>
      <c r="D339" s="4" t="str">
        <f ca="1">INDEX([1]!NOTA[NB NOTA_C_QTY],Table1[[#This Row],[//NOTA]])</f>
        <v>malamshintoengb612w150pcsuntana</v>
      </c>
      <c r="E339" s="4" t="str">
        <f ca="1">INDEX([1]!NOTA[NB NOTA_C_QTY],Table1[[#This Row],[//NOTA]])&amp;Table1[[#This Row],[MINGGU]]</f>
        <v>malamshintoengb612w150pcsuntana3</v>
      </c>
      <c r="F339" s="4">
        <f t="shared" si="5"/>
        <v>420</v>
      </c>
      <c r="G339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39" s="4">
        <f ca="1">MATCH(Table1[[#This Row],[NB NOTA_C_QTY]],[2]!db[NB NOTA_C_QTY+F],0)</f>
        <v>1958</v>
      </c>
      <c r="I339" s="4" t="str">
        <f ca="1">INDEX(INDIRECT($4:$4),Table1[//DB])</f>
        <v>Malam Shintoeng B 6-12W</v>
      </c>
      <c r="J339" s="4" t="str">
        <f ca="1">INDEX(INDIRECT($4:$4),Table1[//DB])</f>
        <v>UNTANA</v>
      </c>
      <c r="K339" s="5" t="str">
        <f ca="1">INDEX(INDIRECT($4:$4),Table1[//DB])</f>
        <v>HANSA</v>
      </c>
      <c r="L339" s="4" t="str">
        <f ca="1">INDEX(INDIRECT($4:$4),Table1[//DB])</f>
        <v>150 PCS</v>
      </c>
      <c r="M339" s="4" t="str">
        <f ca="1">INDEX(INDIRECT($4:$4),Table1[//DB])</f>
        <v>lilin</v>
      </c>
      <c r="N339" s="4" t="str">
        <f ca="1">INDEX(INDIRECT($4:$4),Table1[//DB])</f>
        <v>150</v>
      </c>
      <c r="O339" s="4" t="str">
        <f ca="1">INDEX(INDIRECT($4:$4),Table1[//DB])</f>
        <v>PCS</v>
      </c>
      <c r="P339" s="4" t="str">
        <f ca="1">INDEX(INDIRECT($4:$4),Table1[//DB])</f>
        <v/>
      </c>
      <c r="Q339" s="4" t="str">
        <f ca="1">INDEX(INDIRECT($4:$4),Table1[//DB])</f>
        <v/>
      </c>
      <c r="R339" s="4" t="str">
        <f ca="1">INDEX(INDIRECT($4:$4),Table1[//DB])</f>
        <v/>
      </c>
      <c r="S339" s="4" t="str">
        <f ca="1">INDEX(INDIRECT($4:$4),Table1[//DB])</f>
        <v/>
      </c>
      <c r="T339" s="4">
        <f ca="1">INDEX(INDIRECT($4:$4),Table1[//DB])</f>
        <v>150</v>
      </c>
      <c r="U339" s="4" t="str">
        <f ca="1">INDEX(INDIRECT($4:$4),Table1[//DB])</f>
        <v>PCS</v>
      </c>
      <c r="V339" s="4"/>
      <c r="W339" s="2">
        <f>INDEX([1]!NOTA[C],Table1[[#This Row],[//NOTA]])</f>
        <v>1</v>
      </c>
      <c r="X339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39" s="2">
        <f ca="1">INDEX(INDIRECT($2:$2),Table1[//NOTA])</f>
        <v>0</v>
      </c>
      <c r="Z339" s="2">
        <f>IF(Table1[[#This Row],[CTN]]&lt;1,"",INDEX([1]!NOTA[QTY],Table1[[#This Row],[//NOTA]]))</f>
        <v>150</v>
      </c>
      <c r="AA339" s="2" t="str">
        <f>IF(Table1[[#This Row],[CTN]]&lt;1,"",INDEX([1]!NOTA[STN],Table1[[#This Row],[//NOTA]]))</f>
        <v>PCS</v>
      </c>
      <c r="AB33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150</v>
      </c>
      <c r="AC339" s="4" t="str">
        <f>IF(Table1[[#This Row],[CTN]]&lt;1,INDEX([1]!NOTA[QTY],Table1[[#This Row],[//NOTA]]),"")</f>
        <v/>
      </c>
      <c r="AD339" s="4" t="str">
        <f>IF(Table1[[#This Row],[SISA]]="","",INDEX([1]!NOTA[STN],Table1[[#This Row],[//NOTA]]))</f>
        <v/>
      </c>
      <c r="AE33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39" s="2" t="str">
        <f>IF(Table1[[#This Row],[SISA X]]="","",Table1[[#This Row],[STN X]])</f>
        <v/>
      </c>
      <c r="AG339" s="2" t="str">
        <f ca="1">IF(AND(AX$5:AX$373&gt;=$3:$3,AX$5:AX$373&lt;=$4:$4),Table1[[#This Row],[CTN]],"")</f>
        <v/>
      </c>
      <c r="AH339" s="2" t="str">
        <f ca="1">IF(Table1[[#This Row],[CTN_MG_1]]="","",Table1[[#This Row],[SISA X]])</f>
        <v/>
      </c>
      <c r="AI339" s="2" t="str">
        <f ca="1">IF(Table1[[#This Row],[QTY_ECER_MG_1]]="","",Table1[[#This Row],[STN SISA X]])</f>
        <v/>
      </c>
      <c r="AJ339" s="2" t="str">
        <f ca="1">IF(Table1[[#This Row],[CTN_MG_1]]="","",COUNT(AG$6:AG339))</f>
        <v/>
      </c>
      <c r="AK339" s="2" t="str">
        <f ca="1">IF(AND(Table1[TGL_H]&gt;=$3:$3,Table1[TGL_H]&lt;=$4:$4),Table1[CTN],"")</f>
        <v/>
      </c>
      <c r="AL339" s="2" t="str">
        <f ca="1">IF(Table1[[#This Row],[CTN_MG_2]]="","",Table1[[#This Row],[SISA X]])</f>
        <v/>
      </c>
      <c r="AM339" s="2" t="str">
        <f ca="1">IF(Table1[[#This Row],[QTY_ECER_MG_2]]="","",Table1[[#This Row],[STN SISA X]])</f>
        <v/>
      </c>
      <c r="AN339" s="2" t="str">
        <f ca="1">IF(Table1[[#This Row],[CTN_MG_2]]="","",COUNT(AK$6:AK339))</f>
        <v/>
      </c>
      <c r="AO339" s="2">
        <f ca="1">IF(AND(AX$5:AX$373&gt;=$3:$3,AX$5:AX$373&lt;=$4:$4),Table1[[#This Row],[CTN]],"")</f>
        <v>1</v>
      </c>
      <c r="AP339" s="2" t="str">
        <f ca="1">IF(Table1[[#This Row],[CTN_MG_3]]="","",Table1[[#This Row],[SISA X]])</f>
        <v/>
      </c>
      <c r="AQ339" s="2" t="str">
        <f ca="1">IF(Table1[[#This Row],[QTY_ECER_MG_3]]="","",Table1[[#This Row],[STN SISA X]])</f>
        <v/>
      </c>
      <c r="AR339" s="4">
        <f ca="1">IF(Table1[[#This Row],[CTN_MG_3]]="","",COUNT(AO$6:AO339))</f>
        <v>17</v>
      </c>
      <c r="AS339" s="4" t="str">
        <f ca="1">IF(AND(Table1[[#This Row],[TGL_H]]&gt;=$3:$3,Table1[[#This Row],[TGL_H]]&lt;=$4:$4),Table1[[#This Row],[CTN]],"")</f>
        <v/>
      </c>
      <c r="AT339" s="4" t="str">
        <f ca="1">IF(Table1[[#This Row],[CTN_MG_4]]="","",Table1[[#This Row],[SISA X]])</f>
        <v/>
      </c>
      <c r="AU339" s="4" t="str">
        <f ca="1">IF(Table1[[#This Row],[QTY_ECER_MG_4]]="","",Table1[[#This Row],[STN SISA X]])</f>
        <v/>
      </c>
      <c r="AV339" s="4" t="str">
        <f ca="1">IF(Table1[[#This Row],[CTN_MG_4]]="","",COUNT(AS$6:AS339))</f>
        <v/>
      </c>
      <c r="AW339" s="4">
        <f ca="1">IF(Table1[[#This Row],[ID_4]]="",IF(Table1[[#This Row],[ID_3]]="",IF(Table1[[#This Row],[ID_2]]="",IF(Table1[[#This Row],[ID_1]]="","",1),2),3),4)</f>
        <v>3</v>
      </c>
      <c r="AX339" s="3">
        <f ca="1">INDEX([1]!NOTA[TGL_H],Table1[[#This Row],[//NOTA]])</f>
        <v>45127</v>
      </c>
    </row>
    <row r="340" spans="1:50" x14ac:dyDescent="0.25">
      <c r="A340" s="1">
        <v>421</v>
      </c>
      <c r="D340" s="4" t="str">
        <f ca="1">INDEX([1]!NOTA[NB NOTA_C_QTY],Table1[[#This Row],[//NOTA]])</f>
        <v>malamshintoengb1wpolos180pcsuntana</v>
      </c>
      <c r="E340" s="4" t="str">
        <f ca="1">INDEX([1]!NOTA[NB NOTA_C_QTY],Table1[[#This Row],[//NOTA]])&amp;Table1[[#This Row],[MINGGU]]</f>
        <v>malamshintoengb1wpolos180pcsuntana3</v>
      </c>
      <c r="F340" s="4">
        <f t="shared" si="5"/>
        <v>421</v>
      </c>
      <c r="G340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40" s="4">
        <f ca="1">MATCH(Table1[[#This Row],[NB NOTA_C_QTY]],[2]!db[NB NOTA_C_QTY+F],0)</f>
        <v>1957</v>
      </c>
      <c r="I340" s="4" t="str">
        <f ca="1">INDEX(INDIRECT($4:$4),Table1[//DB])</f>
        <v>Malam Shintoeng B 1W polos</v>
      </c>
      <c r="J340" s="4" t="str">
        <f ca="1">INDEX(INDIRECT($4:$4),Table1[//DB])</f>
        <v>UNTANA</v>
      </c>
      <c r="K340" s="5" t="str">
        <f ca="1">INDEX(INDIRECT($4:$4),Table1[//DB])</f>
        <v>HANSA</v>
      </c>
      <c r="L340" s="4" t="str">
        <f ca="1">INDEX(INDIRECT($4:$4),Table1[//DB])</f>
        <v>180 PCS</v>
      </c>
      <c r="M340" s="4" t="str">
        <f ca="1">INDEX(INDIRECT($4:$4),Table1[//DB])</f>
        <v>lilin</v>
      </c>
      <c r="N340" s="4" t="str">
        <f ca="1">INDEX(INDIRECT($4:$4),Table1[//DB])</f>
        <v>180</v>
      </c>
      <c r="O340" s="4" t="str">
        <f ca="1">INDEX(INDIRECT($4:$4),Table1[//DB])</f>
        <v>PCS</v>
      </c>
      <c r="P340" s="4" t="str">
        <f ca="1">INDEX(INDIRECT($4:$4),Table1[//DB])</f>
        <v/>
      </c>
      <c r="Q340" s="4" t="str">
        <f ca="1">INDEX(INDIRECT($4:$4),Table1[//DB])</f>
        <v/>
      </c>
      <c r="R340" s="4" t="str">
        <f ca="1">INDEX(INDIRECT($4:$4),Table1[//DB])</f>
        <v/>
      </c>
      <c r="S340" s="4" t="str">
        <f ca="1">INDEX(INDIRECT($4:$4),Table1[//DB])</f>
        <v/>
      </c>
      <c r="T340" s="4">
        <f ca="1">INDEX(INDIRECT($4:$4),Table1[//DB])</f>
        <v>180</v>
      </c>
      <c r="U340" s="4" t="str">
        <f ca="1">INDEX(INDIRECT($4:$4),Table1[//DB])</f>
        <v>PCS</v>
      </c>
      <c r="V340" s="4"/>
      <c r="W340" s="2">
        <f>INDEX([1]!NOTA[C],Table1[[#This Row],[//NOTA]])</f>
        <v>0</v>
      </c>
      <c r="X340" s="2">
        <f ca="1">IF(Table1[[#This Row],[Column5]]/Table1[[#This Row],[QTY X]]=Table1[[#This Row],[CTN]],Table1[[#This Row],[Column5]]/Table1[[#This Row],[QTY X]],Table1[[#This Row],[Column5]]/Table1[[#This Row],[QTY X]]&amp;" xxx ")</f>
        <v>0</v>
      </c>
      <c r="Y340" s="2">
        <f ca="1">INDEX(INDIRECT($2:$2),Table1[//NOTA])</f>
        <v>0</v>
      </c>
      <c r="Z340" s="2" t="str">
        <f>IF(Table1[[#This Row],[CTN]]&lt;1,"",INDEX([1]!NOTA[QTY],Table1[[#This Row],[//NOTA]]))</f>
        <v/>
      </c>
      <c r="AA340" s="2" t="str">
        <f>IF(Table1[[#This Row],[CTN]]&lt;1,"",INDEX([1]!NOTA[STN],Table1[[#This Row],[//NOTA]]))</f>
        <v/>
      </c>
      <c r="AB34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0</v>
      </c>
      <c r="AC340" s="4">
        <f>IF(Table1[[#This Row],[CTN]]&lt;1,INDEX([1]!NOTA[QTY],Table1[[#This Row],[//NOTA]]),"")</f>
        <v>12</v>
      </c>
      <c r="AD340" s="4" t="str">
        <f>IF(Table1[[#This Row],[SISA]]="","",INDEX([1]!NOTA[STN],Table1[[#This Row],[//NOTA]]))</f>
        <v>PCS</v>
      </c>
      <c r="AE340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12</v>
      </c>
      <c r="AF340" s="2" t="str">
        <f ca="1">IF(Table1[[#This Row],[SISA X]]="","",Table1[[#This Row],[STN X]])</f>
        <v>PCS</v>
      </c>
      <c r="AG340" s="2" t="str">
        <f ca="1">IF(AND(AX$5:AX$373&gt;=$3:$3,AX$5:AX$373&lt;=$4:$4),Table1[[#This Row],[CTN]],"")</f>
        <v/>
      </c>
      <c r="AH340" s="2" t="str">
        <f ca="1">IF(Table1[[#This Row],[CTN_MG_1]]="","",Table1[[#This Row],[SISA X]])</f>
        <v/>
      </c>
      <c r="AI340" s="2" t="str">
        <f ca="1">IF(Table1[[#This Row],[QTY_ECER_MG_1]]="","",Table1[[#This Row],[STN SISA X]])</f>
        <v/>
      </c>
      <c r="AJ340" s="2" t="str">
        <f ca="1">IF(Table1[[#This Row],[CTN_MG_1]]="","",COUNT(AG$6:AG340))</f>
        <v/>
      </c>
      <c r="AK340" s="2" t="str">
        <f ca="1">IF(AND(Table1[TGL_H]&gt;=$3:$3,Table1[TGL_H]&lt;=$4:$4),Table1[CTN],"")</f>
        <v/>
      </c>
      <c r="AL340" s="2" t="str">
        <f ca="1">IF(Table1[[#This Row],[CTN_MG_2]]="","",Table1[[#This Row],[SISA X]])</f>
        <v/>
      </c>
      <c r="AM340" s="2" t="str">
        <f ca="1">IF(Table1[[#This Row],[QTY_ECER_MG_2]]="","",Table1[[#This Row],[STN SISA X]])</f>
        <v/>
      </c>
      <c r="AN340" s="2" t="str">
        <f ca="1">IF(Table1[[#This Row],[CTN_MG_2]]="","",COUNT(AK$6:AK340))</f>
        <v/>
      </c>
      <c r="AO340" s="2">
        <f ca="1">IF(AND(AX$5:AX$373&gt;=$3:$3,AX$5:AX$373&lt;=$4:$4),Table1[[#This Row],[CTN]],"")</f>
        <v>0</v>
      </c>
      <c r="AP340" s="2">
        <f ca="1">IF(Table1[[#This Row],[CTN_MG_3]]="","",Table1[[#This Row],[SISA X]])</f>
        <v>12</v>
      </c>
      <c r="AQ340" s="2" t="str">
        <f ca="1">IF(Table1[[#This Row],[QTY_ECER_MG_3]]="","",Table1[[#This Row],[STN SISA X]])</f>
        <v>PCS</v>
      </c>
      <c r="AR340" s="4">
        <f ca="1">IF(Table1[[#This Row],[CTN_MG_3]]="","",COUNT(AO$6:AO340))</f>
        <v>18</v>
      </c>
      <c r="AS340" s="4" t="str">
        <f ca="1">IF(AND(Table1[[#This Row],[TGL_H]]&gt;=$3:$3,Table1[[#This Row],[TGL_H]]&lt;=$4:$4),Table1[[#This Row],[CTN]],"")</f>
        <v/>
      </c>
      <c r="AT340" s="4" t="str">
        <f ca="1">IF(Table1[[#This Row],[CTN_MG_4]]="","",Table1[[#This Row],[SISA X]])</f>
        <v/>
      </c>
      <c r="AU340" s="4" t="str">
        <f ca="1">IF(Table1[[#This Row],[QTY_ECER_MG_4]]="","",Table1[[#This Row],[STN SISA X]])</f>
        <v/>
      </c>
      <c r="AV340" s="4" t="str">
        <f ca="1">IF(Table1[[#This Row],[CTN_MG_4]]="","",COUNT(AS$6:AS340))</f>
        <v/>
      </c>
      <c r="AW340" s="4">
        <f ca="1">IF(Table1[[#This Row],[ID_4]]="",IF(Table1[[#This Row],[ID_3]]="",IF(Table1[[#This Row],[ID_2]]="",IF(Table1[[#This Row],[ID_1]]="","",1),2),3),4)</f>
        <v>3</v>
      </c>
      <c r="AX340" s="3">
        <f ca="1">INDEX([1]!NOTA[TGL_H],Table1[[#This Row],[//NOTA]])</f>
        <v>45127</v>
      </c>
    </row>
    <row r="341" spans="1:50" x14ac:dyDescent="0.25">
      <c r="A341" s="1">
        <v>422</v>
      </c>
      <c r="D341" s="4" t="str">
        <f ca="1">INDEX([1]!NOTA[NB NOTA_C_QTY],Table1[[#This Row],[//NOTA]])</f>
        <v>malamshintoengb612w150pcsuntana</v>
      </c>
      <c r="E341" s="4" t="str">
        <f ca="1">INDEX([1]!NOTA[NB NOTA_C_QTY],Table1[[#This Row],[//NOTA]])&amp;Table1[[#This Row],[MINGGU]]</f>
        <v>malamshintoengb612w150pcsuntana3</v>
      </c>
      <c r="F341" s="4">
        <f t="shared" si="5"/>
        <v>422</v>
      </c>
      <c r="G341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41" s="4">
        <f ca="1">MATCH(Table1[[#This Row],[NB NOTA_C_QTY]],[2]!db[NB NOTA_C_QTY+F],0)</f>
        <v>1958</v>
      </c>
      <c r="I341" s="4" t="str">
        <f ca="1">INDEX(INDIRECT($4:$4),Table1[//DB])</f>
        <v>Malam Shintoeng B 6-12W</v>
      </c>
      <c r="J341" s="4" t="str">
        <f ca="1">INDEX(INDIRECT($4:$4),Table1[//DB])</f>
        <v>UNTANA</v>
      </c>
      <c r="K341" s="5" t="str">
        <f ca="1">INDEX(INDIRECT($4:$4),Table1[//DB])</f>
        <v>HANSA</v>
      </c>
      <c r="L341" s="4" t="str">
        <f ca="1">INDEX(INDIRECT($4:$4),Table1[//DB])</f>
        <v>150 PCS</v>
      </c>
      <c r="M341" s="4" t="str">
        <f ca="1">INDEX(INDIRECT($4:$4),Table1[//DB])</f>
        <v>lilin</v>
      </c>
      <c r="N341" s="4" t="str">
        <f ca="1">INDEX(INDIRECT($4:$4),Table1[//DB])</f>
        <v>150</v>
      </c>
      <c r="O341" s="4" t="str">
        <f ca="1">INDEX(INDIRECT($4:$4),Table1[//DB])</f>
        <v>PCS</v>
      </c>
      <c r="P341" s="4" t="str">
        <f ca="1">INDEX(INDIRECT($4:$4),Table1[//DB])</f>
        <v/>
      </c>
      <c r="Q341" s="4" t="str">
        <f ca="1">INDEX(INDIRECT($4:$4),Table1[//DB])</f>
        <v/>
      </c>
      <c r="R341" s="4" t="str">
        <f ca="1">INDEX(INDIRECT($4:$4),Table1[//DB])</f>
        <v/>
      </c>
      <c r="S341" s="4" t="str">
        <f ca="1">INDEX(INDIRECT($4:$4),Table1[//DB])</f>
        <v/>
      </c>
      <c r="T341" s="4">
        <f ca="1">INDEX(INDIRECT($4:$4),Table1[//DB])</f>
        <v>150</v>
      </c>
      <c r="U341" s="4" t="str">
        <f ca="1">INDEX(INDIRECT($4:$4),Table1[//DB])</f>
        <v>PCS</v>
      </c>
      <c r="V341" s="4"/>
      <c r="W341" s="2">
        <f>INDEX([1]!NOTA[C],Table1[[#This Row],[//NOTA]])</f>
        <v>0</v>
      </c>
      <c r="X341" s="2">
        <f ca="1">IF(Table1[[#This Row],[Column5]]/Table1[[#This Row],[QTY X]]=Table1[[#This Row],[CTN]],Table1[[#This Row],[Column5]]/Table1[[#This Row],[QTY X]],Table1[[#This Row],[Column5]]/Table1[[#This Row],[QTY X]]&amp;" xxx ")</f>
        <v>0</v>
      </c>
      <c r="Y341" s="2">
        <f ca="1">INDEX(INDIRECT($2:$2),Table1[//NOTA])</f>
        <v>0</v>
      </c>
      <c r="Z341" s="2" t="str">
        <f>IF(Table1[[#This Row],[CTN]]&lt;1,"",INDEX([1]!NOTA[QTY],Table1[[#This Row],[//NOTA]]))</f>
        <v/>
      </c>
      <c r="AA341" s="2" t="str">
        <f>IF(Table1[[#This Row],[CTN]]&lt;1,"",INDEX([1]!NOTA[STN],Table1[[#This Row],[//NOTA]]))</f>
        <v/>
      </c>
      <c r="AB34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0</v>
      </c>
      <c r="AC341" s="4">
        <f>IF(Table1[[#This Row],[CTN]]&lt;1,INDEX([1]!NOTA[QTY],Table1[[#This Row],[//NOTA]]),"")</f>
        <v>12</v>
      </c>
      <c r="AD341" s="4" t="str">
        <f>IF(Table1[[#This Row],[SISA]]="","",INDEX([1]!NOTA[STN],Table1[[#This Row],[//NOTA]]))</f>
        <v>PCS</v>
      </c>
      <c r="AE341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12</v>
      </c>
      <c r="AF341" s="2" t="str">
        <f ca="1">IF(Table1[[#This Row],[SISA X]]="","",Table1[[#This Row],[STN X]])</f>
        <v>PCS</v>
      </c>
      <c r="AG341" s="2" t="str">
        <f ca="1">IF(AND(AX$5:AX$373&gt;=$3:$3,AX$5:AX$373&lt;=$4:$4),Table1[[#This Row],[CTN]],"")</f>
        <v/>
      </c>
      <c r="AH341" s="2" t="str">
        <f ca="1">IF(Table1[[#This Row],[CTN_MG_1]]="","",Table1[[#This Row],[SISA X]])</f>
        <v/>
      </c>
      <c r="AI341" s="2" t="str">
        <f ca="1">IF(Table1[[#This Row],[QTY_ECER_MG_1]]="","",Table1[[#This Row],[STN SISA X]])</f>
        <v/>
      </c>
      <c r="AJ341" s="2" t="str">
        <f ca="1">IF(Table1[[#This Row],[CTN_MG_1]]="","",COUNT(AG$6:AG341))</f>
        <v/>
      </c>
      <c r="AK341" s="2" t="str">
        <f ca="1">IF(AND(Table1[TGL_H]&gt;=$3:$3,Table1[TGL_H]&lt;=$4:$4),Table1[CTN],"")</f>
        <v/>
      </c>
      <c r="AL341" s="2" t="str">
        <f ca="1">IF(Table1[[#This Row],[CTN_MG_2]]="","",Table1[[#This Row],[SISA X]])</f>
        <v/>
      </c>
      <c r="AM341" s="2" t="str">
        <f ca="1">IF(Table1[[#This Row],[QTY_ECER_MG_2]]="","",Table1[[#This Row],[STN SISA X]])</f>
        <v/>
      </c>
      <c r="AN341" s="2" t="str">
        <f ca="1">IF(Table1[[#This Row],[CTN_MG_2]]="","",COUNT(AK$6:AK341))</f>
        <v/>
      </c>
      <c r="AO341" s="2">
        <f ca="1">IF(AND(AX$5:AX$373&gt;=$3:$3,AX$5:AX$373&lt;=$4:$4),Table1[[#This Row],[CTN]],"")</f>
        <v>0</v>
      </c>
      <c r="AP341" s="2">
        <f ca="1">IF(Table1[[#This Row],[CTN_MG_3]]="","",Table1[[#This Row],[SISA X]])</f>
        <v>12</v>
      </c>
      <c r="AQ341" s="2" t="str">
        <f ca="1">IF(Table1[[#This Row],[QTY_ECER_MG_3]]="","",Table1[[#This Row],[STN SISA X]])</f>
        <v>PCS</v>
      </c>
      <c r="AR341" s="4">
        <f ca="1">IF(Table1[[#This Row],[CTN_MG_3]]="","",COUNT(AO$6:AO341))</f>
        <v>19</v>
      </c>
      <c r="AS341" s="4" t="str">
        <f ca="1">IF(AND(Table1[[#This Row],[TGL_H]]&gt;=$3:$3,Table1[[#This Row],[TGL_H]]&lt;=$4:$4),Table1[[#This Row],[CTN]],"")</f>
        <v/>
      </c>
      <c r="AT341" s="4" t="str">
        <f ca="1">IF(Table1[[#This Row],[CTN_MG_4]]="","",Table1[[#This Row],[SISA X]])</f>
        <v/>
      </c>
      <c r="AU341" s="4" t="str">
        <f ca="1">IF(Table1[[#This Row],[QTY_ECER_MG_4]]="","",Table1[[#This Row],[STN SISA X]])</f>
        <v/>
      </c>
      <c r="AV341" s="4" t="str">
        <f ca="1">IF(Table1[[#This Row],[CTN_MG_4]]="","",COUNT(AS$6:AS341))</f>
        <v/>
      </c>
      <c r="AW341" s="4">
        <f ca="1">IF(Table1[[#This Row],[ID_4]]="",IF(Table1[[#This Row],[ID_3]]="",IF(Table1[[#This Row],[ID_2]]="",IF(Table1[[#This Row],[ID_1]]="","",1),2),3),4)</f>
        <v>3</v>
      </c>
      <c r="AX341" s="3">
        <f ca="1">INDEX([1]!NOTA[TGL_H],Table1[[#This Row],[//NOTA]])</f>
        <v>45127</v>
      </c>
    </row>
    <row r="342" spans="1:50" x14ac:dyDescent="0.25">
      <c r="A342" s="1">
        <v>423</v>
      </c>
      <c r="D342" s="4" t="str">
        <f ca="1">INDEX([1]!NOTA[NB NOTA_C_QTY],Table1[[#This Row],[//NOTA]])</f>
        <v>malamshintoengtg612w210pcsuntana</v>
      </c>
      <c r="E342" s="4" t="str">
        <f ca="1">INDEX([1]!NOTA[NB NOTA_C_QTY],Table1[[#This Row],[//NOTA]])&amp;Table1[[#This Row],[MINGGU]]</f>
        <v>malamshintoengtg612w210pcsuntana3</v>
      </c>
      <c r="F342" s="4">
        <f t="shared" si="5"/>
        <v>423</v>
      </c>
      <c r="G342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42" s="4">
        <f ca="1">MATCH(Table1[[#This Row],[NB NOTA_C_QTY]],[2]!db[NB NOTA_C_QTY+F],0)</f>
        <v>1965</v>
      </c>
      <c r="I342" s="4" t="str">
        <f ca="1">INDEX(INDIRECT($4:$4),Table1[//DB])</f>
        <v>Malam Shintoeng TG 6-12W</v>
      </c>
      <c r="J342" s="4" t="str">
        <f ca="1">INDEX(INDIRECT($4:$4),Table1[//DB])</f>
        <v>UNTANA</v>
      </c>
      <c r="K342" s="5" t="str">
        <f ca="1">INDEX(INDIRECT($4:$4),Table1[//DB])</f>
        <v>HANSA</v>
      </c>
      <c r="L342" s="4" t="str">
        <f ca="1">INDEX(INDIRECT($4:$4),Table1[//DB])</f>
        <v>210 PCS</v>
      </c>
      <c r="M342" s="4" t="str">
        <f ca="1">INDEX(INDIRECT($4:$4),Table1[//DB])</f>
        <v>lilin</v>
      </c>
      <c r="N342" s="4" t="str">
        <f ca="1">INDEX(INDIRECT($4:$4),Table1[//DB])</f>
        <v>210</v>
      </c>
      <c r="O342" s="4" t="str">
        <f ca="1">INDEX(INDIRECT($4:$4),Table1[//DB])</f>
        <v>PCS</v>
      </c>
      <c r="P342" s="4" t="str">
        <f ca="1">INDEX(INDIRECT($4:$4),Table1[//DB])</f>
        <v/>
      </c>
      <c r="Q342" s="4" t="str">
        <f ca="1">INDEX(INDIRECT($4:$4),Table1[//DB])</f>
        <v/>
      </c>
      <c r="R342" s="4" t="str">
        <f ca="1">INDEX(INDIRECT($4:$4),Table1[//DB])</f>
        <v/>
      </c>
      <c r="S342" s="4" t="str">
        <f ca="1">INDEX(INDIRECT($4:$4),Table1[//DB])</f>
        <v/>
      </c>
      <c r="T342" s="4">
        <f ca="1">INDEX(INDIRECT($4:$4),Table1[//DB])</f>
        <v>210</v>
      </c>
      <c r="U342" s="4" t="str">
        <f ca="1">INDEX(INDIRECT($4:$4),Table1[//DB])</f>
        <v>PCS</v>
      </c>
      <c r="V342" s="4"/>
      <c r="W342" s="2">
        <f>INDEX([1]!NOTA[C],Table1[[#This Row],[//NOTA]])</f>
        <v>0</v>
      </c>
      <c r="X342" s="2">
        <f ca="1">IF(Table1[[#This Row],[Column5]]/Table1[[#This Row],[QTY X]]=Table1[[#This Row],[CTN]],Table1[[#This Row],[Column5]]/Table1[[#This Row],[QTY X]],Table1[[#This Row],[Column5]]/Table1[[#This Row],[QTY X]]&amp;" xxx ")</f>
        <v>0</v>
      </c>
      <c r="Y342" s="2">
        <f ca="1">INDEX(INDIRECT($2:$2),Table1[//NOTA])</f>
        <v>0</v>
      </c>
      <c r="Z342" s="2" t="str">
        <f>IF(Table1[[#This Row],[CTN]]&lt;1,"",INDEX([1]!NOTA[QTY],Table1[[#This Row],[//NOTA]]))</f>
        <v/>
      </c>
      <c r="AA342" s="2" t="str">
        <f>IF(Table1[[#This Row],[CTN]]&lt;1,"",INDEX([1]!NOTA[STN],Table1[[#This Row],[//NOTA]]))</f>
        <v/>
      </c>
      <c r="AB34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0</v>
      </c>
      <c r="AC342" s="4">
        <f>IF(Table1[[#This Row],[CTN]]&lt;1,INDEX([1]!NOTA[QTY],Table1[[#This Row],[//NOTA]]),"")</f>
        <v>12</v>
      </c>
      <c r="AD342" s="4" t="str">
        <f>IF(Table1[[#This Row],[SISA]]="","",INDEX([1]!NOTA[STN],Table1[[#This Row],[//NOTA]]))</f>
        <v>PCS</v>
      </c>
      <c r="AE342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12</v>
      </c>
      <c r="AF342" s="2" t="str">
        <f ca="1">IF(Table1[[#This Row],[SISA X]]="","",Table1[[#This Row],[STN X]])</f>
        <v>PCS</v>
      </c>
      <c r="AG342" s="2" t="str">
        <f ca="1">IF(AND(AX$5:AX$373&gt;=$3:$3,AX$5:AX$373&lt;=$4:$4),Table1[[#This Row],[CTN]],"")</f>
        <v/>
      </c>
      <c r="AH342" s="2" t="str">
        <f ca="1">IF(Table1[[#This Row],[CTN_MG_1]]="","",Table1[[#This Row],[SISA X]])</f>
        <v/>
      </c>
      <c r="AI342" s="2" t="str">
        <f ca="1">IF(Table1[[#This Row],[QTY_ECER_MG_1]]="","",Table1[[#This Row],[STN SISA X]])</f>
        <v/>
      </c>
      <c r="AJ342" s="2" t="str">
        <f ca="1">IF(Table1[[#This Row],[CTN_MG_1]]="","",COUNT(AG$6:AG342))</f>
        <v/>
      </c>
      <c r="AK342" s="2" t="str">
        <f ca="1">IF(AND(Table1[TGL_H]&gt;=$3:$3,Table1[TGL_H]&lt;=$4:$4),Table1[CTN],"")</f>
        <v/>
      </c>
      <c r="AL342" s="2" t="str">
        <f ca="1">IF(Table1[[#This Row],[CTN_MG_2]]="","",Table1[[#This Row],[SISA X]])</f>
        <v/>
      </c>
      <c r="AM342" s="2" t="str">
        <f ca="1">IF(Table1[[#This Row],[QTY_ECER_MG_2]]="","",Table1[[#This Row],[STN SISA X]])</f>
        <v/>
      </c>
      <c r="AN342" s="2" t="str">
        <f ca="1">IF(Table1[[#This Row],[CTN_MG_2]]="","",COUNT(AK$6:AK342))</f>
        <v/>
      </c>
      <c r="AO342" s="2">
        <f ca="1">IF(AND(AX$5:AX$373&gt;=$3:$3,AX$5:AX$373&lt;=$4:$4),Table1[[#This Row],[CTN]],"")</f>
        <v>0</v>
      </c>
      <c r="AP342" s="2">
        <f ca="1">IF(Table1[[#This Row],[CTN_MG_3]]="","",Table1[[#This Row],[SISA X]])</f>
        <v>12</v>
      </c>
      <c r="AQ342" s="2" t="str">
        <f ca="1">IF(Table1[[#This Row],[QTY_ECER_MG_3]]="","",Table1[[#This Row],[STN SISA X]])</f>
        <v>PCS</v>
      </c>
      <c r="AR342" s="4">
        <f ca="1">IF(Table1[[#This Row],[CTN_MG_3]]="","",COUNT(AO$6:AO342))</f>
        <v>20</v>
      </c>
      <c r="AS342" s="4" t="str">
        <f ca="1">IF(AND(Table1[[#This Row],[TGL_H]]&gt;=$3:$3,Table1[[#This Row],[TGL_H]]&lt;=$4:$4),Table1[[#This Row],[CTN]],"")</f>
        <v/>
      </c>
      <c r="AT342" s="4" t="str">
        <f ca="1">IF(Table1[[#This Row],[CTN_MG_4]]="","",Table1[[#This Row],[SISA X]])</f>
        <v/>
      </c>
      <c r="AU342" s="4" t="str">
        <f ca="1">IF(Table1[[#This Row],[QTY_ECER_MG_4]]="","",Table1[[#This Row],[STN SISA X]])</f>
        <v/>
      </c>
      <c r="AV342" s="4" t="str">
        <f ca="1">IF(Table1[[#This Row],[CTN_MG_4]]="","",COUNT(AS$6:AS342))</f>
        <v/>
      </c>
      <c r="AW342" s="4">
        <f ca="1">IF(Table1[[#This Row],[ID_4]]="",IF(Table1[[#This Row],[ID_3]]="",IF(Table1[[#This Row],[ID_2]]="",IF(Table1[[#This Row],[ID_1]]="","",1),2),3),4)</f>
        <v>3</v>
      </c>
      <c r="AX342" s="3">
        <f ca="1">INDEX([1]!NOTA[TGL_H],Table1[[#This Row],[//NOTA]])</f>
        <v>45127</v>
      </c>
    </row>
    <row r="343" spans="1:50" x14ac:dyDescent="0.25">
      <c r="A343" s="1">
        <v>424</v>
      </c>
      <c r="D343" s="4" t="str">
        <f ca="1">INDEX([1]!NOTA[NB NOTA_C_QTY],Table1[[#This Row],[//NOTA]])</f>
        <v>malamshintoengtg1wpolos210pcsuntana</v>
      </c>
      <c r="E343" s="4" t="str">
        <f ca="1">INDEX([1]!NOTA[NB NOTA_C_QTY],Table1[[#This Row],[//NOTA]])&amp;Table1[[#This Row],[MINGGU]]</f>
        <v>malamshintoengtg1wpolos210pcsuntana3</v>
      </c>
      <c r="F343" s="4">
        <f t="shared" si="5"/>
        <v>424</v>
      </c>
      <c r="G343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43" s="4">
        <f ca="1">MATCH(Table1[[#This Row],[NB NOTA_C_QTY]],[2]!db[NB NOTA_C_QTY+F],0)</f>
        <v>1963</v>
      </c>
      <c r="I343" s="4" t="str">
        <f ca="1">INDEX(INDIRECT($4:$4),Table1[//DB])</f>
        <v>Malam Shintoeng TG 1W polos</v>
      </c>
      <c r="J343" s="4" t="str">
        <f ca="1">INDEX(INDIRECT($4:$4),Table1[//DB])</f>
        <v>UNTANA</v>
      </c>
      <c r="K343" s="5" t="str">
        <f ca="1">INDEX(INDIRECT($4:$4),Table1[//DB])</f>
        <v>HANSA</v>
      </c>
      <c r="L343" s="4" t="str">
        <f ca="1">INDEX(INDIRECT($4:$4),Table1[//DB])</f>
        <v>210 PCS</v>
      </c>
      <c r="M343" s="4" t="str">
        <f ca="1">INDEX(INDIRECT($4:$4),Table1[//DB])</f>
        <v>lilin</v>
      </c>
      <c r="N343" s="4" t="str">
        <f ca="1">INDEX(INDIRECT($4:$4),Table1[//DB])</f>
        <v>210</v>
      </c>
      <c r="O343" s="4" t="str">
        <f ca="1">INDEX(INDIRECT($4:$4),Table1[//DB])</f>
        <v>PCS</v>
      </c>
      <c r="P343" s="4" t="str">
        <f ca="1">INDEX(INDIRECT($4:$4),Table1[//DB])</f>
        <v/>
      </c>
      <c r="Q343" s="4" t="str">
        <f ca="1">INDEX(INDIRECT($4:$4),Table1[//DB])</f>
        <v/>
      </c>
      <c r="R343" s="4" t="str">
        <f ca="1">INDEX(INDIRECT($4:$4),Table1[//DB])</f>
        <v/>
      </c>
      <c r="S343" s="4" t="str">
        <f ca="1">INDEX(INDIRECT($4:$4),Table1[//DB])</f>
        <v/>
      </c>
      <c r="T343" s="4">
        <f ca="1">INDEX(INDIRECT($4:$4),Table1[//DB])</f>
        <v>210</v>
      </c>
      <c r="U343" s="4" t="str">
        <f ca="1">INDEX(INDIRECT($4:$4),Table1[//DB])</f>
        <v>PCS</v>
      </c>
      <c r="V343" s="4"/>
      <c r="W343" s="2">
        <f>INDEX([1]!NOTA[C],Table1[[#This Row],[//NOTA]])</f>
        <v>0</v>
      </c>
      <c r="X343" s="2">
        <f ca="1">IF(Table1[[#This Row],[Column5]]/Table1[[#This Row],[QTY X]]=Table1[[#This Row],[CTN]],Table1[[#This Row],[Column5]]/Table1[[#This Row],[QTY X]],Table1[[#This Row],[Column5]]/Table1[[#This Row],[QTY X]]&amp;" xxx ")</f>
        <v>0</v>
      </c>
      <c r="Y343" s="2">
        <f ca="1">INDEX(INDIRECT($2:$2),Table1[//NOTA])</f>
        <v>0</v>
      </c>
      <c r="Z343" s="2" t="str">
        <f>IF(Table1[[#This Row],[CTN]]&lt;1,"",INDEX([1]!NOTA[QTY],Table1[[#This Row],[//NOTA]]))</f>
        <v/>
      </c>
      <c r="AA343" s="2" t="str">
        <f>IF(Table1[[#This Row],[CTN]]&lt;1,"",INDEX([1]!NOTA[STN],Table1[[#This Row],[//NOTA]]))</f>
        <v/>
      </c>
      <c r="AB34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0</v>
      </c>
      <c r="AC343" s="4">
        <f>IF(Table1[[#This Row],[CTN]]&lt;1,INDEX([1]!NOTA[QTY],Table1[[#This Row],[//NOTA]]),"")</f>
        <v>12</v>
      </c>
      <c r="AD343" s="4" t="str">
        <f>IF(Table1[[#This Row],[SISA]]="","",INDEX([1]!NOTA[STN],Table1[[#This Row],[//NOTA]]))</f>
        <v>PCS</v>
      </c>
      <c r="AE343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12</v>
      </c>
      <c r="AF343" s="2" t="str">
        <f ca="1">IF(Table1[[#This Row],[SISA X]]="","",Table1[[#This Row],[STN X]])</f>
        <v>PCS</v>
      </c>
      <c r="AG343" s="2" t="str">
        <f ca="1">IF(AND(AX$5:AX$373&gt;=$3:$3,AX$5:AX$373&lt;=$4:$4),Table1[[#This Row],[CTN]],"")</f>
        <v/>
      </c>
      <c r="AH343" s="2" t="str">
        <f ca="1">IF(Table1[[#This Row],[CTN_MG_1]]="","",Table1[[#This Row],[SISA X]])</f>
        <v/>
      </c>
      <c r="AI343" s="2" t="str">
        <f ca="1">IF(Table1[[#This Row],[QTY_ECER_MG_1]]="","",Table1[[#This Row],[STN SISA X]])</f>
        <v/>
      </c>
      <c r="AJ343" s="2" t="str">
        <f ca="1">IF(Table1[[#This Row],[CTN_MG_1]]="","",COUNT(AG$6:AG343))</f>
        <v/>
      </c>
      <c r="AK343" s="2" t="str">
        <f ca="1">IF(AND(Table1[TGL_H]&gt;=$3:$3,Table1[TGL_H]&lt;=$4:$4),Table1[CTN],"")</f>
        <v/>
      </c>
      <c r="AL343" s="2" t="str">
        <f ca="1">IF(Table1[[#This Row],[CTN_MG_2]]="","",Table1[[#This Row],[SISA X]])</f>
        <v/>
      </c>
      <c r="AM343" s="2" t="str">
        <f ca="1">IF(Table1[[#This Row],[QTY_ECER_MG_2]]="","",Table1[[#This Row],[STN SISA X]])</f>
        <v/>
      </c>
      <c r="AN343" s="2" t="str">
        <f ca="1">IF(Table1[[#This Row],[CTN_MG_2]]="","",COUNT(AK$6:AK343))</f>
        <v/>
      </c>
      <c r="AO343" s="2">
        <f ca="1">IF(AND(AX$5:AX$373&gt;=$3:$3,AX$5:AX$373&lt;=$4:$4),Table1[[#This Row],[CTN]],"")</f>
        <v>0</v>
      </c>
      <c r="AP343" s="2">
        <f ca="1">IF(Table1[[#This Row],[CTN_MG_3]]="","",Table1[[#This Row],[SISA X]])</f>
        <v>12</v>
      </c>
      <c r="AQ343" s="2" t="str">
        <f ca="1">IF(Table1[[#This Row],[QTY_ECER_MG_3]]="","",Table1[[#This Row],[STN SISA X]])</f>
        <v>PCS</v>
      </c>
      <c r="AR343" s="4">
        <f ca="1">IF(Table1[[#This Row],[CTN_MG_3]]="","",COUNT(AO$6:AO343))</f>
        <v>21</v>
      </c>
      <c r="AS343" s="4" t="str">
        <f ca="1">IF(AND(Table1[[#This Row],[TGL_H]]&gt;=$3:$3,Table1[[#This Row],[TGL_H]]&lt;=$4:$4),Table1[[#This Row],[CTN]],"")</f>
        <v/>
      </c>
      <c r="AT343" s="4" t="str">
        <f ca="1">IF(Table1[[#This Row],[CTN_MG_4]]="","",Table1[[#This Row],[SISA X]])</f>
        <v/>
      </c>
      <c r="AU343" s="4" t="str">
        <f ca="1">IF(Table1[[#This Row],[QTY_ECER_MG_4]]="","",Table1[[#This Row],[STN SISA X]])</f>
        <v/>
      </c>
      <c r="AV343" s="4" t="str">
        <f ca="1">IF(Table1[[#This Row],[CTN_MG_4]]="","",COUNT(AS$6:AS343))</f>
        <v/>
      </c>
      <c r="AW343" s="4">
        <f ca="1">IF(Table1[[#This Row],[ID_4]]="",IF(Table1[[#This Row],[ID_3]]="",IF(Table1[[#This Row],[ID_2]]="",IF(Table1[[#This Row],[ID_1]]="","",1),2),3),4)</f>
        <v>3</v>
      </c>
      <c r="AX343" s="3">
        <f ca="1">INDEX([1]!NOTA[TGL_H],Table1[[#This Row],[//NOTA]])</f>
        <v>45127</v>
      </c>
    </row>
    <row r="344" spans="1:50" x14ac:dyDescent="0.25">
      <c r="A344" s="1">
        <v>425</v>
      </c>
      <c r="D344" s="4" t="str">
        <f ca="1">INDEX([1]!NOTA[NB NOTA_C_QTY],Table1[[#This Row],[//NOTA]])</f>
        <v>malamshintoengk1wpolos480pcsuntana</v>
      </c>
      <c r="E344" s="4" t="str">
        <f ca="1">INDEX([1]!NOTA[NB NOTA_C_QTY],Table1[[#This Row],[//NOTA]])&amp;Table1[[#This Row],[MINGGU]]</f>
        <v>malamshintoengk1wpolos480pcsuntana3</v>
      </c>
      <c r="F344" s="4">
        <f t="shared" si="5"/>
        <v>425</v>
      </c>
      <c r="G344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44" s="4">
        <f ca="1">MATCH(Table1[[#This Row],[NB NOTA_C_QTY]],[2]!db[NB NOTA_C_QTY+F],0)</f>
        <v>1959</v>
      </c>
      <c r="I344" s="4" t="str">
        <f ca="1">INDEX(INDIRECT($4:$4),Table1[//DB])</f>
        <v>Malam Shintoeng K 1W polos</v>
      </c>
      <c r="J344" s="4" t="str">
        <f ca="1">INDEX(INDIRECT($4:$4),Table1[//DB])</f>
        <v>UNTANA</v>
      </c>
      <c r="K344" s="5" t="str">
        <f ca="1">INDEX(INDIRECT($4:$4),Table1[//DB])</f>
        <v>HANSA</v>
      </c>
      <c r="L344" s="4" t="str">
        <f ca="1">INDEX(INDIRECT($4:$4),Table1[//DB])</f>
        <v>480 PCS</v>
      </c>
      <c r="M344" s="4" t="str">
        <f ca="1">INDEX(INDIRECT($4:$4),Table1[//DB])</f>
        <v>lilin</v>
      </c>
      <c r="N344" s="4" t="str">
        <f ca="1">INDEX(INDIRECT($4:$4),Table1[//DB])</f>
        <v>480</v>
      </c>
      <c r="O344" s="4" t="str">
        <f ca="1">INDEX(INDIRECT($4:$4),Table1[//DB])</f>
        <v>PCS</v>
      </c>
      <c r="P344" s="4" t="str">
        <f ca="1">INDEX(INDIRECT($4:$4),Table1[//DB])</f>
        <v/>
      </c>
      <c r="Q344" s="4" t="str">
        <f ca="1">INDEX(INDIRECT($4:$4),Table1[//DB])</f>
        <v/>
      </c>
      <c r="R344" s="4" t="str">
        <f ca="1">INDEX(INDIRECT($4:$4),Table1[//DB])</f>
        <v/>
      </c>
      <c r="S344" s="4" t="str">
        <f ca="1">INDEX(INDIRECT($4:$4),Table1[//DB])</f>
        <v/>
      </c>
      <c r="T344" s="4">
        <f ca="1">INDEX(INDIRECT($4:$4),Table1[//DB])</f>
        <v>480</v>
      </c>
      <c r="U344" s="4" t="str">
        <f ca="1">INDEX(INDIRECT($4:$4),Table1[//DB])</f>
        <v>PCS</v>
      </c>
      <c r="V344" s="4"/>
      <c r="W344" s="2">
        <f>INDEX([1]!NOTA[C],Table1[[#This Row],[//NOTA]])</f>
        <v>0</v>
      </c>
      <c r="X344" s="2">
        <f ca="1">IF(Table1[[#This Row],[Column5]]/Table1[[#This Row],[QTY X]]=Table1[[#This Row],[CTN]],Table1[[#This Row],[Column5]]/Table1[[#This Row],[QTY X]],Table1[[#This Row],[Column5]]/Table1[[#This Row],[QTY X]]&amp;" xxx ")</f>
        <v>0</v>
      </c>
      <c r="Y344" s="2">
        <f ca="1">INDEX(INDIRECT($2:$2),Table1[//NOTA])</f>
        <v>0</v>
      </c>
      <c r="Z344" s="2" t="str">
        <f>IF(Table1[[#This Row],[CTN]]&lt;1,"",INDEX([1]!NOTA[QTY],Table1[[#This Row],[//NOTA]]))</f>
        <v/>
      </c>
      <c r="AA344" s="2" t="str">
        <f>IF(Table1[[#This Row],[CTN]]&lt;1,"",INDEX([1]!NOTA[STN],Table1[[#This Row],[//NOTA]]))</f>
        <v/>
      </c>
      <c r="AB34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0</v>
      </c>
      <c r="AC344" s="4">
        <f>IF(Table1[[#This Row],[CTN]]&lt;1,INDEX([1]!NOTA[QTY],Table1[[#This Row],[//NOTA]]),"")</f>
        <v>24</v>
      </c>
      <c r="AD344" s="4" t="str">
        <f>IF(Table1[[#This Row],[SISA]]="","",INDEX([1]!NOTA[STN],Table1[[#This Row],[//NOTA]]))</f>
        <v>PCS</v>
      </c>
      <c r="AE344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24</v>
      </c>
      <c r="AF344" s="2" t="str">
        <f ca="1">IF(Table1[[#This Row],[SISA X]]="","",Table1[[#This Row],[STN X]])</f>
        <v>PCS</v>
      </c>
      <c r="AG344" s="2" t="str">
        <f ca="1">IF(AND(AX$5:AX$373&gt;=$3:$3,AX$5:AX$373&lt;=$4:$4),Table1[[#This Row],[CTN]],"")</f>
        <v/>
      </c>
      <c r="AH344" s="2" t="str">
        <f ca="1">IF(Table1[[#This Row],[CTN_MG_1]]="","",Table1[[#This Row],[SISA X]])</f>
        <v/>
      </c>
      <c r="AI344" s="2" t="str">
        <f ca="1">IF(Table1[[#This Row],[QTY_ECER_MG_1]]="","",Table1[[#This Row],[STN SISA X]])</f>
        <v/>
      </c>
      <c r="AJ344" s="2" t="str">
        <f ca="1">IF(Table1[[#This Row],[CTN_MG_1]]="","",COUNT(AG$6:AG344))</f>
        <v/>
      </c>
      <c r="AK344" s="2" t="str">
        <f ca="1">IF(AND(Table1[TGL_H]&gt;=$3:$3,Table1[TGL_H]&lt;=$4:$4),Table1[CTN],"")</f>
        <v/>
      </c>
      <c r="AL344" s="2" t="str">
        <f ca="1">IF(Table1[[#This Row],[CTN_MG_2]]="","",Table1[[#This Row],[SISA X]])</f>
        <v/>
      </c>
      <c r="AM344" s="2" t="str">
        <f ca="1">IF(Table1[[#This Row],[QTY_ECER_MG_2]]="","",Table1[[#This Row],[STN SISA X]])</f>
        <v/>
      </c>
      <c r="AN344" s="2" t="str">
        <f ca="1">IF(Table1[[#This Row],[CTN_MG_2]]="","",COUNT(AK$6:AK344))</f>
        <v/>
      </c>
      <c r="AO344" s="2">
        <f ca="1">IF(AND(AX$5:AX$373&gt;=$3:$3,AX$5:AX$373&lt;=$4:$4),Table1[[#This Row],[CTN]],"")</f>
        <v>0</v>
      </c>
      <c r="AP344" s="2">
        <f ca="1">IF(Table1[[#This Row],[CTN_MG_3]]="","",Table1[[#This Row],[SISA X]])</f>
        <v>24</v>
      </c>
      <c r="AQ344" s="2" t="str">
        <f ca="1">IF(Table1[[#This Row],[QTY_ECER_MG_3]]="","",Table1[[#This Row],[STN SISA X]])</f>
        <v>PCS</v>
      </c>
      <c r="AR344" s="4">
        <f ca="1">IF(Table1[[#This Row],[CTN_MG_3]]="","",COUNT(AO$6:AO344))</f>
        <v>22</v>
      </c>
      <c r="AS344" s="4" t="str">
        <f ca="1">IF(AND(Table1[[#This Row],[TGL_H]]&gt;=$3:$3,Table1[[#This Row],[TGL_H]]&lt;=$4:$4),Table1[[#This Row],[CTN]],"")</f>
        <v/>
      </c>
      <c r="AT344" s="4" t="str">
        <f ca="1">IF(Table1[[#This Row],[CTN_MG_4]]="","",Table1[[#This Row],[SISA X]])</f>
        <v/>
      </c>
      <c r="AU344" s="4" t="str">
        <f ca="1">IF(Table1[[#This Row],[QTY_ECER_MG_4]]="","",Table1[[#This Row],[STN SISA X]])</f>
        <v/>
      </c>
      <c r="AV344" s="4" t="str">
        <f ca="1">IF(Table1[[#This Row],[CTN_MG_4]]="","",COUNT(AS$6:AS344))</f>
        <v/>
      </c>
      <c r="AW344" s="4">
        <f ca="1">IF(Table1[[#This Row],[ID_4]]="",IF(Table1[[#This Row],[ID_3]]="",IF(Table1[[#This Row],[ID_2]]="",IF(Table1[[#This Row],[ID_1]]="","",1),2),3),4)</f>
        <v>3</v>
      </c>
      <c r="AX344" s="3">
        <f ca="1">INDEX([1]!NOTA[TGL_H],Table1[[#This Row],[//NOTA]])</f>
        <v>45127</v>
      </c>
    </row>
    <row r="345" spans="1:50" x14ac:dyDescent="0.25">
      <c r="A345" s="1">
        <v>426</v>
      </c>
      <c r="D345" s="4" t="str">
        <f ca="1">INDEX([1]!NOTA[NB NOTA_C_QTY],Table1[[#This Row],[//NOTA]])</f>
        <v>malamshintoengk612w480pcsuntana</v>
      </c>
      <c r="E345" s="4" t="str">
        <f ca="1">INDEX([1]!NOTA[NB NOTA_C_QTY],Table1[[#This Row],[//NOTA]])&amp;Table1[[#This Row],[MINGGU]]</f>
        <v>malamshintoengk612w480pcsuntana3</v>
      </c>
      <c r="F345" s="4">
        <f t="shared" si="5"/>
        <v>426</v>
      </c>
      <c r="G345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45" s="4">
        <f ca="1">MATCH(Table1[[#This Row],[NB NOTA_C_QTY]],[2]!db[NB NOTA_C_QTY+F],0)</f>
        <v>1960</v>
      </c>
      <c r="I345" s="4" t="str">
        <f ca="1">INDEX(INDIRECT($4:$4),Table1[//DB])</f>
        <v>Malam Shintoeng K 6-12W</v>
      </c>
      <c r="J345" s="4" t="str">
        <f ca="1">INDEX(INDIRECT($4:$4),Table1[//DB])</f>
        <v>UNTANA</v>
      </c>
      <c r="K345" s="5" t="str">
        <f ca="1">INDEX(INDIRECT($4:$4),Table1[//DB])</f>
        <v>HANSA</v>
      </c>
      <c r="L345" s="4" t="str">
        <f ca="1">INDEX(INDIRECT($4:$4),Table1[//DB])</f>
        <v>480 PCS</v>
      </c>
      <c r="M345" s="4" t="str">
        <f ca="1">INDEX(INDIRECT($4:$4),Table1[//DB])</f>
        <v>lilin</v>
      </c>
      <c r="N345" s="4" t="str">
        <f ca="1">INDEX(INDIRECT($4:$4),Table1[//DB])</f>
        <v>480</v>
      </c>
      <c r="O345" s="4" t="str">
        <f ca="1">INDEX(INDIRECT($4:$4),Table1[//DB])</f>
        <v>PCS</v>
      </c>
      <c r="P345" s="4" t="str">
        <f ca="1">INDEX(INDIRECT($4:$4),Table1[//DB])</f>
        <v/>
      </c>
      <c r="Q345" s="4" t="str">
        <f ca="1">INDEX(INDIRECT($4:$4),Table1[//DB])</f>
        <v/>
      </c>
      <c r="R345" s="4" t="str">
        <f ca="1">INDEX(INDIRECT($4:$4),Table1[//DB])</f>
        <v/>
      </c>
      <c r="S345" s="4" t="str">
        <f ca="1">INDEX(INDIRECT($4:$4),Table1[//DB])</f>
        <v/>
      </c>
      <c r="T345" s="4">
        <f ca="1">INDEX(INDIRECT($4:$4),Table1[//DB])</f>
        <v>480</v>
      </c>
      <c r="U345" s="4" t="str">
        <f ca="1">INDEX(INDIRECT($4:$4),Table1[//DB])</f>
        <v>PCS</v>
      </c>
      <c r="V345" s="4"/>
      <c r="W345" s="2">
        <f>INDEX([1]!NOTA[C],Table1[[#This Row],[//NOTA]])</f>
        <v>0</v>
      </c>
      <c r="X345" s="2">
        <f ca="1">IF(Table1[[#This Row],[Column5]]/Table1[[#This Row],[QTY X]]=Table1[[#This Row],[CTN]],Table1[[#This Row],[Column5]]/Table1[[#This Row],[QTY X]],Table1[[#This Row],[Column5]]/Table1[[#This Row],[QTY X]]&amp;" xxx ")</f>
        <v>0</v>
      </c>
      <c r="Y345" s="2">
        <f ca="1">INDEX(INDIRECT($2:$2),Table1[//NOTA])</f>
        <v>0</v>
      </c>
      <c r="Z345" s="2" t="str">
        <f>IF(Table1[[#This Row],[CTN]]&lt;1,"",INDEX([1]!NOTA[QTY],Table1[[#This Row],[//NOTA]]))</f>
        <v/>
      </c>
      <c r="AA345" s="2" t="str">
        <f>IF(Table1[[#This Row],[CTN]]&lt;1,"",INDEX([1]!NOTA[STN],Table1[[#This Row],[//NOTA]]))</f>
        <v/>
      </c>
      <c r="AB34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0</v>
      </c>
      <c r="AC345" s="4">
        <f>IF(Table1[[#This Row],[CTN]]&lt;1,INDEX([1]!NOTA[QTY],Table1[[#This Row],[//NOTA]]),"")</f>
        <v>24</v>
      </c>
      <c r="AD345" s="4" t="str">
        <f>IF(Table1[[#This Row],[SISA]]="","",INDEX([1]!NOTA[STN],Table1[[#This Row],[//NOTA]]))</f>
        <v>PCS</v>
      </c>
      <c r="AE345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24</v>
      </c>
      <c r="AF345" s="2" t="str">
        <f ca="1">IF(Table1[[#This Row],[SISA X]]="","",Table1[[#This Row],[STN X]])</f>
        <v>PCS</v>
      </c>
      <c r="AG345" s="2" t="str">
        <f ca="1">IF(AND(AX$5:AX$373&gt;=$3:$3,AX$5:AX$373&lt;=$4:$4),Table1[[#This Row],[CTN]],"")</f>
        <v/>
      </c>
      <c r="AH345" s="2" t="str">
        <f ca="1">IF(Table1[[#This Row],[CTN_MG_1]]="","",Table1[[#This Row],[SISA X]])</f>
        <v/>
      </c>
      <c r="AI345" s="2" t="str">
        <f ca="1">IF(Table1[[#This Row],[QTY_ECER_MG_1]]="","",Table1[[#This Row],[STN SISA X]])</f>
        <v/>
      </c>
      <c r="AJ345" s="2" t="str">
        <f ca="1">IF(Table1[[#This Row],[CTN_MG_1]]="","",COUNT(AG$6:AG373))</f>
        <v/>
      </c>
      <c r="AK345" s="2" t="str">
        <f ca="1">IF(AND(Table1[TGL_H]&gt;=$3:$3,Table1[TGL_H]&lt;=$4:$4),Table1[CTN],"")</f>
        <v/>
      </c>
      <c r="AL345" s="2" t="str">
        <f ca="1">IF(Table1[[#This Row],[CTN_MG_2]]="","",Table1[[#This Row],[SISA X]])</f>
        <v/>
      </c>
      <c r="AM345" s="2" t="str">
        <f ca="1">IF(Table1[[#This Row],[QTY_ECER_MG_2]]="","",Table1[[#This Row],[STN SISA X]])</f>
        <v/>
      </c>
      <c r="AN345" s="2" t="str">
        <f ca="1">IF(Table1[[#This Row],[CTN_MG_2]]="","",COUNT(AK$6:AK373))</f>
        <v/>
      </c>
      <c r="AO345" s="2">
        <f ca="1">IF(AND(AX$5:AX$373&gt;=$3:$3,AX$5:AX$373&lt;=$4:$4),Table1[[#This Row],[CTN]],"")</f>
        <v>0</v>
      </c>
      <c r="AP345" s="2">
        <f ca="1">IF(Table1[[#This Row],[CTN_MG_3]]="","",Table1[[#This Row],[SISA X]])</f>
        <v>24</v>
      </c>
      <c r="AQ345" s="2" t="str">
        <f ca="1">IF(Table1[[#This Row],[QTY_ECER_MG_3]]="","",Table1[[#This Row],[STN SISA X]])</f>
        <v>PCS</v>
      </c>
      <c r="AR345" s="4">
        <f ca="1">IF(Table1[[#This Row],[CTN_MG_3]]="","",COUNT(AO$6:AO345))</f>
        <v>23</v>
      </c>
      <c r="AS345" s="4" t="str">
        <f ca="1">IF(AND(Table1[[#This Row],[TGL_H]]&gt;=$3:$3,Table1[[#This Row],[TGL_H]]&lt;=$4:$4),Table1[[#This Row],[CTN]],"")</f>
        <v/>
      </c>
      <c r="AT345" s="4" t="str">
        <f ca="1">IF(Table1[[#This Row],[CTN_MG_4]]="","",Table1[[#This Row],[SISA X]])</f>
        <v/>
      </c>
      <c r="AU345" s="4" t="str">
        <f ca="1">IF(Table1[[#This Row],[QTY_ECER_MG_4]]="","",Table1[[#This Row],[STN SISA X]])</f>
        <v/>
      </c>
      <c r="AV345" s="4" t="str">
        <f ca="1">IF(Table1[[#This Row],[CTN_MG_4]]="","",COUNT(AS$6:AS345))</f>
        <v/>
      </c>
      <c r="AW345" s="4">
        <f ca="1">IF(Table1[[#This Row],[ID_4]]="",IF(Table1[[#This Row],[ID_3]]="",IF(Table1[[#This Row],[ID_2]]="",IF(Table1[[#This Row],[ID_1]]="","",1),2),3),4)</f>
        <v>3</v>
      </c>
      <c r="AX345" s="3">
        <f ca="1">INDEX([1]!NOTA[TGL_H],Table1[[#This Row],[//NOTA]])</f>
        <v>45127</v>
      </c>
    </row>
    <row r="346" spans="1:50" x14ac:dyDescent="0.25">
      <c r="A346" s="1">
        <v>428</v>
      </c>
      <c r="D346" s="4" t="str">
        <f ca="1">INDEX([1]!NOTA[NB NOTA_C_QTY],Table1[[#This Row],[//NOTA]])</f>
        <v>kenkoglupenglp0112grsartomoro</v>
      </c>
      <c r="E346" s="4" t="str">
        <f ca="1">INDEX([1]!NOTA[NB NOTA_C_QTY],Table1[[#This Row],[//NOTA]])&amp;Table1[[#This Row],[MINGGU]]</f>
        <v>kenkoglupenglp0112grsartomoro3</v>
      </c>
      <c r="F346" s="4">
        <f t="shared" ref="F346:F373" si="6">A:A</f>
        <v>428</v>
      </c>
      <c r="G346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46" s="4">
        <f ca="1">MATCH(Table1[[#This Row],[NB NOTA_C_QTY]],[2]!db[NB NOTA_C_QTY+F],0)</f>
        <v>543</v>
      </c>
      <c r="I346" s="4" t="str">
        <f ca="1">INDEX(INDIRECT($4:$4),Table1[//DB])</f>
        <v>Lem Glupen Kenko GLP-01</v>
      </c>
      <c r="J346" s="4" t="str">
        <f ca="1">INDEX(INDIRECT($4:$4),Table1[//DB])</f>
        <v>ARTO MORO</v>
      </c>
      <c r="K346" s="5" t="str">
        <f ca="1">INDEX(INDIRECT($4:$4),Table1[//DB])</f>
        <v>KENKO</v>
      </c>
      <c r="L346" s="4" t="str">
        <f ca="1">INDEX(INDIRECT($4:$4),Table1[//DB])</f>
        <v>12 GRS</v>
      </c>
      <c r="M346" s="4" t="str">
        <f ca="1">INDEX(INDIRECT($4:$4),Table1[//DB])</f>
        <v>lem</v>
      </c>
      <c r="N346" s="4" t="str">
        <f ca="1">INDEX(INDIRECT($4:$4),Table1[//DB])</f>
        <v>12</v>
      </c>
      <c r="O346" s="4" t="str">
        <f ca="1">INDEX(INDIRECT($4:$4),Table1[//DB])</f>
        <v>GRS</v>
      </c>
      <c r="P346" s="4">
        <f ca="1">INDEX(INDIRECT($4:$4),Table1[//DB])</f>
        <v>12</v>
      </c>
      <c r="Q346" s="4" t="str">
        <f ca="1">INDEX(INDIRECT($4:$4),Table1[//DB])</f>
        <v>LSN</v>
      </c>
      <c r="R346" s="4">
        <f ca="1">INDEX(INDIRECT($4:$4),Table1[//DB])</f>
        <v>12</v>
      </c>
      <c r="S346" s="4" t="str">
        <f ca="1">INDEX(INDIRECT($4:$4),Table1[//DB])</f>
        <v>PCS</v>
      </c>
      <c r="T346" s="4">
        <f ca="1">INDEX(INDIRECT($4:$4),Table1[//DB])</f>
        <v>1728</v>
      </c>
      <c r="U346" s="4" t="str">
        <f ca="1">INDEX(INDIRECT($4:$4),Table1[//DB])</f>
        <v>PCS</v>
      </c>
      <c r="V346" s="4"/>
      <c r="W346" s="2">
        <f>INDEX([1]!NOTA[C],Table1[[#This Row],[//NOTA]])</f>
        <v>1</v>
      </c>
      <c r="X346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46" s="2">
        <f ca="1">INDEX(INDIRECT($2:$2),Table1[//NOTA])</f>
        <v>0</v>
      </c>
      <c r="Z346" s="2">
        <f>IF(Table1[[#This Row],[CTN]]&lt;1,"",INDEX([1]!NOTA[QTY],Table1[[#This Row],[//NOTA]]))</f>
        <v>0</v>
      </c>
      <c r="AA346" s="2">
        <f>IF(Table1[[#This Row],[CTN]]&lt;1,"",INDEX([1]!NOTA[STN],Table1[[#This Row],[//NOTA]]))</f>
        <v>0</v>
      </c>
      <c r="AB34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</v>
      </c>
      <c r="AC346" s="4" t="str">
        <f>IF(Table1[[#This Row],[CTN]]&lt;1,INDEX([1]!NOTA[QTY],Table1[[#This Row],[//NOTA]]),"")</f>
        <v/>
      </c>
      <c r="AD346" s="4" t="str">
        <f>IF(Table1[[#This Row],[SISA]]="","",INDEX([1]!NOTA[STN],Table1[[#This Row],[//NOTA]]))</f>
        <v/>
      </c>
      <c r="AE34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46" s="2" t="str">
        <f>IF(Table1[[#This Row],[SISA X]]="","",Table1[[#This Row],[STN X]])</f>
        <v/>
      </c>
      <c r="AG346" s="2" t="str">
        <f ca="1">IF(AND(AX$5:AX$373&gt;=$3:$3,AX$5:AX$373&lt;=$4:$4),Table1[[#This Row],[CTN]],"")</f>
        <v/>
      </c>
      <c r="AH346" s="2" t="str">
        <f ca="1">IF(Table1[[#This Row],[CTN_MG_1]]="","",Table1[[#This Row],[SISA X]])</f>
        <v/>
      </c>
      <c r="AI346" s="2" t="str">
        <f ca="1">IF(Table1[[#This Row],[QTY_ECER_MG_1]]="","",Table1[[#This Row],[STN SISA X]])</f>
        <v/>
      </c>
      <c r="AJ346" s="2" t="str">
        <f ca="1">IF(Table1[[#This Row],[CTN_MG_1]]="","",COUNT(AG$6:AG346))</f>
        <v/>
      </c>
      <c r="AK346" s="2" t="str">
        <f ca="1">IF(AND(Table1[TGL_H]&gt;=$3:$3,Table1[TGL_H]&lt;=$4:$4),Table1[CTN],"")</f>
        <v/>
      </c>
      <c r="AL346" s="2" t="str">
        <f ca="1">IF(Table1[[#This Row],[CTN_MG_2]]="","",Table1[[#This Row],[SISA X]])</f>
        <v/>
      </c>
      <c r="AM346" s="2" t="str">
        <f ca="1">IF(Table1[[#This Row],[QTY_ECER_MG_2]]="","",Table1[[#This Row],[STN SISA X]])</f>
        <v/>
      </c>
      <c r="AN346" s="2" t="str">
        <f ca="1">IF(Table1[[#This Row],[CTN_MG_2]]="","",COUNT(AK$6:AK346))</f>
        <v/>
      </c>
      <c r="AO346" s="2">
        <f ca="1">IF(AND(AX$5:AX$373&gt;=$3:$3,AX$5:AX$373&lt;=$4:$4),Table1[[#This Row],[CTN]],"")</f>
        <v>1</v>
      </c>
      <c r="AP346" s="2" t="str">
        <f ca="1">IF(Table1[[#This Row],[CTN_MG_3]]="","",Table1[[#This Row],[SISA X]])</f>
        <v/>
      </c>
      <c r="AQ346" s="2" t="str">
        <f ca="1">IF(Table1[[#This Row],[QTY_ECER_MG_3]]="","",Table1[[#This Row],[STN SISA X]])</f>
        <v/>
      </c>
      <c r="AR346" s="4">
        <f ca="1">IF(Table1[[#This Row],[CTN_MG_3]]="","",COUNT(AO$6:AO346))</f>
        <v>24</v>
      </c>
      <c r="AS346" s="4" t="str">
        <f ca="1">IF(AND(Table1[[#This Row],[TGL_H]]&gt;=$3:$3,Table1[[#This Row],[TGL_H]]&lt;=$4:$4),Table1[[#This Row],[CTN]],"")</f>
        <v/>
      </c>
      <c r="AT346" s="4" t="str">
        <f ca="1">IF(Table1[[#This Row],[CTN_MG_4]]="","",Table1[[#This Row],[SISA X]])</f>
        <v/>
      </c>
      <c r="AU346" s="4" t="str">
        <f ca="1">IF(Table1[[#This Row],[QTY_ECER_MG_4]]="","",Table1[[#This Row],[STN SISA X]])</f>
        <v/>
      </c>
      <c r="AV346" s="4" t="str">
        <f ca="1">IF(Table1[[#This Row],[CTN_MG_4]]="","",COUNT(AS$6:AS346))</f>
        <v/>
      </c>
      <c r="AW346" s="4">
        <f ca="1">IF(Table1[[#This Row],[ID_4]]="",IF(Table1[[#This Row],[ID_3]]="",IF(Table1[[#This Row],[ID_2]]="",IF(Table1[[#This Row],[ID_1]]="","",1),2),3),4)</f>
        <v>3</v>
      </c>
      <c r="AX346" s="3">
        <f ca="1">INDEX([1]!NOTA[TGL_H],Table1[[#This Row],[//NOTA]])</f>
        <v>45124</v>
      </c>
    </row>
    <row r="347" spans="1:50" x14ac:dyDescent="0.25">
      <c r="A347" s="1">
        <v>429</v>
      </c>
      <c r="D347" s="4" t="str">
        <f ca="1">INDEX([1]!NOTA[NB NOTA_C_QTY],Table1[[#This Row],[//NOTA]])</f>
        <v>kenkocorrectionfluidke10836lsnartomoro</v>
      </c>
      <c r="E347" s="4" t="str">
        <f ca="1">INDEX([1]!NOTA[NB NOTA_C_QTY],Table1[[#This Row],[//NOTA]])&amp;Table1[[#This Row],[MINGGU]]</f>
        <v>kenkocorrectionfluidke10836lsnartomoro3</v>
      </c>
      <c r="F347" s="4">
        <f t="shared" si="6"/>
        <v>429</v>
      </c>
      <c r="G347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47" s="4">
        <f ca="1">MATCH(Table1[[#This Row],[NB NOTA_C_QTY]],[2]!db[NB NOTA_C_QTY+F],0)</f>
        <v>998</v>
      </c>
      <c r="I347" s="4" t="str">
        <f ca="1">INDEX(INDIRECT($4:$4),Table1[//DB])</f>
        <v>Tipe-ex Kenko KE-108</v>
      </c>
      <c r="J347" s="4" t="str">
        <f ca="1">INDEX(INDIRECT($4:$4),Table1[//DB])</f>
        <v>ARTO MORO</v>
      </c>
      <c r="K347" s="5" t="str">
        <f ca="1">INDEX(INDIRECT($4:$4),Table1[//DB])</f>
        <v>KENKO</v>
      </c>
      <c r="L347" s="4" t="str">
        <f ca="1">INDEX(INDIRECT($4:$4),Table1[//DB])</f>
        <v>36 LSN</v>
      </c>
      <c r="M347" s="4" t="str">
        <f ca="1">INDEX(INDIRECT($4:$4),Table1[//DB])</f>
        <v>tipex</v>
      </c>
      <c r="N347" s="4" t="str">
        <f ca="1">INDEX(INDIRECT($4:$4),Table1[//DB])</f>
        <v>36</v>
      </c>
      <c r="O347" s="4" t="str">
        <f ca="1">INDEX(INDIRECT($4:$4),Table1[//DB])</f>
        <v>LSN</v>
      </c>
      <c r="P347" s="4">
        <f ca="1">INDEX(INDIRECT($4:$4),Table1[//DB])</f>
        <v>12</v>
      </c>
      <c r="Q347" s="4" t="str">
        <f ca="1">INDEX(INDIRECT($4:$4),Table1[//DB])</f>
        <v>PCS</v>
      </c>
      <c r="R347" s="4" t="str">
        <f ca="1">INDEX(INDIRECT($4:$4),Table1[//DB])</f>
        <v/>
      </c>
      <c r="S347" s="4" t="str">
        <f ca="1">INDEX(INDIRECT($4:$4),Table1[//DB])</f>
        <v/>
      </c>
      <c r="T347" s="4">
        <f ca="1">INDEX(INDIRECT($4:$4),Table1[//DB])</f>
        <v>432</v>
      </c>
      <c r="U347" s="4" t="str">
        <f ca="1">INDEX(INDIRECT($4:$4),Table1[//DB])</f>
        <v>PCS</v>
      </c>
      <c r="V347" s="4"/>
      <c r="W347" s="2">
        <f>INDEX([1]!NOTA[C],Table1[[#This Row],[//NOTA]])</f>
        <v>5</v>
      </c>
      <c r="X347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347" s="2">
        <f ca="1">INDEX(INDIRECT($2:$2),Table1[//NOTA])</f>
        <v>0</v>
      </c>
      <c r="Z347" s="2">
        <f>IF(Table1[[#This Row],[CTN]]&lt;1,"",INDEX([1]!NOTA[QTY],Table1[[#This Row],[//NOTA]]))</f>
        <v>0</v>
      </c>
      <c r="AA347" s="2">
        <f>IF(Table1[[#This Row],[CTN]]&lt;1,"",INDEX([1]!NOTA[STN],Table1[[#This Row],[//NOTA]]))</f>
        <v>0</v>
      </c>
      <c r="AB34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2160</v>
      </c>
      <c r="AC347" s="4" t="str">
        <f>IF(Table1[[#This Row],[CTN]]&lt;1,INDEX([1]!NOTA[QTY],Table1[[#This Row],[//NOTA]]),"")</f>
        <v/>
      </c>
      <c r="AD347" s="4" t="str">
        <f>IF(Table1[[#This Row],[SISA]]="","",INDEX([1]!NOTA[STN],Table1[[#This Row],[//NOTA]]))</f>
        <v/>
      </c>
      <c r="AE34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47" s="2" t="str">
        <f>IF(Table1[[#This Row],[SISA X]]="","",Table1[[#This Row],[STN X]])</f>
        <v/>
      </c>
      <c r="AG347" s="2" t="str">
        <f ca="1">IF(AND(AX$5:AX$373&gt;=$3:$3,AX$5:AX$373&lt;=$4:$4),Table1[[#This Row],[CTN]],"")</f>
        <v/>
      </c>
      <c r="AH347" s="2" t="str">
        <f ca="1">IF(Table1[[#This Row],[CTN_MG_1]]="","",Table1[[#This Row],[SISA X]])</f>
        <v/>
      </c>
      <c r="AI347" s="2" t="str">
        <f ca="1">IF(Table1[[#This Row],[QTY_ECER_MG_1]]="","",Table1[[#This Row],[STN SISA X]])</f>
        <v/>
      </c>
      <c r="AJ347" s="2" t="str">
        <f ca="1">IF(Table1[[#This Row],[CTN_MG_1]]="","",COUNT(AG$6:AG347))</f>
        <v/>
      </c>
      <c r="AK347" s="2" t="str">
        <f ca="1">IF(AND(Table1[TGL_H]&gt;=$3:$3,Table1[TGL_H]&lt;=$4:$4),Table1[CTN],"")</f>
        <v/>
      </c>
      <c r="AL347" s="2" t="str">
        <f ca="1">IF(Table1[[#This Row],[CTN_MG_2]]="","",Table1[[#This Row],[SISA X]])</f>
        <v/>
      </c>
      <c r="AM347" s="2" t="str">
        <f ca="1">IF(Table1[[#This Row],[QTY_ECER_MG_2]]="","",Table1[[#This Row],[STN SISA X]])</f>
        <v/>
      </c>
      <c r="AN347" s="2" t="str">
        <f ca="1">IF(Table1[[#This Row],[CTN_MG_2]]="","",COUNT(AK$6:AK347))</f>
        <v/>
      </c>
      <c r="AO347" s="2">
        <f ca="1">IF(AND(AX$5:AX$373&gt;=$3:$3,AX$5:AX$373&lt;=$4:$4),Table1[[#This Row],[CTN]],"")</f>
        <v>5</v>
      </c>
      <c r="AP347" s="2" t="str">
        <f ca="1">IF(Table1[[#This Row],[CTN_MG_3]]="","",Table1[[#This Row],[SISA X]])</f>
        <v/>
      </c>
      <c r="AQ347" s="2" t="str">
        <f ca="1">IF(Table1[[#This Row],[QTY_ECER_MG_3]]="","",Table1[[#This Row],[STN SISA X]])</f>
        <v/>
      </c>
      <c r="AR347" s="4">
        <f ca="1">IF(Table1[[#This Row],[CTN_MG_3]]="","",COUNT(AO$6:AO347))</f>
        <v>25</v>
      </c>
      <c r="AS347" s="4" t="str">
        <f ca="1">IF(AND(Table1[[#This Row],[TGL_H]]&gt;=$3:$3,Table1[[#This Row],[TGL_H]]&lt;=$4:$4),Table1[[#This Row],[CTN]],"")</f>
        <v/>
      </c>
      <c r="AT347" s="4" t="str">
        <f ca="1">IF(Table1[[#This Row],[CTN_MG_4]]="","",Table1[[#This Row],[SISA X]])</f>
        <v/>
      </c>
      <c r="AU347" s="4" t="str">
        <f ca="1">IF(Table1[[#This Row],[QTY_ECER_MG_4]]="","",Table1[[#This Row],[STN SISA X]])</f>
        <v/>
      </c>
      <c r="AV347" s="4" t="str">
        <f ca="1">IF(Table1[[#This Row],[CTN_MG_4]]="","",COUNT(AS$6:AS347))</f>
        <v/>
      </c>
      <c r="AW347" s="4">
        <f ca="1">IF(Table1[[#This Row],[ID_4]]="",IF(Table1[[#This Row],[ID_3]]="",IF(Table1[[#This Row],[ID_2]]="",IF(Table1[[#This Row],[ID_1]]="","",1),2),3),4)</f>
        <v>3</v>
      </c>
      <c r="AX347" s="3">
        <f ca="1">INDEX([1]!NOTA[TGL_H],Table1[[#This Row],[//NOTA]])</f>
        <v>45124</v>
      </c>
    </row>
    <row r="348" spans="1:50" x14ac:dyDescent="0.25">
      <c r="A348" s="1">
        <v>430</v>
      </c>
      <c r="D348" s="4" t="str">
        <f ca="1">INDEX([1]!NOTA[NB NOTA_C_QTY],Table1[[#This Row],[//NOTA]])</f>
        <v>kenkostaplerhd10smini25lsnartomoro</v>
      </c>
      <c r="E348" s="4" t="str">
        <f ca="1">INDEX([1]!NOTA[NB NOTA_C_QTY],Table1[[#This Row],[//NOTA]])&amp;Table1[[#This Row],[MINGGU]]</f>
        <v>kenkostaplerhd10smini25lsnartomoro3</v>
      </c>
      <c r="F348" s="4">
        <f t="shared" si="6"/>
        <v>430</v>
      </c>
      <c r="G348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48" s="4">
        <f ca="1">MATCH(Table1[[#This Row],[NB NOTA_C_QTY]],[2]!db[NB NOTA_C_QTY+F],0)</f>
        <v>873</v>
      </c>
      <c r="I348" s="4" t="str">
        <f ca="1">INDEX(INDIRECT($4:$4),Table1[//DB])</f>
        <v>Stapler Kenko HD-10 S mini</v>
      </c>
      <c r="J348" s="4" t="str">
        <f ca="1">INDEX(INDIRECT($4:$4),Table1[//DB])</f>
        <v>ARTO MORO</v>
      </c>
      <c r="K348" s="5" t="str">
        <f ca="1">INDEX(INDIRECT($4:$4),Table1[//DB])</f>
        <v>KENKO</v>
      </c>
      <c r="L348" s="4" t="str">
        <f ca="1">INDEX(INDIRECT($4:$4),Table1[//DB])</f>
        <v>25 LSN</v>
      </c>
      <c r="M348" s="4" t="str">
        <f ca="1">INDEX(INDIRECT($4:$4),Table1[//DB])</f>
        <v>stapler</v>
      </c>
      <c r="N348" s="4" t="str">
        <f ca="1">INDEX(INDIRECT($4:$4),Table1[//DB])</f>
        <v>25</v>
      </c>
      <c r="O348" s="4" t="str">
        <f ca="1">INDEX(INDIRECT($4:$4),Table1[//DB])</f>
        <v>LSN</v>
      </c>
      <c r="P348" s="4">
        <f ca="1">INDEX(INDIRECT($4:$4),Table1[//DB])</f>
        <v>12</v>
      </c>
      <c r="Q348" s="4" t="str">
        <f ca="1">INDEX(INDIRECT($4:$4),Table1[//DB])</f>
        <v>PCS</v>
      </c>
      <c r="R348" s="4" t="str">
        <f ca="1">INDEX(INDIRECT($4:$4),Table1[//DB])</f>
        <v/>
      </c>
      <c r="S348" s="4" t="str">
        <f ca="1">INDEX(INDIRECT($4:$4),Table1[//DB])</f>
        <v/>
      </c>
      <c r="T348" s="4">
        <f ca="1">INDEX(INDIRECT($4:$4),Table1[//DB])</f>
        <v>300</v>
      </c>
      <c r="U348" s="4" t="str">
        <f ca="1">INDEX(INDIRECT($4:$4),Table1[//DB])</f>
        <v>PCS</v>
      </c>
      <c r="V348" s="4"/>
      <c r="W348" s="2">
        <f>INDEX([1]!NOTA[C],Table1[[#This Row],[//NOTA]])</f>
        <v>4</v>
      </c>
      <c r="X348" s="2">
        <f ca="1">IF(Table1[[#This Row],[Column5]]/Table1[[#This Row],[QTY X]]=Table1[[#This Row],[CTN]],Table1[[#This Row],[Column5]]/Table1[[#This Row],[QTY X]],Table1[[#This Row],[Column5]]/Table1[[#This Row],[QTY X]]&amp;" xxx ")</f>
        <v>4</v>
      </c>
      <c r="Y348" s="2">
        <f ca="1">INDEX(INDIRECT($2:$2),Table1[//NOTA])</f>
        <v>0</v>
      </c>
      <c r="Z348" s="2">
        <f>IF(Table1[[#This Row],[CTN]]&lt;1,"",INDEX([1]!NOTA[QTY],Table1[[#This Row],[//NOTA]]))</f>
        <v>0</v>
      </c>
      <c r="AA348" s="2">
        <f>IF(Table1[[#This Row],[CTN]]&lt;1,"",INDEX([1]!NOTA[STN],Table1[[#This Row],[//NOTA]]))</f>
        <v>0</v>
      </c>
      <c r="AB34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1200</v>
      </c>
      <c r="AC348" s="4" t="str">
        <f>IF(Table1[[#This Row],[CTN]]&lt;1,INDEX([1]!NOTA[QTY],Table1[[#This Row],[//NOTA]]),"")</f>
        <v/>
      </c>
      <c r="AD348" s="4" t="str">
        <f>IF(Table1[[#This Row],[SISA]]="","",INDEX([1]!NOTA[STN],Table1[[#This Row],[//NOTA]]))</f>
        <v/>
      </c>
      <c r="AE34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48" s="2" t="str">
        <f>IF(Table1[[#This Row],[SISA X]]="","",Table1[[#This Row],[STN X]])</f>
        <v/>
      </c>
      <c r="AG348" s="2" t="str">
        <f ca="1">IF(AND(AX$5:AX$373&gt;=$3:$3,AX$5:AX$373&lt;=$4:$4),Table1[[#This Row],[CTN]],"")</f>
        <v/>
      </c>
      <c r="AH348" s="2" t="str">
        <f ca="1">IF(Table1[[#This Row],[CTN_MG_1]]="","",Table1[[#This Row],[SISA X]])</f>
        <v/>
      </c>
      <c r="AI348" s="2" t="str">
        <f ca="1">IF(Table1[[#This Row],[QTY_ECER_MG_1]]="","",Table1[[#This Row],[STN SISA X]])</f>
        <v/>
      </c>
      <c r="AJ348" s="2" t="str">
        <f ca="1">IF(Table1[[#This Row],[CTN_MG_1]]="","",COUNT(AG$6:AG348))</f>
        <v/>
      </c>
      <c r="AK348" s="2" t="str">
        <f ca="1">IF(AND(Table1[TGL_H]&gt;=$3:$3,Table1[TGL_H]&lt;=$4:$4),Table1[CTN],"")</f>
        <v/>
      </c>
      <c r="AL348" s="2" t="str">
        <f ca="1">IF(Table1[[#This Row],[CTN_MG_2]]="","",Table1[[#This Row],[SISA X]])</f>
        <v/>
      </c>
      <c r="AM348" s="2" t="str">
        <f ca="1">IF(Table1[[#This Row],[QTY_ECER_MG_2]]="","",Table1[[#This Row],[STN SISA X]])</f>
        <v/>
      </c>
      <c r="AN348" s="2" t="str">
        <f ca="1">IF(Table1[[#This Row],[CTN_MG_2]]="","",COUNT(AK$6:AK348))</f>
        <v/>
      </c>
      <c r="AO348" s="2">
        <f ca="1">IF(AND(AX$5:AX$373&gt;=$3:$3,AX$5:AX$373&lt;=$4:$4),Table1[[#This Row],[CTN]],"")</f>
        <v>4</v>
      </c>
      <c r="AP348" s="2" t="str">
        <f ca="1">IF(Table1[[#This Row],[CTN_MG_3]]="","",Table1[[#This Row],[SISA X]])</f>
        <v/>
      </c>
      <c r="AQ348" s="2" t="str">
        <f ca="1">IF(Table1[[#This Row],[QTY_ECER_MG_3]]="","",Table1[[#This Row],[STN SISA X]])</f>
        <v/>
      </c>
      <c r="AR348" s="4">
        <f ca="1">IF(Table1[[#This Row],[CTN_MG_3]]="","",COUNT(AO$6:AO348))</f>
        <v>26</v>
      </c>
      <c r="AS348" s="4" t="str">
        <f ca="1">IF(AND(Table1[[#This Row],[TGL_H]]&gt;=$3:$3,Table1[[#This Row],[TGL_H]]&lt;=$4:$4),Table1[[#This Row],[CTN]],"")</f>
        <v/>
      </c>
      <c r="AT348" s="4" t="str">
        <f ca="1">IF(Table1[[#This Row],[CTN_MG_4]]="","",Table1[[#This Row],[SISA X]])</f>
        <v/>
      </c>
      <c r="AU348" s="4" t="str">
        <f ca="1">IF(Table1[[#This Row],[QTY_ECER_MG_4]]="","",Table1[[#This Row],[STN SISA X]])</f>
        <v/>
      </c>
      <c r="AV348" s="4" t="str">
        <f ca="1">IF(Table1[[#This Row],[CTN_MG_4]]="","",COUNT(AS$6:AS348))</f>
        <v/>
      </c>
      <c r="AW348" s="4">
        <f ca="1">IF(Table1[[#This Row],[ID_4]]="",IF(Table1[[#This Row],[ID_3]]="",IF(Table1[[#This Row],[ID_2]]="",IF(Table1[[#This Row],[ID_1]]="","",1),2),3),4)</f>
        <v>3</v>
      </c>
      <c r="AX348" s="3">
        <f ca="1">INDEX([1]!NOTA[TGL_H],Table1[[#This Row],[//NOTA]])</f>
        <v>45124</v>
      </c>
    </row>
    <row r="349" spans="1:50" x14ac:dyDescent="0.25">
      <c r="A349" s="1">
        <v>431</v>
      </c>
      <c r="D349" s="4" t="str">
        <f ca="1">INDEX([1]!NOTA[NB NOTA_C_QTY],Table1[[#This Row],[//NOTA]])</f>
        <v>kenkostaplerhd10d20lsnartomoro</v>
      </c>
      <c r="E349" s="4" t="str">
        <f ca="1">INDEX([1]!NOTA[NB NOTA_C_QTY],Table1[[#This Row],[//NOTA]])&amp;Table1[[#This Row],[MINGGU]]</f>
        <v>kenkostaplerhd10d20lsnartomoro3</v>
      </c>
      <c r="F349" s="4">
        <f t="shared" si="6"/>
        <v>431</v>
      </c>
      <c r="G349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49" s="4">
        <f ca="1">MATCH(Table1[[#This Row],[NB NOTA_C_QTY]],[2]!db[NB NOTA_C_QTY+F],0)</f>
        <v>867</v>
      </c>
      <c r="I349" s="4" t="str">
        <f ca="1">INDEX(INDIRECT($4:$4),Table1[//DB])</f>
        <v>Stapler Kenko HD-10 D</v>
      </c>
      <c r="J349" s="4" t="str">
        <f ca="1">INDEX(INDIRECT($4:$4),Table1[//DB])</f>
        <v>ARTO MORO</v>
      </c>
      <c r="K349" s="5" t="str">
        <f ca="1">INDEX(INDIRECT($4:$4),Table1[//DB])</f>
        <v>KENKO</v>
      </c>
      <c r="L349" s="4" t="str">
        <f ca="1">INDEX(INDIRECT($4:$4),Table1[//DB])</f>
        <v>20 LSN</v>
      </c>
      <c r="M349" s="4" t="str">
        <f ca="1">INDEX(INDIRECT($4:$4),Table1[//DB])</f>
        <v>stapler</v>
      </c>
      <c r="N349" s="4" t="str">
        <f ca="1">INDEX(INDIRECT($4:$4),Table1[//DB])</f>
        <v>20</v>
      </c>
      <c r="O349" s="4" t="str">
        <f ca="1">INDEX(INDIRECT($4:$4),Table1[//DB])</f>
        <v>LSN</v>
      </c>
      <c r="P349" s="4">
        <f ca="1">INDEX(INDIRECT($4:$4),Table1[//DB])</f>
        <v>12</v>
      </c>
      <c r="Q349" s="4" t="str">
        <f ca="1">INDEX(INDIRECT($4:$4),Table1[//DB])</f>
        <v>PCS</v>
      </c>
      <c r="R349" s="4" t="str">
        <f ca="1">INDEX(INDIRECT($4:$4),Table1[//DB])</f>
        <v/>
      </c>
      <c r="S349" s="4" t="str">
        <f ca="1">INDEX(INDIRECT($4:$4),Table1[//DB])</f>
        <v/>
      </c>
      <c r="T349" s="4">
        <f ca="1">INDEX(INDIRECT($4:$4),Table1[//DB])</f>
        <v>240</v>
      </c>
      <c r="U349" s="4" t="str">
        <f ca="1">INDEX(INDIRECT($4:$4),Table1[//DB])</f>
        <v>PCS</v>
      </c>
      <c r="V349" s="4"/>
      <c r="W349" s="2">
        <f>INDEX([1]!NOTA[C],Table1[[#This Row],[//NOTA]])</f>
        <v>3</v>
      </c>
      <c r="X349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349" s="2">
        <f ca="1">INDEX(INDIRECT($2:$2),Table1[//NOTA])</f>
        <v>0</v>
      </c>
      <c r="Z349" s="2">
        <f>IF(Table1[[#This Row],[CTN]]&lt;1,"",INDEX([1]!NOTA[QTY],Table1[[#This Row],[//NOTA]]))</f>
        <v>0</v>
      </c>
      <c r="AA349" s="2">
        <f>IF(Table1[[#This Row],[CTN]]&lt;1,"",INDEX([1]!NOTA[STN],Table1[[#This Row],[//NOTA]]))</f>
        <v>0</v>
      </c>
      <c r="AB34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</v>
      </c>
      <c r="AC349" s="4" t="str">
        <f>IF(Table1[[#This Row],[CTN]]&lt;1,INDEX([1]!NOTA[QTY],Table1[[#This Row],[//NOTA]]),"")</f>
        <v/>
      </c>
      <c r="AD349" s="4" t="str">
        <f>IF(Table1[[#This Row],[SISA]]="","",INDEX([1]!NOTA[STN],Table1[[#This Row],[//NOTA]]))</f>
        <v/>
      </c>
      <c r="AE34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49" s="2" t="str">
        <f>IF(Table1[[#This Row],[SISA X]]="","",Table1[[#This Row],[STN X]])</f>
        <v/>
      </c>
      <c r="AG349" s="2" t="str">
        <f ca="1">IF(AND(AX$5:AX$373&gt;=$3:$3,AX$5:AX$373&lt;=$4:$4),Table1[[#This Row],[CTN]],"")</f>
        <v/>
      </c>
      <c r="AH349" s="2" t="str">
        <f ca="1">IF(Table1[[#This Row],[CTN_MG_1]]="","",Table1[[#This Row],[SISA X]])</f>
        <v/>
      </c>
      <c r="AI349" s="2" t="str">
        <f ca="1">IF(Table1[[#This Row],[QTY_ECER_MG_1]]="","",Table1[[#This Row],[STN SISA X]])</f>
        <v/>
      </c>
      <c r="AJ349" s="2" t="str">
        <f ca="1">IF(Table1[[#This Row],[CTN_MG_1]]="","",COUNT(AG$6:AG349))</f>
        <v/>
      </c>
      <c r="AK349" s="2" t="str">
        <f ca="1">IF(AND(Table1[TGL_H]&gt;=$3:$3,Table1[TGL_H]&lt;=$4:$4),Table1[CTN],"")</f>
        <v/>
      </c>
      <c r="AL349" s="2" t="str">
        <f ca="1">IF(Table1[[#This Row],[CTN_MG_2]]="","",Table1[[#This Row],[SISA X]])</f>
        <v/>
      </c>
      <c r="AM349" s="2" t="str">
        <f ca="1">IF(Table1[[#This Row],[QTY_ECER_MG_2]]="","",Table1[[#This Row],[STN SISA X]])</f>
        <v/>
      </c>
      <c r="AN349" s="2" t="str">
        <f ca="1">IF(Table1[[#This Row],[CTN_MG_2]]="","",COUNT(AK$6:AK349))</f>
        <v/>
      </c>
      <c r="AO349" s="2">
        <f ca="1">IF(AND(AX$5:AX$373&gt;=$3:$3,AX$5:AX$373&lt;=$4:$4),Table1[[#This Row],[CTN]],"")</f>
        <v>3</v>
      </c>
      <c r="AP349" s="2" t="str">
        <f ca="1">IF(Table1[[#This Row],[CTN_MG_3]]="","",Table1[[#This Row],[SISA X]])</f>
        <v/>
      </c>
      <c r="AQ349" s="2" t="str">
        <f ca="1">IF(Table1[[#This Row],[QTY_ECER_MG_3]]="","",Table1[[#This Row],[STN SISA X]])</f>
        <v/>
      </c>
      <c r="AR349" s="4">
        <f ca="1">IF(Table1[[#This Row],[CTN_MG_3]]="","",COUNT(AO$6:AO349))</f>
        <v>27</v>
      </c>
      <c r="AS349" s="4" t="str">
        <f ca="1">IF(AND(Table1[[#This Row],[TGL_H]]&gt;=$3:$3,Table1[[#This Row],[TGL_H]]&lt;=$4:$4),Table1[[#This Row],[CTN]],"")</f>
        <v/>
      </c>
      <c r="AT349" s="4" t="str">
        <f ca="1">IF(Table1[[#This Row],[CTN_MG_4]]="","",Table1[[#This Row],[SISA X]])</f>
        <v/>
      </c>
      <c r="AU349" s="4" t="str">
        <f ca="1">IF(Table1[[#This Row],[QTY_ECER_MG_4]]="","",Table1[[#This Row],[STN SISA X]])</f>
        <v/>
      </c>
      <c r="AV349" s="4" t="str">
        <f ca="1">IF(Table1[[#This Row],[CTN_MG_4]]="","",COUNT(AS$6:AS349))</f>
        <v/>
      </c>
      <c r="AW349" s="4">
        <f ca="1">IF(Table1[[#This Row],[ID_4]]="",IF(Table1[[#This Row],[ID_3]]="",IF(Table1[[#This Row],[ID_2]]="",IF(Table1[[#This Row],[ID_1]]="","",1),2),3),4)</f>
        <v>3</v>
      </c>
      <c r="AX349" s="3">
        <f ca="1">INDEX([1]!NOTA[TGL_H],Table1[[#This Row],[//NOTA]])</f>
        <v>45124</v>
      </c>
    </row>
    <row r="350" spans="1:50" x14ac:dyDescent="0.25">
      <c r="A350" s="1">
        <v>432</v>
      </c>
      <c r="D350" s="4" t="str">
        <f ca="1">INDEX([1]!NOTA[NB NOTA_C_QTY],Table1[[#This Row],[//NOTA]])</f>
        <v>kenkoliquidgluelg3535ml20lsnartomoro</v>
      </c>
      <c r="E350" s="4" t="str">
        <f ca="1">INDEX([1]!NOTA[NB NOTA_C_QTY],Table1[[#This Row],[//NOTA]])&amp;Table1[[#This Row],[MINGGU]]</f>
        <v>kenkoliquidgluelg3535ml20lsnartomoro3</v>
      </c>
      <c r="F350" s="4">
        <f t="shared" si="6"/>
        <v>432</v>
      </c>
      <c r="G350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50" s="4">
        <f ca="1">MATCH(Table1[[#This Row],[NB NOTA_C_QTY]],[2]!db[NB NOTA_C_QTY+F],0)</f>
        <v>541</v>
      </c>
      <c r="I350" s="4" t="str">
        <f ca="1">INDEX(INDIRECT($4:$4),Table1[//DB])</f>
        <v>Lem cair Kenko LG-35</v>
      </c>
      <c r="J350" s="4" t="str">
        <f ca="1">INDEX(INDIRECT($4:$4),Table1[//DB])</f>
        <v>ARTO MORO</v>
      </c>
      <c r="K350" s="5" t="str">
        <f ca="1">INDEX(INDIRECT($4:$4),Table1[//DB])</f>
        <v>KENKO</v>
      </c>
      <c r="L350" s="4" t="str">
        <f ca="1">INDEX(INDIRECT($4:$4),Table1[//DB])</f>
        <v>20 LSN</v>
      </c>
      <c r="M350" s="4" t="str">
        <f ca="1">INDEX(INDIRECT($4:$4),Table1[//DB])</f>
        <v>lem</v>
      </c>
      <c r="N350" s="4" t="str">
        <f ca="1">INDEX(INDIRECT($4:$4),Table1[//DB])</f>
        <v>20</v>
      </c>
      <c r="O350" s="4" t="str">
        <f ca="1">INDEX(INDIRECT($4:$4),Table1[//DB])</f>
        <v>LSN</v>
      </c>
      <c r="P350" s="4">
        <f ca="1">INDEX(INDIRECT($4:$4),Table1[//DB])</f>
        <v>12</v>
      </c>
      <c r="Q350" s="4" t="str">
        <f ca="1">INDEX(INDIRECT($4:$4),Table1[//DB])</f>
        <v>PCS</v>
      </c>
      <c r="R350" s="4" t="str">
        <f ca="1">INDEX(INDIRECT($4:$4),Table1[//DB])</f>
        <v/>
      </c>
      <c r="S350" s="4" t="str">
        <f ca="1">INDEX(INDIRECT($4:$4),Table1[//DB])</f>
        <v/>
      </c>
      <c r="T350" s="4">
        <f ca="1">INDEX(INDIRECT($4:$4),Table1[//DB])</f>
        <v>240</v>
      </c>
      <c r="U350" s="4" t="str">
        <f ca="1">INDEX(INDIRECT($4:$4),Table1[//DB])</f>
        <v>PCS</v>
      </c>
      <c r="V350" s="4"/>
      <c r="W350" s="2">
        <f>INDEX([1]!NOTA[C],Table1[[#This Row],[//NOTA]])</f>
        <v>10</v>
      </c>
      <c r="X350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350" s="2">
        <f ca="1">INDEX(INDIRECT($2:$2),Table1[//NOTA])</f>
        <v>0</v>
      </c>
      <c r="Z350" s="2">
        <f>IF(Table1[[#This Row],[CTN]]&lt;1,"",INDEX([1]!NOTA[QTY],Table1[[#This Row],[//NOTA]]))</f>
        <v>0</v>
      </c>
      <c r="AA350" s="2">
        <f>IF(Table1[[#This Row],[CTN]]&lt;1,"",INDEX([1]!NOTA[STN],Table1[[#This Row],[//NOTA]]))</f>
        <v>0</v>
      </c>
      <c r="AB35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2400</v>
      </c>
      <c r="AC350" s="4" t="str">
        <f>IF(Table1[[#This Row],[CTN]]&lt;1,INDEX([1]!NOTA[QTY],Table1[[#This Row],[//NOTA]]),"")</f>
        <v/>
      </c>
      <c r="AD350" s="4" t="str">
        <f>IF(Table1[[#This Row],[SISA]]="","",INDEX([1]!NOTA[STN],Table1[[#This Row],[//NOTA]]))</f>
        <v/>
      </c>
      <c r="AE35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50" s="2" t="str">
        <f>IF(Table1[[#This Row],[SISA X]]="","",Table1[[#This Row],[STN X]])</f>
        <v/>
      </c>
      <c r="AG350" s="2" t="str">
        <f ca="1">IF(AND(AX$5:AX$373&gt;=$3:$3,AX$5:AX$373&lt;=$4:$4),Table1[[#This Row],[CTN]],"")</f>
        <v/>
      </c>
      <c r="AH350" s="2" t="str">
        <f ca="1">IF(Table1[[#This Row],[CTN_MG_1]]="","",Table1[[#This Row],[SISA X]])</f>
        <v/>
      </c>
      <c r="AI350" s="2" t="str">
        <f ca="1">IF(Table1[[#This Row],[QTY_ECER_MG_1]]="","",Table1[[#This Row],[STN SISA X]])</f>
        <v/>
      </c>
      <c r="AJ350" s="2" t="str">
        <f ca="1">IF(Table1[[#This Row],[CTN_MG_1]]="","",COUNT(AG$6:AG350))</f>
        <v/>
      </c>
      <c r="AK350" s="2" t="str">
        <f ca="1">IF(AND(Table1[TGL_H]&gt;=$3:$3,Table1[TGL_H]&lt;=$4:$4),Table1[CTN],"")</f>
        <v/>
      </c>
      <c r="AL350" s="2" t="str">
        <f ca="1">IF(Table1[[#This Row],[CTN_MG_2]]="","",Table1[[#This Row],[SISA X]])</f>
        <v/>
      </c>
      <c r="AM350" s="2" t="str">
        <f ca="1">IF(Table1[[#This Row],[QTY_ECER_MG_2]]="","",Table1[[#This Row],[STN SISA X]])</f>
        <v/>
      </c>
      <c r="AN350" s="2" t="str">
        <f ca="1">IF(Table1[[#This Row],[CTN_MG_2]]="","",COUNT(AK$6:AK350))</f>
        <v/>
      </c>
      <c r="AO350" s="2">
        <f ca="1">IF(AND(AX$5:AX$373&gt;=$3:$3,AX$5:AX$373&lt;=$4:$4),Table1[[#This Row],[CTN]],"")</f>
        <v>10</v>
      </c>
      <c r="AP350" s="2" t="str">
        <f ca="1">IF(Table1[[#This Row],[CTN_MG_3]]="","",Table1[[#This Row],[SISA X]])</f>
        <v/>
      </c>
      <c r="AQ350" s="2" t="str">
        <f ca="1">IF(Table1[[#This Row],[QTY_ECER_MG_3]]="","",Table1[[#This Row],[STN SISA X]])</f>
        <v/>
      </c>
      <c r="AR350" s="4">
        <f ca="1">IF(Table1[[#This Row],[CTN_MG_3]]="","",COUNT(AO$6:AO350))</f>
        <v>28</v>
      </c>
      <c r="AS350" s="4" t="str">
        <f ca="1">IF(AND(Table1[[#This Row],[TGL_H]]&gt;=$3:$3,Table1[[#This Row],[TGL_H]]&lt;=$4:$4),Table1[[#This Row],[CTN]],"")</f>
        <v/>
      </c>
      <c r="AT350" s="4" t="str">
        <f ca="1">IF(Table1[[#This Row],[CTN_MG_4]]="","",Table1[[#This Row],[SISA X]])</f>
        <v/>
      </c>
      <c r="AU350" s="4" t="str">
        <f ca="1">IF(Table1[[#This Row],[QTY_ECER_MG_4]]="","",Table1[[#This Row],[STN SISA X]])</f>
        <v/>
      </c>
      <c r="AV350" s="4" t="str">
        <f ca="1">IF(Table1[[#This Row],[CTN_MG_4]]="","",COUNT(AS$6:AS350))</f>
        <v/>
      </c>
      <c r="AW350" s="4">
        <f ca="1">IF(Table1[[#This Row],[ID_4]]="",IF(Table1[[#This Row],[ID_3]]="",IF(Table1[[#This Row],[ID_2]]="",IF(Table1[[#This Row],[ID_1]]="","",1),2),3),4)</f>
        <v>3</v>
      </c>
      <c r="AX350" s="3">
        <f ca="1">INDEX([1]!NOTA[TGL_H],Table1[[#This Row],[//NOTA]])</f>
        <v>45124</v>
      </c>
    </row>
    <row r="351" spans="1:50" x14ac:dyDescent="0.25">
      <c r="A351" s="1">
        <v>434</v>
      </c>
      <c r="D351" s="4" t="str">
        <f ca="1">INDEX([1]!NOTA[NB NOTA_C_QTY],Table1[[#This Row],[//NOTA]])</f>
        <v>isigelinktz501r96lsnuntana</v>
      </c>
      <c r="E351" s="4" t="str">
        <f ca="1">INDEX([1]!NOTA[NB NOTA_C_QTY],Table1[[#This Row],[//NOTA]])&amp;Table1[[#This Row],[MINGGU]]</f>
        <v>isigelinktz501r96lsnuntana3</v>
      </c>
      <c r="F351" s="4">
        <f t="shared" si="6"/>
        <v>434</v>
      </c>
      <c r="G351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51" s="4">
        <f ca="1">MATCH(Table1[[#This Row],[NB NOTA_C_QTY]],[2]!db[NB NOTA_C_QTY+F],0)</f>
        <v>1811</v>
      </c>
      <c r="I351" s="4" t="str">
        <f ca="1">INDEX(INDIRECT($4:$4),Table1[//DB])</f>
        <v>Isi gel TZ-501 R</v>
      </c>
      <c r="J351" s="4" t="str">
        <f ca="1">INDEX(INDIRECT($4:$4),Table1[//DB])</f>
        <v>UNTANA</v>
      </c>
      <c r="K351" s="5" t="str">
        <f ca="1">INDEX(INDIRECT($4:$4),Table1[//DB])</f>
        <v>DB</v>
      </c>
      <c r="L351" s="4" t="str">
        <f ca="1">INDEX(INDIRECT($4:$4),Table1[//DB])</f>
        <v>96 LSN</v>
      </c>
      <c r="M351" s="4" t="str">
        <f ca="1">INDEX(INDIRECT($4:$4),Table1[//DB])</f>
        <v>isi</v>
      </c>
      <c r="N351" s="4" t="str">
        <f ca="1">INDEX(INDIRECT($4:$4),Table1[//DB])</f>
        <v>96</v>
      </c>
      <c r="O351" s="4" t="str">
        <f ca="1">INDEX(INDIRECT($4:$4),Table1[//DB])</f>
        <v>LSN</v>
      </c>
      <c r="P351" s="4">
        <f ca="1">INDEX(INDIRECT($4:$4),Table1[//DB])</f>
        <v>12</v>
      </c>
      <c r="Q351" s="4" t="str">
        <f ca="1">INDEX(INDIRECT($4:$4),Table1[//DB])</f>
        <v>PCS</v>
      </c>
      <c r="R351" s="4" t="str">
        <f ca="1">INDEX(INDIRECT($4:$4),Table1[//DB])</f>
        <v/>
      </c>
      <c r="S351" s="4" t="str">
        <f ca="1">INDEX(INDIRECT($4:$4),Table1[//DB])</f>
        <v/>
      </c>
      <c r="T351" s="4">
        <f ca="1">INDEX(INDIRECT($4:$4),Table1[//DB])</f>
        <v>1152</v>
      </c>
      <c r="U351" s="4" t="str">
        <f ca="1">INDEX(INDIRECT($4:$4),Table1[//DB])</f>
        <v>PCS</v>
      </c>
      <c r="V351" s="4"/>
      <c r="W351" s="2">
        <f>INDEX([1]!NOTA[C],Table1[[#This Row],[//NOTA]])</f>
        <v>8</v>
      </c>
      <c r="X351" s="2">
        <f ca="1">IF(Table1[[#This Row],[Column5]]/Table1[[#This Row],[QTY X]]=Table1[[#This Row],[CTN]],Table1[[#This Row],[Column5]]/Table1[[#This Row],[QTY X]],Table1[[#This Row],[Column5]]/Table1[[#This Row],[QTY X]]&amp;" xxx ")</f>
        <v>8</v>
      </c>
      <c r="Y351" s="2">
        <f ca="1">INDEX(INDIRECT($2:$2),Table1[//NOTA])</f>
        <v>0</v>
      </c>
      <c r="Z351" s="2">
        <f>IF(Table1[[#This Row],[CTN]]&lt;1,"",INDEX([1]!NOTA[QTY],Table1[[#This Row],[//NOTA]]))</f>
        <v>768</v>
      </c>
      <c r="AA351" s="2" t="str">
        <f>IF(Table1[[#This Row],[CTN]]&lt;1,"",INDEX([1]!NOTA[STN],Table1[[#This Row],[//NOTA]]))</f>
        <v>LSN</v>
      </c>
      <c r="AB351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9216</v>
      </c>
      <c r="AC351" s="4" t="str">
        <f>IF(Table1[[#This Row],[CTN]]&lt;1,INDEX([1]!NOTA[QTY],Table1[[#This Row],[//NOTA]]),"")</f>
        <v/>
      </c>
      <c r="AD351" s="4" t="str">
        <f>IF(Table1[[#This Row],[SISA]]="","",INDEX([1]!NOTA[STN],Table1[[#This Row],[//NOTA]]))</f>
        <v/>
      </c>
      <c r="AE35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51" s="2" t="str">
        <f>IF(Table1[[#This Row],[SISA X]]="","",Table1[[#This Row],[STN X]])</f>
        <v/>
      </c>
      <c r="AG351" s="2" t="str">
        <f ca="1">IF(AND(AX$5:AX$373&gt;=$3:$3,AX$5:AX$373&lt;=$4:$4),Table1[[#This Row],[CTN]],"")</f>
        <v/>
      </c>
      <c r="AH351" s="2" t="str">
        <f ca="1">IF(Table1[[#This Row],[CTN_MG_1]]="","",Table1[[#This Row],[SISA X]])</f>
        <v/>
      </c>
      <c r="AI351" s="2" t="str">
        <f ca="1">IF(Table1[[#This Row],[QTY_ECER_MG_1]]="","",Table1[[#This Row],[STN SISA X]])</f>
        <v/>
      </c>
      <c r="AJ351" s="2" t="str">
        <f ca="1">IF(Table1[[#This Row],[CTN_MG_1]]="","",COUNT(AG$6:AG351))</f>
        <v/>
      </c>
      <c r="AK351" s="2" t="str">
        <f ca="1">IF(AND(Table1[TGL_H]&gt;=$3:$3,Table1[TGL_H]&lt;=$4:$4),Table1[CTN],"")</f>
        <v/>
      </c>
      <c r="AL351" s="2" t="str">
        <f ca="1">IF(Table1[[#This Row],[CTN_MG_2]]="","",Table1[[#This Row],[SISA X]])</f>
        <v/>
      </c>
      <c r="AM351" s="2" t="str">
        <f ca="1">IF(Table1[[#This Row],[QTY_ECER_MG_2]]="","",Table1[[#This Row],[STN SISA X]])</f>
        <v/>
      </c>
      <c r="AN351" s="2" t="str">
        <f ca="1">IF(Table1[[#This Row],[CTN_MG_2]]="","",COUNT(AK$6:AK351))</f>
        <v/>
      </c>
      <c r="AO351" s="2">
        <f ca="1">IF(AND(AX$5:AX$373&gt;=$3:$3,AX$5:AX$373&lt;=$4:$4),Table1[[#This Row],[CTN]],"")</f>
        <v>8</v>
      </c>
      <c r="AP351" s="2" t="str">
        <f ca="1">IF(Table1[[#This Row],[CTN_MG_3]]="","",Table1[[#This Row],[SISA X]])</f>
        <v/>
      </c>
      <c r="AQ351" s="2" t="str">
        <f ca="1">IF(Table1[[#This Row],[QTY_ECER_MG_3]]="","",Table1[[#This Row],[STN SISA X]])</f>
        <v/>
      </c>
      <c r="AR351" s="4">
        <f ca="1">IF(Table1[[#This Row],[CTN_MG_3]]="","",COUNT(AO$6:AO351))</f>
        <v>29</v>
      </c>
      <c r="AS351" s="4" t="str">
        <f ca="1">IF(AND(Table1[[#This Row],[TGL_H]]&gt;=$3:$3,Table1[[#This Row],[TGL_H]]&lt;=$4:$4),Table1[[#This Row],[CTN]],"")</f>
        <v/>
      </c>
      <c r="AT351" s="4" t="str">
        <f ca="1">IF(Table1[[#This Row],[CTN_MG_4]]="","",Table1[[#This Row],[SISA X]])</f>
        <v/>
      </c>
      <c r="AU351" s="4" t="str">
        <f ca="1">IF(Table1[[#This Row],[QTY_ECER_MG_4]]="","",Table1[[#This Row],[STN SISA X]])</f>
        <v/>
      </c>
      <c r="AV351" s="4" t="str">
        <f ca="1">IF(Table1[[#This Row],[CTN_MG_4]]="","",COUNT(AS$6:AS351))</f>
        <v/>
      </c>
      <c r="AW351" s="4">
        <f ca="1">IF(Table1[[#This Row],[ID_4]]="",IF(Table1[[#This Row],[ID_3]]="",IF(Table1[[#This Row],[ID_2]]="",IF(Table1[[#This Row],[ID_1]]="","",1),2),3),4)</f>
        <v>3</v>
      </c>
      <c r="AX351" s="3">
        <f ca="1">INDEX([1]!NOTA[TGL_H],Table1[[#This Row],[//NOTA]])</f>
        <v>45124</v>
      </c>
    </row>
    <row r="352" spans="1:50" x14ac:dyDescent="0.25">
      <c r="A352" s="1">
        <v>436</v>
      </c>
      <c r="D352" s="4" t="str">
        <f ca="1">INDEX([1]!NOTA[NB NOTA_C_QTY],Table1[[#This Row],[//NOTA]])</f>
        <v>ollgunindo30lsnuntana</v>
      </c>
      <c r="E352" s="4" t="str">
        <f ca="1">INDEX([1]!NOTA[NB NOTA_C_QTY],Table1[[#This Row],[//NOTA]])&amp;Table1[[#This Row],[MINGGU]]</f>
        <v>ollgunindo30lsnuntana3</v>
      </c>
      <c r="F352" s="4">
        <f t="shared" si="6"/>
        <v>436</v>
      </c>
      <c r="G352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52" s="4">
        <f ca="1">MATCH(Table1[[#This Row],[NB NOTA_C_QTY]],[2]!db[NB NOTA_C_QTY+F],0)</f>
        <v>1764</v>
      </c>
      <c r="I352" s="4" t="str">
        <f ca="1">INDEX(INDIRECT($4:$4),Table1[//DB])</f>
        <v>Gunting Gunindo OLL</v>
      </c>
      <c r="J352" s="4" t="str">
        <f ca="1">INDEX(INDIRECT($4:$4),Table1[//DB])</f>
        <v>UNTANA</v>
      </c>
      <c r="K352" s="5" t="str">
        <f ca="1">INDEX(INDIRECT($4:$4),Table1[//DB])</f>
        <v>GUNINDO</v>
      </c>
      <c r="L352" s="4" t="str">
        <f ca="1">INDEX(INDIRECT($4:$4),Table1[//DB])</f>
        <v>30 LSN</v>
      </c>
      <c r="M352" s="4" t="str">
        <f ca="1">INDEX(INDIRECT($4:$4),Table1[//DB])</f>
        <v>gunting</v>
      </c>
      <c r="N352" s="4" t="str">
        <f ca="1">INDEX(INDIRECT($4:$4),Table1[//DB])</f>
        <v>30</v>
      </c>
      <c r="O352" s="4" t="str">
        <f ca="1">INDEX(INDIRECT($4:$4),Table1[//DB])</f>
        <v>LSN</v>
      </c>
      <c r="P352" s="4">
        <f ca="1">INDEX(INDIRECT($4:$4),Table1[//DB])</f>
        <v>12</v>
      </c>
      <c r="Q352" s="4" t="str">
        <f ca="1">INDEX(INDIRECT($4:$4),Table1[//DB])</f>
        <v>PCS</v>
      </c>
      <c r="R352" s="4" t="str">
        <f ca="1">INDEX(INDIRECT($4:$4),Table1[//DB])</f>
        <v/>
      </c>
      <c r="S352" s="4" t="str">
        <f ca="1">INDEX(INDIRECT($4:$4),Table1[//DB])</f>
        <v/>
      </c>
      <c r="T352" s="4">
        <f ca="1">INDEX(INDIRECT($4:$4),Table1[//DB])</f>
        <v>360</v>
      </c>
      <c r="U352" s="4" t="str">
        <f ca="1">INDEX(INDIRECT($4:$4),Table1[//DB])</f>
        <v>PCS</v>
      </c>
      <c r="V352" s="4"/>
      <c r="W352" s="2">
        <f>INDEX([1]!NOTA[C],Table1[[#This Row],[//NOTA]])</f>
        <v>3</v>
      </c>
      <c r="X352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352" s="2">
        <f ca="1">INDEX(INDIRECT($2:$2),Table1[//NOTA])</f>
        <v>0</v>
      </c>
      <c r="Z352" s="2">
        <f>IF(Table1[[#This Row],[CTN]]&lt;1,"",INDEX([1]!NOTA[QTY],Table1[[#This Row],[//NOTA]]))</f>
        <v>90</v>
      </c>
      <c r="AA352" s="2" t="str">
        <f>IF(Table1[[#This Row],[CTN]]&lt;1,"",INDEX([1]!NOTA[STN],Table1[[#This Row],[//NOTA]]))</f>
        <v>LSN</v>
      </c>
      <c r="AB352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1080</v>
      </c>
      <c r="AC352" s="4" t="str">
        <f>IF(Table1[[#This Row],[CTN]]&lt;1,INDEX([1]!NOTA[QTY],Table1[[#This Row],[//NOTA]]),"")</f>
        <v/>
      </c>
      <c r="AD352" s="4" t="str">
        <f>IF(Table1[[#This Row],[SISA]]="","",INDEX([1]!NOTA[STN],Table1[[#This Row],[//NOTA]]))</f>
        <v/>
      </c>
      <c r="AE35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52" s="2" t="str">
        <f>IF(Table1[[#This Row],[SISA X]]="","",Table1[[#This Row],[STN X]])</f>
        <v/>
      </c>
      <c r="AG352" s="2" t="str">
        <f ca="1">IF(AND(AX$5:AX$373&gt;=$3:$3,AX$5:AX$373&lt;=$4:$4),Table1[[#This Row],[CTN]],"")</f>
        <v/>
      </c>
      <c r="AH352" s="2" t="str">
        <f ca="1">IF(Table1[[#This Row],[CTN_MG_1]]="","",Table1[[#This Row],[SISA X]])</f>
        <v/>
      </c>
      <c r="AI352" s="2" t="str">
        <f ca="1">IF(Table1[[#This Row],[QTY_ECER_MG_1]]="","",Table1[[#This Row],[STN SISA X]])</f>
        <v/>
      </c>
      <c r="AJ352" s="2" t="str">
        <f ca="1">IF(Table1[[#This Row],[CTN_MG_1]]="","",COUNT(AG$6:AG352))</f>
        <v/>
      </c>
      <c r="AK352" s="2" t="str">
        <f ca="1">IF(AND(Table1[TGL_H]&gt;=$3:$3,Table1[TGL_H]&lt;=$4:$4),Table1[CTN],"")</f>
        <v/>
      </c>
      <c r="AL352" s="2" t="str">
        <f ca="1">IF(Table1[[#This Row],[CTN_MG_2]]="","",Table1[[#This Row],[SISA X]])</f>
        <v/>
      </c>
      <c r="AM352" s="2" t="str">
        <f ca="1">IF(Table1[[#This Row],[QTY_ECER_MG_2]]="","",Table1[[#This Row],[STN SISA X]])</f>
        <v/>
      </c>
      <c r="AN352" s="2" t="str">
        <f ca="1">IF(Table1[[#This Row],[CTN_MG_2]]="","",COUNT(AK$6:AK352))</f>
        <v/>
      </c>
      <c r="AO352" s="2">
        <f ca="1">IF(AND(AX$5:AX$373&gt;=$3:$3,AX$5:AX$373&lt;=$4:$4),Table1[[#This Row],[CTN]],"")</f>
        <v>3</v>
      </c>
      <c r="AP352" s="2" t="str">
        <f ca="1">IF(Table1[[#This Row],[CTN_MG_3]]="","",Table1[[#This Row],[SISA X]])</f>
        <v/>
      </c>
      <c r="AQ352" s="2" t="str">
        <f ca="1">IF(Table1[[#This Row],[QTY_ECER_MG_3]]="","",Table1[[#This Row],[STN SISA X]])</f>
        <v/>
      </c>
      <c r="AR352" s="4">
        <f ca="1">IF(Table1[[#This Row],[CTN_MG_3]]="","",COUNT(AO$6:AO352))</f>
        <v>30</v>
      </c>
      <c r="AS352" s="4" t="str">
        <f ca="1">IF(AND(Table1[[#This Row],[TGL_H]]&gt;=$3:$3,Table1[[#This Row],[TGL_H]]&lt;=$4:$4),Table1[[#This Row],[CTN]],"")</f>
        <v/>
      </c>
      <c r="AT352" s="4" t="str">
        <f ca="1">IF(Table1[[#This Row],[CTN_MG_4]]="","",Table1[[#This Row],[SISA X]])</f>
        <v/>
      </c>
      <c r="AU352" s="4" t="str">
        <f ca="1">IF(Table1[[#This Row],[QTY_ECER_MG_4]]="","",Table1[[#This Row],[STN SISA X]])</f>
        <v/>
      </c>
      <c r="AV352" s="4" t="str">
        <f ca="1">IF(Table1[[#This Row],[CTN_MG_4]]="","",COUNT(AS$6:AS352))</f>
        <v/>
      </c>
      <c r="AW352" s="4">
        <f ca="1">IF(Table1[[#This Row],[ID_4]]="",IF(Table1[[#This Row],[ID_3]]="",IF(Table1[[#This Row],[ID_2]]="",IF(Table1[[#This Row],[ID_1]]="","",1),2),3),4)</f>
        <v>3</v>
      </c>
      <c r="AX352" s="3">
        <f ca="1">INDEX([1]!NOTA[TGL_H],Table1[[#This Row],[//NOTA]])</f>
        <v>45124</v>
      </c>
    </row>
    <row r="353" spans="1:50" x14ac:dyDescent="0.25">
      <c r="A353" s="1">
        <v>438</v>
      </c>
      <c r="D353" s="4" t="str">
        <f ca="1">INDEX([1]!NOTA[NB NOTA_C_QTY],Table1[[#This Row],[//NOTA]])</f>
        <v>cuttersc9ctrans60lsnuntana</v>
      </c>
      <c r="E353" s="4" t="str">
        <f ca="1">INDEX([1]!NOTA[NB NOTA_C_QTY],Table1[[#This Row],[//NOTA]])&amp;Table1[[#This Row],[MINGGU]]</f>
        <v>cuttersc9ctrans60lsnuntana3</v>
      </c>
      <c r="F353" s="4">
        <f t="shared" si="6"/>
        <v>438</v>
      </c>
      <c r="G353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53" s="4">
        <f ca="1">MATCH(Table1[[#This Row],[NB NOTA_C_QTY]],[2]!db[NB NOTA_C_QTY+F],0)</f>
        <v>1546</v>
      </c>
      <c r="I353" s="4" t="str">
        <f ca="1">INDEX(INDIRECT($4:$4),Table1[//DB])</f>
        <v>Cutter Gunindo SC 9C Trans</v>
      </c>
      <c r="J353" s="4" t="str">
        <f ca="1">INDEX(INDIRECT($4:$4),Table1[//DB])</f>
        <v>UNTANA</v>
      </c>
      <c r="K353" s="5" t="str">
        <f ca="1">INDEX(INDIRECT($4:$4),Table1[//DB])</f>
        <v>GUNINDO</v>
      </c>
      <c r="L353" s="4" t="str">
        <f ca="1">INDEX(INDIRECT($4:$4),Table1[//DB])</f>
        <v>60 LSN</v>
      </c>
      <c r="M353" s="4" t="str">
        <f ca="1">INDEX(INDIRECT($4:$4),Table1[//DB])</f>
        <v>cutter</v>
      </c>
      <c r="N353" s="4" t="str">
        <f ca="1">INDEX(INDIRECT($4:$4),Table1[//DB])</f>
        <v>60</v>
      </c>
      <c r="O353" s="4" t="str">
        <f ca="1">INDEX(INDIRECT($4:$4),Table1[//DB])</f>
        <v>LSN</v>
      </c>
      <c r="P353" s="4">
        <f ca="1">INDEX(INDIRECT($4:$4),Table1[//DB])</f>
        <v>12</v>
      </c>
      <c r="Q353" s="4" t="str">
        <f ca="1">INDEX(INDIRECT($4:$4),Table1[//DB])</f>
        <v>PCS</v>
      </c>
      <c r="R353" s="4" t="str">
        <f ca="1">INDEX(INDIRECT($4:$4),Table1[//DB])</f>
        <v/>
      </c>
      <c r="S353" s="4" t="str">
        <f ca="1">INDEX(INDIRECT($4:$4),Table1[//DB])</f>
        <v/>
      </c>
      <c r="T353" s="4">
        <f ca="1">INDEX(INDIRECT($4:$4),Table1[//DB])</f>
        <v>720</v>
      </c>
      <c r="U353" s="4" t="str">
        <f ca="1">INDEX(INDIRECT($4:$4),Table1[//DB])</f>
        <v>PCS</v>
      </c>
      <c r="V353" s="4"/>
      <c r="W353" s="2">
        <f>INDEX([1]!NOTA[C],Table1[[#This Row],[//NOTA]])</f>
        <v>1</v>
      </c>
      <c r="X353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53" s="2">
        <f ca="1">INDEX(INDIRECT($2:$2),Table1[//NOTA])</f>
        <v>0</v>
      </c>
      <c r="Z353" s="2">
        <f>IF(Table1[[#This Row],[CTN]]&lt;1,"",INDEX([1]!NOTA[QTY],Table1[[#This Row],[//NOTA]]))</f>
        <v>60</v>
      </c>
      <c r="AA353" s="2" t="str">
        <f>IF(Table1[[#This Row],[CTN]]&lt;1,"",INDEX([1]!NOTA[STN],Table1[[#This Row],[//NOTA]]))</f>
        <v>LSN</v>
      </c>
      <c r="AB353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</v>
      </c>
      <c r="AC353" s="4" t="str">
        <f>IF(Table1[[#This Row],[CTN]]&lt;1,INDEX([1]!NOTA[QTY],Table1[[#This Row],[//NOTA]]),"")</f>
        <v/>
      </c>
      <c r="AD353" s="4" t="str">
        <f>IF(Table1[[#This Row],[SISA]]="","",INDEX([1]!NOTA[STN],Table1[[#This Row],[//NOTA]]))</f>
        <v/>
      </c>
      <c r="AE35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53" s="2" t="str">
        <f>IF(Table1[[#This Row],[SISA X]]="","",Table1[[#This Row],[STN X]])</f>
        <v/>
      </c>
      <c r="AG353" s="2" t="str">
        <f ca="1">IF(AND(AX$5:AX$373&gt;=$3:$3,AX$5:AX$373&lt;=$4:$4),Table1[[#This Row],[CTN]],"")</f>
        <v/>
      </c>
      <c r="AH353" s="2" t="str">
        <f ca="1">IF(Table1[[#This Row],[CTN_MG_1]]="","",Table1[[#This Row],[SISA X]])</f>
        <v/>
      </c>
      <c r="AI353" s="2" t="str">
        <f ca="1">IF(Table1[[#This Row],[QTY_ECER_MG_1]]="","",Table1[[#This Row],[STN SISA X]])</f>
        <v/>
      </c>
      <c r="AJ353" s="2" t="str">
        <f ca="1">IF(Table1[[#This Row],[CTN_MG_1]]="","",COUNT(AG$6:AG353))</f>
        <v/>
      </c>
      <c r="AK353" s="2" t="str">
        <f ca="1">IF(AND(Table1[TGL_H]&gt;=$3:$3,Table1[TGL_H]&lt;=$4:$4),Table1[CTN],"")</f>
        <v/>
      </c>
      <c r="AL353" s="2" t="str">
        <f ca="1">IF(Table1[[#This Row],[CTN_MG_2]]="","",Table1[[#This Row],[SISA X]])</f>
        <v/>
      </c>
      <c r="AM353" s="2" t="str">
        <f ca="1">IF(Table1[[#This Row],[QTY_ECER_MG_2]]="","",Table1[[#This Row],[STN SISA X]])</f>
        <v/>
      </c>
      <c r="AN353" s="2" t="str">
        <f ca="1">IF(Table1[[#This Row],[CTN_MG_2]]="","",COUNT(AK$6:AK353))</f>
        <v/>
      </c>
      <c r="AO353" s="2">
        <f ca="1">IF(AND(AX$5:AX$373&gt;=$3:$3,AX$5:AX$373&lt;=$4:$4),Table1[[#This Row],[CTN]],"")</f>
        <v>1</v>
      </c>
      <c r="AP353" s="2" t="str">
        <f ca="1">IF(Table1[[#This Row],[CTN_MG_3]]="","",Table1[[#This Row],[SISA X]])</f>
        <v/>
      </c>
      <c r="AQ353" s="2" t="str">
        <f ca="1">IF(Table1[[#This Row],[QTY_ECER_MG_3]]="","",Table1[[#This Row],[STN SISA X]])</f>
        <v/>
      </c>
      <c r="AR353" s="4">
        <f ca="1">IF(Table1[[#This Row],[CTN_MG_3]]="","",COUNT(AO$6:AO353))</f>
        <v>31</v>
      </c>
      <c r="AS353" s="4" t="str">
        <f ca="1">IF(AND(Table1[[#This Row],[TGL_H]]&gt;=$3:$3,Table1[[#This Row],[TGL_H]]&lt;=$4:$4),Table1[[#This Row],[CTN]],"")</f>
        <v/>
      </c>
      <c r="AT353" s="4" t="str">
        <f ca="1">IF(Table1[[#This Row],[CTN_MG_4]]="","",Table1[[#This Row],[SISA X]])</f>
        <v/>
      </c>
      <c r="AU353" s="4" t="str">
        <f ca="1">IF(Table1[[#This Row],[QTY_ECER_MG_4]]="","",Table1[[#This Row],[STN SISA X]])</f>
        <v/>
      </c>
      <c r="AV353" s="4" t="str">
        <f ca="1">IF(Table1[[#This Row],[CTN_MG_4]]="","",COUNT(AS$6:AS353))</f>
        <v/>
      </c>
      <c r="AW353" s="4">
        <f ca="1">IF(Table1[[#This Row],[ID_4]]="",IF(Table1[[#This Row],[ID_3]]="",IF(Table1[[#This Row],[ID_2]]="",IF(Table1[[#This Row],[ID_1]]="","",1),2),3),4)</f>
        <v>3</v>
      </c>
      <c r="AX353" s="3">
        <f ca="1">INDEX([1]!NOTA[TGL_H],Table1[[#This Row],[//NOTA]])</f>
        <v>45124</v>
      </c>
    </row>
    <row r="354" spans="1:50" x14ac:dyDescent="0.25">
      <c r="A354" s="1">
        <v>439</v>
      </c>
      <c r="D354" s="4" t="str">
        <f ca="1">INDEX([1]!NOTA[NB NOTA_C_QTY],Table1[[#This Row],[//NOTA]])</f>
        <v>cuttera18trans60lsnuntana</v>
      </c>
      <c r="E354" s="4" t="str">
        <f ca="1">INDEX([1]!NOTA[NB NOTA_C_QTY],Table1[[#This Row],[//NOTA]])&amp;Table1[[#This Row],[MINGGU]]</f>
        <v>cuttera18trans60lsnuntana3</v>
      </c>
      <c r="F354" s="4">
        <f t="shared" si="6"/>
        <v>439</v>
      </c>
      <c r="G354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54" s="4">
        <f ca="1">MATCH(Table1[[#This Row],[NB NOTA_C_QTY]],[2]!db[NB NOTA_C_QTY+F],0)</f>
        <v>1541</v>
      </c>
      <c r="I354" s="4" t="str">
        <f ca="1">INDEX(INDIRECT($4:$4),Table1[//DB])</f>
        <v>Cutter Gunindo A 18 Trans</v>
      </c>
      <c r="J354" s="4" t="str">
        <f ca="1">INDEX(INDIRECT($4:$4),Table1[//DB])</f>
        <v>UNTANA</v>
      </c>
      <c r="K354" s="5" t="str">
        <f ca="1">INDEX(INDIRECT($4:$4),Table1[//DB])</f>
        <v>GUNINDO</v>
      </c>
      <c r="L354" s="4" t="str">
        <f ca="1">INDEX(INDIRECT($4:$4),Table1[//DB])</f>
        <v>60 LSN</v>
      </c>
      <c r="M354" s="4" t="str">
        <f ca="1">INDEX(INDIRECT($4:$4),Table1[//DB])</f>
        <v>cutter</v>
      </c>
      <c r="N354" s="4" t="str">
        <f ca="1">INDEX(INDIRECT($4:$4),Table1[//DB])</f>
        <v>60</v>
      </c>
      <c r="O354" s="4" t="str">
        <f ca="1">INDEX(INDIRECT($4:$4),Table1[//DB])</f>
        <v>LSN</v>
      </c>
      <c r="P354" s="4">
        <f ca="1">INDEX(INDIRECT($4:$4),Table1[//DB])</f>
        <v>12</v>
      </c>
      <c r="Q354" s="4" t="str">
        <f ca="1">INDEX(INDIRECT($4:$4),Table1[//DB])</f>
        <v>PCS</v>
      </c>
      <c r="R354" s="4" t="str">
        <f ca="1">INDEX(INDIRECT($4:$4),Table1[//DB])</f>
        <v/>
      </c>
      <c r="S354" s="4" t="str">
        <f ca="1">INDEX(INDIRECT($4:$4),Table1[//DB])</f>
        <v/>
      </c>
      <c r="T354" s="4">
        <f ca="1">INDEX(INDIRECT($4:$4),Table1[//DB])</f>
        <v>720</v>
      </c>
      <c r="U354" s="4" t="str">
        <f ca="1">INDEX(INDIRECT($4:$4),Table1[//DB])</f>
        <v>PCS</v>
      </c>
      <c r="V354" s="4"/>
      <c r="W354" s="2">
        <f>INDEX([1]!NOTA[C],Table1[[#This Row],[//NOTA]])</f>
        <v>1</v>
      </c>
      <c r="X354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54" s="2">
        <f ca="1">INDEX(INDIRECT($2:$2),Table1[//NOTA])</f>
        <v>0</v>
      </c>
      <c r="Z354" s="2">
        <f>IF(Table1[[#This Row],[CTN]]&lt;1,"",INDEX([1]!NOTA[QTY],Table1[[#This Row],[//NOTA]]))</f>
        <v>60</v>
      </c>
      <c r="AA354" s="2" t="str">
        <f>IF(Table1[[#This Row],[CTN]]&lt;1,"",INDEX([1]!NOTA[STN],Table1[[#This Row],[//NOTA]]))</f>
        <v>LSN</v>
      </c>
      <c r="AB354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</v>
      </c>
      <c r="AC354" s="4" t="str">
        <f>IF(Table1[[#This Row],[CTN]]&lt;1,INDEX([1]!NOTA[QTY],Table1[[#This Row],[//NOTA]]),"")</f>
        <v/>
      </c>
      <c r="AD354" s="4" t="str">
        <f>IF(Table1[[#This Row],[SISA]]="","",INDEX([1]!NOTA[STN],Table1[[#This Row],[//NOTA]]))</f>
        <v/>
      </c>
      <c r="AE35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54" s="2" t="str">
        <f>IF(Table1[[#This Row],[SISA X]]="","",Table1[[#This Row],[STN X]])</f>
        <v/>
      </c>
      <c r="AG354" s="2" t="str">
        <f ca="1">IF(AND(AX$5:AX$373&gt;=$3:$3,AX$5:AX$373&lt;=$4:$4),Table1[[#This Row],[CTN]],"")</f>
        <v/>
      </c>
      <c r="AH354" s="2" t="str">
        <f ca="1">IF(Table1[[#This Row],[CTN_MG_1]]="","",Table1[[#This Row],[SISA X]])</f>
        <v/>
      </c>
      <c r="AI354" s="2" t="str">
        <f ca="1">IF(Table1[[#This Row],[QTY_ECER_MG_1]]="","",Table1[[#This Row],[STN SISA X]])</f>
        <v/>
      </c>
      <c r="AJ354" s="2" t="str">
        <f ca="1">IF(Table1[[#This Row],[CTN_MG_1]]="","",COUNT(AG$6:AG354))</f>
        <v/>
      </c>
      <c r="AK354" s="2" t="str">
        <f ca="1">IF(AND(Table1[TGL_H]&gt;=$3:$3,Table1[TGL_H]&lt;=$4:$4),Table1[CTN],"")</f>
        <v/>
      </c>
      <c r="AL354" s="2" t="str">
        <f ca="1">IF(Table1[[#This Row],[CTN_MG_2]]="","",Table1[[#This Row],[SISA X]])</f>
        <v/>
      </c>
      <c r="AM354" s="2" t="str">
        <f ca="1">IF(Table1[[#This Row],[QTY_ECER_MG_2]]="","",Table1[[#This Row],[STN SISA X]])</f>
        <v/>
      </c>
      <c r="AN354" s="2" t="str">
        <f ca="1">IF(Table1[[#This Row],[CTN_MG_2]]="","",COUNT(AK$6:AK354))</f>
        <v/>
      </c>
      <c r="AO354" s="2">
        <f ca="1">IF(AND(AX$5:AX$373&gt;=$3:$3,AX$5:AX$373&lt;=$4:$4),Table1[[#This Row],[CTN]],"")</f>
        <v>1</v>
      </c>
      <c r="AP354" s="2" t="str">
        <f ca="1">IF(Table1[[#This Row],[CTN_MG_3]]="","",Table1[[#This Row],[SISA X]])</f>
        <v/>
      </c>
      <c r="AQ354" s="2" t="str">
        <f ca="1">IF(Table1[[#This Row],[QTY_ECER_MG_3]]="","",Table1[[#This Row],[STN SISA X]])</f>
        <v/>
      </c>
      <c r="AR354" s="4">
        <f ca="1">IF(Table1[[#This Row],[CTN_MG_3]]="","",COUNT(AO$6:AO354))</f>
        <v>32</v>
      </c>
      <c r="AS354" s="4" t="str">
        <f ca="1">IF(AND(Table1[[#This Row],[TGL_H]]&gt;=$3:$3,Table1[[#This Row],[TGL_H]]&lt;=$4:$4),Table1[[#This Row],[CTN]],"")</f>
        <v/>
      </c>
      <c r="AT354" s="4" t="str">
        <f ca="1">IF(Table1[[#This Row],[CTN_MG_4]]="","",Table1[[#This Row],[SISA X]])</f>
        <v/>
      </c>
      <c r="AU354" s="4" t="str">
        <f ca="1">IF(Table1[[#This Row],[QTY_ECER_MG_4]]="","",Table1[[#This Row],[STN SISA X]])</f>
        <v/>
      </c>
      <c r="AV354" s="4" t="str">
        <f ca="1">IF(Table1[[#This Row],[CTN_MG_4]]="","",COUNT(AS$6:AS354))</f>
        <v/>
      </c>
      <c r="AW354" s="4">
        <f ca="1">IF(Table1[[#This Row],[ID_4]]="",IF(Table1[[#This Row],[ID_3]]="",IF(Table1[[#This Row],[ID_2]]="",IF(Table1[[#This Row],[ID_1]]="","",1),2),3),4)</f>
        <v>3</v>
      </c>
      <c r="AX354" s="3">
        <f ca="1">INDEX([1]!NOTA[TGL_H],Table1[[#This Row],[//NOTA]])</f>
        <v>45124</v>
      </c>
    </row>
    <row r="355" spans="1:50" x14ac:dyDescent="0.25">
      <c r="A355" s="1">
        <v>440</v>
      </c>
      <c r="D355" s="4" t="str">
        <f ca="1">INDEX([1]!NOTA[NB NOTA_C_QTY],Table1[[#This Row],[//NOTA]])</f>
        <v>pl8gunindo20lsnuntana</v>
      </c>
      <c r="E355" s="4" t="str">
        <f ca="1">INDEX([1]!NOTA[NB NOTA_C_QTY],Table1[[#This Row],[//NOTA]])&amp;Table1[[#This Row],[MINGGU]]</f>
        <v>pl8gunindo20lsnuntana3</v>
      </c>
      <c r="F355" s="4">
        <f t="shared" si="6"/>
        <v>440</v>
      </c>
      <c r="G355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55" s="4">
        <f ca="1">MATCH(Table1[[#This Row],[NB NOTA_C_QTY]],[2]!db[NB NOTA_C_QTY+F],0)</f>
        <v>1771</v>
      </c>
      <c r="I355" s="4" t="str">
        <f ca="1">INDEX(INDIRECT($4:$4),Table1[//DB])</f>
        <v>Gunting Gunindo PL-8</v>
      </c>
      <c r="J355" s="4" t="str">
        <f ca="1">INDEX(INDIRECT($4:$4),Table1[//DB])</f>
        <v>UNTANA</v>
      </c>
      <c r="K355" s="5" t="str">
        <f ca="1">INDEX(INDIRECT($4:$4),Table1[//DB])</f>
        <v>GUNINDO</v>
      </c>
      <c r="L355" s="4" t="str">
        <f ca="1">INDEX(INDIRECT($4:$4),Table1[//DB])</f>
        <v>20 LSN</v>
      </c>
      <c r="M355" s="4" t="str">
        <f ca="1">INDEX(INDIRECT($4:$4),Table1[//DB])</f>
        <v>gunting</v>
      </c>
      <c r="N355" s="4" t="str">
        <f ca="1">INDEX(INDIRECT($4:$4),Table1[//DB])</f>
        <v>20</v>
      </c>
      <c r="O355" s="4" t="str">
        <f ca="1">INDEX(INDIRECT($4:$4),Table1[//DB])</f>
        <v>LSN</v>
      </c>
      <c r="P355" s="4">
        <f ca="1">INDEX(INDIRECT($4:$4),Table1[//DB])</f>
        <v>12</v>
      </c>
      <c r="Q355" s="4" t="str">
        <f ca="1">INDEX(INDIRECT($4:$4),Table1[//DB])</f>
        <v>PCS</v>
      </c>
      <c r="R355" s="4" t="str">
        <f ca="1">INDEX(INDIRECT($4:$4),Table1[//DB])</f>
        <v/>
      </c>
      <c r="S355" s="4" t="str">
        <f ca="1">INDEX(INDIRECT($4:$4),Table1[//DB])</f>
        <v/>
      </c>
      <c r="T355" s="4">
        <f ca="1">INDEX(INDIRECT($4:$4),Table1[//DB])</f>
        <v>240</v>
      </c>
      <c r="U355" s="4" t="str">
        <f ca="1">INDEX(INDIRECT($4:$4),Table1[//DB])</f>
        <v>PCS</v>
      </c>
      <c r="V355" s="4"/>
      <c r="W355" s="2">
        <f>INDEX([1]!NOTA[C],Table1[[#This Row],[//NOTA]])</f>
        <v>1</v>
      </c>
      <c r="X355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55" s="2">
        <f ca="1">INDEX(INDIRECT($2:$2),Table1[//NOTA])</f>
        <v>0</v>
      </c>
      <c r="Z355" s="2">
        <f>IF(Table1[[#This Row],[CTN]]&lt;1,"",INDEX([1]!NOTA[QTY],Table1[[#This Row],[//NOTA]]))</f>
        <v>20</v>
      </c>
      <c r="AA355" s="2" t="str">
        <f>IF(Table1[[#This Row],[CTN]]&lt;1,"",INDEX([1]!NOTA[STN],Table1[[#This Row],[//NOTA]]))</f>
        <v>LSN</v>
      </c>
      <c r="AB355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240</v>
      </c>
      <c r="AC355" s="4" t="str">
        <f>IF(Table1[[#This Row],[CTN]]&lt;1,INDEX([1]!NOTA[QTY],Table1[[#This Row],[//NOTA]]),"")</f>
        <v/>
      </c>
      <c r="AD355" s="4" t="str">
        <f>IF(Table1[[#This Row],[SISA]]="","",INDEX([1]!NOTA[STN],Table1[[#This Row],[//NOTA]]))</f>
        <v/>
      </c>
      <c r="AE35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55" s="2" t="str">
        <f>IF(Table1[[#This Row],[SISA X]]="","",Table1[[#This Row],[STN X]])</f>
        <v/>
      </c>
      <c r="AG355" s="2" t="str">
        <f ca="1">IF(AND(AX$5:AX$373&gt;=$3:$3,AX$5:AX$373&lt;=$4:$4),Table1[[#This Row],[CTN]],"")</f>
        <v/>
      </c>
      <c r="AH355" s="2" t="str">
        <f ca="1">IF(Table1[[#This Row],[CTN_MG_1]]="","",Table1[[#This Row],[SISA X]])</f>
        <v/>
      </c>
      <c r="AI355" s="2" t="str">
        <f ca="1">IF(Table1[[#This Row],[QTY_ECER_MG_1]]="","",Table1[[#This Row],[STN SISA X]])</f>
        <v/>
      </c>
      <c r="AJ355" s="2" t="str">
        <f ca="1">IF(Table1[[#This Row],[CTN_MG_1]]="","",COUNT(AG$6:AG355))</f>
        <v/>
      </c>
      <c r="AK355" s="2" t="str">
        <f ca="1">IF(AND(Table1[TGL_H]&gt;=$3:$3,Table1[TGL_H]&lt;=$4:$4),Table1[CTN],"")</f>
        <v/>
      </c>
      <c r="AL355" s="2" t="str">
        <f ca="1">IF(Table1[[#This Row],[CTN_MG_2]]="","",Table1[[#This Row],[SISA X]])</f>
        <v/>
      </c>
      <c r="AM355" s="2" t="str">
        <f ca="1">IF(Table1[[#This Row],[QTY_ECER_MG_2]]="","",Table1[[#This Row],[STN SISA X]])</f>
        <v/>
      </c>
      <c r="AN355" s="2" t="str">
        <f ca="1">IF(Table1[[#This Row],[CTN_MG_2]]="","",COUNT(AK$6:AK355))</f>
        <v/>
      </c>
      <c r="AO355" s="2">
        <f ca="1">IF(AND(AX$5:AX$373&gt;=$3:$3,AX$5:AX$373&lt;=$4:$4),Table1[[#This Row],[CTN]],"")</f>
        <v>1</v>
      </c>
      <c r="AP355" s="2" t="str">
        <f ca="1">IF(Table1[[#This Row],[CTN_MG_3]]="","",Table1[[#This Row],[SISA X]])</f>
        <v/>
      </c>
      <c r="AQ355" s="2" t="str">
        <f ca="1">IF(Table1[[#This Row],[QTY_ECER_MG_3]]="","",Table1[[#This Row],[STN SISA X]])</f>
        <v/>
      </c>
      <c r="AR355" s="4">
        <f ca="1">IF(Table1[[#This Row],[CTN_MG_3]]="","",COUNT(AO$6:AO355))</f>
        <v>33</v>
      </c>
      <c r="AS355" s="4" t="str">
        <f ca="1">IF(AND(Table1[[#This Row],[TGL_H]]&gt;=$3:$3,Table1[[#This Row],[TGL_H]]&lt;=$4:$4),Table1[[#This Row],[CTN]],"")</f>
        <v/>
      </c>
      <c r="AT355" s="4" t="str">
        <f ca="1">IF(Table1[[#This Row],[CTN_MG_4]]="","",Table1[[#This Row],[SISA X]])</f>
        <v/>
      </c>
      <c r="AU355" s="4" t="str">
        <f ca="1">IF(Table1[[#This Row],[QTY_ECER_MG_4]]="","",Table1[[#This Row],[STN SISA X]])</f>
        <v/>
      </c>
      <c r="AV355" s="4" t="str">
        <f ca="1">IF(Table1[[#This Row],[CTN_MG_4]]="","",COUNT(AS$6:AS355))</f>
        <v/>
      </c>
      <c r="AW355" s="4">
        <f ca="1">IF(Table1[[#This Row],[ID_4]]="",IF(Table1[[#This Row],[ID_3]]="",IF(Table1[[#This Row],[ID_2]]="",IF(Table1[[#This Row],[ID_1]]="","",1),2),3),4)</f>
        <v>3</v>
      </c>
      <c r="AX355" s="3">
        <f ca="1">INDEX([1]!NOTA[TGL_H],Table1[[#This Row],[//NOTA]])</f>
        <v>45124</v>
      </c>
    </row>
    <row r="356" spans="1:50" x14ac:dyDescent="0.25">
      <c r="A356" s="1">
        <v>441</v>
      </c>
      <c r="D356" s="4" t="str">
        <f ca="1">INDEX([1]!NOTA[NB NOTA_C_QTY],Table1[[#This Row],[//NOTA]])</f>
        <v>gunindosplcoklat30lsnuntana</v>
      </c>
      <c r="E356" s="4" t="str">
        <f ca="1">INDEX([1]!NOTA[NB NOTA_C_QTY],Table1[[#This Row],[//NOTA]])&amp;Table1[[#This Row],[MINGGU]]</f>
        <v>gunindosplcoklat30lsnuntana3</v>
      </c>
      <c r="F356" s="4">
        <f t="shared" si="6"/>
        <v>441</v>
      </c>
      <c r="G356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56" s="4">
        <f ca="1">MATCH(Table1[[#This Row],[NB NOTA_C_QTY]],[2]!db[NB NOTA_C_QTY+F],0)</f>
        <v>1773</v>
      </c>
      <c r="I356" s="4" t="str">
        <f ca="1">INDEX(INDIRECT($4:$4),Table1[//DB])</f>
        <v xml:space="preserve">Gunting Gunindo SPL coklat </v>
      </c>
      <c r="J356" s="4" t="str">
        <f ca="1">INDEX(INDIRECT($4:$4),Table1[//DB])</f>
        <v>UNTANA</v>
      </c>
      <c r="K356" s="5" t="str">
        <f ca="1">INDEX(INDIRECT($4:$4),Table1[//DB])</f>
        <v>GUNINDO</v>
      </c>
      <c r="L356" s="4" t="str">
        <f ca="1">INDEX(INDIRECT($4:$4),Table1[//DB])</f>
        <v>30 LSN</v>
      </c>
      <c r="M356" s="4" t="str">
        <f ca="1">INDEX(INDIRECT($4:$4),Table1[//DB])</f>
        <v>gunting</v>
      </c>
      <c r="N356" s="4" t="str">
        <f ca="1">INDEX(INDIRECT($4:$4),Table1[//DB])</f>
        <v>30</v>
      </c>
      <c r="O356" s="4" t="str">
        <f ca="1">INDEX(INDIRECT($4:$4),Table1[//DB])</f>
        <v>LSN</v>
      </c>
      <c r="P356" s="4">
        <f ca="1">INDEX(INDIRECT($4:$4),Table1[//DB])</f>
        <v>12</v>
      </c>
      <c r="Q356" s="4" t="str">
        <f ca="1">INDEX(INDIRECT($4:$4),Table1[//DB])</f>
        <v>PCS</v>
      </c>
      <c r="R356" s="4" t="str">
        <f ca="1">INDEX(INDIRECT($4:$4),Table1[//DB])</f>
        <v/>
      </c>
      <c r="S356" s="4" t="str">
        <f ca="1">INDEX(INDIRECT($4:$4),Table1[//DB])</f>
        <v/>
      </c>
      <c r="T356" s="4">
        <f ca="1">INDEX(INDIRECT($4:$4),Table1[//DB])</f>
        <v>360</v>
      </c>
      <c r="U356" s="4" t="str">
        <f ca="1">INDEX(INDIRECT($4:$4),Table1[//DB])</f>
        <v>PCS</v>
      </c>
      <c r="V356" s="4"/>
      <c r="W356" s="2">
        <f>INDEX([1]!NOTA[C],Table1[[#This Row],[//NOTA]])</f>
        <v>2</v>
      </c>
      <c r="X356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356" s="2">
        <f ca="1">INDEX(INDIRECT($2:$2),Table1[//NOTA])</f>
        <v>0</v>
      </c>
      <c r="Z356" s="2">
        <f>IF(Table1[[#This Row],[CTN]]&lt;1,"",INDEX([1]!NOTA[QTY],Table1[[#This Row],[//NOTA]]))</f>
        <v>60</v>
      </c>
      <c r="AA356" s="2" t="str">
        <f>IF(Table1[[#This Row],[CTN]]&lt;1,"",INDEX([1]!NOTA[STN],Table1[[#This Row],[//NOTA]]))</f>
        <v>LSN</v>
      </c>
      <c r="AB356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</v>
      </c>
      <c r="AC356" s="4" t="str">
        <f>IF(Table1[[#This Row],[CTN]]&lt;1,INDEX([1]!NOTA[QTY],Table1[[#This Row],[//NOTA]]),"")</f>
        <v/>
      </c>
      <c r="AD356" s="4" t="str">
        <f>IF(Table1[[#This Row],[SISA]]="","",INDEX([1]!NOTA[STN],Table1[[#This Row],[//NOTA]]))</f>
        <v/>
      </c>
      <c r="AE35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56" s="2" t="str">
        <f>IF(Table1[[#This Row],[SISA X]]="","",Table1[[#This Row],[STN X]])</f>
        <v/>
      </c>
      <c r="AG356" s="2" t="str">
        <f ca="1">IF(AND(AX$5:AX$373&gt;=$3:$3,AX$5:AX$373&lt;=$4:$4),Table1[[#This Row],[CTN]],"")</f>
        <v/>
      </c>
      <c r="AH356" s="2" t="str">
        <f ca="1">IF(Table1[[#This Row],[CTN_MG_1]]="","",Table1[[#This Row],[SISA X]])</f>
        <v/>
      </c>
      <c r="AI356" s="2" t="str">
        <f ca="1">IF(Table1[[#This Row],[QTY_ECER_MG_1]]="","",Table1[[#This Row],[STN SISA X]])</f>
        <v/>
      </c>
      <c r="AJ356" s="2" t="str">
        <f ca="1">IF(Table1[[#This Row],[CTN_MG_1]]="","",COUNT(AG$6:AG356))</f>
        <v/>
      </c>
      <c r="AK356" s="2" t="str">
        <f ca="1">IF(AND(Table1[TGL_H]&gt;=$3:$3,Table1[TGL_H]&lt;=$4:$4),Table1[CTN],"")</f>
        <v/>
      </c>
      <c r="AL356" s="2" t="str">
        <f ca="1">IF(Table1[[#This Row],[CTN_MG_2]]="","",Table1[[#This Row],[SISA X]])</f>
        <v/>
      </c>
      <c r="AM356" s="2" t="str">
        <f ca="1">IF(Table1[[#This Row],[QTY_ECER_MG_2]]="","",Table1[[#This Row],[STN SISA X]])</f>
        <v/>
      </c>
      <c r="AN356" s="2" t="str">
        <f ca="1">IF(Table1[[#This Row],[CTN_MG_2]]="","",COUNT(AK$6:AK356))</f>
        <v/>
      </c>
      <c r="AO356" s="2">
        <f ca="1">IF(AND(AX$5:AX$373&gt;=$3:$3,AX$5:AX$373&lt;=$4:$4),Table1[[#This Row],[CTN]],"")</f>
        <v>2</v>
      </c>
      <c r="AP356" s="2" t="str">
        <f ca="1">IF(Table1[[#This Row],[CTN_MG_3]]="","",Table1[[#This Row],[SISA X]])</f>
        <v/>
      </c>
      <c r="AQ356" s="2" t="str">
        <f ca="1">IF(Table1[[#This Row],[QTY_ECER_MG_3]]="","",Table1[[#This Row],[STN SISA X]])</f>
        <v/>
      </c>
      <c r="AR356" s="4">
        <f ca="1">IF(Table1[[#This Row],[CTN_MG_3]]="","",COUNT(AO$6:AO356))</f>
        <v>34</v>
      </c>
      <c r="AS356" s="4" t="str">
        <f ca="1">IF(AND(Table1[[#This Row],[TGL_H]]&gt;=$3:$3,Table1[[#This Row],[TGL_H]]&lt;=$4:$4),Table1[[#This Row],[CTN]],"")</f>
        <v/>
      </c>
      <c r="AT356" s="4" t="str">
        <f ca="1">IF(Table1[[#This Row],[CTN_MG_4]]="","",Table1[[#This Row],[SISA X]])</f>
        <v/>
      </c>
      <c r="AU356" s="4" t="str">
        <f ca="1">IF(Table1[[#This Row],[QTY_ECER_MG_4]]="","",Table1[[#This Row],[STN SISA X]])</f>
        <v/>
      </c>
      <c r="AV356" s="4" t="str">
        <f ca="1">IF(Table1[[#This Row],[CTN_MG_4]]="","",COUNT(AS$6:AS356))</f>
        <v/>
      </c>
      <c r="AW356" s="4">
        <f ca="1">IF(Table1[[#This Row],[ID_4]]="",IF(Table1[[#This Row],[ID_3]]="",IF(Table1[[#This Row],[ID_2]]="",IF(Table1[[#This Row],[ID_1]]="","",1),2),3),4)</f>
        <v>3</v>
      </c>
      <c r="AX356" s="3">
        <f ca="1">INDEX([1]!NOTA[TGL_H],Table1[[#This Row],[//NOTA]])</f>
        <v>45124</v>
      </c>
    </row>
    <row r="357" spans="1:50" x14ac:dyDescent="0.25">
      <c r="A357" s="1">
        <v>443</v>
      </c>
      <c r="D357" s="4" t="str">
        <f ca="1">INDEX([1]!NOTA[NB NOTA_C_QTY],Table1[[#This Row],[//NOTA]])</f>
        <v>sdistapler112320lsnartomoro</v>
      </c>
      <c r="E357" s="4" t="str">
        <f ca="1">INDEX([1]!NOTA[NB NOTA_C_QTY],Table1[[#This Row],[//NOTA]])&amp;Table1[[#This Row],[MINGGU]]</f>
        <v>sdistapler112320lsnartomoro3</v>
      </c>
      <c r="F357" s="4">
        <f t="shared" si="6"/>
        <v>443</v>
      </c>
      <c r="G357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57" s="4">
        <f ca="1">MATCH(Table1[[#This Row],[NB NOTA_C_QTY]],[2]!db[NB NOTA_C_QTY+F],0)</f>
        <v>885</v>
      </c>
      <c r="I357" s="4" t="str">
        <f ca="1">INDEX(INDIRECT($4:$4),Table1[//DB])</f>
        <v>Stapler SDI 1123</v>
      </c>
      <c r="J357" s="4" t="str">
        <f ca="1">INDEX(INDIRECT($4:$4),Table1[//DB])</f>
        <v>ARTO MORO</v>
      </c>
      <c r="K357" s="5" t="str">
        <f ca="1">INDEX(INDIRECT($4:$4),Table1[//DB])</f>
        <v>SDI</v>
      </c>
      <c r="L357" s="4" t="str">
        <f ca="1">INDEX(INDIRECT($4:$4),Table1[//DB])</f>
        <v>20 LSN</v>
      </c>
      <c r="M357" s="4" t="str">
        <f ca="1">INDEX(INDIRECT($4:$4),Table1[//DB])</f>
        <v>stapler</v>
      </c>
      <c r="N357" s="4" t="str">
        <f ca="1">INDEX(INDIRECT($4:$4),Table1[//DB])</f>
        <v>20</v>
      </c>
      <c r="O357" s="4" t="str">
        <f ca="1">INDEX(INDIRECT($4:$4),Table1[//DB])</f>
        <v>LSN</v>
      </c>
      <c r="P357" s="4">
        <f ca="1">INDEX(INDIRECT($4:$4),Table1[//DB])</f>
        <v>12</v>
      </c>
      <c r="Q357" s="4" t="str">
        <f ca="1">INDEX(INDIRECT($4:$4),Table1[//DB])</f>
        <v>PCS</v>
      </c>
      <c r="R357" s="4" t="str">
        <f ca="1">INDEX(INDIRECT($4:$4),Table1[//DB])</f>
        <v/>
      </c>
      <c r="S357" s="4" t="str">
        <f ca="1">INDEX(INDIRECT($4:$4),Table1[//DB])</f>
        <v/>
      </c>
      <c r="T357" s="4">
        <f ca="1">INDEX(INDIRECT($4:$4),Table1[//DB])</f>
        <v>240</v>
      </c>
      <c r="U357" s="4" t="str">
        <f ca="1">INDEX(INDIRECT($4:$4),Table1[//DB])</f>
        <v>PCS</v>
      </c>
      <c r="V357" s="4"/>
      <c r="W357" s="2">
        <f>INDEX([1]!NOTA[C],Table1[[#This Row],[//NOTA]])</f>
        <v>1</v>
      </c>
      <c r="X357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57" s="2">
        <f ca="1">INDEX(INDIRECT($2:$2),Table1[//NOTA])</f>
        <v>0</v>
      </c>
      <c r="Z357" s="2">
        <f>IF(Table1[[#This Row],[CTN]]&lt;1,"",INDEX([1]!NOTA[QTY],Table1[[#This Row],[//NOTA]]))</f>
        <v>20</v>
      </c>
      <c r="AA357" s="2" t="str">
        <f>IF(Table1[[#This Row],[CTN]]&lt;1,"",INDEX([1]!NOTA[STN],Table1[[#This Row],[//NOTA]]))</f>
        <v>LSN</v>
      </c>
      <c r="AB357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240</v>
      </c>
      <c r="AC357" s="4" t="str">
        <f>IF(Table1[[#This Row],[CTN]]&lt;1,INDEX([1]!NOTA[QTY],Table1[[#This Row],[//NOTA]]),"")</f>
        <v/>
      </c>
      <c r="AD357" s="4" t="str">
        <f>IF(Table1[[#This Row],[SISA]]="","",INDEX([1]!NOTA[STN],Table1[[#This Row],[//NOTA]]))</f>
        <v/>
      </c>
      <c r="AE35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57" s="2" t="str">
        <f>IF(Table1[[#This Row],[SISA X]]="","",Table1[[#This Row],[STN X]])</f>
        <v/>
      </c>
      <c r="AG357" s="2" t="str">
        <f ca="1">IF(AND(AX$5:AX$373&gt;=$3:$3,AX$5:AX$373&lt;=$4:$4),Table1[[#This Row],[CTN]],"")</f>
        <v/>
      </c>
      <c r="AH357" s="2" t="str">
        <f ca="1">IF(Table1[[#This Row],[CTN_MG_1]]="","",Table1[[#This Row],[SISA X]])</f>
        <v/>
      </c>
      <c r="AI357" s="2" t="str">
        <f ca="1">IF(Table1[[#This Row],[QTY_ECER_MG_1]]="","",Table1[[#This Row],[STN SISA X]])</f>
        <v/>
      </c>
      <c r="AJ357" s="2" t="str">
        <f ca="1">IF(Table1[[#This Row],[CTN_MG_1]]="","",COUNT(AG$6:AG357))</f>
        <v/>
      </c>
      <c r="AK357" s="2" t="str">
        <f ca="1">IF(AND(Table1[TGL_H]&gt;=$3:$3,Table1[TGL_H]&lt;=$4:$4),Table1[CTN],"")</f>
        <v/>
      </c>
      <c r="AL357" s="2" t="str">
        <f ca="1">IF(Table1[[#This Row],[CTN_MG_2]]="","",Table1[[#This Row],[SISA X]])</f>
        <v/>
      </c>
      <c r="AM357" s="2" t="str">
        <f ca="1">IF(Table1[[#This Row],[QTY_ECER_MG_2]]="","",Table1[[#This Row],[STN SISA X]])</f>
        <v/>
      </c>
      <c r="AN357" s="2" t="str">
        <f ca="1">IF(Table1[[#This Row],[CTN_MG_2]]="","",COUNT(AK$6:AK357))</f>
        <v/>
      </c>
      <c r="AO357" s="2">
        <f ca="1">IF(AND(AX$5:AX$373&gt;=$3:$3,AX$5:AX$373&lt;=$4:$4),Table1[[#This Row],[CTN]],"")</f>
        <v>1</v>
      </c>
      <c r="AP357" s="2" t="str">
        <f ca="1">IF(Table1[[#This Row],[CTN_MG_3]]="","",Table1[[#This Row],[SISA X]])</f>
        <v/>
      </c>
      <c r="AQ357" s="2" t="str">
        <f ca="1">IF(Table1[[#This Row],[QTY_ECER_MG_3]]="","",Table1[[#This Row],[STN SISA X]])</f>
        <v/>
      </c>
      <c r="AR357" s="4">
        <f ca="1">IF(Table1[[#This Row],[CTN_MG_3]]="","",COUNT(AO$6:AO357))</f>
        <v>35</v>
      </c>
      <c r="AS357" s="4" t="str">
        <f ca="1">IF(AND(Table1[[#This Row],[TGL_H]]&gt;=$3:$3,Table1[[#This Row],[TGL_H]]&lt;=$4:$4),Table1[[#This Row],[CTN]],"")</f>
        <v/>
      </c>
      <c r="AT357" s="4" t="str">
        <f ca="1">IF(Table1[[#This Row],[CTN_MG_4]]="","",Table1[[#This Row],[SISA X]])</f>
        <v/>
      </c>
      <c r="AU357" s="4" t="str">
        <f ca="1">IF(Table1[[#This Row],[QTY_ECER_MG_4]]="","",Table1[[#This Row],[STN SISA X]])</f>
        <v/>
      </c>
      <c r="AV357" s="4" t="str">
        <f ca="1">IF(Table1[[#This Row],[CTN_MG_4]]="","",COUNT(AS$6:AS357))</f>
        <v/>
      </c>
      <c r="AW357" s="4">
        <f ca="1">IF(Table1[[#This Row],[ID_4]]="",IF(Table1[[#This Row],[ID_3]]="",IF(Table1[[#This Row],[ID_2]]="",IF(Table1[[#This Row],[ID_1]]="","",1),2),3),4)</f>
        <v>3</v>
      </c>
      <c r="AX357" s="3">
        <f ca="1">INDEX([1]!NOTA[TGL_H],Table1[[#This Row],[//NOTA]])</f>
        <v>45124</v>
      </c>
    </row>
    <row r="358" spans="1:50" x14ac:dyDescent="0.25">
      <c r="A358" s="1">
        <v>444</v>
      </c>
      <c r="D358" s="4" t="str">
        <f ca="1">INDEX([1]!NOTA[NB NOTA_C_QTY],Table1[[#This Row],[//NOTA]])</f>
        <v>sdipmarkerp500vpbiru1pak12setartomoro</v>
      </c>
      <c r="E358" s="4" t="str">
        <f ca="1">INDEX([1]!NOTA[NB NOTA_C_QTY],Table1[[#This Row],[//NOTA]])&amp;Table1[[#This Row],[MINGGU]]</f>
        <v>sdipmarkerp500vpbiru1pak12setartomoro3</v>
      </c>
      <c r="F358" s="4">
        <f t="shared" si="6"/>
        <v>444</v>
      </c>
      <c r="G358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58" s="4">
        <f ca="1">MATCH(Table1[[#This Row],[NB NOTA_C_QTY]],[2]!db[NB NOTA_C_QTY+F],0)</f>
        <v>812</v>
      </c>
      <c r="I358" s="4" t="str">
        <f ca="1">INDEX(INDIRECT($4:$4),Table1[//DB])</f>
        <v>Spidol SDI P500-VP Biru</v>
      </c>
      <c r="J358" s="4" t="str">
        <f ca="1">INDEX(INDIRECT($4:$4),Table1[//DB])</f>
        <v>ARTO MORO</v>
      </c>
      <c r="K358" s="5" t="str">
        <f ca="1">INDEX(INDIRECT($4:$4),Table1[//DB])</f>
        <v>SDI</v>
      </c>
      <c r="L358" s="4" t="str">
        <f ca="1">INDEX(INDIRECT($4:$4),Table1[//DB])</f>
        <v>1 PAK (12 SET)</v>
      </c>
      <c r="M358" s="4" t="str">
        <f ca="1">INDEX(INDIRECT($4:$4),Table1[//DB])</f>
        <v>dll</v>
      </c>
      <c r="N358" s="4" t="str">
        <f ca="1">INDEX(INDIRECT($4:$4),Table1[//DB])</f>
        <v>1</v>
      </c>
      <c r="O358" s="4" t="str">
        <f ca="1">INDEX(INDIRECT($4:$4),Table1[//DB])</f>
        <v>PAK</v>
      </c>
      <c r="P358" s="4" t="str">
        <f ca="1">INDEX(INDIRECT($4:$4),Table1[//DB])</f>
        <v>12</v>
      </c>
      <c r="Q358" s="4" t="str">
        <f ca="1">INDEX(INDIRECT($4:$4),Table1[//DB])</f>
        <v>SET</v>
      </c>
      <c r="R358" s="4" t="str">
        <f ca="1">INDEX(INDIRECT($4:$4),Table1[//DB])</f>
        <v/>
      </c>
      <c r="S358" s="4" t="str">
        <f ca="1">INDEX(INDIRECT($4:$4),Table1[//DB])</f>
        <v/>
      </c>
      <c r="T358" s="4">
        <f ca="1">INDEX(INDIRECT($4:$4),Table1[//DB])</f>
        <v>12</v>
      </c>
      <c r="U358" s="4" t="str">
        <f ca="1">INDEX(INDIRECT($4:$4),Table1[//DB])</f>
        <v>SET</v>
      </c>
      <c r="V358" s="4"/>
      <c r="W358" s="2">
        <f>INDEX([1]!NOTA[C],Table1[[#This Row],[//NOTA]])</f>
        <v>0</v>
      </c>
      <c r="X358" s="2">
        <f ca="1">IF(Table1[[#This Row],[Column5]]/Table1[[#This Row],[QTY X]]=Table1[[#This Row],[CTN]],Table1[[#This Row],[Column5]]/Table1[[#This Row],[QTY X]],Table1[[#This Row],[Column5]]/Table1[[#This Row],[QTY X]]&amp;" xxx ")</f>
        <v>0</v>
      </c>
      <c r="Y358" s="2">
        <f ca="1">INDEX(INDIRECT($2:$2),Table1[//NOTA])</f>
        <v>0</v>
      </c>
      <c r="Z358" s="2" t="str">
        <f>IF(Table1[[#This Row],[CTN]]&lt;1,"",INDEX([1]!NOTA[QTY],Table1[[#This Row],[//NOTA]]))</f>
        <v/>
      </c>
      <c r="AA358" s="2" t="str">
        <f>IF(Table1[[#This Row],[CTN]]&lt;1,"",INDEX([1]!NOTA[STN],Table1[[#This Row],[//NOTA]]))</f>
        <v/>
      </c>
      <c r="AB35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0</v>
      </c>
      <c r="AC358" s="4">
        <f>IF(Table1[[#This Row],[CTN]]&lt;1,INDEX([1]!NOTA[QTY],Table1[[#This Row],[//NOTA]]),"")</f>
        <v>12</v>
      </c>
      <c r="AD358" s="4" t="str">
        <f>IF(Table1[[#This Row],[SISA]]="","",INDEX([1]!NOTA[STN],Table1[[#This Row],[//NOTA]]))</f>
        <v>SET</v>
      </c>
      <c r="AE358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12</v>
      </c>
      <c r="AF358" s="2" t="str">
        <f ca="1">IF(Table1[[#This Row],[SISA X]]="","",Table1[[#This Row],[STN X]])</f>
        <v>SET</v>
      </c>
      <c r="AG358" s="2" t="str">
        <f ca="1">IF(AND(AX$5:AX$373&gt;=$3:$3,AX$5:AX$373&lt;=$4:$4),Table1[[#This Row],[CTN]],"")</f>
        <v/>
      </c>
      <c r="AH358" s="2" t="str">
        <f ca="1">IF(Table1[[#This Row],[CTN_MG_1]]="","",Table1[[#This Row],[SISA X]])</f>
        <v/>
      </c>
      <c r="AI358" s="2" t="str">
        <f ca="1">IF(Table1[[#This Row],[QTY_ECER_MG_1]]="","",Table1[[#This Row],[STN SISA X]])</f>
        <v/>
      </c>
      <c r="AJ358" s="2" t="str">
        <f ca="1">IF(Table1[[#This Row],[CTN_MG_1]]="","",COUNT(AG$6:AG358))</f>
        <v/>
      </c>
      <c r="AK358" s="2" t="str">
        <f ca="1">IF(AND(Table1[TGL_H]&gt;=$3:$3,Table1[TGL_H]&lt;=$4:$4),Table1[CTN],"")</f>
        <v/>
      </c>
      <c r="AL358" s="2" t="str">
        <f ca="1">IF(Table1[[#This Row],[CTN_MG_2]]="","",Table1[[#This Row],[SISA X]])</f>
        <v/>
      </c>
      <c r="AM358" s="2" t="str">
        <f ca="1">IF(Table1[[#This Row],[QTY_ECER_MG_2]]="","",Table1[[#This Row],[STN SISA X]])</f>
        <v/>
      </c>
      <c r="AN358" s="2" t="str">
        <f ca="1">IF(Table1[[#This Row],[CTN_MG_2]]="","",COUNT(AK$6:AK358))</f>
        <v/>
      </c>
      <c r="AO358" s="2">
        <f ca="1">IF(AND(AX$5:AX$373&gt;=$3:$3,AX$5:AX$373&lt;=$4:$4),Table1[[#This Row],[CTN]],"")</f>
        <v>0</v>
      </c>
      <c r="AP358" s="2">
        <f ca="1">IF(Table1[[#This Row],[CTN_MG_3]]="","",Table1[[#This Row],[SISA X]])</f>
        <v>12</v>
      </c>
      <c r="AQ358" s="2" t="str">
        <f ca="1">IF(Table1[[#This Row],[QTY_ECER_MG_3]]="","",Table1[[#This Row],[STN SISA X]])</f>
        <v>SET</v>
      </c>
      <c r="AR358" s="4">
        <f ca="1">IF(Table1[[#This Row],[CTN_MG_3]]="","",COUNT(AO$6:AO358))</f>
        <v>36</v>
      </c>
      <c r="AS358" s="4" t="str">
        <f ca="1">IF(AND(Table1[[#This Row],[TGL_H]]&gt;=$3:$3,Table1[[#This Row],[TGL_H]]&lt;=$4:$4),Table1[[#This Row],[CTN]],"")</f>
        <v/>
      </c>
      <c r="AT358" s="4" t="str">
        <f ca="1">IF(Table1[[#This Row],[CTN_MG_4]]="","",Table1[[#This Row],[SISA X]])</f>
        <v/>
      </c>
      <c r="AU358" s="4" t="str">
        <f ca="1">IF(Table1[[#This Row],[QTY_ECER_MG_4]]="","",Table1[[#This Row],[STN SISA X]])</f>
        <v/>
      </c>
      <c r="AV358" s="4" t="str">
        <f ca="1">IF(Table1[[#This Row],[CTN_MG_4]]="","",COUNT(AS$6:AS358))</f>
        <v/>
      </c>
      <c r="AW358" s="4">
        <f ca="1">IF(Table1[[#This Row],[ID_4]]="",IF(Table1[[#This Row],[ID_3]]="",IF(Table1[[#This Row],[ID_2]]="",IF(Table1[[#This Row],[ID_1]]="","",1),2),3),4)</f>
        <v>3</v>
      </c>
      <c r="AX358" s="3">
        <f ca="1">INDEX([1]!NOTA[TGL_H],Table1[[#This Row],[//NOTA]])</f>
        <v>45124</v>
      </c>
    </row>
    <row r="359" spans="1:50" x14ac:dyDescent="0.25">
      <c r="A359" s="1">
        <v>446</v>
      </c>
      <c r="D359" s="4" t="str">
        <f ca="1">INDEX([1]!NOTA[NB NOTA_C_QTY],Table1[[#This Row],[//NOTA]])</f>
        <v>sdistapler110230lsnartomoro</v>
      </c>
      <c r="E359" s="4" t="str">
        <f ca="1">INDEX([1]!NOTA[NB NOTA_C_QTY],Table1[[#This Row],[//NOTA]])&amp;Table1[[#This Row],[MINGGU]]</f>
        <v>sdistapler110230lsnartomoro3</v>
      </c>
      <c r="F359" s="4">
        <f t="shared" si="6"/>
        <v>446</v>
      </c>
      <c r="G359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59" s="4">
        <f ca="1">MATCH(Table1[[#This Row],[NB NOTA_C_QTY]],[2]!db[NB NOTA_C_QTY+F],0)</f>
        <v>883</v>
      </c>
      <c r="I359" s="4" t="str">
        <f ca="1">INDEX(INDIRECT($4:$4),Table1[//DB])</f>
        <v>Stapler SDI 1102</v>
      </c>
      <c r="J359" s="4" t="str">
        <f ca="1">INDEX(INDIRECT($4:$4),Table1[//DB])</f>
        <v>ARTO MORO</v>
      </c>
      <c r="K359" s="5" t="str">
        <f ca="1">INDEX(INDIRECT($4:$4),Table1[//DB])</f>
        <v>SDI</v>
      </c>
      <c r="L359" s="4" t="str">
        <f ca="1">INDEX(INDIRECT($4:$4),Table1[//DB])</f>
        <v>30 LSN</v>
      </c>
      <c r="M359" s="4" t="str">
        <f ca="1">INDEX(INDIRECT($4:$4),Table1[//DB])</f>
        <v>stapler</v>
      </c>
      <c r="N359" s="4" t="str">
        <f ca="1">INDEX(INDIRECT($4:$4),Table1[//DB])</f>
        <v>30</v>
      </c>
      <c r="O359" s="4" t="str">
        <f ca="1">INDEX(INDIRECT($4:$4),Table1[//DB])</f>
        <v>LSN</v>
      </c>
      <c r="P359" s="4">
        <f ca="1">INDEX(INDIRECT($4:$4),Table1[//DB])</f>
        <v>12</v>
      </c>
      <c r="Q359" s="4" t="str">
        <f ca="1">INDEX(INDIRECT($4:$4),Table1[//DB])</f>
        <v>PCS</v>
      </c>
      <c r="R359" s="4" t="str">
        <f ca="1">INDEX(INDIRECT($4:$4),Table1[//DB])</f>
        <v/>
      </c>
      <c r="S359" s="4" t="str">
        <f ca="1">INDEX(INDIRECT($4:$4),Table1[//DB])</f>
        <v/>
      </c>
      <c r="T359" s="4">
        <f ca="1">INDEX(INDIRECT($4:$4),Table1[//DB])</f>
        <v>360</v>
      </c>
      <c r="U359" s="4" t="str">
        <f ca="1">INDEX(INDIRECT($4:$4),Table1[//DB])</f>
        <v>PCS</v>
      </c>
      <c r="V359" s="4"/>
      <c r="W359" s="2">
        <f>INDEX([1]!NOTA[C],Table1[[#This Row],[//NOTA]])</f>
        <v>1</v>
      </c>
      <c r="X359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59" s="2">
        <f ca="1">INDEX(INDIRECT($2:$2),Table1[//NOTA])</f>
        <v>0</v>
      </c>
      <c r="Z359" s="2">
        <f>IF(Table1[[#This Row],[CTN]]&lt;1,"",INDEX([1]!NOTA[QTY],Table1[[#This Row],[//NOTA]]))</f>
        <v>30</v>
      </c>
      <c r="AA359" s="2" t="str">
        <f>IF(Table1[[#This Row],[CTN]]&lt;1,"",INDEX([1]!NOTA[STN],Table1[[#This Row],[//NOTA]]))</f>
        <v>LSN</v>
      </c>
      <c r="AB359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360</v>
      </c>
      <c r="AC359" s="4" t="str">
        <f>IF(Table1[[#This Row],[CTN]]&lt;1,INDEX([1]!NOTA[QTY],Table1[[#This Row],[//NOTA]]),"")</f>
        <v/>
      </c>
      <c r="AD359" s="4" t="str">
        <f>IF(Table1[[#This Row],[SISA]]="","",INDEX([1]!NOTA[STN],Table1[[#This Row],[//NOTA]]))</f>
        <v/>
      </c>
      <c r="AE35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59" s="2" t="str">
        <f>IF(Table1[[#This Row],[SISA X]]="","",Table1[[#This Row],[STN X]])</f>
        <v/>
      </c>
      <c r="AG359" s="2" t="str">
        <f ca="1">IF(AND(AX$5:AX$373&gt;=$3:$3,AX$5:AX$373&lt;=$4:$4),Table1[[#This Row],[CTN]],"")</f>
        <v/>
      </c>
      <c r="AH359" s="2" t="str">
        <f ca="1">IF(Table1[[#This Row],[CTN_MG_1]]="","",Table1[[#This Row],[SISA X]])</f>
        <v/>
      </c>
      <c r="AI359" s="2" t="str">
        <f ca="1">IF(Table1[[#This Row],[QTY_ECER_MG_1]]="","",Table1[[#This Row],[STN SISA X]])</f>
        <v/>
      </c>
      <c r="AJ359" s="2" t="str">
        <f ca="1">IF(Table1[[#This Row],[CTN_MG_1]]="","",COUNT(AG$6:AG359))</f>
        <v/>
      </c>
      <c r="AK359" s="2" t="str">
        <f ca="1">IF(AND(Table1[TGL_H]&gt;=$3:$3,Table1[TGL_H]&lt;=$4:$4),Table1[CTN],"")</f>
        <v/>
      </c>
      <c r="AL359" s="2" t="str">
        <f ca="1">IF(Table1[[#This Row],[CTN_MG_2]]="","",Table1[[#This Row],[SISA X]])</f>
        <v/>
      </c>
      <c r="AM359" s="2" t="str">
        <f ca="1">IF(Table1[[#This Row],[QTY_ECER_MG_2]]="","",Table1[[#This Row],[STN SISA X]])</f>
        <v/>
      </c>
      <c r="AN359" s="2" t="str">
        <f ca="1">IF(Table1[[#This Row],[CTN_MG_2]]="","",COUNT(AK$6:AK359))</f>
        <v/>
      </c>
      <c r="AO359" s="2">
        <f ca="1">IF(AND(AX$5:AX$373&gt;=$3:$3,AX$5:AX$373&lt;=$4:$4),Table1[[#This Row],[CTN]],"")</f>
        <v>1</v>
      </c>
      <c r="AP359" s="2" t="str">
        <f ca="1">IF(Table1[[#This Row],[CTN_MG_3]]="","",Table1[[#This Row],[SISA X]])</f>
        <v/>
      </c>
      <c r="AQ359" s="2" t="str">
        <f ca="1">IF(Table1[[#This Row],[QTY_ECER_MG_3]]="","",Table1[[#This Row],[STN SISA X]])</f>
        <v/>
      </c>
      <c r="AR359" s="4">
        <f ca="1">IF(Table1[[#This Row],[CTN_MG_3]]="","",COUNT(AO$6:AO359))</f>
        <v>37</v>
      </c>
      <c r="AS359" s="4" t="str">
        <f ca="1">IF(AND(Table1[[#This Row],[TGL_H]]&gt;=$3:$3,Table1[[#This Row],[TGL_H]]&lt;=$4:$4),Table1[[#This Row],[CTN]],"")</f>
        <v/>
      </c>
      <c r="AT359" s="4" t="str">
        <f ca="1">IF(Table1[[#This Row],[CTN_MG_4]]="","",Table1[[#This Row],[SISA X]])</f>
        <v/>
      </c>
      <c r="AU359" s="4" t="str">
        <f ca="1">IF(Table1[[#This Row],[QTY_ECER_MG_4]]="","",Table1[[#This Row],[STN SISA X]])</f>
        <v/>
      </c>
      <c r="AV359" s="4" t="str">
        <f ca="1">IF(Table1[[#This Row],[CTN_MG_4]]="","",COUNT(AS$6:AS359))</f>
        <v/>
      </c>
      <c r="AW359" s="4">
        <f ca="1">IF(Table1[[#This Row],[ID_4]]="",IF(Table1[[#This Row],[ID_3]]="",IF(Table1[[#This Row],[ID_2]]="",IF(Table1[[#This Row],[ID_1]]="","",1),2),3),4)</f>
        <v>3</v>
      </c>
      <c r="AX359" s="3">
        <f ca="1">INDEX([1]!NOTA[TGL_H],Table1[[#This Row],[//NOTA]])</f>
        <v>45124</v>
      </c>
    </row>
    <row r="360" spans="1:50" x14ac:dyDescent="0.25">
      <c r="A360" s="1">
        <v>448</v>
      </c>
      <c r="D360" s="4" t="str">
        <f ca="1">INDEX([1]!NOTA[NB NOTA_C_QTY],Table1[[#This Row],[//NOTA]])</f>
        <v>gelinktianjiaotz501144lsnuntana</v>
      </c>
      <c r="E360" s="4" t="str">
        <f ca="1">INDEX([1]!NOTA[NB NOTA_C_QTY],Table1[[#This Row],[//NOTA]])&amp;Table1[[#This Row],[MINGGU]]</f>
        <v>gelinktianjiaotz501144lsnuntana3</v>
      </c>
      <c r="F360" s="4">
        <f t="shared" si="6"/>
        <v>448</v>
      </c>
      <c r="G360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60" s="4">
        <f ca="1">MATCH(Table1[[#This Row],[NB NOTA_C_QTY]],[2]!db[NB NOTA_C_QTY+F],0)</f>
        <v>1735</v>
      </c>
      <c r="I360" s="4" t="str">
        <f ca="1">INDEX(INDIRECT($4:$4),Table1[//DB])</f>
        <v>Gel pen Tianjiao TZ-501</v>
      </c>
      <c r="J360" s="4" t="str">
        <f ca="1">INDEX(INDIRECT($4:$4),Table1[//DB])</f>
        <v>UNTANA</v>
      </c>
      <c r="K360" s="5">
        <f ca="1">INDEX(INDIRECT($4:$4),Table1[//DB])</f>
        <v>99</v>
      </c>
      <c r="L360" s="4" t="str">
        <f ca="1">INDEX(INDIRECT($4:$4),Table1[//DB])</f>
        <v>144 LSN</v>
      </c>
      <c r="M360" s="4" t="str">
        <f ca="1">INDEX(INDIRECT($4:$4),Table1[//DB])</f>
        <v>pen</v>
      </c>
      <c r="N360" s="4" t="str">
        <f ca="1">INDEX(INDIRECT($4:$4),Table1[//DB])</f>
        <v>144</v>
      </c>
      <c r="O360" s="4" t="str">
        <f ca="1">INDEX(INDIRECT($4:$4),Table1[//DB])</f>
        <v>LSN</v>
      </c>
      <c r="P360" s="4">
        <f ca="1">INDEX(INDIRECT($4:$4),Table1[//DB])</f>
        <v>12</v>
      </c>
      <c r="Q360" s="4" t="str">
        <f ca="1">INDEX(INDIRECT($4:$4),Table1[//DB])</f>
        <v>PCS</v>
      </c>
      <c r="R360" s="4" t="str">
        <f ca="1">INDEX(INDIRECT($4:$4),Table1[//DB])</f>
        <v/>
      </c>
      <c r="S360" s="4" t="str">
        <f ca="1">INDEX(INDIRECT($4:$4),Table1[//DB])</f>
        <v/>
      </c>
      <c r="T360" s="4">
        <f ca="1">INDEX(INDIRECT($4:$4),Table1[//DB])</f>
        <v>1728</v>
      </c>
      <c r="U360" s="4" t="str">
        <f ca="1">INDEX(INDIRECT($4:$4),Table1[//DB])</f>
        <v>PCS</v>
      </c>
      <c r="V360" s="4"/>
      <c r="W360" s="2">
        <f>INDEX([1]!NOTA[C],Table1[[#This Row],[//NOTA]])</f>
        <v>5</v>
      </c>
      <c r="X360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360" s="2">
        <f ca="1">INDEX(INDIRECT($2:$2),Table1[//NOTA])</f>
        <v>0</v>
      </c>
      <c r="Z360" s="2">
        <f>IF(Table1[[#This Row],[CTN]]&lt;1,"",INDEX([1]!NOTA[QTY],Table1[[#This Row],[//NOTA]]))</f>
        <v>720</v>
      </c>
      <c r="AA360" s="2" t="str">
        <f>IF(Table1[[#This Row],[CTN]]&lt;1,"",INDEX([1]!NOTA[STN],Table1[[#This Row],[//NOTA]]))</f>
        <v>LSN</v>
      </c>
      <c r="AB360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8640</v>
      </c>
      <c r="AC360" s="4" t="str">
        <f>IF(Table1[[#This Row],[CTN]]&lt;1,INDEX([1]!NOTA[QTY],Table1[[#This Row],[//NOTA]]),"")</f>
        <v/>
      </c>
      <c r="AD360" s="4" t="str">
        <f>IF(Table1[[#This Row],[SISA]]="","",INDEX([1]!NOTA[STN],Table1[[#This Row],[//NOTA]]))</f>
        <v/>
      </c>
      <c r="AE36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60" s="2" t="str">
        <f>IF(Table1[[#This Row],[SISA X]]="","",Table1[[#This Row],[STN X]])</f>
        <v/>
      </c>
      <c r="AG360" s="2" t="str">
        <f ca="1">IF(AND(AX$5:AX$373&gt;=$3:$3,AX$5:AX$373&lt;=$4:$4),Table1[[#This Row],[CTN]],"")</f>
        <v/>
      </c>
      <c r="AH360" s="2" t="str">
        <f ca="1">IF(Table1[[#This Row],[CTN_MG_1]]="","",Table1[[#This Row],[SISA X]])</f>
        <v/>
      </c>
      <c r="AI360" s="2" t="str">
        <f ca="1">IF(Table1[[#This Row],[QTY_ECER_MG_1]]="","",Table1[[#This Row],[STN SISA X]])</f>
        <v/>
      </c>
      <c r="AJ360" s="2" t="str">
        <f ca="1">IF(Table1[[#This Row],[CTN_MG_1]]="","",COUNT(AG$6:AG360))</f>
        <v/>
      </c>
      <c r="AK360" s="2" t="str">
        <f ca="1">IF(AND(Table1[TGL_H]&gt;=$3:$3,Table1[TGL_H]&lt;=$4:$4),Table1[CTN],"")</f>
        <v/>
      </c>
      <c r="AL360" s="2" t="str">
        <f ca="1">IF(Table1[[#This Row],[CTN_MG_2]]="","",Table1[[#This Row],[SISA X]])</f>
        <v/>
      </c>
      <c r="AM360" s="2" t="str">
        <f ca="1">IF(Table1[[#This Row],[QTY_ECER_MG_2]]="","",Table1[[#This Row],[STN SISA X]])</f>
        <v/>
      </c>
      <c r="AN360" s="2" t="str">
        <f ca="1">IF(Table1[[#This Row],[CTN_MG_2]]="","",COUNT(AK$6:AK360))</f>
        <v/>
      </c>
      <c r="AO360" s="2">
        <f ca="1">IF(AND(AX$5:AX$373&gt;=$3:$3,AX$5:AX$373&lt;=$4:$4),Table1[[#This Row],[CTN]],"")</f>
        <v>5</v>
      </c>
      <c r="AP360" s="2" t="str">
        <f ca="1">IF(Table1[[#This Row],[CTN_MG_3]]="","",Table1[[#This Row],[SISA X]])</f>
        <v/>
      </c>
      <c r="AQ360" s="2" t="str">
        <f ca="1">IF(Table1[[#This Row],[QTY_ECER_MG_3]]="","",Table1[[#This Row],[STN SISA X]])</f>
        <v/>
      </c>
      <c r="AR360" s="4">
        <f ca="1">IF(Table1[[#This Row],[CTN_MG_3]]="","",COUNT(AO$6:AO360))</f>
        <v>38</v>
      </c>
      <c r="AS360" s="4" t="str">
        <f ca="1">IF(AND(Table1[[#This Row],[TGL_H]]&gt;=$3:$3,Table1[[#This Row],[TGL_H]]&lt;=$4:$4),Table1[[#This Row],[CTN]],"")</f>
        <v/>
      </c>
      <c r="AT360" s="4" t="str">
        <f ca="1">IF(Table1[[#This Row],[CTN_MG_4]]="","",Table1[[#This Row],[SISA X]])</f>
        <v/>
      </c>
      <c r="AU360" s="4" t="str">
        <f ca="1">IF(Table1[[#This Row],[QTY_ECER_MG_4]]="","",Table1[[#This Row],[STN SISA X]])</f>
        <v/>
      </c>
      <c r="AV360" s="4" t="str">
        <f ca="1">IF(Table1[[#This Row],[CTN_MG_4]]="","",COUNT(AS$6:AS360))</f>
        <v/>
      </c>
      <c r="AW360" s="4">
        <f ca="1">IF(Table1[[#This Row],[ID_4]]="",IF(Table1[[#This Row],[ID_3]]="",IF(Table1[[#This Row],[ID_2]]="",IF(Table1[[#This Row],[ID_1]]="","",1),2),3),4)</f>
        <v>3</v>
      </c>
      <c r="AX360" s="3">
        <f ca="1">INDEX([1]!NOTA[TGL_H],Table1[[#This Row],[//NOTA]])</f>
        <v>45124</v>
      </c>
    </row>
    <row r="361" spans="1:50" x14ac:dyDescent="0.25">
      <c r="A361" s="1">
        <v>450</v>
      </c>
      <c r="D361" s="4" t="str">
        <f ca="1">INDEX([1]!NOTA[NB NOTA_C_QTY],Table1[[#This Row],[//NOTA]])</f>
        <v>acrylicsisipankertasa4t30x21cm40pcsuntana</v>
      </c>
      <c r="E361" s="4" t="str">
        <f ca="1">INDEX([1]!NOTA[NB NOTA_C_QTY],Table1[[#This Row],[//NOTA]])&amp;Table1[[#This Row],[MINGGU]]</f>
        <v>acrylicsisipankertasa4t30x21cm40pcsuntana3</v>
      </c>
      <c r="F361" s="4">
        <f t="shared" si="6"/>
        <v>450</v>
      </c>
      <c r="G361" s="4">
        <f ca="1">IF(Table1[[#This Row],[FAKTUR]]="UNTANA",MATCH(Table1[[#This Row],[NB NOTA_C_QTY]],[3]!GLOBAL[POINTER],0),IF(Table1[[#This Row],[FAKTUR]]="ARTO MORO",MATCH(Table1[[#This Row],[NB NOTA_C_QTY]],[3]!Table2[Column2],0),""))</f>
        <v>2272</v>
      </c>
      <c r="H361" s="4">
        <f ca="1">MATCH(Table1[[#This Row],[NB NOTA_C_QTY]],[2]!db[NB NOTA_C_QTY+F],0)</f>
        <v>1039</v>
      </c>
      <c r="I361" s="4" t="str">
        <f ca="1">INDEX(INDIRECT($4:$4),Table1[//DB])</f>
        <v>Acrylic sisipan kertas A4 T 30x21cm</v>
      </c>
      <c r="J361" s="4" t="str">
        <f ca="1">INDEX(INDIRECT($4:$4),Table1[//DB])</f>
        <v>UNTANA</v>
      </c>
      <c r="K361" s="5" t="str">
        <f ca="1">INDEX(INDIRECT($4:$4),Table1[//DB])</f>
        <v>BINTANG SAUDARA</v>
      </c>
      <c r="L361" s="4" t="str">
        <f ca="1">INDEX(INDIRECT($4:$4),Table1[//DB])</f>
        <v>40 PCS</v>
      </c>
      <c r="M361" s="4" t="str">
        <f ca="1">INDEX(INDIRECT($4:$4),Table1[//DB])</f>
        <v>dll</v>
      </c>
      <c r="N361" s="4" t="str">
        <f ca="1">INDEX(INDIRECT($4:$4),Table1[//DB])</f>
        <v>40</v>
      </c>
      <c r="O361" s="4" t="str">
        <f ca="1">INDEX(INDIRECT($4:$4),Table1[//DB])</f>
        <v>PCS</v>
      </c>
      <c r="P361" s="4" t="str">
        <f ca="1">INDEX(INDIRECT($4:$4),Table1[//DB])</f>
        <v/>
      </c>
      <c r="Q361" s="4" t="str">
        <f ca="1">INDEX(INDIRECT($4:$4),Table1[//DB])</f>
        <v/>
      </c>
      <c r="R361" s="4" t="str">
        <f ca="1">INDEX(INDIRECT($4:$4),Table1[//DB])</f>
        <v/>
      </c>
      <c r="S361" s="4" t="str">
        <f ca="1">INDEX(INDIRECT($4:$4),Table1[//DB])</f>
        <v/>
      </c>
      <c r="T361" s="4">
        <f ca="1">INDEX(INDIRECT($4:$4),Table1[//DB])</f>
        <v>40</v>
      </c>
      <c r="U361" s="4" t="str">
        <f ca="1">INDEX(INDIRECT($4:$4),Table1[//DB])</f>
        <v>PCS</v>
      </c>
      <c r="V361" s="4"/>
      <c r="W361" s="2">
        <f>INDEX([1]!NOTA[C],Table1[[#This Row],[//NOTA]])</f>
        <v>3</v>
      </c>
      <c r="X361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361" s="2">
        <f ca="1">INDEX(INDIRECT($2:$2),Table1[//NOTA])</f>
        <v>0</v>
      </c>
      <c r="Z361" s="2">
        <f>IF(Table1[[#This Row],[CTN]]&lt;1,"",INDEX([1]!NOTA[QTY],Table1[[#This Row],[//NOTA]]))</f>
        <v>120</v>
      </c>
      <c r="AA361" s="2" t="str">
        <f>IF(Table1[[#This Row],[CTN]]&lt;1,"",INDEX([1]!NOTA[STN],Table1[[#This Row],[//NOTA]]))</f>
        <v>PCS</v>
      </c>
      <c r="AB36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120</v>
      </c>
      <c r="AC361" s="4" t="str">
        <f>IF(Table1[[#This Row],[CTN]]&lt;1,INDEX([1]!NOTA[QTY],Table1[[#This Row],[//NOTA]]),"")</f>
        <v/>
      </c>
      <c r="AD361" s="4" t="str">
        <f>IF(Table1[[#This Row],[SISA]]="","",INDEX([1]!NOTA[STN],Table1[[#This Row],[//NOTA]]))</f>
        <v/>
      </c>
      <c r="AE36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61" s="2" t="str">
        <f>IF(Table1[[#This Row],[SISA X]]="","",Table1[[#This Row],[STN X]])</f>
        <v/>
      </c>
      <c r="AG361" s="2" t="str">
        <f ca="1">IF(AND(AX$5:AX$373&gt;=$3:$3,AX$5:AX$373&lt;=$4:$4),Table1[[#This Row],[CTN]],"")</f>
        <v/>
      </c>
      <c r="AH361" s="2" t="str">
        <f ca="1">IF(Table1[[#This Row],[CTN_MG_1]]="","",Table1[[#This Row],[SISA X]])</f>
        <v/>
      </c>
      <c r="AI361" s="2" t="str">
        <f ca="1">IF(Table1[[#This Row],[QTY_ECER_MG_1]]="","",Table1[[#This Row],[STN SISA X]])</f>
        <v/>
      </c>
      <c r="AJ361" s="2" t="str">
        <f ca="1">IF(Table1[[#This Row],[CTN_MG_1]]="","",COUNT(AG$6:AG361))</f>
        <v/>
      </c>
      <c r="AK361" s="2" t="str">
        <f ca="1">IF(AND(Table1[TGL_H]&gt;=$3:$3,Table1[TGL_H]&lt;=$4:$4),Table1[CTN],"")</f>
        <v/>
      </c>
      <c r="AL361" s="2" t="str">
        <f ca="1">IF(Table1[[#This Row],[CTN_MG_2]]="","",Table1[[#This Row],[SISA X]])</f>
        <v/>
      </c>
      <c r="AM361" s="2" t="str">
        <f ca="1">IF(Table1[[#This Row],[QTY_ECER_MG_2]]="","",Table1[[#This Row],[STN SISA X]])</f>
        <v/>
      </c>
      <c r="AN361" s="2" t="str">
        <f ca="1">IF(Table1[[#This Row],[CTN_MG_2]]="","",COUNT(AK$6:AK361))</f>
        <v/>
      </c>
      <c r="AO361" s="2">
        <f ca="1">IF(AND(AX$5:AX$373&gt;=$3:$3,AX$5:AX$373&lt;=$4:$4),Table1[[#This Row],[CTN]],"")</f>
        <v>3</v>
      </c>
      <c r="AP361" s="2" t="str">
        <f ca="1">IF(Table1[[#This Row],[CTN_MG_3]]="","",Table1[[#This Row],[SISA X]])</f>
        <v/>
      </c>
      <c r="AQ361" s="2" t="str">
        <f ca="1">IF(Table1[[#This Row],[QTY_ECER_MG_3]]="","",Table1[[#This Row],[STN SISA X]])</f>
        <v/>
      </c>
      <c r="AR361" s="4">
        <f ca="1">IF(Table1[[#This Row],[CTN_MG_3]]="","",COUNT(AO$6:AO361))</f>
        <v>39</v>
      </c>
      <c r="AS361" s="4" t="str">
        <f ca="1">IF(AND(Table1[[#This Row],[TGL_H]]&gt;=$3:$3,Table1[[#This Row],[TGL_H]]&lt;=$4:$4),Table1[[#This Row],[CTN]],"")</f>
        <v/>
      </c>
      <c r="AT361" s="4" t="str">
        <f ca="1">IF(Table1[[#This Row],[CTN_MG_4]]="","",Table1[[#This Row],[SISA X]])</f>
        <v/>
      </c>
      <c r="AU361" s="4" t="str">
        <f ca="1">IF(Table1[[#This Row],[QTY_ECER_MG_4]]="","",Table1[[#This Row],[STN SISA X]])</f>
        <v/>
      </c>
      <c r="AV361" s="4" t="str">
        <f ca="1">IF(Table1[[#This Row],[CTN_MG_4]]="","",COUNT(AS$6:AS361))</f>
        <v/>
      </c>
      <c r="AW361" s="4">
        <f ca="1">IF(Table1[[#This Row],[ID_4]]="",IF(Table1[[#This Row],[ID_3]]="",IF(Table1[[#This Row],[ID_2]]="",IF(Table1[[#This Row],[ID_1]]="","",1),2),3),4)</f>
        <v>3</v>
      </c>
      <c r="AX361" s="3">
        <f ca="1">INDEX([1]!NOTA[TGL_H],Table1[[#This Row],[//NOTA]])</f>
        <v>45124</v>
      </c>
    </row>
    <row r="362" spans="1:50" x14ac:dyDescent="0.25">
      <c r="A362" s="1">
        <v>451</v>
      </c>
      <c r="D362" s="4" t="str">
        <f ca="1">INDEX([1]!NOTA[NB NOTA_C_QTY],Table1[[#This Row],[//NOTA]])</f>
        <v>acrylicsisipankertasa5t15x21cm60pcsuntana</v>
      </c>
      <c r="E362" s="4" t="str">
        <f ca="1">INDEX([1]!NOTA[NB NOTA_C_QTY],Table1[[#This Row],[//NOTA]])&amp;Table1[[#This Row],[MINGGU]]</f>
        <v>acrylicsisipankertasa5t15x21cm60pcsuntana3</v>
      </c>
      <c r="F362" s="4">
        <f t="shared" si="6"/>
        <v>451</v>
      </c>
      <c r="G362" s="4">
        <f ca="1">IF(Table1[[#This Row],[FAKTUR]]="UNTANA",MATCH(Table1[[#This Row],[NB NOTA_C_QTY]],[3]!GLOBAL[POINTER],0),IF(Table1[[#This Row],[FAKTUR]]="ARTO MORO",MATCH(Table1[[#This Row],[NB NOTA_C_QTY]],[3]!Table2[Column2],0),""))</f>
        <v>2273</v>
      </c>
      <c r="H362" s="4">
        <f ca="1">MATCH(Table1[[#This Row],[NB NOTA_C_QTY]],[2]!db[NB NOTA_C_QTY+F],0)</f>
        <v>1041</v>
      </c>
      <c r="I362" s="4" t="str">
        <f ca="1">INDEX(INDIRECT($4:$4),Table1[//DB])</f>
        <v>Acrylic sisipan kertas A5 T 15x21cm</v>
      </c>
      <c r="J362" s="4" t="str">
        <f ca="1">INDEX(INDIRECT($4:$4),Table1[//DB])</f>
        <v>UNTANA</v>
      </c>
      <c r="K362" s="5" t="str">
        <f ca="1">INDEX(INDIRECT($4:$4),Table1[//DB])</f>
        <v>BINTANG SAUDARA</v>
      </c>
      <c r="L362" s="4" t="str">
        <f ca="1">INDEX(INDIRECT($4:$4),Table1[//DB])</f>
        <v>60 PCS</v>
      </c>
      <c r="M362" s="4" t="str">
        <f ca="1">INDEX(INDIRECT($4:$4),Table1[//DB])</f>
        <v>dll</v>
      </c>
      <c r="N362" s="4" t="str">
        <f ca="1">INDEX(INDIRECT($4:$4),Table1[//DB])</f>
        <v>60</v>
      </c>
      <c r="O362" s="4" t="str">
        <f ca="1">INDEX(INDIRECT($4:$4),Table1[//DB])</f>
        <v>PCS</v>
      </c>
      <c r="P362" s="4" t="str">
        <f ca="1">INDEX(INDIRECT($4:$4),Table1[//DB])</f>
        <v/>
      </c>
      <c r="Q362" s="4" t="str">
        <f ca="1">INDEX(INDIRECT($4:$4),Table1[//DB])</f>
        <v/>
      </c>
      <c r="R362" s="4" t="str">
        <f ca="1">INDEX(INDIRECT($4:$4),Table1[//DB])</f>
        <v/>
      </c>
      <c r="S362" s="4" t="str">
        <f ca="1">INDEX(INDIRECT($4:$4),Table1[//DB])</f>
        <v/>
      </c>
      <c r="T362" s="4">
        <f ca="1">INDEX(INDIRECT($4:$4),Table1[//DB])</f>
        <v>60</v>
      </c>
      <c r="U362" s="4" t="str">
        <f ca="1">INDEX(INDIRECT($4:$4),Table1[//DB])</f>
        <v>PCS</v>
      </c>
      <c r="V362" s="4"/>
      <c r="W362" s="2">
        <f>INDEX([1]!NOTA[C],Table1[[#This Row],[//NOTA]])</f>
        <v>3</v>
      </c>
      <c r="X362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362" s="2">
        <f ca="1">INDEX(INDIRECT($2:$2),Table1[//NOTA])</f>
        <v>0</v>
      </c>
      <c r="Z362" s="2">
        <f>IF(Table1[[#This Row],[CTN]]&lt;1,"",INDEX([1]!NOTA[QTY],Table1[[#This Row],[//NOTA]]))</f>
        <v>180</v>
      </c>
      <c r="AA362" s="2" t="str">
        <f>IF(Table1[[#This Row],[CTN]]&lt;1,"",INDEX([1]!NOTA[STN],Table1[[#This Row],[//NOTA]]))</f>
        <v>PCS</v>
      </c>
      <c r="AB36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180</v>
      </c>
      <c r="AC362" s="4" t="str">
        <f>IF(Table1[[#This Row],[CTN]]&lt;1,INDEX([1]!NOTA[QTY],Table1[[#This Row],[//NOTA]]),"")</f>
        <v/>
      </c>
      <c r="AD362" s="4" t="str">
        <f>IF(Table1[[#This Row],[SISA]]="","",INDEX([1]!NOTA[STN],Table1[[#This Row],[//NOTA]]))</f>
        <v/>
      </c>
      <c r="AE36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62" s="2" t="str">
        <f>IF(Table1[[#This Row],[SISA X]]="","",Table1[[#This Row],[STN X]])</f>
        <v/>
      </c>
      <c r="AG362" s="2" t="str">
        <f ca="1">IF(AND(AX$5:AX$373&gt;=$3:$3,AX$5:AX$373&lt;=$4:$4),Table1[[#This Row],[CTN]],"")</f>
        <v/>
      </c>
      <c r="AH362" s="2" t="str">
        <f ca="1">IF(Table1[[#This Row],[CTN_MG_1]]="","",Table1[[#This Row],[SISA X]])</f>
        <v/>
      </c>
      <c r="AI362" s="2" t="str">
        <f ca="1">IF(Table1[[#This Row],[QTY_ECER_MG_1]]="","",Table1[[#This Row],[STN SISA X]])</f>
        <v/>
      </c>
      <c r="AJ362" s="2" t="str">
        <f ca="1">IF(Table1[[#This Row],[CTN_MG_1]]="","",COUNT(AG$6:AG362))</f>
        <v/>
      </c>
      <c r="AK362" s="2" t="str">
        <f ca="1">IF(AND(Table1[TGL_H]&gt;=$3:$3,Table1[TGL_H]&lt;=$4:$4),Table1[CTN],"")</f>
        <v/>
      </c>
      <c r="AL362" s="2" t="str">
        <f ca="1">IF(Table1[[#This Row],[CTN_MG_2]]="","",Table1[[#This Row],[SISA X]])</f>
        <v/>
      </c>
      <c r="AM362" s="2" t="str">
        <f ca="1">IF(Table1[[#This Row],[QTY_ECER_MG_2]]="","",Table1[[#This Row],[STN SISA X]])</f>
        <v/>
      </c>
      <c r="AN362" s="2" t="str">
        <f ca="1">IF(Table1[[#This Row],[CTN_MG_2]]="","",COUNT(AK$6:AK362))</f>
        <v/>
      </c>
      <c r="AO362" s="2">
        <f ca="1">IF(AND(AX$5:AX$373&gt;=$3:$3,AX$5:AX$373&lt;=$4:$4),Table1[[#This Row],[CTN]],"")</f>
        <v>3</v>
      </c>
      <c r="AP362" s="2" t="str">
        <f ca="1">IF(Table1[[#This Row],[CTN_MG_3]]="","",Table1[[#This Row],[SISA X]])</f>
        <v/>
      </c>
      <c r="AQ362" s="2" t="str">
        <f ca="1">IF(Table1[[#This Row],[QTY_ECER_MG_3]]="","",Table1[[#This Row],[STN SISA X]])</f>
        <v/>
      </c>
      <c r="AR362" s="4">
        <f ca="1">IF(Table1[[#This Row],[CTN_MG_3]]="","",COUNT(AO$6:AO362))</f>
        <v>40</v>
      </c>
      <c r="AS362" s="4" t="str">
        <f ca="1">IF(AND(Table1[[#This Row],[TGL_H]]&gt;=$3:$3,Table1[[#This Row],[TGL_H]]&lt;=$4:$4),Table1[[#This Row],[CTN]],"")</f>
        <v/>
      </c>
      <c r="AT362" s="4" t="str">
        <f ca="1">IF(Table1[[#This Row],[CTN_MG_4]]="","",Table1[[#This Row],[SISA X]])</f>
        <v/>
      </c>
      <c r="AU362" s="4" t="str">
        <f ca="1">IF(Table1[[#This Row],[QTY_ECER_MG_4]]="","",Table1[[#This Row],[STN SISA X]])</f>
        <v/>
      </c>
      <c r="AV362" s="4" t="str">
        <f ca="1">IF(Table1[[#This Row],[CTN_MG_4]]="","",COUNT(AS$6:AS362))</f>
        <v/>
      </c>
      <c r="AW362" s="4">
        <f ca="1">IF(Table1[[#This Row],[ID_4]]="",IF(Table1[[#This Row],[ID_3]]="",IF(Table1[[#This Row],[ID_2]]="",IF(Table1[[#This Row],[ID_1]]="","",1),2),3),4)</f>
        <v>3</v>
      </c>
      <c r="AX362" s="3">
        <f ca="1">INDEX([1]!NOTA[TGL_H],Table1[[#This Row],[//NOTA]])</f>
        <v>45124</v>
      </c>
    </row>
    <row r="363" spans="1:50" x14ac:dyDescent="0.25">
      <c r="A363" s="1">
        <v>452</v>
      </c>
      <c r="D363" s="4" t="str">
        <f ca="1">INDEX([1]!NOTA[NB NOTA_C_QTY],Table1[[#This Row],[//NOTA]])</f>
        <v>agenda123poloshijau60pcsuntana</v>
      </c>
      <c r="E363" s="4" t="str">
        <f ca="1">INDEX([1]!NOTA[NB NOTA_C_QTY],Table1[[#This Row],[//NOTA]])&amp;Table1[[#This Row],[MINGGU]]</f>
        <v>agenda123poloshijau60pcsuntana3</v>
      </c>
      <c r="F363" s="4">
        <f t="shared" si="6"/>
        <v>452</v>
      </c>
      <c r="G363" s="4">
        <f ca="1">IF(Table1[[#This Row],[FAKTUR]]="UNTANA",MATCH(Table1[[#This Row],[NB NOTA_C_QTY]],[3]!GLOBAL[POINTER],0),IF(Table1[[#This Row],[FAKTUR]]="ARTO MORO",MATCH(Table1[[#This Row],[NB NOTA_C_QTY]],[3]!Table2[Column2],0),""))</f>
        <v>43</v>
      </c>
      <c r="H363" s="4">
        <f ca="1">MATCH(Table1[[#This Row],[NB NOTA_C_QTY]],[2]!db[NB NOTA_C_QTY+F],0)</f>
        <v>1064</v>
      </c>
      <c r="I363" s="4" t="str">
        <f ca="1">INDEX(INDIRECT($4:$4),Table1[//DB])</f>
        <v>Agenda polos 123 Hijau</v>
      </c>
      <c r="J363" s="4" t="str">
        <f ca="1">INDEX(INDIRECT($4:$4),Table1[//DB])</f>
        <v>UNTANA</v>
      </c>
      <c r="K363" s="5" t="str">
        <f ca="1">INDEX(INDIRECT($4:$4),Table1[//DB])</f>
        <v>BINTANG SAUDARA</v>
      </c>
      <c r="L363" s="4" t="str">
        <f ca="1">INDEX(INDIRECT($4:$4),Table1[//DB])</f>
        <v>60 PCS</v>
      </c>
      <c r="M363" s="4" t="str">
        <f ca="1">INDEX(INDIRECT($4:$4),Table1[//DB])</f>
        <v>buku</v>
      </c>
      <c r="N363" s="4" t="str">
        <f ca="1">INDEX(INDIRECT($4:$4),Table1[//DB])</f>
        <v>60</v>
      </c>
      <c r="O363" s="4" t="str">
        <f ca="1">INDEX(INDIRECT($4:$4),Table1[//DB])</f>
        <v>PCS</v>
      </c>
      <c r="P363" s="4" t="str">
        <f ca="1">INDEX(INDIRECT($4:$4),Table1[//DB])</f>
        <v/>
      </c>
      <c r="Q363" s="4" t="str">
        <f ca="1">INDEX(INDIRECT($4:$4),Table1[//DB])</f>
        <v/>
      </c>
      <c r="R363" s="4" t="str">
        <f ca="1">INDEX(INDIRECT($4:$4),Table1[//DB])</f>
        <v/>
      </c>
      <c r="S363" s="4" t="str">
        <f ca="1">INDEX(INDIRECT($4:$4),Table1[//DB])</f>
        <v/>
      </c>
      <c r="T363" s="4">
        <f ca="1">INDEX(INDIRECT($4:$4),Table1[//DB])</f>
        <v>60</v>
      </c>
      <c r="U363" s="4" t="str">
        <f ca="1">INDEX(INDIRECT($4:$4),Table1[//DB])</f>
        <v>PCS</v>
      </c>
      <c r="V363" s="4"/>
      <c r="W363" s="2">
        <f>INDEX([1]!NOTA[C],Table1[[#This Row],[//NOTA]])</f>
        <v>2</v>
      </c>
      <c r="X363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363" s="2">
        <f ca="1">INDEX(INDIRECT($2:$2),Table1[//NOTA])</f>
        <v>0</v>
      </c>
      <c r="Z363" s="2">
        <f>IF(Table1[[#This Row],[CTN]]&lt;1,"",INDEX([1]!NOTA[QTY],Table1[[#This Row],[//NOTA]]))</f>
        <v>120</v>
      </c>
      <c r="AA363" s="2" t="str">
        <f>IF(Table1[[#This Row],[CTN]]&lt;1,"",INDEX([1]!NOTA[STN],Table1[[#This Row],[//NOTA]]))</f>
        <v>PCS</v>
      </c>
      <c r="AB36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120</v>
      </c>
      <c r="AC363" s="4" t="str">
        <f>IF(Table1[[#This Row],[CTN]]&lt;1,INDEX([1]!NOTA[QTY],Table1[[#This Row],[//NOTA]]),"")</f>
        <v/>
      </c>
      <c r="AD363" s="4" t="str">
        <f>IF(Table1[[#This Row],[SISA]]="","",INDEX([1]!NOTA[STN],Table1[[#This Row],[//NOTA]]))</f>
        <v/>
      </c>
      <c r="AE36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63" s="2" t="str">
        <f>IF(Table1[[#This Row],[SISA X]]="","",Table1[[#This Row],[STN X]])</f>
        <v/>
      </c>
      <c r="AG363" s="2" t="str">
        <f ca="1">IF(AND(AX$5:AX$373&gt;=$3:$3,AX$5:AX$373&lt;=$4:$4),Table1[[#This Row],[CTN]],"")</f>
        <v/>
      </c>
      <c r="AH363" s="2" t="str">
        <f ca="1">IF(Table1[[#This Row],[CTN_MG_1]]="","",Table1[[#This Row],[SISA X]])</f>
        <v/>
      </c>
      <c r="AI363" s="2" t="str">
        <f ca="1">IF(Table1[[#This Row],[QTY_ECER_MG_1]]="","",Table1[[#This Row],[STN SISA X]])</f>
        <v/>
      </c>
      <c r="AJ363" s="2" t="str">
        <f ca="1">IF(Table1[[#This Row],[CTN_MG_1]]="","",COUNT(AG$6:AG363))</f>
        <v/>
      </c>
      <c r="AK363" s="2" t="str">
        <f ca="1">IF(AND(Table1[TGL_H]&gt;=$3:$3,Table1[TGL_H]&lt;=$4:$4),Table1[CTN],"")</f>
        <v/>
      </c>
      <c r="AL363" s="2" t="str">
        <f ca="1">IF(Table1[[#This Row],[CTN_MG_2]]="","",Table1[[#This Row],[SISA X]])</f>
        <v/>
      </c>
      <c r="AM363" s="2" t="str">
        <f ca="1">IF(Table1[[#This Row],[QTY_ECER_MG_2]]="","",Table1[[#This Row],[STN SISA X]])</f>
        <v/>
      </c>
      <c r="AN363" s="2" t="str">
        <f ca="1">IF(Table1[[#This Row],[CTN_MG_2]]="","",COUNT(AK$6:AK363))</f>
        <v/>
      </c>
      <c r="AO363" s="2">
        <f ca="1">IF(AND(AX$5:AX$373&gt;=$3:$3,AX$5:AX$373&lt;=$4:$4),Table1[[#This Row],[CTN]],"")</f>
        <v>2</v>
      </c>
      <c r="AP363" s="2" t="str">
        <f ca="1">IF(Table1[[#This Row],[CTN_MG_3]]="","",Table1[[#This Row],[SISA X]])</f>
        <v/>
      </c>
      <c r="AQ363" s="2" t="str">
        <f ca="1">IF(Table1[[#This Row],[QTY_ECER_MG_3]]="","",Table1[[#This Row],[STN SISA X]])</f>
        <v/>
      </c>
      <c r="AR363" s="4">
        <f ca="1">IF(Table1[[#This Row],[CTN_MG_3]]="","",COUNT(AO$6:AO363))</f>
        <v>41</v>
      </c>
      <c r="AS363" s="4" t="str">
        <f ca="1">IF(AND(Table1[[#This Row],[TGL_H]]&gt;=$3:$3,Table1[[#This Row],[TGL_H]]&lt;=$4:$4),Table1[[#This Row],[CTN]],"")</f>
        <v/>
      </c>
      <c r="AT363" s="4" t="str">
        <f ca="1">IF(Table1[[#This Row],[CTN_MG_4]]="","",Table1[[#This Row],[SISA X]])</f>
        <v/>
      </c>
      <c r="AU363" s="4" t="str">
        <f ca="1">IF(Table1[[#This Row],[QTY_ECER_MG_4]]="","",Table1[[#This Row],[STN SISA X]])</f>
        <v/>
      </c>
      <c r="AV363" s="4" t="str">
        <f ca="1">IF(Table1[[#This Row],[CTN_MG_4]]="","",COUNT(AS$6:AS363))</f>
        <v/>
      </c>
      <c r="AW363" s="4">
        <f ca="1">IF(Table1[[#This Row],[ID_4]]="",IF(Table1[[#This Row],[ID_3]]="",IF(Table1[[#This Row],[ID_2]]="",IF(Table1[[#This Row],[ID_1]]="","",1),2),3),4)</f>
        <v>3</v>
      </c>
      <c r="AX363" s="3">
        <f ca="1">INDEX([1]!NOTA[TGL_H],Table1[[#This Row],[//NOTA]])</f>
        <v>45124</v>
      </c>
    </row>
    <row r="364" spans="1:50" x14ac:dyDescent="0.25">
      <c r="A364" s="1">
        <v>453</v>
      </c>
      <c r="D364" s="4" t="str">
        <f ca="1">INDEX([1]!NOTA[NB NOTA_C_QTY],Table1[[#This Row],[//NOTA]])</f>
        <v>agendaprodeluxebsrpc122wk60pcsuntana</v>
      </c>
      <c r="E364" s="4" t="str">
        <f ca="1">INDEX([1]!NOTA[NB NOTA_C_QTY],Table1[[#This Row],[//NOTA]])&amp;Table1[[#This Row],[MINGGU]]</f>
        <v>agendaprodeluxebsrpc122wk60pcsuntana3</v>
      </c>
      <c r="F364" s="4">
        <f t="shared" si="6"/>
        <v>453</v>
      </c>
      <c r="G364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64" s="4">
        <f ca="1">MATCH(Table1[[#This Row],[NB NOTA_C_QTY]],[2]!db[NB NOTA_C_QTY+F],0)</f>
        <v>1067</v>
      </c>
      <c r="I364" s="4" t="str">
        <f ca="1">INDEX(INDIRECT($4:$4),Table1[//DB])</f>
        <v>Agenda Pro Deluxe Besar PC-122 WK</v>
      </c>
      <c r="J364" s="4" t="str">
        <f ca="1">INDEX(INDIRECT($4:$4),Table1[//DB])</f>
        <v>UNTANA</v>
      </c>
      <c r="K364" s="5" t="str">
        <f ca="1">INDEX(INDIRECT($4:$4),Table1[//DB])</f>
        <v>BINTANG SAUDARA</v>
      </c>
      <c r="L364" s="4" t="str">
        <f ca="1">INDEX(INDIRECT($4:$4),Table1[//DB])</f>
        <v>60 PCS</v>
      </c>
      <c r="M364" s="4" t="str">
        <f ca="1">INDEX(INDIRECT($4:$4),Table1[//DB])</f>
        <v>buku</v>
      </c>
      <c r="N364" s="4" t="str">
        <f ca="1">INDEX(INDIRECT($4:$4),Table1[//DB])</f>
        <v>60</v>
      </c>
      <c r="O364" s="4" t="str">
        <f ca="1">INDEX(INDIRECT($4:$4),Table1[//DB])</f>
        <v>PCS</v>
      </c>
      <c r="P364" s="4" t="str">
        <f ca="1">INDEX(INDIRECT($4:$4),Table1[//DB])</f>
        <v/>
      </c>
      <c r="Q364" s="4" t="str">
        <f ca="1">INDEX(INDIRECT($4:$4),Table1[//DB])</f>
        <v/>
      </c>
      <c r="R364" s="4" t="str">
        <f ca="1">INDEX(INDIRECT($4:$4),Table1[//DB])</f>
        <v/>
      </c>
      <c r="S364" s="4" t="str">
        <f ca="1">INDEX(INDIRECT($4:$4),Table1[//DB])</f>
        <v/>
      </c>
      <c r="T364" s="4">
        <f ca="1">INDEX(INDIRECT($4:$4),Table1[//DB])</f>
        <v>60</v>
      </c>
      <c r="U364" s="4" t="str">
        <f ca="1">INDEX(INDIRECT($4:$4),Table1[//DB])</f>
        <v>PCS</v>
      </c>
      <c r="V364" s="4"/>
      <c r="W364" s="2">
        <f>INDEX([1]!NOTA[C],Table1[[#This Row],[//NOTA]])</f>
        <v>2</v>
      </c>
      <c r="X364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364" s="2">
        <f ca="1">INDEX(INDIRECT($2:$2),Table1[//NOTA])</f>
        <v>0</v>
      </c>
      <c r="Z364" s="2">
        <f>IF(Table1[[#This Row],[CTN]]&lt;1,"",INDEX([1]!NOTA[QTY],Table1[[#This Row],[//NOTA]]))</f>
        <v>120</v>
      </c>
      <c r="AA364" s="2" t="str">
        <f>IF(Table1[[#This Row],[CTN]]&lt;1,"",INDEX([1]!NOTA[STN],Table1[[#This Row],[//NOTA]]))</f>
        <v>PCS</v>
      </c>
      <c r="AB36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120</v>
      </c>
      <c r="AC364" s="4" t="str">
        <f>IF(Table1[[#This Row],[CTN]]&lt;1,INDEX([1]!NOTA[QTY],Table1[[#This Row],[//NOTA]]),"")</f>
        <v/>
      </c>
      <c r="AD364" s="4" t="str">
        <f>IF(Table1[[#This Row],[SISA]]="","",INDEX([1]!NOTA[STN],Table1[[#This Row],[//NOTA]]))</f>
        <v/>
      </c>
      <c r="AE36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64" s="2" t="str">
        <f>IF(Table1[[#This Row],[SISA X]]="","",Table1[[#This Row],[STN X]])</f>
        <v/>
      </c>
      <c r="AG364" s="2" t="str">
        <f ca="1">IF(AND(AX$5:AX$373&gt;=$3:$3,AX$5:AX$373&lt;=$4:$4),Table1[[#This Row],[CTN]],"")</f>
        <v/>
      </c>
      <c r="AH364" s="2" t="str">
        <f ca="1">IF(Table1[[#This Row],[CTN_MG_1]]="","",Table1[[#This Row],[SISA X]])</f>
        <v/>
      </c>
      <c r="AI364" s="2" t="str">
        <f ca="1">IF(Table1[[#This Row],[QTY_ECER_MG_1]]="","",Table1[[#This Row],[STN SISA X]])</f>
        <v/>
      </c>
      <c r="AJ364" s="2" t="str">
        <f ca="1">IF(Table1[[#This Row],[CTN_MG_1]]="","",COUNT(AG$6:AG364))</f>
        <v/>
      </c>
      <c r="AK364" s="2" t="str">
        <f ca="1">IF(AND(Table1[TGL_H]&gt;=$3:$3,Table1[TGL_H]&lt;=$4:$4),Table1[CTN],"")</f>
        <v/>
      </c>
      <c r="AL364" s="2" t="str">
        <f ca="1">IF(Table1[[#This Row],[CTN_MG_2]]="","",Table1[[#This Row],[SISA X]])</f>
        <v/>
      </c>
      <c r="AM364" s="2" t="str">
        <f ca="1">IF(Table1[[#This Row],[QTY_ECER_MG_2]]="","",Table1[[#This Row],[STN SISA X]])</f>
        <v/>
      </c>
      <c r="AN364" s="2" t="str">
        <f ca="1">IF(Table1[[#This Row],[CTN_MG_2]]="","",COUNT(AK$6:AK364))</f>
        <v/>
      </c>
      <c r="AO364" s="2">
        <f ca="1">IF(AND(AX$5:AX$373&gt;=$3:$3,AX$5:AX$373&lt;=$4:$4),Table1[[#This Row],[CTN]],"")</f>
        <v>2</v>
      </c>
      <c r="AP364" s="2" t="str">
        <f ca="1">IF(Table1[[#This Row],[CTN_MG_3]]="","",Table1[[#This Row],[SISA X]])</f>
        <v/>
      </c>
      <c r="AQ364" s="2" t="str">
        <f ca="1">IF(Table1[[#This Row],[QTY_ECER_MG_3]]="","",Table1[[#This Row],[STN SISA X]])</f>
        <v/>
      </c>
      <c r="AR364" s="4">
        <f ca="1">IF(Table1[[#This Row],[CTN_MG_3]]="","",COUNT(AO$6:AO364))</f>
        <v>42</v>
      </c>
      <c r="AS364" s="4" t="str">
        <f ca="1">IF(AND(Table1[[#This Row],[TGL_H]]&gt;=$3:$3,Table1[[#This Row],[TGL_H]]&lt;=$4:$4),Table1[[#This Row],[CTN]],"")</f>
        <v/>
      </c>
      <c r="AT364" s="4" t="str">
        <f ca="1">IF(Table1[[#This Row],[CTN_MG_4]]="","",Table1[[#This Row],[SISA X]])</f>
        <v/>
      </c>
      <c r="AU364" s="4" t="str">
        <f ca="1">IF(Table1[[#This Row],[QTY_ECER_MG_4]]="","",Table1[[#This Row],[STN SISA X]])</f>
        <v/>
      </c>
      <c r="AV364" s="4" t="str">
        <f ca="1">IF(Table1[[#This Row],[CTN_MG_4]]="","",COUNT(AS$6:AS364))</f>
        <v/>
      </c>
      <c r="AW364" s="4">
        <f ca="1">IF(Table1[[#This Row],[ID_4]]="",IF(Table1[[#This Row],[ID_3]]="",IF(Table1[[#This Row],[ID_2]]="",IF(Table1[[#This Row],[ID_1]]="","",1),2),3),4)</f>
        <v>3</v>
      </c>
      <c r="AX364" s="3">
        <f ca="1">INDEX([1]!NOTA[TGL_H],Table1[[#This Row],[//NOTA]])</f>
        <v>45124</v>
      </c>
    </row>
    <row r="365" spans="1:50" x14ac:dyDescent="0.25">
      <c r="A365" s="1">
        <v>454</v>
      </c>
      <c r="D365" s="4" t="str">
        <f ca="1">INDEX([1]!NOTA[NB NOTA_C_QTY],Table1[[#This Row],[//NOTA]])</f>
        <v>bukumewarnaibtsmix2201800pcsuntana</v>
      </c>
      <c r="E365" s="4" t="str">
        <f ca="1">INDEX([1]!NOTA[NB NOTA_C_QTY],Table1[[#This Row],[//NOTA]])&amp;Table1[[#This Row],[MINGGU]]</f>
        <v>bukumewarnaibtsmix2201800pcsuntana3</v>
      </c>
      <c r="F365" s="4">
        <f t="shared" si="6"/>
        <v>454</v>
      </c>
      <c r="G365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65" s="4">
        <f ca="1">MATCH(Table1[[#This Row],[NB NOTA_C_QTY]],[2]!db[NB NOTA_C_QTY+F],0)</f>
        <v>1467</v>
      </c>
      <c r="I365" s="4" t="str">
        <f ca="1">INDEX(INDIRECT($4:$4),Table1[//DB])</f>
        <v>Buku Mewarnai BTS/ Mix 2201</v>
      </c>
      <c r="J365" s="4" t="str">
        <f ca="1">INDEX(INDIRECT($4:$4),Table1[//DB])</f>
        <v>UNTANA</v>
      </c>
      <c r="K365" s="5" t="str">
        <f ca="1">INDEX(INDIRECT($4:$4),Table1[//DB])</f>
        <v>BINTANG SAUDARA</v>
      </c>
      <c r="L365" s="4" t="str">
        <f ca="1">INDEX(INDIRECT($4:$4),Table1[//DB])</f>
        <v>800 PCS</v>
      </c>
      <c r="M365" s="4" t="str">
        <f ca="1">INDEX(INDIRECT($4:$4),Table1[//DB])</f>
        <v>buku</v>
      </c>
      <c r="N365" s="4" t="str">
        <f ca="1">INDEX(INDIRECT($4:$4),Table1[//DB])</f>
        <v>800</v>
      </c>
      <c r="O365" s="4" t="str">
        <f ca="1">INDEX(INDIRECT($4:$4),Table1[//DB])</f>
        <v>PCS</v>
      </c>
      <c r="P365" s="4" t="str">
        <f ca="1">INDEX(INDIRECT($4:$4),Table1[//DB])</f>
        <v/>
      </c>
      <c r="Q365" s="4" t="str">
        <f ca="1">INDEX(INDIRECT($4:$4),Table1[//DB])</f>
        <v/>
      </c>
      <c r="R365" s="4" t="str">
        <f ca="1">INDEX(INDIRECT($4:$4),Table1[//DB])</f>
        <v/>
      </c>
      <c r="S365" s="4" t="str">
        <f ca="1">INDEX(INDIRECT($4:$4),Table1[//DB])</f>
        <v/>
      </c>
      <c r="T365" s="4">
        <f ca="1">INDEX(INDIRECT($4:$4),Table1[//DB])</f>
        <v>800</v>
      </c>
      <c r="U365" s="4" t="str">
        <f ca="1">INDEX(INDIRECT($4:$4),Table1[//DB])</f>
        <v>PCS</v>
      </c>
      <c r="V365" s="4"/>
      <c r="W365" s="2">
        <f>INDEX([1]!NOTA[C],Table1[[#This Row],[//NOTA]])</f>
        <v>2</v>
      </c>
      <c r="X365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365" s="2">
        <f ca="1">INDEX(INDIRECT($2:$2),Table1[//NOTA])</f>
        <v>0</v>
      </c>
      <c r="Z365" s="2">
        <f>IF(Table1[[#This Row],[CTN]]&lt;1,"",INDEX([1]!NOTA[QTY],Table1[[#This Row],[//NOTA]]))</f>
        <v>1600</v>
      </c>
      <c r="AA365" s="2" t="str">
        <f>IF(Table1[[#This Row],[CTN]]&lt;1,"",INDEX([1]!NOTA[STN],Table1[[#This Row],[//NOTA]]))</f>
        <v>PCS</v>
      </c>
      <c r="AB36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1600</v>
      </c>
      <c r="AC365" s="4" t="str">
        <f>IF(Table1[[#This Row],[CTN]]&lt;1,INDEX([1]!NOTA[QTY],Table1[[#This Row],[//NOTA]]),"")</f>
        <v/>
      </c>
      <c r="AD365" s="4" t="str">
        <f>IF(Table1[[#This Row],[SISA]]="","",INDEX([1]!NOTA[STN],Table1[[#This Row],[//NOTA]]))</f>
        <v/>
      </c>
      <c r="AE36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65" s="2" t="str">
        <f>IF(Table1[[#This Row],[SISA X]]="","",Table1[[#This Row],[STN X]])</f>
        <v/>
      </c>
      <c r="AG365" s="2" t="str">
        <f ca="1">IF(AND(AX$5:AX$373&gt;=$3:$3,AX$5:AX$373&lt;=$4:$4),Table1[[#This Row],[CTN]],"")</f>
        <v/>
      </c>
      <c r="AH365" s="2" t="str">
        <f ca="1">IF(Table1[[#This Row],[CTN_MG_1]]="","",Table1[[#This Row],[SISA X]])</f>
        <v/>
      </c>
      <c r="AI365" s="2" t="str">
        <f ca="1">IF(Table1[[#This Row],[QTY_ECER_MG_1]]="","",Table1[[#This Row],[STN SISA X]])</f>
        <v/>
      </c>
      <c r="AJ365" s="2" t="str">
        <f ca="1">IF(Table1[[#This Row],[CTN_MG_1]]="","",COUNT(AG$6:AG365))</f>
        <v/>
      </c>
      <c r="AK365" s="2" t="str">
        <f ca="1">IF(AND(Table1[TGL_H]&gt;=$3:$3,Table1[TGL_H]&lt;=$4:$4),Table1[CTN],"")</f>
        <v/>
      </c>
      <c r="AL365" s="2" t="str">
        <f ca="1">IF(Table1[[#This Row],[CTN_MG_2]]="","",Table1[[#This Row],[SISA X]])</f>
        <v/>
      </c>
      <c r="AM365" s="2" t="str">
        <f ca="1">IF(Table1[[#This Row],[QTY_ECER_MG_2]]="","",Table1[[#This Row],[STN SISA X]])</f>
        <v/>
      </c>
      <c r="AN365" s="2" t="str">
        <f ca="1">IF(Table1[[#This Row],[CTN_MG_2]]="","",COUNT(AK$6:AK365))</f>
        <v/>
      </c>
      <c r="AO365" s="2">
        <f ca="1">IF(AND(AX$5:AX$373&gt;=$3:$3,AX$5:AX$373&lt;=$4:$4),Table1[[#This Row],[CTN]],"")</f>
        <v>2</v>
      </c>
      <c r="AP365" s="2" t="str">
        <f ca="1">IF(Table1[[#This Row],[CTN_MG_3]]="","",Table1[[#This Row],[SISA X]])</f>
        <v/>
      </c>
      <c r="AQ365" s="2" t="str">
        <f ca="1">IF(Table1[[#This Row],[QTY_ECER_MG_3]]="","",Table1[[#This Row],[STN SISA X]])</f>
        <v/>
      </c>
      <c r="AR365" s="4">
        <f ca="1">IF(Table1[[#This Row],[CTN_MG_3]]="","",COUNT(AO$6:AO365))</f>
        <v>43</v>
      </c>
      <c r="AS365" s="4" t="str">
        <f ca="1">IF(AND(Table1[[#This Row],[TGL_H]]&gt;=$3:$3,Table1[[#This Row],[TGL_H]]&lt;=$4:$4),Table1[[#This Row],[CTN]],"")</f>
        <v/>
      </c>
      <c r="AT365" s="4" t="str">
        <f ca="1">IF(Table1[[#This Row],[CTN_MG_4]]="","",Table1[[#This Row],[SISA X]])</f>
        <v/>
      </c>
      <c r="AU365" s="4" t="str">
        <f ca="1">IF(Table1[[#This Row],[QTY_ECER_MG_4]]="","",Table1[[#This Row],[STN SISA X]])</f>
        <v/>
      </c>
      <c r="AV365" s="4" t="str">
        <f ca="1">IF(Table1[[#This Row],[CTN_MG_4]]="","",COUNT(AS$6:AS365))</f>
        <v/>
      </c>
      <c r="AW365" s="4">
        <f ca="1">IF(Table1[[#This Row],[ID_4]]="",IF(Table1[[#This Row],[ID_3]]="",IF(Table1[[#This Row],[ID_2]]="",IF(Table1[[#This Row],[ID_1]]="","",1),2),3),4)</f>
        <v>3</v>
      </c>
      <c r="AX365" s="3">
        <f ca="1">INDEX([1]!NOTA[TGL_H],Table1[[#This Row],[//NOTA]])</f>
        <v>45124</v>
      </c>
    </row>
    <row r="366" spans="1:50" x14ac:dyDescent="0.25">
      <c r="A366" s="1">
        <v>455</v>
      </c>
      <c r="D366" s="4" t="str">
        <f ca="1">INDEX([1]!NOTA[NB NOTA_C_QTY],Table1[[#This Row],[//NOTA]])</f>
        <v>clipboardtransfoliofancytr2335144pcsuntana</v>
      </c>
      <c r="E366" s="4" t="str">
        <f ca="1">INDEX([1]!NOTA[NB NOTA_C_QTY],Table1[[#This Row],[//NOTA]])&amp;Table1[[#This Row],[MINGGU]]</f>
        <v>clipboardtransfoliofancytr2335144pcsuntana3</v>
      </c>
      <c r="F366" s="4">
        <f t="shared" si="6"/>
        <v>455</v>
      </c>
      <c r="G366" s="4">
        <f ca="1">IF(Table1[[#This Row],[FAKTUR]]="UNTANA",MATCH(Table1[[#This Row],[NB NOTA_C_QTY]],[3]!GLOBAL[POINTER],0),IF(Table1[[#This Row],[FAKTUR]]="ARTO MORO",MATCH(Table1[[#This Row],[NB NOTA_C_QTY]],[3]!Table2[Column2],0),""))</f>
        <v>637</v>
      </c>
      <c r="H366" s="4">
        <f ca="1">MATCH(Table1[[#This Row],[NB NOTA_C_QTY]],[2]!db[NB NOTA_C_QTY+F],0)</f>
        <v>1511</v>
      </c>
      <c r="I366" s="4" t="str">
        <f ca="1">INDEX(INDIRECT($4:$4),Table1[//DB])</f>
        <v>Clip Board Trans Folio Fancy TR-2335</v>
      </c>
      <c r="J366" s="4" t="str">
        <f ca="1">INDEX(INDIRECT($4:$4),Table1[//DB])</f>
        <v>UNTANA</v>
      </c>
      <c r="K366" s="5" t="str">
        <f ca="1">INDEX(INDIRECT($4:$4),Table1[//DB])</f>
        <v>BINTANG SAUDARA</v>
      </c>
      <c r="L366" s="4" t="str">
        <f ca="1">INDEX(INDIRECT($4:$4),Table1[//DB])</f>
        <v>144 PCS</v>
      </c>
      <c r="M366" s="4" t="str">
        <f ca="1">INDEX(INDIRECT($4:$4),Table1[//DB])</f>
        <v>clip</v>
      </c>
      <c r="N366" s="4" t="str">
        <f ca="1">INDEX(INDIRECT($4:$4),Table1[//DB])</f>
        <v>144</v>
      </c>
      <c r="O366" s="4" t="str">
        <f ca="1">INDEX(INDIRECT($4:$4),Table1[//DB])</f>
        <v>PCS</v>
      </c>
      <c r="P366" s="4" t="str">
        <f ca="1">INDEX(INDIRECT($4:$4),Table1[//DB])</f>
        <v/>
      </c>
      <c r="Q366" s="4" t="str">
        <f ca="1">INDEX(INDIRECT($4:$4),Table1[//DB])</f>
        <v/>
      </c>
      <c r="R366" s="4" t="str">
        <f ca="1">INDEX(INDIRECT($4:$4),Table1[//DB])</f>
        <v/>
      </c>
      <c r="S366" s="4" t="str">
        <f ca="1">INDEX(INDIRECT($4:$4),Table1[//DB])</f>
        <v/>
      </c>
      <c r="T366" s="4">
        <f ca="1">INDEX(INDIRECT($4:$4),Table1[//DB])</f>
        <v>144</v>
      </c>
      <c r="U366" s="4" t="str">
        <f ca="1">INDEX(INDIRECT($4:$4),Table1[//DB])</f>
        <v>PCS</v>
      </c>
      <c r="V366" s="4"/>
      <c r="W366" s="2">
        <f>INDEX([1]!NOTA[C],Table1[[#This Row],[//NOTA]])</f>
        <v>2</v>
      </c>
      <c r="X366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366" s="2">
        <f ca="1">INDEX(INDIRECT($2:$2),Table1[//NOTA])</f>
        <v>0</v>
      </c>
      <c r="Z366" s="2">
        <f>IF(Table1[[#This Row],[CTN]]&lt;1,"",INDEX([1]!NOTA[QTY],Table1[[#This Row],[//NOTA]]))</f>
        <v>288</v>
      </c>
      <c r="AA366" s="2" t="str">
        <f>IF(Table1[[#This Row],[CTN]]&lt;1,"",INDEX([1]!NOTA[STN],Table1[[#This Row],[//NOTA]]))</f>
        <v>PCS</v>
      </c>
      <c r="AB36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C366" s="4" t="str">
        <f>IF(Table1[[#This Row],[CTN]]&lt;1,INDEX([1]!NOTA[QTY],Table1[[#This Row],[//NOTA]]),"")</f>
        <v/>
      </c>
      <c r="AD366" s="4" t="str">
        <f>IF(Table1[[#This Row],[SISA]]="","",INDEX([1]!NOTA[STN],Table1[[#This Row],[//NOTA]]))</f>
        <v/>
      </c>
      <c r="AE36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66" s="2" t="str">
        <f>IF(Table1[[#This Row],[SISA X]]="","",Table1[[#This Row],[STN X]])</f>
        <v/>
      </c>
      <c r="AG366" s="2" t="str">
        <f ca="1">IF(AND(AX$5:AX$373&gt;=$3:$3,AX$5:AX$373&lt;=$4:$4),Table1[[#This Row],[CTN]],"")</f>
        <v/>
      </c>
      <c r="AH366" s="2" t="str">
        <f ca="1">IF(Table1[[#This Row],[CTN_MG_1]]="","",Table1[[#This Row],[SISA X]])</f>
        <v/>
      </c>
      <c r="AI366" s="2" t="str">
        <f ca="1">IF(Table1[[#This Row],[QTY_ECER_MG_1]]="","",Table1[[#This Row],[STN SISA X]])</f>
        <v/>
      </c>
      <c r="AJ366" s="2" t="str">
        <f ca="1">IF(Table1[[#This Row],[CTN_MG_1]]="","",COUNT(AG$6:AG366))</f>
        <v/>
      </c>
      <c r="AK366" s="2" t="str">
        <f ca="1">IF(AND(Table1[TGL_H]&gt;=$3:$3,Table1[TGL_H]&lt;=$4:$4),Table1[CTN],"")</f>
        <v/>
      </c>
      <c r="AL366" s="2" t="str">
        <f ca="1">IF(Table1[[#This Row],[CTN_MG_2]]="","",Table1[[#This Row],[SISA X]])</f>
        <v/>
      </c>
      <c r="AM366" s="2" t="str">
        <f ca="1">IF(Table1[[#This Row],[QTY_ECER_MG_2]]="","",Table1[[#This Row],[STN SISA X]])</f>
        <v/>
      </c>
      <c r="AN366" s="2" t="str">
        <f ca="1">IF(Table1[[#This Row],[CTN_MG_2]]="","",COUNT(AK$6:AK366))</f>
        <v/>
      </c>
      <c r="AO366" s="2">
        <f ca="1">IF(AND(AX$5:AX$373&gt;=$3:$3,AX$5:AX$373&lt;=$4:$4),Table1[[#This Row],[CTN]],"")</f>
        <v>2</v>
      </c>
      <c r="AP366" s="2" t="str">
        <f ca="1">IF(Table1[[#This Row],[CTN_MG_3]]="","",Table1[[#This Row],[SISA X]])</f>
        <v/>
      </c>
      <c r="AQ366" s="2" t="str">
        <f ca="1">IF(Table1[[#This Row],[QTY_ECER_MG_3]]="","",Table1[[#This Row],[STN SISA X]])</f>
        <v/>
      </c>
      <c r="AR366" s="4">
        <f ca="1">IF(Table1[[#This Row],[CTN_MG_3]]="","",COUNT(AO$6:AO366))</f>
        <v>44</v>
      </c>
      <c r="AS366" s="4" t="str">
        <f ca="1">IF(AND(Table1[[#This Row],[TGL_H]]&gt;=$3:$3,Table1[[#This Row],[TGL_H]]&lt;=$4:$4),Table1[[#This Row],[CTN]],"")</f>
        <v/>
      </c>
      <c r="AT366" s="4" t="str">
        <f ca="1">IF(Table1[[#This Row],[CTN_MG_4]]="","",Table1[[#This Row],[SISA X]])</f>
        <v/>
      </c>
      <c r="AU366" s="4" t="str">
        <f ca="1">IF(Table1[[#This Row],[QTY_ECER_MG_4]]="","",Table1[[#This Row],[STN SISA X]])</f>
        <v/>
      </c>
      <c r="AV366" s="4" t="str">
        <f ca="1">IF(Table1[[#This Row],[CTN_MG_4]]="","",COUNT(AS$6:AS366))</f>
        <v/>
      </c>
      <c r="AW366" s="4">
        <f ca="1">IF(Table1[[#This Row],[ID_4]]="",IF(Table1[[#This Row],[ID_3]]="",IF(Table1[[#This Row],[ID_2]]="",IF(Table1[[#This Row],[ID_1]]="","",1),2),3),4)</f>
        <v>3</v>
      </c>
      <c r="AX366" s="3">
        <f ca="1">INDEX([1]!NOTA[TGL_H],Table1[[#This Row],[//NOTA]])</f>
        <v>45124</v>
      </c>
    </row>
    <row r="367" spans="1:50" x14ac:dyDescent="0.25">
      <c r="A367" s="1">
        <v>456</v>
      </c>
      <c r="D367" s="4" t="str">
        <f ca="1">INDEX([1]!NOTA[NB NOTA_C_QTY],Table1[[#This Row],[//NOTA]])</f>
        <v>notebookexclusive080196pcsuntana</v>
      </c>
      <c r="E367" s="4" t="str">
        <f ca="1">INDEX([1]!NOTA[NB NOTA_C_QTY],Table1[[#This Row],[//NOTA]])&amp;Table1[[#This Row],[MINGGU]]</f>
        <v>notebookexclusive080196pcsuntana3</v>
      </c>
      <c r="F367" s="4">
        <f t="shared" si="6"/>
        <v>456</v>
      </c>
      <c r="G367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67" s="4">
        <f ca="1">MATCH(Table1[[#This Row],[NB NOTA_C_QTY]],[2]!db[NB NOTA_C_QTY+F],0)</f>
        <v>2104</v>
      </c>
      <c r="I367" s="4" t="str">
        <f ca="1">INDEX(INDIRECT($4:$4),Table1[//DB])</f>
        <v>NB Exclusive 0801/ 80</v>
      </c>
      <c r="J367" s="4" t="str">
        <f ca="1">INDEX(INDIRECT($4:$4),Table1[//DB])</f>
        <v>UNTANA</v>
      </c>
      <c r="K367" s="5" t="str">
        <f ca="1">INDEX(INDIRECT($4:$4),Table1[//DB])</f>
        <v>BINTANG SAUDARA</v>
      </c>
      <c r="L367" s="4" t="str">
        <f ca="1">INDEX(INDIRECT($4:$4),Table1[//DB])</f>
        <v>96 pcs</v>
      </c>
      <c r="M367" s="4" t="str">
        <f ca="1">INDEX(INDIRECT($4:$4),Table1[//DB])</f>
        <v>note</v>
      </c>
      <c r="N367" s="4" t="str">
        <f ca="1">INDEX(INDIRECT($4:$4),Table1[//DB])</f>
        <v>96</v>
      </c>
      <c r="O367" s="4" t="str">
        <f ca="1">INDEX(INDIRECT($4:$4),Table1[//DB])</f>
        <v>pcs</v>
      </c>
      <c r="P367" s="4" t="str">
        <f ca="1">INDEX(INDIRECT($4:$4),Table1[//DB])</f>
        <v/>
      </c>
      <c r="Q367" s="4" t="str">
        <f ca="1">INDEX(INDIRECT($4:$4),Table1[//DB])</f>
        <v/>
      </c>
      <c r="R367" s="4" t="str">
        <f ca="1">INDEX(INDIRECT($4:$4),Table1[//DB])</f>
        <v/>
      </c>
      <c r="S367" s="4" t="str">
        <f ca="1">INDEX(INDIRECT($4:$4),Table1[//DB])</f>
        <v/>
      </c>
      <c r="T367" s="4">
        <f ca="1">INDEX(INDIRECT($4:$4),Table1[//DB])</f>
        <v>96</v>
      </c>
      <c r="U367" s="4" t="str">
        <f ca="1">INDEX(INDIRECT($4:$4),Table1[//DB])</f>
        <v>pcs</v>
      </c>
      <c r="V367" s="4"/>
      <c r="W367" s="2">
        <f>INDEX([1]!NOTA[C],Table1[[#This Row],[//NOTA]])</f>
        <v>2</v>
      </c>
      <c r="X367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367" s="2">
        <f ca="1">INDEX(INDIRECT($2:$2),Table1[//NOTA])</f>
        <v>0</v>
      </c>
      <c r="Z367" s="2">
        <f>IF(Table1[[#This Row],[CTN]]&lt;1,"",INDEX([1]!NOTA[QTY],Table1[[#This Row],[//NOTA]]))</f>
        <v>192</v>
      </c>
      <c r="AA367" s="2" t="str">
        <f>IF(Table1[[#This Row],[CTN]]&lt;1,"",INDEX([1]!NOTA[STN],Table1[[#This Row],[//NOTA]]))</f>
        <v>PCS</v>
      </c>
      <c r="AB36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192</v>
      </c>
      <c r="AC367" s="4" t="str">
        <f>IF(Table1[[#This Row],[CTN]]&lt;1,INDEX([1]!NOTA[QTY],Table1[[#This Row],[//NOTA]]),"")</f>
        <v/>
      </c>
      <c r="AD367" s="4" t="str">
        <f>IF(Table1[[#This Row],[SISA]]="","",INDEX([1]!NOTA[STN],Table1[[#This Row],[//NOTA]]))</f>
        <v/>
      </c>
      <c r="AE36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67" s="2" t="str">
        <f>IF(Table1[[#This Row],[SISA X]]="","",Table1[[#This Row],[STN X]])</f>
        <v/>
      </c>
      <c r="AG367" s="2" t="str">
        <f ca="1">IF(AND(AX$5:AX$373&gt;=$3:$3,AX$5:AX$373&lt;=$4:$4),Table1[[#This Row],[CTN]],"")</f>
        <v/>
      </c>
      <c r="AH367" s="2" t="str">
        <f ca="1">IF(Table1[[#This Row],[CTN_MG_1]]="","",Table1[[#This Row],[SISA X]])</f>
        <v/>
      </c>
      <c r="AI367" s="2" t="str">
        <f ca="1">IF(Table1[[#This Row],[QTY_ECER_MG_1]]="","",Table1[[#This Row],[STN SISA X]])</f>
        <v/>
      </c>
      <c r="AJ367" s="2" t="str">
        <f ca="1">IF(Table1[[#This Row],[CTN_MG_1]]="","",COUNT(AG$6:AG367))</f>
        <v/>
      </c>
      <c r="AK367" s="2" t="str">
        <f ca="1">IF(AND(Table1[TGL_H]&gt;=$3:$3,Table1[TGL_H]&lt;=$4:$4),Table1[CTN],"")</f>
        <v/>
      </c>
      <c r="AL367" s="2" t="str">
        <f ca="1">IF(Table1[[#This Row],[CTN_MG_2]]="","",Table1[[#This Row],[SISA X]])</f>
        <v/>
      </c>
      <c r="AM367" s="2" t="str">
        <f ca="1">IF(Table1[[#This Row],[QTY_ECER_MG_2]]="","",Table1[[#This Row],[STN SISA X]])</f>
        <v/>
      </c>
      <c r="AN367" s="2" t="str">
        <f ca="1">IF(Table1[[#This Row],[CTN_MG_2]]="","",COUNT(AK$6:AK367))</f>
        <v/>
      </c>
      <c r="AO367" s="2">
        <f ca="1">IF(AND(AX$5:AX$373&gt;=$3:$3,AX$5:AX$373&lt;=$4:$4),Table1[[#This Row],[CTN]],"")</f>
        <v>2</v>
      </c>
      <c r="AP367" s="2" t="str">
        <f ca="1">IF(Table1[[#This Row],[CTN_MG_3]]="","",Table1[[#This Row],[SISA X]])</f>
        <v/>
      </c>
      <c r="AQ367" s="2" t="str">
        <f ca="1">IF(Table1[[#This Row],[QTY_ECER_MG_3]]="","",Table1[[#This Row],[STN SISA X]])</f>
        <v/>
      </c>
      <c r="AR367" s="4">
        <f ca="1">IF(Table1[[#This Row],[CTN_MG_3]]="","",COUNT(AO$6:AO367))</f>
        <v>45</v>
      </c>
      <c r="AS367" s="4" t="str">
        <f ca="1">IF(AND(Table1[[#This Row],[TGL_H]]&gt;=$3:$3,Table1[[#This Row],[TGL_H]]&lt;=$4:$4),Table1[[#This Row],[CTN]],"")</f>
        <v/>
      </c>
      <c r="AT367" s="4" t="str">
        <f ca="1">IF(Table1[[#This Row],[CTN_MG_4]]="","",Table1[[#This Row],[SISA X]])</f>
        <v/>
      </c>
      <c r="AU367" s="4" t="str">
        <f ca="1">IF(Table1[[#This Row],[QTY_ECER_MG_4]]="","",Table1[[#This Row],[STN SISA X]])</f>
        <v/>
      </c>
      <c r="AV367" s="4" t="str">
        <f ca="1">IF(Table1[[#This Row],[CTN_MG_4]]="","",COUNT(AS$6:AS367))</f>
        <v/>
      </c>
      <c r="AW367" s="4">
        <f ca="1">IF(Table1[[#This Row],[ID_4]]="",IF(Table1[[#This Row],[ID_3]]="",IF(Table1[[#This Row],[ID_2]]="",IF(Table1[[#This Row],[ID_1]]="","",1),2),3),4)</f>
        <v>3</v>
      </c>
      <c r="AX367" s="3">
        <f ca="1">INDEX([1]!NOTA[TGL_H],Table1[[#This Row],[//NOTA]])</f>
        <v>45124</v>
      </c>
    </row>
    <row r="368" spans="1:50" x14ac:dyDescent="0.25">
      <c r="A368" s="1">
        <v>457</v>
      </c>
      <c r="D368" s="4" t="str">
        <f ca="1">INDEX([1]!NOTA[NB NOTA_C_QTY],Table1[[#This Row],[//NOTA]])</f>
        <v>paperbagcoklattgtebal40lsnuntana</v>
      </c>
      <c r="E368" s="4" t="str">
        <f ca="1">INDEX([1]!NOTA[NB NOTA_C_QTY],Table1[[#This Row],[//NOTA]])&amp;Table1[[#This Row],[MINGGU]]</f>
        <v>paperbagcoklattgtebal40lsnuntana3</v>
      </c>
      <c r="F368" s="4">
        <f t="shared" si="6"/>
        <v>457</v>
      </c>
      <c r="G368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68" s="4">
        <f ca="1">MATCH(Table1[[#This Row],[NB NOTA_C_QTY]],[2]!db[NB NOTA_C_QTY+F],0)</f>
        <v>2561</v>
      </c>
      <c r="I368" s="4" t="str">
        <f ca="1">INDEX(INDIRECT($4:$4),Table1[//DB])</f>
        <v>Tas Coklat Tanggung Besar</v>
      </c>
      <c r="J368" s="4" t="str">
        <f ca="1">INDEX(INDIRECT($4:$4),Table1[//DB])</f>
        <v>UNTANA</v>
      </c>
      <c r="K368" s="5" t="str">
        <f ca="1">INDEX(INDIRECT($4:$4),Table1[//DB])</f>
        <v>BINTANG SAUDARA</v>
      </c>
      <c r="L368" s="4" t="str">
        <f ca="1">INDEX(INDIRECT($4:$4),Table1[//DB])</f>
        <v>40 LSN</v>
      </c>
      <c r="M368" s="4" t="str">
        <f ca="1">INDEX(INDIRECT($4:$4),Table1[//DB])</f>
        <v>tas</v>
      </c>
      <c r="N368" s="4" t="str">
        <f ca="1">INDEX(INDIRECT($4:$4),Table1[//DB])</f>
        <v>40</v>
      </c>
      <c r="O368" s="4" t="str">
        <f ca="1">INDEX(INDIRECT($4:$4),Table1[//DB])</f>
        <v>LSN</v>
      </c>
      <c r="P368" s="4">
        <f ca="1">INDEX(INDIRECT($4:$4),Table1[//DB])</f>
        <v>12</v>
      </c>
      <c r="Q368" s="4" t="str">
        <f ca="1">INDEX(INDIRECT($4:$4),Table1[//DB])</f>
        <v>PCS</v>
      </c>
      <c r="R368" s="4" t="str">
        <f ca="1">INDEX(INDIRECT($4:$4),Table1[//DB])</f>
        <v/>
      </c>
      <c r="S368" s="4" t="str">
        <f ca="1">INDEX(INDIRECT($4:$4),Table1[//DB])</f>
        <v/>
      </c>
      <c r="T368" s="4">
        <f ca="1">INDEX(INDIRECT($4:$4),Table1[//DB])</f>
        <v>480</v>
      </c>
      <c r="U368" s="4" t="str">
        <f ca="1">INDEX(INDIRECT($4:$4),Table1[//DB])</f>
        <v>PCS</v>
      </c>
      <c r="V368" s="4"/>
      <c r="W368" s="2">
        <f>INDEX([1]!NOTA[C],Table1[[#This Row],[//NOTA]])</f>
        <v>2</v>
      </c>
      <c r="X368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368" s="2">
        <f ca="1">INDEX(INDIRECT($2:$2),Table1[//NOTA])</f>
        <v>0</v>
      </c>
      <c r="Z368" s="2">
        <f>IF(Table1[[#This Row],[CTN]]&lt;1,"",INDEX([1]!NOTA[QTY],Table1[[#This Row],[//NOTA]]))</f>
        <v>80</v>
      </c>
      <c r="AA368" s="2" t="str">
        <f>IF(Table1[[#This Row],[CTN]]&lt;1,"",INDEX([1]!NOTA[STN],Table1[[#This Row],[//NOTA]]))</f>
        <v>LSN</v>
      </c>
      <c r="AB368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960</v>
      </c>
      <c r="AC368" s="4" t="str">
        <f>IF(Table1[[#This Row],[CTN]]&lt;1,INDEX([1]!NOTA[QTY],Table1[[#This Row],[//NOTA]]),"")</f>
        <v/>
      </c>
      <c r="AD368" s="4" t="str">
        <f>IF(Table1[[#This Row],[SISA]]="","",INDEX([1]!NOTA[STN],Table1[[#This Row],[//NOTA]]))</f>
        <v/>
      </c>
      <c r="AE36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68" s="2" t="str">
        <f>IF(Table1[[#This Row],[SISA X]]="","",Table1[[#This Row],[STN X]])</f>
        <v/>
      </c>
      <c r="AG368" s="2" t="str">
        <f ca="1">IF(AND(AX$5:AX$373&gt;=$3:$3,AX$5:AX$373&lt;=$4:$4),Table1[[#This Row],[CTN]],"")</f>
        <v/>
      </c>
      <c r="AH368" s="2" t="str">
        <f ca="1">IF(Table1[[#This Row],[CTN_MG_1]]="","",Table1[[#This Row],[SISA X]])</f>
        <v/>
      </c>
      <c r="AI368" s="2" t="str">
        <f ca="1">IF(Table1[[#This Row],[QTY_ECER_MG_1]]="","",Table1[[#This Row],[STN SISA X]])</f>
        <v/>
      </c>
      <c r="AJ368" s="2" t="str">
        <f ca="1">IF(Table1[[#This Row],[CTN_MG_1]]="","",COUNT(AG$6:AG368))</f>
        <v/>
      </c>
      <c r="AK368" s="2" t="str">
        <f ca="1">IF(AND(Table1[TGL_H]&gt;=$3:$3,Table1[TGL_H]&lt;=$4:$4),Table1[CTN],"")</f>
        <v/>
      </c>
      <c r="AL368" s="2" t="str">
        <f ca="1">IF(Table1[[#This Row],[CTN_MG_2]]="","",Table1[[#This Row],[SISA X]])</f>
        <v/>
      </c>
      <c r="AM368" s="2" t="str">
        <f ca="1">IF(Table1[[#This Row],[QTY_ECER_MG_2]]="","",Table1[[#This Row],[STN SISA X]])</f>
        <v/>
      </c>
      <c r="AN368" s="2" t="str">
        <f ca="1">IF(Table1[[#This Row],[CTN_MG_2]]="","",COUNT(AK$6:AK368))</f>
        <v/>
      </c>
      <c r="AO368" s="2">
        <f ca="1">IF(AND(AX$5:AX$373&gt;=$3:$3,AX$5:AX$373&lt;=$4:$4),Table1[[#This Row],[CTN]],"")</f>
        <v>2</v>
      </c>
      <c r="AP368" s="2" t="str">
        <f ca="1">IF(Table1[[#This Row],[CTN_MG_3]]="","",Table1[[#This Row],[SISA X]])</f>
        <v/>
      </c>
      <c r="AQ368" s="2" t="str">
        <f ca="1">IF(Table1[[#This Row],[QTY_ECER_MG_3]]="","",Table1[[#This Row],[STN SISA X]])</f>
        <v/>
      </c>
      <c r="AR368" s="4">
        <f ca="1">IF(Table1[[#This Row],[CTN_MG_3]]="","",COUNT(AO$6:AO368))</f>
        <v>46</v>
      </c>
      <c r="AS368" s="4" t="str">
        <f ca="1">IF(AND(Table1[[#This Row],[TGL_H]]&gt;=$3:$3,Table1[[#This Row],[TGL_H]]&lt;=$4:$4),Table1[[#This Row],[CTN]],"")</f>
        <v/>
      </c>
      <c r="AT368" s="4" t="str">
        <f ca="1">IF(Table1[[#This Row],[CTN_MG_4]]="","",Table1[[#This Row],[SISA X]])</f>
        <v/>
      </c>
      <c r="AU368" s="4" t="str">
        <f ca="1">IF(Table1[[#This Row],[QTY_ECER_MG_4]]="","",Table1[[#This Row],[STN SISA X]])</f>
        <v/>
      </c>
      <c r="AV368" s="4" t="str">
        <f ca="1">IF(Table1[[#This Row],[CTN_MG_4]]="","",COUNT(AS$6:AS368))</f>
        <v/>
      </c>
      <c r="AW368" s="4">
        <f ca="1">IF(Table1[[#This Row],[ID_4]]="",IF(Table1[[#This Row],[ID_3]]="",IF(Table1[[#This Row],[ID_2]]="",IF(Table1[[#This Row],[ID_1]]="","",1),2),3),4)</f>
        <v>3</v>
      </c>
      <c r="AX368" s="3">
        <f ca="1">INDEX([1]!NOTA[TGL_H],Table1[[#This Row],[//NOTA]])</f>
        <v>45124</v>
      </c>
    </row>
    <row r="369" spans="1:50" x14ac:dyDescent="0.25">
      <c r="A369" s="1">
        <v>458</v>
      </c>
      <c r="D369" s="4" t="str">
        <f ca="1">INDEX([1]!NOTA[NB NOTA_C_QTY],Table1[[#This Row],[//NOTA]])</f>
        <v>sketchbooka4355772pcsuntana</v>
      </c>
      <c r="E369" s="4" t="str">
        <f ca="1">INDEX([1]!NOTA[NB NOTA_C_QTY],Table1[[#This Row],[//NOTA]])&amp;Table1[[#This Row],[MINGGU]]</f>
        <v>sketchbooka4355772pcsuntana3</v>
      </c>
      <c r="F369" s="4">
        <f t="shared" si="6"/>
        <v>458</v>
      </c>
      <c r="G369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69" s="4">
        <f ca="1">MATCH(Table1[[#This Row],[NB NOTA_C_QTY]],[2]!db[NB NOTA_C_QTY+F],0)</f>
        <v>1228</v>
      </c>
      <c r="I369" s="4" t="str">
        <f ca="1">INDEX(INDIRECT($4:$4),Table1[//DB])</f>
        <v>Bk Sketsa A4-3557</v>
      </c>
      <c r="J369" s="4" t="str">
        <f ca="1">INDEX(INDIRECT($4:$4),Table1[//DB])</f>
        <v>UNTANA</v>
      </c>
      <c r="K369" s="5" t="str">
        <f ca="1">INDEX(INDIRECT($4:$4),Table1[//DB])</f>
        <v>BINTANG SAUDARA</v>
      </c>
      <c r="L369" s="4" t="str">
        <f ca="1">INDEX(INDIRECT($4:$4),Table1[//DB])</f>
        <v>72 PCS</v>
      </c>
      <c r="M369" s="4" t="str">
        <f ca="1">INDEX(INDIRECT($4:$4),Table1[//DB])</f>
        <v>buku</v>
      </c>
      <c r="N369" s="4" t="str">
        <f ca="1">INDEX(INDIRECT($4:$4),Table1[//DB])</f>
        <v>72</v>
      </c>
      <c r="O369" s="4" t="str">
        <f ca="1">INDEX(INDIRECT($4:$4),Table1[//DB])</f>
        <v>PCS</v>
      </c>
      <c r="P369" s="4" t="str">
        <f ca="1">INDEX(INDIRECT($4:$4),Table1[//DB])</f>
        <v/>
      </c>
      <c r="Q369" s="4" t="str">
        <f ca="1">INDEX(INDIRECT($4:$4),Table1[//DB])</f>
        <v/>
      </c>
      <c r="R369" s="4" t="str">
        <f ca="1">INDEX(INDIRECT($4:$4),Table1[//DB])</f>
        <v/>
      </c>
      <c r="S369" s="4" t="str">
        <f ca="1">INDEX(INDIRECT($4:$4),Table1[//DB])</f>
        <v/>
      </c>
      <c r="T369" s="4">
        <f ca="1">INDEX(INDIRECT($4:$4),Table1[//DB])</f>
        <v>72</v>
      </c>
      <c r="U369" s="4" t="str">
        <f ca="1">INDEX(INDIRECT($4:$4),Table1[//DB])</f>
        <v>PCS</v>
      </c>
      <c r="V369" s="4"/>
      <c r="W369" s="2">
        <f>INDEX([1]!NOTA[C],Table1[[#This Row],[//NOTA]])</f>
        <v>1</v>
      </c>
      <c r="X369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69" s="2">
        <f ca="1">INDEX(INDIRECT($2:$2),Table1[//NOTA])</f>
        <v>0</v>
      </c>
      <c r="Z369" s="2">
        <f>IF(Table1[[#This Row],[CTN]]&lt;1,"",INDEX([1]!NOTA[QTY],Table1[[#This Row],[//NOTA]]))</f>
        <v>72</v>
      </c>
      <c r="AA369" s="2" t="str">
        <f>IF(Table1[[#This Row],[CTN]]&lt;1,"",INDEX([1]!NOTA[STN],Table1[[#This Row],[//NOTA]]))</f>
        <v>PCS</v>
      </c>
      <c r="AB36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</v>
      </c>
      <c r="AC369" s="4" t="str">
        <f>IF(Table1[[#This Row],[CTN]]&lt;1,INDEX([1]!NOTA[QTY],Table1[[#This Row],[//NOTA]]),"")</f>
        <v/>
      </c>
      <c r="AD369" s="4" t="str">
        <f>IF(Table1[[#This Row],[SISA]]="","",INDEX([1]!NOTA[STN],Table1[[#This Row],[//NOTA]]))</f>
        <v/>
      </c>
      <c r="AE36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69" s="2" t="str">
        <f>IF(Table1[[#This Row],[SISA X]]="","",Table1[[#This Row],[STN X]])</f>
        <v/>
      </c>
      <c r="AG369" s="2" t="str">
        <f ca="1">IF(AND(AX$5:AX$373&gt;=$3:$3,AX$5:AX$373&lt;=$4:$4),Table1[[#This Row],[CTN]],"")</f>
        <v/>
      </c>
      <c r="AH369" s="2" t="str">
        <f ca="1">IF(Table1[[#This Row],[CTN_MG_1]]="","",Table1[[#This Row],[SISA X]])</f>
        <v/>
      </c>
      <c r="AI369" s="2" t="str">
        <f ca="1">IF(Table1[[#This Row],[QTY_ECER_MG_1]]="","",Table1[[#This Row],[STN SISA X]])</f>
        <v/>
      </c>
      <c r="AJ369" s="2" t="str">
        <f ca="1">IF(Table1[[#This Row],[CTN_MG_1]]="","",COUNT(AG$6:AG369))</f>
        <v/>
      </c>
      <c r="AK369" s="2" t="str">
        <f ca="1">IF(AND(Table1[TGL_H]&gt;=$3:$3,Table1[TGL_H]&lt;=$4:$4),Table1[CTN],"")</f>
        <v/>
      </c>
      <c r="AL369" s="2" t="str">
        <f ca="1">IF(Table1[[#This Row],[CTN_MG_2]]="","",Table1[[#This Row],[SISA X]])</f>
        <v/>
      </c>
      <c r="AM369" s="2" t="str">
        <f ca="1">IF(Table1[[#This Row],[QTY_ECER_MG_2]]="","",Table1[[#This Row],[STN SISA X]])</f>
        <v/>
      </c>
      <c r="AN369" s="2" t="str">
        <f ca="1">IF(Table1[[#This Row],[CTN_MG_2]]="","",COUNT(AK$6:AK369))</f>
        <v/>
      </c>
      <c r="AO369" s="2">
        <f ca="1">IF(AND(AX$5:AX$373&gt;=$3:$3,AX$5:AX$373&lt;=$4:$4),Table1[[#This Row],[CTN]],"")</f>
        <v>1</v>
      </c>
      <c r="AP369" s="2" t="str">
        <f ca="1">IF(Table1[[#This Row],[CTN_MG_3]]="","",Table1[[#This Row],[SISA X]])</f>
        <v/>
      </c>
      <c r="AQ369" s="2" t="str">
        <f ca="1">IF(Table1[[#This Row],[QTY_ECER_MG_3]]="","",Table1[[#This Row],[STN SISA X]])</f>
        <v/>
      </c>
      <c r="AR369" s="4">
        <f ca="1">IF(Table1[[#This Row],[CTN_MG_3]]="","",COUNT(AO$6:AO369))</f>
        <v>47</v>
      </c>
      <c r="AS369" s="4" t="str">
        <f ca="1">IF(AND(Table1[[#This Row],[TGL_H]]&gt;=$3:$3,Table1[[#This Row],[TGL_H]]&lt;=$4:$4),Table1[[#This Row],[CTN]],"")</f>
        <v/>
      </c>
      <c r="AT369" s="4" t="str">
        <f ca="1">IF(Table1[[#This Row],[CTN_MG_4]]="","",Table1[[#This Row],[SISA X]])</f>
        <v/>
      </c>
      <c r="AU369" s="4" t="str">
        <f ca="1">IF(Table1[[#This Row],[QTY_ECER_MG_4]]="","",Table1[[#This Row],[STN SISA X]])</f>
        <v/>
      </c>
      <c r="AV369" s="4" t="str">
        <f ca="1">IF(Table1[[#This Row],[CTN_MG_4]]="","",COUNT(AS$6:AS369))</f>
        <v/>
      </c>
      <c r="AW369" s="4">
        <f ca="1">IF(Table1[[#This Row],[ID_4]]="",IF(Table1[[#This Row],[ID_3]]="",IF(Table1[[#This Row],[ID_2]]="",IF(Table1[[#This Row],[ID_1]]="","",1),2),3),4)</f>
        <v>3</v>
      </c>
      <c r="AX369" s="3">
        <f ca="1">INDEX([1]!NOTA[TGL_H],Table1[[#This Row],[//NOTA]])</f>
        <v>45124</v>
      </c>
    </row>
    <row r="370" spans="1:50" x14ac:dyDescent="0.25">
      <c r="A370" s="1">
        <v>460</v>
      </c>
      <c r="D370" s="4" t="str">
        <f ca="1">INDEX([1]!NOTA[NB NOTA_C_QTY],Table1[[#This Row],[//NOTA]])</f>
        <v>agendaprodeluxekclpc121wk120pcsuntana</v>
      </c>
      <c r="E370" s="4" t="str">
        <f ca="1">INDEX([1]!NOTA[NB NOTA_C_QTY],Table1[[#This Row],[//NOTA]])&amp;Table1[[#This Row],[MINGGU]]</f>
        <v>agendaprodeluxekclpc121wk120pcsuntana3</v>
      </c>
      <c r="F370" s="4">
        <f t="shared" si="6"/>
        <v>460</v>
      </c>
      <c r="G370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70" s="4">
        <f ca="1">MATCH(Table1[[#This Row],[NB NOTA_C_QTY]],[2]!db[NB NOTA_C_QTY+F],0)</f>
        <v>1068</v>
      </c>
      <c r="I370" s="4" t="str">
        <f ca="1">INDEX(INDIRECT($4:$4),Table1[//DB])</f>
        <v>Agenda Pro Deluxe PC-121 WK Kecil</v>
      </c>
      <c r="J370" s="4" t="str">
        <f ca="1">INDEX(INDIRECT($4:$4),Table1[//DB])</f>
        <v>UNTANA</v>
      </c>
      <c r="K370" s="5" t="str">
        <f ca="1">INDEX(INDIRECT($4:$4),Table1[//DB])</f>
        <v>BINTANG SAUDARA</v>
      </c>
      <c r="L370" s="4" t="str">
        <f ca="1">INDEX(INDIRECT($4:$4),Table1[//DB])</f>
        <v>120 PCS</v>
      </c>
      <c r="M370" s="4" t="str">
        <f ca="1">INDEX(INDIRECT($4:$4),Table1[//DB])</f>
        <v>buku</v>
      </c>
      <c r="N370" s="4" t="str">
        <f ca="1">INDEX(INDIRECT($4:$4),Table1[//DB])</f>
        <v>120</v>
      </c>
      <c r="O370" s="4" t="str">
        <f ca="1">INDEX(INDIRECT($4:$4),Table1[//DB])</f>
        <v>PCS</v>
      </c>
      <c r="P370" s="4" t="str">
        <f ca="1">INDEX(INDIRECT($4:$4),Table1[//DB])</f>
        <v/>
      </c>
      <c r="Q370" s="4" t="str">
        <f ca="1">INDEX(INDIRECT($4:$4),Table1[//DB])</f>
        <v/>
      </c>
      <c r="R370" s="4" t="str">
        <f ca="1">INDEX(INDIRECT($4:$4),Table1[//DB])</f>
        <v/>
      </c>
      <c r="S370" s="4" t="str">
        <f ca="1">INDEX(INDIRECT($4:$4),Table1[//DB])</f>
        <v/>
      </c>
      <c r="T370" s="4">
        <f ca="1">INDEX(INDIRECT($4:$4),Table1[//DB])</f>
        <v>120</v>
      </c>
      <c r="U370" s="4" t="str">
        <f ca="1">INDEX(INDIRECT($4:$4),Table1[//DB])</f>
        <v>PCS</v>
      </c>
      <c r="V370" s="4"/>
      <c r="W370" s="2">
        <f>INDEX([1]!NOTA[C],Table1[[#This Row],[//NOTA]])</f>
        <v>2</v>
      </c>
      <c r="X370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370" s="2">
        <f ca="1">INDEX(INDIRECT($2:$2),Table1[//NOTA])</f>
        <v>0</v>
      </c>
      <c r="Z370" s="2">
        <f>IF(Table1[[#This Row],[CTN]]&lt;1,"",INDEX([1]!NOTA[QTY],Table1[[#This Row],[//NOTA]]))</f>
        <v>240</v>
      </c>
      <c r="AA370" s="2" t="str">
        <f>IF(Table1[[#This Row],[CTN]]&lt;1,"",INDEX([1]!NOTA[STN],Table1[[#This Row],[//NOTA]]))</f>
        <v>PCS</v>
      </c>
      <c r="AB37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240</v>
      </c>
      <c r="AC370" s="4" t="str">
        <f>IF(Table1[[#This Row],[CTN]]&lt;1,INDEX([1]!NOTA[QTY],Table1[[#This Row],[//NOTA]]),"")</f>
        <v/>
      </c>
      <c r="AD370" s="4" t="str">
        <f>IF(Table1[[#This Row],[SISA]]="","",INDEX([1]!NOTA[STN],Table1[[#This Row],[//NOTA]]))</f>
        <v/>
      </c>
      <c r="AE37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70" s="2" t="str">
        <f>IF(Table1[[#This Row],[SISA X]]="","",Table1[[#This Row],[STN X]])</f>
        <v/>
      </c>
      <c r="AG370" s="2" t="str">
        <f ca="1">IF(AND(AX$5:AX$373&gt;=$3:$3,AX$5:AX$373&lt;=$4:$4),Table1[[#This Row],[CTN]],"")</f>
        <v/>
      </c>
      <c r="AH370" s="2" t="str">
        <f ca="1">IF(Table1[[#This Row],[CTN_MG_1]]="","",Table1[[#This Row],[SISA X]])</f>
        <v/>
      </c>
      <c r="AI370" s="2" t="str">
        <f ca="1">IF(Table1[[#This Row],[QTY_ECER_MG_1]]="","",Table1[[#This Row],[STN SISA X]])</f>
        <v/>
      </c>
      <c r="AJ370" s="2" t="str">
        <f ca="1">IF(Table1[[#This Row],[CTN_MG_1]]="","",COUNT(AG$6:AG370))</f>
        <v/>
      </c>
      <c r="AK370" s="2" t="str">
        <f ca="1">IF(AND(Table1[TGL_H]&gt;=$3:$3,Table1[TGL_H]&lt;=$4:$4),Table1[CTN],"")</f>
        <v/>
      </c>
      <c r="AL370" s="2" t="str">
        <f ca="1">IF(Table1[[#This Row],[CTN_MG_2]]="","",Table1[[#This Row],[SISA X]])</f>
        <v/>
      </c>
      <c r="AM370" s="2" t="str">
        <f ca="1">IF(Table1[[#This Row],[QTY_ECER_MG_2]]="","",Table1[[#This Row],[STN SISA X]])</f>
        <v/>
      </c>
      <c r="AN370" s="2" t="str">
        <f ca="1">IF(Table1[[#This Row],[CTN_MG_2]]="","",COUNT(AK$6:AK370))</f>
        <v/>
      </c>
      <c r="AO370" s="2">
        <f ca="1">IF(AND(AX$5:AX$373&gt;=$3:$3,AX$5:AX$373&lt;=$4:$4),Table1[[#This Row],[CTN]],"")</f>
        <v>2</v>
      </c>
      <c r="AP370" s="2" t="str">
        <f ca="1">IF(Table1[[#This Row],[CTN_MG_3]]="","",Table1[[#This Row],[SISA X]])</f>
        <v/>
      </c>
      <c r="AQ370" s="2" t="str">
        <f ca="1">IF(Table1[[#This Row],[QTY_ECER_MG_3]]="","",Table1[[#This Row],[STN SISA X]])</f>
        <v/>
      </c>
      <c r="AR370" s="4">
        <f ca="1">IF(Table1[[#This Row],[CTN_MG_3]]="","",COUNT(AO$6:AO370))</f>
        <v>48</v>
      </c>
      <c r="AS370" s="4" t="str">
        <f ca="1">IF(AND(Table1[[#This Row],[TGL_H]]&gt;=$3:$3,Table1[[#This Row],[TGL_H]]&lt;=$4:$4),Table1[[#This Row],[CTN]],"")</f>
        <v/>
      </c>
      <c r="AT370" s="4" t="str">
        <f ca="1">IF(Table1[[#This Row],[CTN_MG_4]]="","",Table1[[#This Row],[SISA X]])</f>
        <v/>
      </c>
      <c r="AU370" s="4" t="str">
        <f ca="1">IF(Table1[[#This Row],[QTY_ECER_MG_4]]="","",Table1[[#This Row],[STN SISA X]])</f>
        <v/>
      </c>
      <c r="AV370" s="4" t="str">
        <f ca="1">IF(Table1[[#This Row],[CTN_MG_4]]="","",COUNT(AS$6:AS370))</f>
        <v/>
      </c>
      <c r="AW370" s="4">
        <f ca="1">IF(Table1[[#This Row],[ID_4]]="",IF(Table1[[#This Row],[ID_3]]="",IF(Table1[[#This Row],[ID_2]]="",IF(Table1[[#This Row],[ID_1]]="","",1),2),3),4)</f>
        <v>3</v>
      </c>
      <c r="AX370" s="3">
        <f ca="1">INDEX([1]!NOTA[TGL_H],Table1[[#This Row],[//NOTA]])</f>
        <v>45124</v>
      </c>
    </row>
    <row r="371" spans="1:50" x14ac:dyDescent="0.25">
      <c r="A371" s="1">
        <v>461</v>
      </c>
      <c r="D371" s="4" t="str">
        <f ca="1">INDEX([1]!NOTA[NB NOTA_C_QTY],Table1[[#This Row],[//NOTA]])</f>
        <v>notes15680addtelp60lsnuntana</v>
      </c>
      <c r="E371" s="4" t="str">
        <f ca="1">INDEX([1]!NOTA[NB NOTA_C_QTY],Table1[[#This Row],[//NOTA]])&amp;Table1[[#This Row],[MINGGU]]</f>
        <v>notes15680addtelp60lsnuntana3</v>
      </c>
      <c r="F371" s="4">
        <f t="shared" si="6"/>
        <v>461</v>
      </c>
      <c r="G371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71" s="4">
        <f ca="1">MATCH(Table1[[#This Row],[NB NOTA_C_QTY]],[2]!db[NB NOTA_C_QTY+F],0)</f>
        <v>2115</v>
      </c>
      <c r="I371" s="4" t="str">
        <f ca="1">INDEX(INDIRECT($4:$4),Table1[//DB])</f>
        <v>Notes 156-80/ Address Telepon</v>
      </c>
      <c r="J371" s="4" t="str">
        <f ca="1">INDEX(INDIRECT($4:$4),Table1[//DB])</f>
        <v>UNTANA</v>
      </c>
      <c r="K371" s="5" t="str">
        <f ca="1">INDEX(INDIRECT($4:$4),Table1[//DB])</f>
        <v>BINTANG SAUDARA</v>
      </c>
      <c r="L371" s="4" t="str">
        <f ca="1">INDEX(INDIRECT($4:$4),Table1[//DB])</f>
        <v>60 LSN</v>
      </c>
      <c r="M371" s="4" t="str">
        <f ca="1">INDEX(INDIRECT($4:$4),Table1[//DB])</f>
        <v>note</v>
      </c>
      <c r="N371" s="4" t="str">
        <f ca="1">INDEX(INDIRECT($4:$4),Table1[//DB])</f>
        <v>60</v>
      </c>
      <c r="O371" s="4" t="str">
        <f ca="1">INDEX(INDIRECT($4:$4),Table1[//DB])</f>
        <v>LSN</v>
      </c>
      <c r="P371" s="4">
        <f ca="1">INDEX(INDIRECT($4:$4),Table1[//DB])</f>
        <v>12</v>
      </c>
      <c r="Q371" s="4" t="str">
        <f ca="1">INDEX(INDIRECT($4:$4),Table1[//DB])</f>
        <v>PCS</v>
      </c>
      <c r="R371" s="4" t="str">
        <f ca="1">INDEX(INDIRECT($4:$4),Table1[//DB])</f>
        <v/>
      </c>
      <c r="S371" s="4" t="str">
        <f ca="1">INDEX(INDIRECT($4:$4),Table1[//DB])</f>
        <v/>
      </c>
      <c r="T371" s="4">
        <f ca="1">INDEX(INDIRECT($4:$4),Table1[//DB])</f>
        <v>720</v>
      </c>
      <c r="U371" s="4" t="str">
        <f ca="1">INDEX(INDIRECT($4:$4),Table1[//DB])</f>
        <v>PCS</v>
      </c>
      <c r="V371" s="4"/>
      <c r="W371" s="2">
        <f>INDEX([1]!NOTA[C],Table1[[#This Row],[//NOTA]])</f>
        <v>5</v>
      </c>
      <c r="X371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371" s="2">
        <f ca="1">INDEX(INDIRECT($2:$2),Table1[//NOTA])</f>
        <v>0</v>
      </c>
      <c r="Z371" s="2">
        <f>IF(Table1[[#This Row],[CTN]]&lt;1,"",INDEX([1]!NOTA[QTY],Table1[[#This Row],[//NOTA]]))</f>
        <v>300</v>
      </c>
      <c r="AA371" s="2" t="str">
        <f>IF(Table1[[#This Row],[CTN]]&lt;1,"",INDEX([1]!NOTA[STN],Table1[[#This Row],[//NOTA]]))</f>
        <v>LSN</v>
      </c>
      <c r="AB371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3600</v>
      </c>
      <c r="AC371" s="4" t="str">
        <f>IF(Table1[[#This Row],[CTN]]&lt;1,INDEX([1]!NOTA[QTY],Table1[[#This Row],[//NOTA]]),"")</f>
        <v/>
      </c>
      <c r="AD371" s="4" t="str">
        <f>IF(Table1[[#This Row],[SISA]]="","",INDEX([1]!NOTA[STN],Table1[[#This Row],[//NOTA]]))</f>
        <v/>
      </c>
      <c r="AE37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71" s="2" t="str">
        <f>IF(Table1[[#This Row],[SISA X]]="","",Table1[[#This Row],[STN X]])</f>
        <v/>
      </c>
      <c r="AG371" s="2" t="str">
        <f ca="1">IF(AND(AX$5:AX$373&gt;=$3:$3,AX$5:AX$373&lt;=$4:$4),Table1[[#This Row],[CTN]],"")</f>
        <v/>
      </c>
      <c r="AH371" s="2" t="str">
        <f ca="1">IF(Table1[[#This Row],[CTN_MG_1]]="","",Table1[[#This Row],[SISA X]])</f>
        <v/>
      </c>
      <c r="AI371" s="2" t="str">
        <f ca="1">IF(Table1[[#This Row],[QTY_ECER_MG_1]]="","",Table1[[#This Row],[STN SISA X]])</f>
        <v/>
      </c>
      <c r="AJ371" s="2" t="str">
        <f ca="1">IF(Table1[[#This Row],[CTN_MG_1]]="","",COUNT(AG$6:AG371))</f>
        <v/>
      </c>
      <c r="AK371" s="2" t="str">
        <f ca="1">IF(AND(Table1[TGL_H]&gt;=$3:$3,Table1[TGL_H]&lt;=$4:$4),Table1[CTN],"")</f>
        <v/>
      </c>
      <c r="AL371" s="2" t="str">
        <f ca="1">IF(Table1[[#This Row],[CTN_MG_2]]="","",Table1[[#This Row],[SISA X]])</f>
        <v/>
      </c>
      <c r="AM371" s="2" t="str">
        <f ca="1">IF(Table1[[#This Row],[QTY_ECER_MG_2]]="","",Table1[[#This Row],[STN SISA X]])</f>
        <v/>
      </c>
      <c r="AN371" s="2" t="str">
        <f ca="1">IF(Table1[[#This Row],[CTN_MG_2]]="","",COUNT(AK$6:AK371))</f>
        <v/>
      </c>
      <c r="AO371" s="2">
        <f ca="1">IF(AND(AX$5:AX$373&gt;=$3:$3,AX$5:AX$373&lt;=$4:$4),Table1[[#This Row],[CTN]],"")</f>
        <v>5</v>
      </c>
      <c r="AP371" s="2" t="str">
        <f ca="1">IF(Table1[[#This Row],[CTN_MG_3]]="","",Table1[[#This Row],[SISA X]])</f>
        <v/>
      </c>
      <c r="AQ371" s="2" t="str">
        <f ca="1">IF(Table1[[#This Row],[QTY_ECER_MG_3]]="","",Table1[[#This Row],[STN SISA X]])</f>
        <v/>
      </c>
      <c r="AR371" s="4">
        <f ca="1">IF(Table1[[#This Row],[CTN_MG_3]]="","",COUNT(AO$6:AO371))</f>
        <v>49</v>
      </c>
      <c r="AS371" s="4" t="str">
        <f ca="1">IF(AND(Table1[[#This Row],[TGL_H]]&gt;=$3:$3,Table1[[#This Row],[TGL_H]]&lt;=$4:$4),Table1[[#This Row],[CTN]],"")</f>
        <v/>
      </c>
      <c r="AT371" s="4" t="str">
        <f ca="1">IF(Table1[[#This Row],[CTN_MG_4]]="","",Table1[[#This Row],[SISA X]])</f>
        <v/>
      </c>
      <c r="AU371" s="4" t="str">
        <f ca="1">IF(Table1[[#This Row],[QTY_ECER_MG_4]]="","",Table1[[#This Row],[STN SISA X]])</f>
        <v/>
      </c>
      <c r="AV371" s="4" t="str">
        <f ca="1">IF(Table1[[#This Row],[CTN_MG_4]]="","",COUNT(AS$6:AS371))</f>
        <v/>
      </c>
      <c r="AW371" s="4">
        <f ca="1">IF(Table1[[#This Row],[ID_4]]="",IF(Table1[[#This Row],[ID_3]]="",IF(Table1[[#This Row],[ID_2]]="",IF(Table1[[#This Row],[ID_1]]="","",1),2),3),4)</f>
        <v>3</v>
      </c>
      <c r="AX371" s="3">
        <f ca="1">INDEX([1]!NOTA[TGL_H],Table1[[#This Row],[//NOTA]])</f>
        <v>45124</v>
      </c>
    </row>
    <row r="372" spans="1:50" x14ac:dyDescent="0.25">
      <c r="A372" s="1">
        <v>462</v>
      </c>
      <c r="D372" s="4" t="str">
        <f ca="1">INDEX([1]!NOTA[NB NOTA_C_QTY],Table1[[#This Row],[//NOTA]])</f>
        <v>shoppingbagbrandedkecil50lsnuntana</v>
      </c>
      <c r="E372" s="4" t="str">
        <f ca="1">INDEX([1]!NOTA[NB NOTA_C_QTY],Table1[[#This Row],[//NOTA]])&amp;Table1[[#This Row],[MINGGU]]</f>
        <v>shoppingbagbrandedkecil50lsnuntana3</v>
      </c>
      <c r="F372" s="4">
        <f t="shared" si="6"/>
        <v>462</v>
      </c>
      <c r="G372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72" s="4">
        <f ca="1">MATCH(Table1[[#This Row],[NB NOTA_C_QTY]],[2]!db[NB NOTA_C_QTY+F],0)</f>
        <v>2560</v>
      </c>
      <c r="I372" s="4" t="str">
        <f ca="1">INDEX(INDIRECT($4:$4),Table1[//DB])</f>
        <v>Tas Branded Kecil</v>
      </c>
      <c r="J372" s="4" t="str">
        <f ca="1">INDEX(INDIRECT($4:$4),Table1[//DB])</f>
        <v>UNTANA</v>
      </c>
      <c r="K372" s="5" t="str">
        <f ca="1">INDEX(INDIRECT($4:$4),Table1[//DB])</f>
        <v>BINTANG SAUDARA</v>
      </c>
      <c r="L372" s="4" t="str">
        <f ca="1">INDEX(INDIRECT($4:$4),Table1[//DB])</f>
        <v>50 LSN</v>
      </c>
      <c r="M372" s="4" t="str">
        <f ca="1">INDEX(INDIRECT($4:$4),Table1[//DB])</f>
        <v>tas</v>
      </c>
      <c r="N372" s="4" t="str">
        <f ca="1">INDEX(INDIRECT($4:$4),Table1[//DB])</f>
        <v>50</v>
      </c>
      <c r="O372" s="4" t="str">
        <f ca="1">INDEX(INDIRECT($4:$4),Table1[//DB])</f>
        <v>LSN</v>
      </c>
      <c r="P372" s="4">
        <f ca="1">INDEX(INDIRECT($4:$4),Table1[//DB])</f>
        <v>12</v>
      </c>
      <c r="Q372" s="4" t="str">
        <f ca="1">INDEX(INDIRECT($4:$4),Table1[//DB])</f>
        <v>PCS</v>
      </c>
      <c r="R372" s="4" t="str">
        <f ca="1">INDEX(INDIRECT($4:$4),Table1[//DB])</f>
        <v/>
      </c>
      <c r="S372" s="4" t="str">
        <f ca="1">INDEX(INDIRECT($4:$4),Table1[//DB])</f>
        <v/>
      </c>
      <c r="T372" s="4">
        <f ca="1">INDEX(INDIRECT($4:$4),Table1[//DB])</f>
        <v>600</v>
      </c>
      <c r="U372" s="4" t="str">
        <f ca="1">INDEX(INDIRECT($4:$4),Table1[//DB])</f>
        <v>PCS</v>
      </c>
      <c r="V372" s="4"/>
      <c r="W372" s="2">
        <f>INDEX([1]!NOTA[C],Table1[[#This Row],[//NOTA]])</f>
        <v>2</v>
      </c>
      <c r="X372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372" s="2">
        <f ca="1">INDEX(INDIRECT($2:$2),Table1[//NOTA])</f>
        <v>0</v>
      </c>
      <c r="Z372" s="2">
        <f>IF(Table1[[#This Row],[CTN]]&lt;1,"",INDEX([1]!NOTA[QTY],Table1[[#This Row],[//NOTA]]))</f>
        <v>100</v>
      </c>
      <c r="AA372" s="2" t="str">
        <f>IF(Table1[[#This Row],[CTN]]&lt;1,"",INDEX([1]!NOTA[STN],Table1[[#This Row],[//NOTA]]))</f>
        <v>LSN</v>
      </c>
      <c r="AB372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1200</v>
      </c>
      <c r="AC372" s="4" t="str">
        <f>IF(Table1[[#This Row],[CTN]]&lt;1,INDEX([1]!NOTA[QTY],Table1[[#This Row],[//NOTA]]),"")</f>
        <v/>
      </c>
      <c r="AD372" s="4" t="str">
        <f>IF(Table1[[#This Row],[SISA]]="","",INDEX([1]!NOTA[STN],Table1[[#This Row],[//NOTA]]))</f>
        <v/>
      </c>
      <c r="AE37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72" s="2" t="str">
        <f>IF(Table1[[#This Row],[SISA X]]="","",Table1[[#This Row],[STN X]])</f>
        <v/>
      </c>
      <c r="AG372" s="2" t="str">
        <f ca="1">IF(AND(AX$5:AX$373&gt;=$3:$3,AX$5:AX$373&lt;=$4:$4),Table1[[#This Row],[CTN]],"")</f>
        <v/>
      </c>
      <c r="AH372" s="2" t="str">
        <f ca="1">IF(Table1[[#This Row],[CTN_MG_1]]="","",Table1[[#This Row],[SISA X]])</f>
        <v/>
      </c>
      <c r="AI372" s="2" t="str">
        <f ca="1">IF(Table1[[#This Row],[QTY_ECER_MG_1]]="","",Table1[[#This Row],[STN SISA X]])</f>
        <v/>
      </c>
      <c r="AJ372" s="2" t="str">
        <f ca="1">IF(Table1[[#This Row],[CTN_MG_1]]="","",COUNT(AG$6:AG372))</f>
        <v/>
      </c>
      <c r="AK372" s="2" t="str">
        <f ca="1">IF(AND(Table1[TGL_H]&gt;=$3:$3,Table1[TGL_H]&lt;=$4:$4),Table1[CTN],"")</f>
        <v/>
      </c>
      <c r="AL372" s="2" t="str">
        <f ca="1">IF(Table1[[#This Row],[CTN_MG_2]]="","",Table1[[#This Row],[SISA X]])</f>
        <v/>
      </c>
      <c r="AM372" s="2" t="str">
        <f ca="1">IF(Table1[[#This Row],[QTY_ECER_MG_2]]="","",Table1[[#This Row],[STN SISA X]])</f>
        <v/>
      </c>
      <c r="AN372" s="2" t="str">
        <f ca="1">IF(Table1[[#This Row],[CTN_MG_2]]="","",COUNT(AK$6:AK372))</f>
        <v/>
      </c>
      <c r="AO372" s="2">
        <f ca="1">IF(AND(AX$5:AX$373&gt;=$3:$3,AX$5:AX$373&lt;=$4:$4),Table1[[#This Row],[CTN]],"")</f>
        <v>2</v>
      </c>
      <c r="AP372" s="2" t="str">
        <f ca="1">IF(Table1[[#This Row],[CTN_MG_3]]="","",Table1[[#This Row],[SISA X]])</f>
        <v/>
      </c>
      <c r="AQ372" s="2" t="str">
        <f ca="1">IF(Table1[[#This Row],[QTY_ECER_MG_3]]="","",Table1[[#This Row],[STN SISA X]])</f>
        <v/>
      </c>
      <c r="AR372" s="4">
        <f ca="1">IF(Table1[[#This Row],[CTN_MG_3]]="","",COUNT(AO$6:AO372))</f>
        <v>50</v>
      </c>
      <c r="AS372" s="4" t="str">
        <f ca="1">IF(AND(Table1[[#This Row],[TGL_H]]&gt;=$3:$3,Table1[[#This Row],[TGL_H]]&lt;=$4:$4),Table1[[#This Row],[CTN]],"")</f>
        <v/>
      </c>
      <c r="AT372" s="4" t="str">
        <f ca="1">IF(Table1[[#This Row],[CTN_MG_4]]="","",Table1[[#This Row],[SISA X]])</f>
        <v/>
      </c>
      <c r="AU372" s="4" t="str">
        <f ca="1">IF(Table1[[#This Row],[QTY_ECER_MG_4]]="","",Table1[[#This Row],[STN SISA X]])</f>
        <v/>
      </c>
      <c r="AV372" s="4" t="str">
        <f ca="1">IF(Table1[[#This Row],[CTN_MG_4]]="","",COUNT(AS$6:AS372))</f>
        <v/>
      </c>
      <c r="AW372" s="4">
        <f ca="1">IF(Table1[[#This Row],[ID_4]]="",IF(Table1[[#This Row],[ID_3]]="",IF(Table1[[#This Row],[ID_2]]="",IF(Table1[[#This Row],[ID_1]]="","",1),2),3),4)</f>
        <v>3</v>
      </c>
      <c r="AX372" s="3">
        <f ca="1">INDEX([1]!NOTA[TGL_H],Table1[[#This Row],[//NOTA]])</f>
        <v>45124</v>
      </c>
    </row>
    <row r="373" spans="1:50" x14ac:dyDescent="0.25">
      <c r="A373" s="1">
        <v>464</v>
      </c>
      <c r="D373" s="4" t="str">
        <f ca="1">INDEX([1]!NOTA[NB NOTA_C_QTY],Table1[[#This Row],[//NOTA]])</f>
        <v>isigwno10100pakartomoro</v>
      </c>
      <c r="E373" s="4" t="str">
        <f ca="1">INDEX([1]!NOTA[NB NOTA_C_QTY],Table1[[#This Row],[//NOTA]])&amp;Table1[[#This Row],[MINGGU]]</f>
        <v>isigwno10100pakartomoro3</v>
      </c>
      <c r="F373" s="4">
        <f t="shared" si="6"/>
        <v>464</v>
      </c>
      <c r="G373" s="4">
        <f ca="1">IF(Table1[[#This Row],[FAKTUR]]="UNTANA",MATCH(Table1[[#This Row],[NB NOTA_C_QTY]],[3]!GLOBAL[POINTER],0),IF(Table1[[#This Row],[FAKTUR]]="ARTO MORO",MATCH(Table1[[#This Row],[NB NOTA_C_QTY]],[3]!Table2[Column2],0),""))</f>
        <v>106</v>
      </c>
      <c r="H373" s="4">
        <f ca="1">MATCH(Table1[[#This Row],[NB NOTA_C_QTY]],[2]!db[NB NOTA_C_QTY+F],0)</f>
        <v>462</v>
      </c>
      <c r="I373" s="4" t="str">
        <f ca="1">INDEX(INDIRECT($4:$4),Table1[//DB])</f>
        <v>Isi GW no.10</v>
      </c>
      <c r="J373" s="4" t="str">
        <f ca="1">INDEX(INDIRECT($4:$4),Table1[//DB])</f>
        <v>ARTO MORO</v>
      </c>
      <c r="K373" s="5" t="str">
        <f ca="1">INDEX(INDIRECT($4:$4),Table1[//DB])</f>
        <v>LAYS</v>
      </c>
      <c r="L373" s="4" t="str">
        <f ca="1">INDEX(INDIRECT($4:$4),Table1[//DB])</f>
        <v>100 PAK</v>
      </c>
      <c r="M373" s="4" t="str">
        <f ca="1">INDEX(INDIRECT($4:$4),Table1[//DB])</f>
        <v>isi</v>
      </c>
      <c r="N373" s="4" t="str">
        <f ca="1">INDEX(INDIRECT($4:$4),Table1[//DB])</f>
        <v>100</v>
      </c>
      <c r="O373" s="4" t="str">
        <f ca="1">INDEX(INDIRECT($4:$4),Table1[//DB])</f>
        <v>PAK</v>
      </c>
      <c r="P373" s="4" t="str">
        <f ca="1">INDEX(INDIRECT($4:$4),Table1[//DB])</f>
        <v/>
      </c>
      <c r="Q373" s="4" t="str">
        <f ca="1">INDEX(INDIRECT($4:$4),Table1[//DB])</f>
        <v/>
      </c>
      <c r="R373" s="4" t="str">
        <f ca="1">INDEX(INDIRECT($4:$4),Table1[//DB])</f>
        <v/>
      </c>
      <c r="S373" s="4" t="str">
        <f ca="1">INDEX(INDIRECT($4:$4),Table1[//DB])</f>
        <v/>
      </c>
      <c r="T373" s="4">
        <f ca="1">INDEX(INDIRECT($4:$4),Table1[//DB])</f>
        <v>100</v>
      </c>
      <c r="U373" s="4" t="str">
        <f ca="1">INDEX(INDIRECT($4:$4),Table1[//DB])</f>
        <v>PAK</v>
      </c>
      <c r="V373" s="4"/>
      <c r="W373" s="2">
        <f>INDEX([1]!NOTA[C],Table1[[#This Row],[//NOTA]])</f>
        <v>20</v>
      </c>
      <c r="X373" s="2">
        <f ca="1">IF(Table1[[#This Row],[Column5]]/Table1[[#This Row],[QTY X]]=Table1[[#This Row],[CTN]],Table1[[#This Row],[Column5]]/Table1[[#This Row],[QTY X]],Table1[[#This Row],[Column5]]/Table1[[#This Row],[QTY X]]&amp;" xxx ")</f>
        <v>20</v>
      </c>
      <c r="Y373" s="2">
        <f ca="1">INDEX(INDIRECT($2:$2),Table1[//NOTA])</f>
        <v>0</v>
      </c>
      <c r="Z373" s="2">
        <f>IF(Table1[[#This Row],[CTN]]&lt;1,"",INDEX([1]!NOTA[QTY],Table1[[#This Row],[//NOTA]]))</f>
        <v>2000</v>
      </c>
      <c r="AA373" s="2" t="str">
        <f>IF(Table1[[#This Row],[CTN]]&lt;1,"",INDEX([1]!NOTA[STN],Table1[[#This Row],[//NOTA]]))</f>
        <v>PAK</v>
      </c>
      <c r="AB37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2000</v>
      </c>
      <c r="AC373" s="4" t="str">
        <f>IF(Table1[[#This Row],[CTN]]&lt;1,INDEX([1]!NOTA[QTY],Table1[[#This Row],[//NOTA]]),"")</f>
        <v/>
      </c>
      <c r="AD373" s="4" t="str">
        <f>IF(Table1[[#This Row],[SISA]]="","",INDEX([1]!NOTA[STN],Table1[[#This Row],[//NOTA]]))</f>
        <v/>
      </c>
      <c r="AE37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73" s="2" t="str">
        <f>IF(Table1[[#This Row],[SISA X]]="","",Table1[[#This Row],[STN X]])</f>
        <v/>
      </c>
      <c r="AG373" s="2" t="str">
        <f ca="1">IF(AND(AX$5:AX$373&gt;=$3:$3,AX$5:AX$373&lt;=$4:$4),Table1[[#This Row],[CTN]],"")</f>
        <v/>
      </c>
      <c r="AH373" s="2" t="str">
        <f ca="1">IF(Table1[[#This Row],[CTN_MG_1]]="","",Table1[[#This Row],[SISA X]])</f>
        <v/>
      </c>
      <c r="AI373" s="2" t="str">
        <f ca="1">IF(Table1[[#This Row],[QTY_ECER_MG_1]]="","",Table1[[#This Row],[STN SISA X]])</f>
        <v/>
      </c>
      <c r="AJ373" s="2" t="str">
        <f ca="1">IF(Table1[[#This Row],[CTN_MG_1]]="","",COUNT(AG$6:AG373))</f>
        <v/>
      </c>
      <c r="AK373" s="2" t="str">
        <f ca="1">IF(AND(Table1[TGL_H]&gt;=$3:$3,Table1[TGL_H]&lt;=$4:$4),Table1[CTN],"")</f>
        <v/>
      </c>
      <c r="AL373" s="2" t="str">
        <f ca="1">IF(Table1[[#This Row],[CTN_MG_2]]="","",Table1[[#This Row],[SISA X]])</f>
        <v/>
      </c>
      <c r="AM373" s="2" t="str">
        <f ca="1">IF(Table1[[#This Row],[QTY_ECER_MG_2]]="","",Table1[[#This Row],[STN SISA X]])</f>
        <v/>
      </c>
      <c r="AN373" s="2" t="str">
        <f ca="1">IF(Table1[[#This Row],[CTN_MG_2]]="","",COUNT(AK$6:AK373))</f>
        <v/>
      </c>
      <c r="AO373" s="2">
        <f ca="1">IF(AND(AX$5:AX$373&gt;=$3:$3,AX$5:AX$373&lt;=$4:$4),Table1[[#This Row],[CTN]],"")</f>
        <v>20</v>
      </c>
      <c r="AP373" s="2" t="str">
        <f ca="1">IF(Table1[[#This Row],[CTN_MG_3]]="","",Table1[[#This Row],[SISA X]])</f>
        <v/>
      </c>
      <c r="AQ373" s="2" t="str">
        <f ca="1">IF(Table1[[#This Row],[QTY_ECER_MG_3]]="","",Table1[[#This Row],[STN SISA X]])</f>
        <v/>
      </c>
      <c r="AR373" s="4">
        <f ca="1">IF(Table1[[#This Row],[CTN_MG_3]]="","",COUNT(AO$6:AO373))</f>
        <v>51</v>
      </c>
      <c r="AS373" s="4" t="str">
        <f ca="1">IF(AND(Table1[[#This Row],[TGL_H]]&gt;=$3:$3,Table1[[#This Row],[TGL_H]]&lt;=$4:$4),Table1[[#This Row],[CTN]],"")</f>
        <v/>
      </c>
      <c r="AT373" s="4" t="str">
        <f ca="1">IF(Table1[[#This Row],[CTN_MG_4]]="","",Table1[[#This Row],[SISA X]])</f>
        <v/>
      </c>
      <c r="AU373" s="4" t="str">
        <f ca="1">IF(Table1[[#This Row],[QTY_ECER_MG_4]]="","",Table1[[#This Row],[STN SISA X]])</f>
        <v/>
      </c>
      <c r="AV373" s="4" t="str">
        <f ca="1">IF(Table1[[#This Row],[CTN_MG_4]]="","",COUNT(AS$6:AS373))</f>
        <v/>
      </c>
      <c r="AW373" s="4">
        <f ca="1">IF(Table1[[#This Row],[ID_4]]="",IF(Table1[[#This Row],[ID_3]]="",IF(Table1[[#This Row],[ID_2]]="",IF(Table1[[#This Row],[ID_1]]="","",1),2),3),4)</f>
        <v>3</v>
      </c>
      <c r="AX373" s="3">
        <f ca="1">INDEX([1]!NOTA[TGL_H],Table1[[#This Row],[//NOTA]])</f>
        <v>45124</v>
      </c>
    </row>
    <row r="374" spans="1:50" x14ac:dyDescent="0.25">
      <c r="A374" s="1">
        <v>466</v>
      </c>
      <c r="D374" s="4" t="str">
        <f ca="1">INDEX([1]!NOTA[NB NOTA_C_QTY],Table1[[#This Row],[//NOTA]])</f>
        <v>sampulsamsonboxybatik180pcsartomoro</v>
      </c>
      <c r="E374" s="4" t="str">
        <f ca="1">INDEX([1]!NOTA[NB NOTA_C_QTY],Table1[[#This Row],[//NOTA]])&amp;Table1[[#This Row],[MINGGU]]</f>
        <v>sampulsamsonboxybatik180pcsartomoro3</v>
      </c>
      <c r="F374" s="4">
        <f t="shared" ref="F374:F405" si="7">A:A</f>
        <v>466</v>
      </c>
      <c r="G374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74" s="4">
        <f ca="1">MATCH(Table1[[#This Row],[NB NOTA_C_QTY]],[2]!db[NB NOTA_C_QTY+F],0)</f>
        <v>809</v>
      </c>
      <c r="I374" s="4" t="str">
        <f ca="1">INDEX(INDIRECT($4:$4),Table1[//DB])</f>
        <v>Sampul Boxy Batik</v>
      </c>
      <c r="J374" s="4" t="str">
        <f ca="1">INDEX(INDIRECT($4:$4),Table1[//DB])</f>
        <v>ARTO MORO</v>
      </c>
      <c r="K374" s="5" t="str">
        <f ca="1">INDEX(INDIRECT($4:$4),Table1[//DB])</f>
        <v>PARAMA</v>
      </c>
      <c r="L374" s="4" t="str">
        <f ca="1">INDEX(INDIRECT($4:$4),Table1[//DB])</f>
        <v>180 PCS</v>
      </c>
      <c r="M374" s="4" t="str">
        <f ca="1">INDEX(INDIRECT($4:$4),Table1[//DB])</f>
        <v>kertas</v>
      </c>
      <c r="N374" s="4" t="str">
        <f ca="1">INDEX(INDIRECT($4:$4),Table1[//DB])</f>
        <v>180</v>
      </c>
      <c r="O374" s="4" t="str">
        <f ca="1">INDEX(INDIRECT($4:$4),Table1[//DB])</f>
        <v>PCS</v>
      </c>
      <c r="P374" s="4" t="str">
        <f ca="1">INDEX(INDIRECT($4:$4),Table1[//DB])</f>
        <v/>
      </c>
      <c r="Q374" s="4" t="str">
        <f ca="1">INDEX(INDIRECT($4:$4),Table1[//DB])</f>
        <v/>
      </c>
      <c r="R374" s="4" t="str">
        <f ca="1">INDEX(INDIRECT($4:$4),Table1[//DB])</f>
        <v/>
      </c>
      <c r="S374" s="4" t="str">
        <f ca="1">INDEX(INDIRECT($4:$4),Table1[//DB])</f>
        <v/>
      </c>
      <c r="T374" s="4">
        <f ca="1">INDEX(INDIRECT($4:$4),Table1[//DB])</f>
        <v>180</v>
      </c>
      <c r="U374" s="4" t="str">
        <f ca="1">INDEX(INDIRECT($4:$4),Table1[//DB])</f>
        <v>PCS</v>
      </c>
      <c r="V374" s="4"/>
      <c r="W374" s="2">
        <f>INDEX([1]!NOTA[C],Table1[[#This Row],[//NOTA]])</f>
        <v>5</v>
      </c>
      <c r="X374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374" s="2">
        <f ca="1">INDEX(INDIRECT($2:$2),Table1[//NOTA])</f>
        <v>0</v>
      </c>
      <c r="Z374" s="2">
        <f>IF(Table1[[#This Row],[CTN]]&lt;1,"",INDEX([1]!NOTA[QTY],Table1[[#This Row],[//NOTA]]))</f>
        <v>900</v>
      </c>
      <c r="AA374" s="2" t="str">
        <f>IF(Table1[[#This Row],[CTN]]&lt;1,"",INDEX([1]!NOTA[STN],Table1[[#This Row],[//NOTA]]))</f>
        <v>PCS</v>
      </c>
      <c r="AB37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900</v>
      </c>
      <c r="AC374" s="4" t="str">
        <f>IF(Table1[[#This Row],[CTN]]&lt;1,INDEX([1]!NOTA[QTY],Table1[[#This Row],[//NOTA]]),"")</f>
        <v/>
      </c>
      <c r="AD374" s="4" t="str">
        <f>IF(Table1[[#This Row],[SISA]]="","",INDEX([1]!NOTA[STN],Table1[[#This Row],[//NOTA]]))</f>
        <v/>
      </c>
      <c r="AE37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74" s="2" t="str">
        <f>IF(Table1[[#This Row],[SISA X]]="","",Table1[[#This Row],[STN X]])</f>
        <v/>
      </c>
      <c r="AG374" s="2" t="str">
        <f ca="1">IF(AND(AX$5:AX$509&gt;=$3:$3,AX$5:AX$509&lt;=$4:$4),Table1[[#This Row],[CTN]],"")</f>
        <v/>
      </c>
      <c r="AH374" s="2" t="str">
        <f ca="1">IF(Table1[[#This Row],[CTN_MG_1]]="","",Table1[[#This Row],[SISA X]])</f>
        <v/>
      </c>
      <c r="AI374" s="2" t="str">
        <f ca="1">IF(Table1[[#This Row],[QTY_ECER_MG_1]]="","",Table1[[#This Row],[STN SISA X]])</f>
        <v/>
      </c>
      <c r="AJ374" s="2" t="str">
        <f ca="1">IF(Table1[[#This Row],[CTN_MG_1]]="","",COUNT(AG$6:AG374))</f>
        <v/>
      </c>
      <c r="AK374" s="2" t="str">
        <f ca="1">IF(AND(Table1[TGL_H]&gt;=$3:$3,Table1[TGL_H]&lt;=$4:$4),Table1[CTN],"")</f>
        <v/>
      </c>
      <c r="AL374" s="2" t="str">
        <f ca="1">IF(Table1[[#This Row],[CTN_MG_2]]="","",Table1[[#This Row],[SISA X]])</f>
        <v/>
      </c>
      <c r="AM374" s="2" t="str">
        <f ca="1">IF(Table1[[#This Row],[QTY_ECER_MG_2]]="","",Table1[[#This Row],[STN SISA X]])</f>
        <v/>
      </c>
      <c r="AN374" s="2" t="str">
        <f ca="1">IF(Table1[[#This Row],[CTN_MG_2]]="","",COUNT(AK$6:AK374))</f>
        <v/>
      </c>
      <c r="AO374" s="2">
        <f ca="1">IF(AND(AX$5:AX$509&gt;=$3:$3,AX$5:AX$509&lt;=$4:$4),Table1[[#This Row],[CTN]],"")</f>
        <v>5</v>
      </c>
      <c r="AP374" s="2" t="str">
        <f ca="1">IF(Table1[[#This Row],[CTN_MG_3]]="","",Table1[[#This Row],[SISA X]])</f>
        <v/>
      </c>
      <c r="AQ374" s="2" t="str">
        <f ca="1">IF(Table1[[#This Row],[QTY_ECER_MG_3]]="","",Table1[[#This Row],[STN SISA X]])</f>
        <v/>
      </c>
      <c r="AR374" s="4">
        <f ca="1">IF(Table1[[#This Row],[CTN_MG_3]]="","",COUNT(AO$6:AO374))</f>
        <v>52</v>
      </c>
      <c r="AS374" s="4" t="str">
        <f ca="1">IF(AND(Table1[[#This Row],[TGL_H]]&gt;=$3:$3,Table1[[#This Row],[TGL_H]]&lt;=$4:$4),Table1[[#This Row],[CTN]],"")</f>
        <v/>
      </c>
      <c r="AT374" s="4" t="str">
        <f ca="1">IF(Table1[[#This Row],[CTN_MG_4]]="","",Table1[[#This Row],[SISA X]])</f>
        <v/>
      </c>
      <c r="AU374" s="4" t="str">
        <f ca="1">IF(Table1[[#This Row],[QTY_ECER_MG_4]]="","",Table1[[#This Row],[STN SISA X]])</f>
        <v/>
      </c>
      <c r="AV374" s="4" t="str">
        <f ca="1">IF(Table1[[#This Row],[CTN_MG_4]]="","",COUNT(AS$6:AS374))</f>
        <v/>
      </c>
      <c r="AW374" s="4">
        <f ca="1">IF(Table1[[#This Row],[ID_4]]="",IF(Table1[[#This Row],[ID_3]]="",IF(Table1[[#This Row],[ID_2]]="",IF(Table1[[#This Row],[ID_1]]="","",1),2),3),4)</f>
        <v>3</v>
      </c>
      <c r="AX374" s="3">
        <f ca="1">INDEX([1]!NOTA[TGL_H],Table1[[#This Row],[//NOTA]])</f>
        <v>45128</v>
      </c>
    </row>
    <row r="375" spans="1:50" x14ac:dyDescent="0.25">
      <c r="A375" s="1">
        <v>467</v>
      </c>
      <c r="D375" s="4" t="str">
        <f ca="1">INDEX([1]!NOTA[NB NOTA_C_QTY],Table1[[#This Row],[//NOTA]])</f>
        <v>sampulsamsonkwartobatik240pcsartomoro</v>
      </c>
      <c r="E375" s="4" t="str">
        <f ca="1">INDEX([1]!NOTA[NB NOTA_C_QTY],Table1[[#This Row],[//NOTA]])&amp;Table1[[#This Row],[MINGGU]]</f>
        <v>sampulsamsonkwartobatik240pcsartomoro3</v>
      </c>
      <c r="F375" s="4">
        <f t="shared" si="7"/>
        <v>467</v>
      </c>
      <c r="G375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75" s="4">
        <f ca="1">MATCH(Table1[[#This Row],[NB NOTA_C_QTY]],[2]!db[NB NOTA_C_QTY+F],0)</f>
        <v>810</v>
      </c>
      <c r="I375" s="4" t="str">
        <f ca="1">INDEX(INDIRECT($4:$4),Table1[//DB])</f>
        <v>Sampul Kwarto Batik</v>
      </c>
      <c r="J375" s="4" t="str">
        <f ca="1">INDEX(INDIRECT($4:$4),Table1[//DB])</f>
        <v>ARTO MORO</v>
      </c>
      <c r="K375" s="5" t="str">
        <f ca="1">INDEX(INDIRECT($4:$4),Table1[//DB])</f>
        <v>PARAMA</v>
      </c>
      <c r="L375" s="4" t="str">
        <f ca="1">INDEX(INDIRECT($4:$4),Table1[//DB])</f>
        <v>240 PCS</v>
      </c>
      <c r="M375" s="4" t="str">
        <f ca="1">INDEX(INDIRECT($4:$4),Table1[//DB])</f>
        <v>kertas</v>
      </c>
      <c r="N375" s="4" t="str">
        <f ca="1">INDEX(INDIRECT($4:$4),Table1[//DB])</f>
        <v>240</v>
      </c>
      <c r="O375" s="4" t="str">
        <f ca="1">INDEX(INDIRECT($4:$4),Table1[//DB])</f>
        <v>PCS</v>
      </c>
      <c r="P375" s="4" t="str">
        <f ca="1">INDEX(INDIRECT($4:$4),Table1[//DB])</f>
        <v/>
      </c>
      <c r="Q375" s="4" t="str">
        <f ca="1">INDEX(INDIRECT($4:$4),Table1[//DB])</f>
        <v/>
      </c>
      <c r="R375" s="4" t="str">
        <f ca="1">INDEX(INDIRECT($4:$4),Table1[//DB])</f>
        <v/>
      </c>
      <c r="S375" s="4" t="str">
        <f ca="1">INDEX(INDIRECT($4:$4),Table1[//DB])</f>
        <v/>
      </c>
      <c r="T375" s="4">
        <f ca="1">INDEX(INDIRECT($4:$4),Table1[//DB])</f>
        <v>240</v>
      </c>
      <c r="U375" s="4" t="str">
        <f ca="1">INDEX(INDIRECT($4:$4),Table1[//DB])</f>
        <v>PCS</v>
      </c>
      <c r="V375" s="4"/>
      <c r="W375" s="2">
        <f>INDEX([1]!NOTA[C],Table1[[#This Row],[//NOTA]])</f>
        <v>5</v>
      </c>
      <c r="X375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375" s="2">
        <f ca="1">INDEX(INDIRECT($2:$2),Table1[//NOTA])</f>
        <v>0</v>
      </c>
      <c r="Z375" s="2">
        <f>IF(Table1[[#This Row],[CTN]]&lt;1,"",INDEX([1]!NOTA[QTY],Table1[[#This Row],[//NOTA]]))</f>
        <v>1200</v>
      </c>
      <c r="AA375" s="2" t="str">
        <f>IF(Table1[[#This Row],[CTN]]&lt;1,"",INDEX([1]!NOTA[STN],Table1[[#This Row],[//NOTA]]))</f>
        <v>PCS</v>
      </c>
      <c r="AB37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1200</v>
      </c>
      <c r="AC375" s="4" t="str">
        <f>IF(Table1[[#This Row],[CTN]]&lt;1,INDEX([1]!NOTA[QTY],Table1[[#This Row],[//NOTA]]),"")</f>
        <v/>
      </c>
      <c r="AD375" s="4" t="str">
        <f>IF(Table1[[#This Row],[SISA]]="","",INDEX([1]!NOTA[STN],Table1[[#This Row],[//NOTA]]))</f>
        <v/>
      </c>
      <c r="AE37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75" s="2" t="str">
        <f>IF(Table1[[#This Row],[SISA X]]="","",Table1[[#This Row],[STN X]])</f>
        <v/>
      </c>
      <c r="AG375" s="2" t="str">
        <f ca="1">IF(AND(AX$5:AX$592&gt;=$3:$3,AX$5:AX$592&lt;=$4:$4),Table1[[#This Row],[CTN]],"")</f>
        <v/>
      </c>
      <c r="AH375" s="2" t="str">
        <f ca="1">IF(Table1[[#This Row],[CTN_MG_1]]="","",Table1[[#This Row],[SISA X]])</f>
        <v/>
      </c>
      <c r="AI375" s="2" t="str">
        <f ca="1">IF(Table1[[#This Row],[QTY_ECER_MG_1]]="","",Table1[[#This Row],[STN SISA X]])</f>
        <v/>
      </c>
      <c r="AJ375" s="2" t="str">
        <f ca="1">IF(Table1[[#This Row],[CTN_MG_1]]="","",COUNT(AG$6:AG375))</f>
        <v/>
      </c>
      <c r="AK375" s="2" t="str">
        <f ca="1">IF(AND(Table1[TGL_H]&gt;=$3:$3,Table1[TGL_H]&lt;=$4:$4),Table1[CTN],"")</f>
        <v/>
      </c>
      <c r="AL375" s="2" t="str">
        <f ca="1">IF(Table1[[#This Row],[CTN_MG_2]]="","",Table1[[#This Row],[SISA X]])</f>
        <v/>
      </c>
      <c r="AM375" s="2" t="str">
        <f ca="1">IF(Table1[[#This Row],[QTY_ECER_MG_2]]="","",Table1[[#This Row],[STN SISA X]])</f>
        <v/>
      </c>
      <c r="AN375" s="2" t="str">
        <f ca="1">IF(Table1[[#This Row],[CTN_MG_2]]="","",COUNT(AK$6:AK375))</f>
        <v/>
      </c>
      <c r="AO375" s="2">
        <f ca="1">IF(AND(AX$5:AX$592&gt;=$3:$3,AX$5:AX$592&lt;=$4:$4),Table1[[#This Row],[CTN]],"")</f>
        <v>5</v>
      </c>
      <c r="AP375" s="2" t="str">
        <f ca="1">IF(Table1[[#This Row],[CTN_MG_3]]="","",Table1[[#This Row],[SISA X]])</f>
        <v/>
      </c>
      <c r="AQ375" s="2" t="str">
        <f ca="1">IF(Table1[[#This Row],[QTY_ECER_MG_3]]="","",Table1[[#This Row],[STN SISA X]])</f>
        <v/>
      </c>
      <c r="AR375" s="4">
        <f ca="1">IF(Table1[[#This Row],[CTN_MG_3]]="","",COUNT(AO$6:AO375))</f>
        <v>53</v>
      </c>
      <c r="AS375" s="4" t="str">
        <f ca="1">IF(AND(Table1[[#This Row],[TGL_H]]&gt;=$3:$3,Table1[[#This Row],[TGL_H]]&lt;=$4:$4),Table1[[#This Row],[CTN]],"")</f>
        <v/>
      </c>
      <c r="AT375" s="4" t="str">
        <f ca="1">IF(Table1[[#This Row],[CTN_MG_4]]="","",Table1[[#This Row],[SISA X]])</f>
        <v/>
      </c>
      <c r="AU375" s="4" t="str">
        <f ca="1">IF(Table1[[#This Row],[QTY_ECER_MG_4]]="","",Table1[[#This Row],[STN SISA X]])</f>
        <v/>
      </c>
      <c r="AV375" s="4" t="str">
        <f ca="1">IF(Table1[[#This Row],[CTN_MG_4]]="","",COUNT(AS$6:AS375))</f>
        <v/>
      </c>
      <c r="AW375" s="4">
        <f ca="1">IF(Table1[[#This Row],[ID_4]]="",IF(Table1[[#This Row],[ID_3]]="",IF(Table1[[#This Row],[ID_2]]="",IF(Table1[[#This Row],[ID_1]]="","",1),2),3),4)</f>
        <v>3</v>
      </c>
      <c r="AX375" s="3">
        <f ca="1">INDEX([1]!NOTA[TGL_H],Table1[[#This Row],[//NOTA]])</f>
        <v>45128</v>
      </c>
    </row>
    <row r="376" spans="1:50" x14ac:dyDescent="0.25">
      <c r="A376" s="1">
        <v>469</v>
      </c>
      <c r="D376" s="4" t="str">
        <f ca="1">INDEX([1]!NOTA[NB NOTA_C_QTY],Table1[[#This Row],[//NOTA]])</f>
        <v>shoppingbagsb116sdgbranded40lsnuntana</v>
      </c>
      <c r="E376" s="4" t="str">
        <f ca="1">INDEX([1]!NOTA[NB NOTA_C_QTY],Table1[[#This Row],[//NOTA]])&amp;Table1[[#This Row],[MINGGU]]</f>
        <v>shoppingbagsb116sdgbranded40lsnuntana3</v>
      </c>
      <c r="F376" s="4">
        <f t="shared" si="7"/>
        <v>469</v>
      </c>
      <c r="G376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76" s="4">
        <f ca="1">MATCH(Table1[[#This Row],[NB NOTA_C_QTY]],[2]!db[NB NOTA_C_QTY+F],0)</f>
        <v>2597</v>
      </c>
      <c r="I376" s="4" t="str">
        <f ca="1">INDEX(INDIRECT($4:$4),Table1[//DB])</f>
        <v>Tas SB-116 Branded Tanggung</v>
      </c>
      <c r="J376" s="4" t="str">
        <f ca="1">INDEX(INDIRECT($4:$4),Table1[//DB])</f>
        <v>UNTANA</v>
      </c>
      <c r="K376" s="5" t="str">
        <f ca="1">INDEX(INDIRECT($4:$4),Table1[//DB])</f>
        <v>BINTANG SAUDARA</v>
      </c>
      <c r="L376" s="4" t="str">
        <f ca="1">INDEX(INDIRECT($4:$4),Table1[//DB])</f>
        <v>40 LSN</v>
      </c>
      <c r="M376" s="4" t="str">
        <f ca="1">INDEX(INDIRECT($4:$4),Table1[//DB])</f>
        <v>tas</v>
      </c>
      <c r="N376" s="4" t="str">
        <f ca="1">INDEX(INDIRECT($4:$4),Table1[//DB])</f>
        <v>40</v>
      </c>
      <c r="O376" s="4" t="str">
        <f ca="1">INDEX(INDIRECT($4:$4),Table1[//DB])</f>
        <v>LSN</v>
      </c>
      <c r="P376" s="4">
        <f ca="1">INDEX(INDIRECT($4:$4),Table1[//DB])</f>
        <v>12</v>
      </c>
      <c r="Q376" s="4" t="str">
        <f ca="1">INDEX(INDIRECT($4:$4),Table1[//DB])</f>
        <v>PCS</v>
      </c>
      <c r="R376" s="4" t="str">
        <f ca="1">INDEX(INDIRECT($4:$4),Table1[//DB])</f>
        <v/>
      </c>
      <c r="S376" s="4" t="str">
        <f ca="1">INDEX(INDIRECT($4:$4),Table1[//DB])</f>
        <v/>
      </c>
      <c r="T376" s="4">
        <f ca="1">INDEX(INDIRECT($4:$4),Table1[//DB])</f>
        <v>480</v>
      </c>
      <c r="U376" s="4" t="str">
        <f ca="1">INDEX(INDIRECT($4:$4),Table1[//DB])</f>
        <v>PCS</v>
      </c>
      <c r="V376" s="4"/>
      <c r="W376" s="2">
        <f>INDEX([1]!NOTA[C],Table1[[#This Row],[//NOTA]])</f>
        <v>2</v>
      </c>
      <c r="X376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376" s="2">
        <f ca="1">INDEX(INDIRECT($2:$2),Table1[//NOTA])</f>
        <v>0</v>
      </c>
      <c r="Z376" s="2">
        <f>IF(Table1[[#This Row],[CTN]]&lt;1,"",INDEX([1]!NOTA[QTY],Table1[[#This Row],[//NOTA]]))</f>
        <v>80</v>
      </c>
      <c r="AA376" s="2" t="str">
        <f>IF(Table1[[#This Row],[CTN]]&lt;1,"",INDEX([1]!NOTA[STN],Table1[[#This Row],[//NOTA]]))</f>
        <v>LSN</v>
      </c>
      <c r="AB376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960</v>
      </c>
      <c r="AC376" s="4" t="str">
        <f>IF(Table1[[#This Row],[CTN]]&lt;1,INDEX([1]!NOTA[QTY],Table1[[#This Row],[//NOTA]]),"")</f>
        <v/>
      </c>
      <c r="AD376" s="4" t="str">
        <f>IF(Table1[[#This Row],[SISA]]="","",INDEX([1]!NOTA[STN],Table1[[#This Row],[//NOTA]]))</f>
        <v/>
      </c>
      <c r="AE37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76" s="2" t="str">
        <f>IF(Table1[[#This Row],[SISA X]]="","",Table1[[#This Row],[STN X]])</f>
        <v/>
      </c>
      <c r="AG376" s="2" t="str">
        <f ca="1">IF(AND(AX$5:AX$502&gt;=$3:$3,AX$5:AX$502&lt;=$4:$4),Table1[[#This Row],[CTN]],"")</f>
        <v/>
      </c>
      <c r="AH376" s="2" t="str">
        <f ca="1">IF(Table1[[#This Row],[CTN_MG_1]]="","",Table1[[#This Row],[SISA X]])</f>
        <v/>
      </c>
      <c r="AI376" s="2" t="str">
        <f ca="1">IF(Table1[[#This Row],[QTY_ECER_MG_1]]="","",Table1[[#This Row],[STN SISA X]])</f>
        <v/>
      </c>
      <c r="AJ376" s="2" t="str">
        <f ca="1">IF(Table1[[#This Row],[CTN_MG_1]]="","",COUNT(AG$6:AG376))</f>
        <v/>
      </c>
      <c r="AK376" s="2" t="str">
        <f ca="1">IF(AND(Table1[TGL_H]&gt;=$3:$3,Table1[TGL_H]&lt;=$4:$4),Table1[CTN],"")</f>
        <v/>
      </c>
      <c r="AL376" s="2" t="str">
        <f ca="1">IF(Table1[[#This Row],[CTN_MG_2]]="","",Table1[[#This Row],[SISA X]])</f>
        <v/>
      </c>
      <c r="AM376" s="2" t="str">
        <f ca="1">IF(Table1[[#This Row],[QTY_ECER_MG_2]]="","",Table1[[#This Row],[STN SISA X]])</f>
        <v/>
      </c>
      <c r="AN376" s="2" t="str">
        <f ca="1">IF(Table1[[#This Row],[CTN_MG_2]]="","",COUNT(AK$6:AK376))</f>
        <v/>
      </c>
      <c r="AO376" s="2">
        <f ca="1">IF(AND(AX$5:AX$502&gt;=$3:$3,AX$5:AX$502&lt;=$4:$4),Table1[[#This Row],[CTN]],"")</f>
        <v>2</v>
      </c>
      <c r="AP376" s="2" t="str">
        <f ca="1">IF(Table1[[#This Row],[CTN_MG_3]]="","",Table1[[#This Row],[SISA X]])</f>
        <v/>
      </c>
      <c r="AQ376" s="2" t="str">
        <f ca="1">IF(Table1[[#This Row],[QTY_ECER_MG_3]]="","",Table1[[#This Row],[STN SISA X]])</f>
        <v/>
      </c>
      <c r="AR376" s="4">
        <f ca="1">IF(Table1[[#This Row],[CTN_MG_3]]="","",COUNT(AO$6:AO376))</f>
        <v>54</v>
      </c>
      <c r="AS376" s="4" t="str">
        <f ca="1">IF(AND(Table1[[#This Row],[TGL_H]]&gt;=$3:$3,Table1[[#This Row],[TGL_H]]&lt;=$4:$4),Table1[[#This Row],[CTN]],"")</f>
        <v/>
      </c>
      <c r="AT376" s="4" t="str">
        <f ca="1">IF(Table1[[#This Row],[CTN_MG_4]]="","",Table1[[#This Row],[SISA X]])</f>
        <v/>
      </c>
      <c r="AU376" s="4" t="str">
        <f ca="1">IF(Table1[[#This Row],[QTY_ECER_MG_4]]="","",Table1[[#This Row],[STN SISA X]])</f>
        <v/>
      </c>
      <c r="AV376" s="4" t="str">
        <f ca="1">IF(Table1[[#This Row],[CTN_MG_4]]="","",COUNT(AS$6:AS376))</f>
        <v/>
      </c>
      <c r="AW376" s="4">
        <f ca="1">IF(Table1[[#This Row],[ID_4]]="",IF(Table1[[#This Row],[ID_3]]="",IF(Table1[[#This Row],[ID_2]]="",IF(Table1[[#This Row],[ID_1]]="","",1),2),3),4)</f>
        <v>3</v>
      </c>
      <c r="AX376" s="3">
        <f ca="1">INDEX([1]!NOTA[TGL_H],Table1[[#This Row],[//NOTA]])</f>
        <v>45127</v>
      </c>
    </row>
    <row r="377" spans="1:50" x14ac:dyDescent="0.25">
      <c r="A377" s="1">
        <v>471</v>
      </c>
      <c r="D377" s="4" t="str">
        <f ca="1">INDEX([1]!NOTA[NB NOTA_C_QTY],Table1[[#This Row],[//NOTA]])</f>
        <v>bindernoteb5abstrak60pcsuntana</v>
      </c>
      <c r="E377" s="4" t="str">
        <f ca="1">INDEX([1]!NOTA[NB NOTA_C_QTY],Table1[[#This Row],[//NOTA]])&amp;Table1[[#This Row],[MINGGU]]</f>
        <v>bindernoteb5abstrak60pcsuntana3</v>
      </c>
      <c r="F377" s="4">
        <f t="shared" si="7"/>
        <v>471</v>
      </c>
      <c r="G377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77" s="4">
        <f ca="1">MATCH(Table1[[#This Row],[NB NOTA_C_QTY]],[2]!db[NB NOTA_C_QTY+F],0)</f>
        <v>1231</v>
      </c>
      <c r="I377" s="4" t="str">
        <f ca="1">INDEX(INDIRECT($4:$4),Table1[//DB])</f>
        <v>BN B5 Abstrak</v>
      </c>
      <c r="J377" s="4" t="str">
        <f ca="1">INDEX(INDIRECT($4:$4),Table1[//DB])</f>
        <v>UNTANA</v>
      </c>
      <c r="K377" s="5" t="str">
        <f ca="1">INDEX(INDIRECT($4:$4),Table1[//DB])</f>
        <v>BINTANG SAUDARA</v>
      </c>
      <c r="L377" s="4" t="str">
        <f ca="1">INDEX(INDIRECT($4:$4),Table1[//DB])</f>
        <v>60 PCS</v>
      </c>
      <c r="M377" s="4" t="str">
        <f ca="1">INDEX(INDIRECT($4:$4),Table1[//DB])</f>
        <v>bnote</v>
      </c>
      <c r="N377" s="4" t="str">
        <f ca="1">INDEX(INDIRECT($4:$4),Table1[//DB])</f>
        <v>60</v>
      </c>
      <c r="O377" s="4" t="str">
        <f ca="1">INDEX(INDIRECT($4:$4),Table1[//DB])</f>
        <v>PCS</v>
      </c>
      <c r="P377" s="4" t="str">
        <f ca="1">INDEX(INDIRECT($4:$4),Table1[//DB])</f>
        <v/>
      </c>
      <c r="Q377" s="4" t="str">
        <f ca="1">INDEX(INDIRECT($4:$4),Table1[//DB])</f>
        <v/>
      </c>
      <c r="R377" s="4" t="str">
        <f ca="1">INDEX(INDIRECT($4:$4),Table1[//DB])</f>
        <v/>
      </c>
      <c r="S377" s="4" t="str">
        <f ca="1">INDEX(INDIRECT($4:$4),Table1[//DB])</f>
        <v/>
      </c>
      <c r="T377" s="4">
        <f ca="1">INDEX(INDIRECT($4:$4),Table1[//DB])</f>
        <v>60</v>
      </c>
      <c r="U377" s="4" t="str">
        <f ca="1">INDEX(INDIRECT($4:$4),Table1[//DB])</f>
        <v>PCS</v>
      </c>
      <c r="V377" s="4"/>
      <c r="W377" s="2">
        <f>INDEX([1]!NOTA[C],Table1[[#This Row],[//NOTA]])</f>
        <v>2</v>
      </c>
      <c r="X377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377" s="2">
        <f ca="1">INDEX(INDIRECT($2:$2),Table1[//NOTA])</f>
        <v>0</v>
      </c>
      <c r="Z377" s="2">
        <f>IF(Table1[[#This Row],[CTN]]&lt;1,"",INDEX([1]!NOTA[QTY],Table1[[#This Row],[//NOTA]]))</f>
        <v>120</v>
      </c>
      <c r="AA377" s="2" t="str">
        <f>IF(Table1[[#This Row],[CTN]]&lt;1,"",INDEX([1]!NOTA[STN],Table1[[#This Row],[//NOTA]]))</f>
        <v>PCS</v>
      </c>
      <c r="AB37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120</v>
      </c>
      <c r="AC377" s="4" t="str">
        <f>IF(Table1[[#This Row],[CTN]]&lt;1,INDEX([1]!NOTA[QTY],Table1[[#This Row],[//NOTA]]),"")</f>
        <v/>
      </c>
      <c r="AD377" s="4" t="str">
        <f>IF(Table1[[#This Row],[SISA]]="","",INDEX([1]!NOTA[STN],Table1[[#This Row],[//NOTA]]))</f>
        <v/>
      </c>
      <c r="AE37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77" s="2" t="str">
        <f>IF(Table1[[#This Row],[SISA X]]="","",Table1[[#This Row],[STN X]])</f>
        <v/>
      </c>
      <c r="AG377" s="2" t="str">
        <f ca="1">IF(AND(AX$5:AX$509&gt;=$3:$3,AX$5:AX$509&lt;=$4:$4),Table1[[#This Row],[CTN]],"")</f>
        <v/>
      </c>
      <c r="AH377" s="2" t="str">
        <f ca="1">IF(Table1[[#This Row],[CTN_MG_1]]="","",Table1[[#This Row],[SISA X]])</f>
        <v/>
      </c>
      <c r="AI377" s="2" t="str">
        <f ca="1">IF(Table1[[#This Row],[QTY_ECER_MG_1]]="","",Table1[[#This Row],[STN SISA X]])</f>
        <v/>
      </c>
      <c r="AJ377" s="2" t="str">
        <f ca="1">IF(Table1[[#This Row],[CTN_MG_1]]="","",COUNT(AG$6:AG377))</f>
        <v/>
      </c>
      <c r="AK377" s="2" t="str">
        <f ca="1">IF(AND(Table1[TGL_H]&gt;=$3:$3,Table1[TGL_H]&lt;=$4:$4),Table1[CTN],"")</f>
        <v/>
      </c>
      <c r="AL377" s="2" t="str">
        <f ca="1">IF(Table1[[#This Row],[CTN_MG_2]]="","",Table1[[#This Row],[SISA X]])</f>
        <v/>
      </c>
      <c r="AM377" s="2" t="str">
        <f ca="1">IF(Table1[[#This Row],[QTY_ECER_MG_2]]="","",Table1[[#This Row],[STN SISA X]])</f>
        <v/>
      </c>
      <c r="AN377" s="2" t="str">
        <f ca="1">IF(Table1[[#This Row],[CTN_MG_2]]="","",COUNT(AK$6:AK377))</f>
        <v/>
      </c>
      <c r="AO377" s="2">
        <f ca="1">IF(AND(AX$5:AX$509&gt;=$3:$3,AX$5:AX$509&lt;=$4:$4),Table1[[#This Row],[CTN]],"")</f>
        <v>2</v>
      </c>
      <c r="AP377" s="2" t="str">
        <f ca="1">IF(Table1[[#This Row],[CTN_MG_3]]="","",Table1[[#This Row],[SISA X]])</f>
        <v/>
      </c>
      <c r="AQ377" s="2" t="str">
        <f ca="1">IF(Table1[[#This Row],[QTY_ECER_MG_3]]="","",Table1[[#This Row],[STN SISA X]])</f>
        <v/>
      </c>
      <c r="AR377" s="4">
        <f ca="1">IF(Table1[[#This Row],[CTN_MG_3]]="","",COUNT(AO$6:AO377))</f>
        <v>55</v>
      </c>
      <c r="AS377" s="4" t="str">
        <f ca="1">IF(AND(Table1[[#This Row],[TGL_H]]&gt;=$3:$3,Table1[[#This Row],[TGL_H]]&lt;=$4:$4),Table1[[#This Row],[CTN]],"")</f>
        <v/>
      </c>
      <c r="AT377" s="4" t="str">
        <f ca="1">IF(Table1[[#This Row],[CTN_MG_4]]="","",Table1[[#This Row],[SISA X]])</f>
        <v/>
      </c>
      <c r="AU377" s="4" t="str">
        <f ca="1">IF(Table1[[#This Row],[QTY_ECER_MG_4]]="","",Table1[[#This Row],[STN SISA X]])</f>
        <v/>
      </c>
      <c r="AV377" s="4" t="str">
        <f ca="1">IF(Table1[[#This Row],[CTN_MG_4]]="","",COUNT(AS$6:AS377))</f>
        <v/>
      </c>
      <c r="AW377" s="4">
        <f ca="1">IF(Table1[[#This Row],[ID_4]]="",IF(Table1[[#This Row],[ID_3]]="",IF(Table1[[#This Row],[ID_2]]="",IF(Table1[[#This Row],[ID_1]]="","",1),2),3),4)</f>
        <v>3</v>
      </c>
      <c r="AX377" s="3">
        <f ca="1">INDEX([1]!NOTA[TGL_H],Table1[[#This Row],[//NOTA]])</f>
        <v>45127</v>
      </c>
    </row>
    <row r="378" spans="1:50" x14ac:dyDescent="0.25">
      <c r="A378" s="1">
        <v>473</v>
      </c>
      <c r="D378" s="4" t="str">
        <f ca="1">INDEX([1]!NOTA[NB NOTA_C_QTY],Table1[[#This Row],[//NOTA]])</f>
        <v>baloncacing1022pompacpk222520pakuntana</v>
      </c>
      <c r="E378" s="4" t="str">
        <f ca="1">INDEX([1]!NOTA[NB NOTA_C_QTY],Table1[[#This Row],[//NOTA]])&amp;Table1[[#This Row],[MINGGU]]</f>
        <v>baloncacing1022pompacpk222520pakuntana3</v>
      </c>
      <c r="F378" s="4">
        <f t="shared" si="7"/>
        <v>473</v>
      </c>
      <c r="G378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78" s="4">
        <f ca="1">MATCH(Table1[[#This Row],[NB NOTA_C_QTY]],[2]!db[NB NOTA_C_QTY+F],0)</f>
        <v>1167</v>
      </c>
      <c r="I378" s="4" t="str">
        <f ca="1">INDEX(INDIRECT($4:$4),Table1[//DB])</f>
        <v>Balon Cacing 1022 + Pompa CPK 2225</v>
      </c>
      <c r="J378" s="4" t="str">
        <f ca="1">INDEX(INDIRECT($4:$4),Table1[//DB])</f>
        <v>UNTANA</v>
      </c>
      <c r="K378" s="5" t="str">
        <f ca="1">INDEX(INDIRECT($4:$4),Table1[//DB])</f>
        <v>PSM</v>
      </c>
      <c r="L378" s="4" t="str">
        <f ca="1">INDEX(INDIRECT($4:$4),Table1[//DB])</f>
        <v>20 PAK</v>
      </c>
      <c r="M378" s="4" t="str">
        <f ca="1">INDEX(INDIRECT($4:$4),Table1[//DB])</f>
        <v>balon</v>
      </c>
      <c r="N378" s="4" t="str">
        <f ca="1">INDEX(INDIRECT($4:$4),Table1[//DB])</f>
        <v>20</v>
      </c>
      <c r="O378" s="4" t="str">
        <f ca="1">INDEX(INDIRECT($4:$4),Table1[//DB])</f>
        <v>PAK</v>
      </c>
      <c r="P378" s="4" t="str">
        <f ca="1">INDEX(INDIRECT($4:$4),Table1[//DB])</f>
        <v/>
      </c>
      <c r="Q378" s="4" t="str">
        <f ca="1">INDEX(INDIRECT($4:$4),Table1[//DB])</f>
        <v/>
      </c>
      <c r="R378" s="4" t="str">
        <f ca="1">INDEX(INDIRECT($4:$4),Table1[//DB])</f>
        <v/>
      </c>
      <c r="S378" s="4" t="str">
        <f ca="1">INDEX(INDIRECT($4:$4),Table1[//DB])</f>
        <v/>
      </c>
      <c r="T378" s="4">
        <f ca="1">INDEX(INDIRECT($4:$4),Table1[//DB])</f>
        <v>20</v>
      </c>
      <c r="U378" s="4" t="str">
        <f ca="1">INDEX(INDIRECT($4:$4),Table1[//DB])</f>
        <v>PAK</v>
      </c>
      <c r="V378" s="4"/>
      <c r="W378" s="2">
        <f>INDEX([1]!NOTA[C],Table1[[#This Row],[//NOTA]])</f>
        <v>28</v>
      </c>
      <c r="X378" s="2">
        <f ca="1">IF(Table1[[#This Row],[Column5]]/Table1[[#This Row],[QTY X]]=Table1[[#This Row],[CTN]],Table1[[#This Row],[Column5]]/Table1[[#This Row],[QTY X]],Table1[[#This Row],[Column5]]/Table1[[#This Row],[QTY X]]&amp;" xxx ")</f>
        <v>28</v>
      </c>
      <c r="Y378" s="2">
        <f ca="1">INDEX(INDIRECT($2:$2),Table1[//NOTA])</f>
        <v>0</v>
      </c>
      <c r="Z378" s="2">
        <f>IF(Table1[[#This Row],[CTN]]&lt;1,"",INDEX([1]!NOTA[QTY],Table1[[#This Row],[//NOTA]]))</f>
        <v>560</v>
      </c>
      <c r="AA378" s="2" t="str">
        <f>IF(Table1[[#This Row],[CTN]]&lt;1,"",INDEX([1]!NOTA[STN],Table1[[#This Row],[//NOTA]]))</f>
        <v>PAK</v>
      </c>
      <c r="AB37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560</v>
      </c>
      <c r="AC378" s="4" t="str">
        <f>IF(Table1[[#This Row],[CTN]]&lt;1,INDEX([1]!NOTA[QTY],Table1[[#This Row],[//NOTA]]),"")</f>
        <v/>
      </c>
      <c r="AD378" s="4" t="str">
        <f>IF(Table1[[#This Row],[SISA]]="","",INDEX([1]!NOTA[STN],Table1[[#This Row],[//NOTA]]))</f>
        <v/>
      </c>
      <c r="AE37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78" s="2" t="str">
        <f>IF(Table1[[#This Row],[SISA X]]="","",Table1[[#This Row],[STN X]])</f>
        <v/>
      </c>
      <c r="AG378" s="2" t="str">
        <f ca="1">IF(AND(AX$5:AX$509&gt;=$3:$3,AX$5:AX$509&lt;=$4:$4),Table1[[#This Row],[CTN]],"")</f>
        <v/>
      </c>
      <c r="AH378" s="2" t="str">
        <f ca="1">IF(Table1[[#This Row],[CTN_MG_1]]="","",Table1[[#This Row],[SISA X]])</f>
        <v/>
      </c>
      <c r="AI378" s="2" t="str">
        <f ca="1">IF(Table1[[#This Row],[QTY_ECER_MG_1]]="","",Table1[[#This Row],[STN SISA X]])</f>
        <v/>
      </c>
      <c r="AJ378" s="2" t="str">
        <f ca="1">IF(Table1[[#This Row],[CTN_MG_1]]="","",COUNT(AG$6:AG378))</f>
        <v/>
      </c>
      <c r="AK378" s="2" t="str">
        <f ca="1">IF(AND(Table1[TGL_H]&gt;=$3:$3,Table1[TGL_H]&lt;=$4:$4),Table1[CTN],"")</f>
        <v/>
      </c>
      <c r="AL378" s="2" t="str">
        <f ca="1">IF(Table1[[#This Row],[CTN_MG_2]]="","",Table1[[#This Row],[SISA X]])</f>
        <v/>
      </c>
      <c r="AM378" s="2" t="str">
        <f ca="1">IF(Table1[[#This Row],[QTY_ECER_MG_2]]="","",Table1[[#This Row],[STN SISA X]])</f>
        <v/>
      </c>
      <c r="AN378" s="2" t="str">
        <f ca="1">IF(Table1[[#This Row],[CTN_MG_2]]="","",COUNT(AK$6:AK378))</f>
        <v/>
      </c>
      <c r="AO378" s="2">
        <f ca="1">IF(AND(AX$5:AX$509&gt;=$3:$3,AX$5:AX$509&lt;=$4:$4),Table1[[#This Row],[CTN]],"")</f>
        <v>28</v>
      </c>
      <c r="AP378" s="2" t="str">
        <f ca="1">IF(Table1[[#This Row],[CTN_MG_3]]="","",Table1[[#This Row],[SISA X]])</f>
        <v/>
      </c>
      <c r="AQ378" s="2" t="str">
        <f ca="1">IF(Table1[[#This Row],[QTY_ECER_MG_3]]="","",Table1[[#This Row],[STN SISA X]])</f>
        <v/>
      </c>
      <c r="AR378" s="4">
        <f ca="1">IF(Table1[[#This Row],[CTN_MG_3]]="","",COUNT(AO$6:AO378))</f>
        <v>56</v>
      </c>
      <c r="AS378" s="4" t="str">
        <f ca="1">IF(AND(Table1[[#This Row],[TGL_H]]&gt;=$3:$3,Table1[[#This Row],[TGL_H]]&lt;=$4:$4),Table1[[#This Row],[CTN]],"")</f>
        <v/>
      </c>
      <c r="AT378" s="4" t="str">
        <f ca="1">IF(Table1[[#This Row],[CTN_MG_4]]="","",Table1[[#This Row],[SISA X]])</f>
        <v/>
      </c>
      <c r="AU378" s="4" t="str">
        <f ca="1">IF(Table1[[#This Row],[QTY_ECER_MG_4]]="","",Table1[[#This Row],[STN SISA X]])</f>
        <v/>
      </c>
      <c r="AV378" s="4" t="str">
        <f ca="1">IF(Table1[[#This Row],[CTN_MG_4]]="","",COUNT(AS$6:AS378))</f>
        <v/>
      </c>
      <c r="AW378" s="4">
        <f ca="1">IF(Table1[[#This Row],[ID_4]]="",IF(Table1[[#This Row],[ID_3]]="",IF(Table1[[#This Row],[ID_2]]="",IF(Table1[[#This Row],[ID_1]]="","",1),2),3),4)</f>
        <v>3</v>
      </c>
      <c r="AX378" s="3">
        <f ca="1">INDEX([1]!NOTA[TGL_H],Table1[[#This Row],[//NOTA]])</f>
        <v>45127</v>
      </c>
    </row>
    <row r="379" spans="1:50" x14ac:dyDescent="0.25">
      <c r="A379" s="1">
        <v>475</v>
      </c>
      <c r="D379" s="4" t="str">
        <f ca="1">INDEX([1]!NOTA[NB NOTA_C_QTY],Table1[[#This Row],[//NOTA]])</f>
        <v>pensilkayagi2bcoklatkyof122b2360lsnartomoro</v>
      </c>
      <c r="E379" s="4" t="str">
        <f ca="1">INDEX([1]!NOTA[NB NOTA_C_QTY],Table1[[#This Row],[//NOTA]])&amp;Table1[[#This Row],[MINGGU]]</f>
        <v>pensilkayagi2bcoklatkyof122b2360lsnartomoro3</v>
      </c>
      <c r="F379" s="4">
        <f t="shared" si="7"/>
        <v>475</v>
      </c>
      <c r="G379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79" s="4">
        <f ca="1">MATCH(Table1[[#This Row],[NB NOTA_C_QTY]],[2]!db[NB NOTA_C_QTY+F],0)</f>
        <v>701</v>
      </c>
      <c r="I379" s="4" t="str">
        <f ca="1">INDEX(INDIRECT($4:$4),Table1[//DB])</f>
        <v>Pensil 2B Kayagi KY-OF122B-2 Coklat</v>
      </c>
      <c r="J379" s="4" t="str">
        <f ca="1">INDEX(INDIRECT($4:$4),Table1[//DB])</f>
        <v>ARTO MORO</v>
      </c>
      <c r="K379" s="5">
        <f ca="1">INDEX(INDIRECT($4:$4),Table1[//DB])</f>
        <v>99</v>
      </c>
      <c r="L379" s="4" t="str">
        <f ca="1">INDEX(INDIRECT($4:$4),Table1[//DB])</f>
        <v>360 LSN</v>
      </c>
      <c r="M379" s="4" t="str">
        <f ca="1">INDEX(INDIRECT($4:$4),Table1[//DB])</f>
        <v>pensil</v>
      </c>
      <c r="N379" s="4" t="str">
        <f ca="1">INDEX(INDIRECT($4:$4),Table1[//DB])</f>
        <v>360</v>
      </c>
      <c r="O379" s="4" t="str">
        <f ca="1">INDEX(INDIRECT($4:$4),Table1[//DB])</f>
        <v>LSN</v>
      </c>
      <c r="P379" s="4">
        <f ca="1">INDEX(INDIRECT($4:$4),Table1[//DB])</f>
        <v>12</v>
      </c>
      <c r="Q379" s="4" t="str">
        <f ca="1">INDEX(INDIRECT($4:$4),Table1[//DB])</f>
        <v>PCS</v>
      </c>
      <c r="R379" s="4" t="str">
        <f ca="1">INDEX(INDIRECT($4:$4),Table1[//DB])</f>
        <v/>
      </c>
      <c r="S379" s="4" t="str">
        <f ca="1">INDEX(INDIRECT($4:$4),Table1[//DB])</f>
        <v/>
      </c>
      <c r="T379" s="4">
        <f ca="1">INDEX(INDIRECT($4:$4),Table1[//DB])</f>
        <v>4320</v>
      </c>
      <c r="U379" s="4" t="str">
        <f ca="1">INDEX(INDIRECT($4:$4),Table1[//DB])</f>
        <v>PCS</v>
      </c>
      <c r="V379" s="4"/>
      <c r="W379" s="2">
        <f>INDEX([1]!NOTA[C],Table1[[#This Row],[//NOTA]])</f>
        <v>5</v>
      </c>
      <c r="X379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379" s="2">
        <f ca="1">INDEX(INDIRECT($2:$2),Table1[//NOTA])</f>
        <v>0</v>
      </c>
      <c r="Z379" s="2">
        <f>IF(Table1[[#This Row],[CTN]]&lt;1,"",INDEX([1]!NOTA[QTY],Table1[[#This Row],[//NOTA]]))</f>
        <v>1800</v>
      </c>
      <c r="AA379" s="2" t="str">
        <f>IF(Table1[[#This Row],[CTN]]&lt;1,"",INDEX([1]!NOTA[STN],Table1[[#This Row],[//NOTA]]))</f>
        <v>LSN</v>
      </c>
      <c r="AB379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21600</v>
      </c>
      <c r="AC379" s="4" t="str">
        <f>IF(Table1[[#This Row],[CTN]]&lt;1,INDEX([1]!NOTA[QTY],Table1[[#This Row],[//NOTA]]),"")</f>
        <v/>
      </c>
      <c r="AD379" s="4" t="str">
        <f>IF(Table1[[#This Row],[SISA]]="","",INDEX([1]!NOTA[STN],Table1[[#This Row],[//NOTA]]))</f>
        <v/>
      </c>
      <c r="AE37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79" s="2" t="str">
        <f>IF(Table1[[#This Row],[SISA X]]="","",Table1[[#This Row],[STN X]])</f>
        <v/>
      </c>
      <c r="AG379" s="2" t="str">
        <f ca="1">IF(AND(AX$5:AX$502&gt;=$3:$3,AX$5:AX$502&lt;=$4:$4),Table1[[#This Row],[CTN]],"")</f>
        <v/>
      </c>
      <c r="AH379" s="2" t="str">
        <f ca="1">IF(Table1[[#This Row],[CTN_MG_1]]="","",Table1[[#This Row],[SISA X]])</f>
        <v/>
      </c>
      <c r="AI379" s="2" t="str">
        <f ca="1">IF(Table1[[#This Row],[QTY_ECER_MG_1]]="","",Table1[[#This Row],[STN SISA X]])</f>
        <v/>
      </c>
      <c r="AJ379" s="2" t="str">
        <f ca="1">IF(Table1[[#This Row],[CTN_MG_1]]="","",COUNT(AG$6:AG379))</f>
        <v/>
      </c>
      <c r="AK379" s="2" t="str">
        <f ca="1">IF(AND(Table1[TGL_H]&gt;=$3:$3,Table1[TGL_H]&lt;=$4:$4),Table1[CTN],"")</f>
        <v/>
      </c>
      <c r="AL379" s="2" t="str">
        <f ca="1">IF(Table1[[#This Row],[CTN_MG_2]]="","",Table1[[#This Row],[SISA X]])</f>
        <v/>
      </c>
      <c r="AM379" s="2" t="str">
        <f ca="1">IF(Table1[[#This Row],[QTY_ECER_MG_2]]="","",Table1[[#This Row],[STN SISA X]])</f>
        <v/>
      </c>
      <c r="AN379" s="2" t="str">
        <f ca="1">IF(Table1[[#This Row],[CTN_MG_2]]="","",COUNT(AK$6:AK379))</f>
        <v/>
      </c>
      <c r="AO379" s="2">
        <f ca="1">IF(AND(AX$5:AX$502&gt;=$3:$3,AX$5:AX$502&lt;=$4:$4),Table1[[#This Row],[CTN]],"")</f>
        <v>5</v>
      </c>
      <c r="AP379" s="2" t="str">
        <f ca="1">IF(Table1[[#This Row],[CTN_MG_3]]="","",Table1[[#This Row],[SISA X]])</f>
        <v/>
      </c>
      <c r="AQ379" s="2" t="str">
        <f ca="1">IF(Table1[[#This Row],[QTY_ECER_MG_3]]="","",Table1[[#This Row],[STN SISA X]])</f>
        <v/>
      </c>
      <c r="AR379" s="4">
        <f ca="1">IF(Table1[[#This Row],[CTN_MG_3]]="","",COUNT(AO$6:AO379))</f>
        <v>57</v>
      </c>
      <c r="AS379" s="4" t="str">
        <f ca="1">IF(AND(Table1[[#This Row],[TGL_H]]&gt;=$3:$3,Table1[[#This Row],[TGL_H]]&lt;=$4:$4),Table1[[#This Row],[CTN]],"")</f>
        <v/>
      </c>
      <c r="AT379" s="4" t="str">
        <f ca="1">IF(Table1[[#This Row],[CTN_MG_4]]="","",Table1[[#This Row],[SISA X]])</f>
        <v/>
      </c>
      <c r="AU379" s="4" t="str">
        <f ca="1">IF(Table1[[#This Row],[QTY_ECER_MG_4]]="","",Table1[[#This Row],[STN SISA X]])</f>
        <v/>
      </c>
      <c r="AV379" s="4" t="str">
        <f ca="1">IF(Table1[[#This Row],[CTN_MG_4]]="","",COUNT(AS$6:AS379))</f>
        <v/>
      </c>
      <c r="AW379" s="4">
        <f ca="1">IF(Table1[[#This Row],[ID_4]]="",IF(Table1[[#This Row],[ID_3]]="",IF(Table1[[#This Row],[ID_2]]="",IF(Table1[[#This Row],[ID_1]]="","",1),2),3),4)</f>
        <v>3</v>
      </c>
      <c r="AX379" s="3">
        <f ca="1">INDEX([1]!NOTA[TGL_H],Table1[[#This Row],[//NOTA]])</f>
        <v>45127</v>
      </c>
    </row>
    <row r="380" spans="1:50" x14ac:dyDescent="0.25">
      <c r="A380" s="1">
        <v>476</v>
      </c>
      <c r="D380" s="4" t="str">
        <f ca="1">INDEX([1]!NOTA[NB NOTA_C_QTY],Table1[[#This Row],[//NOTA]])</f>
        <v>pensil2bfancykypf3051360lsnartomoro</v>
      </c>
      <c r="E380" s="4" t="str">
        <f ca="1">INDEX([1]!NOTA[NB NOTA_C_QTY],Table1[[#This Row],[//NOTA]])&amp;Table1[[#This Row],[MINGGU]]</f>
        <v>pensil2bfancykypf3051360lsnartomoro3</v>
      </c>
      <c r="F380" s="4">
        <f t="shared" si="7"/>
        <v>476</v>
      </c>
      <c r="G380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80" s="4">
        <f ca="1">MATCH(Table1[[#This Row],[NB NOTA_C_QTY]],[2]!db[NB NOTA_C_QTY+F],0)</f>
        <v>697</v>
      </c>
      <c r="I380" s="4" t="str">
        <f ca="1">INDEX(INDIRECT($4:$4),Table1[//DB])</f>
        <v>Pensil 2B Fancy KY-PF3051</v>
      </c>
      <c r="J380" s="4" t="str">
        <f ca="1">INDEX(INDIRECT($4:$4),Table1[//DB])</f>
        <v>ARTO MORO</v>
      </c>
      <c r="K380" s="5">
        <f ca="1">INDEX(INDIRECT($4:$4),Table1[//DB])</f>
        <v>99</v>
      </c>
      <c r="L380" s="4" t="str">
        <f ca="1">INDEX(INDIRECT($4:$4),Table1[//DB])</f>
        <v>360 LSN</v>
      </c>
      <c r="M380" s="4" t="str">
        <f ca="1">INDEX(INDIRECT($4:$4),Table1[//DB])</f>
        <v>pensil</v>
      </c>
      <c r="N380" s="4" t="str">
        <f ca="1">INDEX(INDIRECT($4:$4),Table1[//DB])</f>
        <v>360</v>
      </c>
      <c r="O380" s="4" t="str">
        <f ca="1">INDEX(INDIRECT($4:$4),Table1[//DB])</f>
        <v>LSN</v>
      </c>
      <c r="P380" s="4">
        <f ca="1">INDEX(INDIRECT($4:$4),Table1[//DB])</f>
        <v>12</v>
      </c>
      <c r="Q380" s="4" t="str">
        <f ca="1">INDEX(INDIRECT($4:$4),Table1[//DB])</f>
        <v>PCS</v>
      </c>
      <c r="R380" s="4" t="str">
        <f ca="1">INDEX(INDIRECT($4:$4),Table1[//DB])</f>
        <v/>
      </c>
      <c r="S380" s="4" t="str">
        <f ca="1">INDEX(INDIRECT($4:$4),Table1[//DB])</f>
        <v/>
      </c>
      <c r="T380" s="4">
        <f ca="1">INDEX(INDIRECT($4:$4),Table1[//DB])</f>
        <v>4320</v>
      </c>
      <c r="U380" s="4" t="str">
        <f ca="1">INDEX(INDIRECT($4:$4),Table1[//DB])</f>
        <v>PCS</v>
      </c>
      <c r="V380" s="4"/>
      <c r="W380" s="2">
        <f>INDEX([1]!NOTA[C],Table1[[#This Row],[//NOTA]])</f>
        <v>1</v>
      </c>
      <c r="X380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80" s="2">
        <f ca="1">INDEX(INDIRECT($2:$2),Table1[//NOTA])</f>
        <v>0</v>
      </c>
      <c r="Z380" s="2">
        <f>IF(Table1[[#This Row],[CTN]]&lt;1,"",INDEX([1]!NOTA[QTY],Table1[[#This Row],[//NOTA]]))</f>
        <v>360</v>
      </c>
      <c r="AA380" s="2" t="str">
        <f>IF(Table1[[#This Row],[CTN]]&lt;1,"",INDEX([1]!NOTA[STN],Table1[[#This Row],[//NOTA]]))</f>
        <v>LSN</v>
      </c>
      <c r="AB380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4320</v>
      </c>
      <c r="AC380" s="4" t="str">
        <f>IF(Table1[[#This Row],[CTN]]&lt;1,INDEX([1]!NOTA[QTY],Table1[[#This Row],[//NOTA]]),"")</f>
        <v/>
      </c>
      <c r="AD380" s="4" t="str">
        <f>IF(Table1[[#This Row],[SISA]]="","",INDEX([1]!NOTA[STN],Table1[[#This Row],[//NOTA]]))</f>
        <v/>
      </c>
      <c r="AE38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80" s="2" t="str">
        <f>IF(Table1[[#This Row],[SISA X]]="","",Table1[[#This Row],[STN X]])</f>
        <v/>
      </c>
      <c r="AG380" s="2" t="str">
        <f ca="1">IF(AND(AX$5:AX$509&gt;=$3:$3,AX$5:AX$509&lt;=$4:$4),Table1[[#This Row],[CTN]],"")</f>
        <v/>
      </c>
      <c r="AH380" s="2" t="str">
        <f ca="1">IF(Table1[[#This Row],[CTN_MG_1]]="","",Table1[[#This Row],[SISA X]])</f>
        <v/>
      </c>
      <c r="AI380" s="2" t="str">
        <f ca="1">IF(Table1[[#This Row],[QTY_ECER_MG_1]]="","",Table1[[#This Row],[STN SISA X]])</f>
        <v/>
      </c>
      <c r="AJ380" s="2" t="str">
        <f ca="1">IF(Table1[[#This Row],[CTN_MG_1]]="","",COUNT(AG$6:AG380))</f>
        <v/>
      </c>
      <c r="AK380" s="2" t="str">
        <f ca="1">IF(AND(Table1[TGL_H]&gt;=$3:$3,Table1[TGL_H]&lt;=$4:$4),Table1[CTN],"")</f>
        <v/>
      </c>
      <c r="AL380" s="2" t="str">
        <f ca="1">IF(Table1[[#This Row],[CTN_MG_2]]="","",Table1[[#This Row],[SISA X]])</f>
        <v/>
      </c>
      <c r="AM380" s="2" t="str">
        <f ca="1">IF(Table1[[#This Row],[QTY_ECER_MG_2]]="","",Table1[[#This Row],[STN SISA X]])</f>
        <v/>
      </c>
      <c r="AN380" s="2" t="str">
        <f ca="1">IF(Table1[[#This Row],[CTN_MG_2]]="","",COUNT(AK$6:AK380))</f>
        <v/>
      </c>
      <c r="AO380" s="2">
        <f ca="1">IF(AND(AX$5:AX$509&gt;=$3:$3,AX$5:AX$509&lt;=$4:$4),Table1[[#This Row],[CTN]],"")</f>
        <v>1</v>
      </c>
      <c r="AP380" s="2" t="str">
        <f ca="1">IF(Table1[[#This Row],[CTN_MG_3]]="","",Table1[[#This Row],[SISA X]])</f>
        <v/>
      </c>
      <c r="AQ380" s="2" t="str">
        <f ca="1">IF(Table1[[#This Row],[QTY_ECER_MG_3]]="","",Table1[[#This Row],[STN SISA X]])</f>
        <v/>
      </c>
      <c r="AR380" s="4">
        <f ca="1">IF(Table1[[#This Row],[CTN_MG_3]]="","",COUNT(AO$6:AO380))</f>
        <v>58</v>
      </c>
      <c r="AS380" s="4" t="str">
        <f ca="1">IF(AND(Table1[[#This Row],[TGL_H]]&gt;=$3:$3,Table1[[#This Row],[TGL_H]]&lt;=$4:$4),Table1[[#This Row],[CTN]],"")</f>
        <v/>
      </c>
      <c r="AT380" s="4" t="str">
        <f ca="1">IF(Table1[[#This Row],[CTN_MG_4]]="","",Table1[[#This Row],[SISA X]])</f>
        <v/>
      </c>
      <c r="AU380" s="4" t="str">
        <f ca="1">IF(Table1[[#This Row],[QTY_ECER_MG_4]]="","",Table1[[#This Row],[STN SISA X]])</f>
        <v/>
      </c>
      <c r="AV380" s="4" t="str">
        <f ca="1">IF(Table1[[#This Row],[CTN_MG_4]]="","",COUNT(AS$6:AS380))</f>
        <v/>
      </c>
      <c r="AW380" s="4">
        <f ca="1">IF(Table1[[#This Row],[ID_4]]="",IF(Table1[[#This Row],[ID_3]]="",IF(Table1[[#This Row],[ID_2]]="",IF(Table1[[#This Row],[ID_1]]="","",1),2),3),4)</f>
        <v>3</v>
      </c>
      <c r="AX380" s="3">
        <f ca="1">INDEX([1]!NOTA[TGL_H],Table1[[#This Row],[//NOTA]])</f>
        <v>45127</v>
      </c>
    </row>
    <row r="381" spans="1:50" x14ac:dyDescent="0.25">
      <c r="A381" s="1">
        <v>477</v>
      </c>
      <c r="D381" s="4" t="str">
        <f ca="1">INDEX([1]!NOTA[NB NOTA_C_QTY],Table1[[#This Row],[//NOTA]])</f>
        <v>pensil2bfancykypf3065360lsnartomoro</v>
      </c>
      <c r="E381" s="4" t="str">
        <f ca="1">INDEX([1]!NOTA[NB NOTA_C_QTY],Table1[[#This Row],[//NOTA]])&amp;Table1[[#This Row],[MINGGU]]</f>
        <v>pensil2bfancykypf3065360lsnartomoro3</v>
      </c>
      <c r="F381" s="4">
        <f t="shared" si="7"/>
        <v>477</v>
      </c>
      <c r="G381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81" s="4">
        <f ca="1">MATCH(Table1[[#This Row],[NB NOTA_C_QTY]],[2]!db[NB NOTA_C_QTY+F],0)</f>
        <v>698</v>
      </c>
      <c r="I381" s="4" t="str">
        <f ca="1">INDEX(INDIRECT($4:$4),Table1[//DB])</f>
        <v>Pensil 2B Fancy KY-PF3065</v>
      </c>
      <c r="J381" s="4" t="str">
        <f ca="1">INDEX(INDIRECT($4:$4),Table1[//DB])</f>
        <v>ARTO MORO</v>
      </c>
      <c r="K381" s="5">
        <f ca="1">INDEX(INDIRECT($4:$4),Table1[//DB])</f>
        <v>99</v>
      </c>
      <c r="L381" s="4" t="str">
        <f ca="1">INDEX(INDIRECT($4:$4),Table1[//DB])</f>
        <v>360 LSN</v>
      </c>
      <c r="M381" s="4" t="str">
        <f ca="1">INDEX(INDIRECT($4:$4),Table1[//DB])</f>
        <v>pensil</v>
      </c>
      <c r="N381" s="4" t="str">
        <f ca="1">INDEX(INDIRECT($4:$4),Table1[//DB])</f>
        <v>360</v>
      </c>
      <c r="O381" s="4" t="str">
        <f ca="1">INDEX(INDIRECT($4:$4),Table1[//DB])</f>
        <v>LSN</v>
      </c>
      <c r="P381" s="4">
        <f ca="1">INDEX(INDIRECT($4:$4),Table1[//DB])</f>
        <v>12</v>
      </c>
      <c r="Q381" s="4" t="str">
        <f ca="1">INDEX(INDIRECT($4:$4),Table1[//DB])</f>
        <v>PCS</v>
      </c>
      <c r="R381" s="4" t="str">
        <f ca="1">INDEX(INDIRECT($4:$4),Table1[//DB])</f>
        <v/>
      </c>
      <c r="S381" s="4" t="str">
        <f ca="1">INDEX(INDIRECT($4:$4),Table1[//DB])</f>
        <v/>
      </c>
      <c r="T381" s="4">
        <f ca="1">INDEX(INDIRECT($4:$4),Table1[//DB])</f>
        <v>4320</v>
      </c>
      <c r="U381" s="4" t="str">
        <f ca="1">INDEX(INDIRECT($4:$4),Table1[//DB])</f>
        <v>PCS</v>
      </c>
      <c r="V381" s="4"/>
      <c r="W381" s="2">
        <f>INDEX([1]!NOTA[C],Table1[[#This Row],[//NOTA]])</f>
        <v>1</v>
      </c>
      <c r="X381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81" s="2">
        <f ca="1">INDEX(INDIRECT($2:$2),Table1[//NOTA])</f>
        <v>0</v>
      </c>
      <c r="Z381" s="2">
        <f>IF(Table1[[#This Row],[CTN]]&lt;1,"",INDEX([1]!NOTA[QTY],Table1[[#This Row],[//NOTA]]))</f>
        <v>360</v>
      </c>
      <c r="AA381" s="2" t="str">
        <f>IF(Table1[[#This Row],[CTN]]&lt;1,"",INDEX([1]!NOTA[STN],Table1[[#This Row],[//NOTA]]))</f>
        <v>LSN</v>
      </c>
      <c r="AB381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4320</v>
      </c>
      <c r="AC381" s="4" t="str">
        <f>IF(Table1[[#This Row],[CTN]]&lt;1,INDEX([1]!NOTA[QTY],Table1[[#This Row],[//NOTA]]),"")</f>
        <v/>
      </c>
      <c r="AD381" s="4" t="str">
        <f>IF(Table1[[#This Row],[SISA]]="","",INDEX([1]!NOTA[STN],Table1[[#This Row],[//NOTA]]))</f>
        <v/>
      </c>
      <c r="AE38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81" s="2" t="str">
        <f>IF(Table1[[#This Row],[SISA X]]="","",Table1[[#This Row],[STN X]])</f>
        <v/>
      </c>
      <c r="AG381" s="2" t="str">
        <f ca="1">IF(AND(AX$5:AX$592&gt;=$3:$3,AX$5:AX$592&lt;=$4:$4),Table1[[#This Row],[CTN]],"")</f>
        <v/>
      </c>
      <c r="AH381" s="2" t="str">
        <f ca="1">IF(Table1[[#This Row],[CTN_MG_1]]="","",Table1[[#This Row],[SISA X]])</f>
        <v/>
      </c>
      <c r="AI381" s="2" t="str">
        <f ca="1">IF(Table1[[#This Row],[QTY_ECER_MG_1]]="","",Table1[[#This Row],[STN SISA X]])</f>
        <v/>
      </c>
      <c r="AJ381" s="2" t="str">
        <f ca="1">IF(Table1[[#This Row],[CTN_MG_1]]="","",COUNT(AG$6:AG381))</f>
        <v/>
      </c>
      <c r="AK381" s="2" t="str">
        <f ca="1">IF(AND(Table1[TGL_H]&gt;=$3:$3,Table1[TGL_H]&lt;=$4:$4),Table1[CTN],"")</f>
        <v/>
      </c>
      <c r="AL381" s="2" t="str">
        <f ca="1">IF(Table1[[#This Row],[CTN_MG_2]]="","",Table1[[#This Row],[SISA X]])</f>
        <v/>
      </c>
      <c r="AM381" s="2" t="str">
        <f ca="1">IF(Table1[[#This Row],[QTY_ECER_MG_2]]="","",Table1[[#This Row],[STN SISA X]])</f>
        <v/>
      </c>
      <c r="AN381" s="2" t="str">
        <f ca="1">IF(Table1[[#This Row],[CTN_MG_2]]="","",COUNT(AK$6:AK381))</f>
        <v/>
      </c>
      <c r="AO381" s="2">
        <f ca="1">IF(AND(AX$5:AX$592&gt;=$3:$3,AX$5:AX$592&lt;=$4:$4),Table1[[#This Row],[CTN]],"")</f>
        <v>1</v>
      </c>
      <c r="AP381" s="2" t="str">
        <f ca="1">IF(Table1[[#This Row],[CTN_MG_3]]="","",Table1[[#This Row],[SISA X]])</f>
        <v/>
      </c>
      <c r="AQ381" s="2" t="str">
        <f ca="1">IF(Table1[[#This Row],[QTY_ECER_MG_3]]="","",Table1[[#This Row],[STN SISA X]])</f>
        <v/>
      </c>
      <c r="AR381" s="4">
        <f ca="1">IF(Table1[[#This Row],[CTN_MG_3]]="","",COUNT(AO$6:AO381))</f>
        <v>59</v>
      </c>
      <c r="AS381" s="4" t="str">
        <f ca="1">IF(AND(Table1[[#This Row],[TGL_H]]&gt;=$3:$3,Table1[[#This Row],[TGL_H]]&lt;=$4:$4),Table1[[#This Row],[CTN]],"")</f>
        <v/>
      </c>
      <c r="AT381" s="4" t="str">
        <f ca="1">IF(Table1[[#This Row],[CTN_MG_4]]="","",Table1[[#This Row],[SISA X]])</f>
        <v/>
      </c>
      <c r="AU381" s="4" t="str">
        <f ca="1">IF(Table1[[#This Row],[QTY_ECER_MG_4]]="","",Table1[[#This Row],[STN SISA X]])</f>
        <v/>
      </c>
      <c r="AV381" s="4" t="str">
        <f ca="1">IF(Table1[[#This Row],[CTN_MG_4]]="","",COUNT(AS$6:AS381))</f>
        <v/>
      </c>
      <c r="AW381" s="4">
        <f ca="1">IF(Table1[[#This Row],[ID_4]]="",IF(Table1[[#This Row],[ID_3]]="",IF(Table1[[#This Row],[ID_2]]="",IF(Table1[[#This Row],[ID_1]]="","",1),2),3),4)</f>
        <v>3</v>
      </c>
      <c r="AX381" s="3">
        <f ca="1">INDEX([1]!NOTA[TGL_H],Table1[[#This Row],[//NOTA]])</f>
        <v>45127</v>
      </c>
    </row>
    <row r="382" spans="1:50" x14ac:dyDescent="0.25">
      <c r="A382" s="1">
        <v>478</v>
      </c>
      <c r="D382" s="4" t="str">
        <f ca="1">INDEX([1]!NOTA[NB NOTA_C_QTY],Table1[[#This Row],[//NOTA]])</f>
        <v>pensil2bkayagifancykypf3063360lsnartomoro</v>
      </c>
      <c r="E382" s="4" t="str">
        <f ca="1">INDEX([1]!NOTA[NB NOTA_C_QTY],Table1[[#This Row],[//NOTA]])&amp;Table1[[#This Row],[MINGGU]]</f>
        <v>pensil2bkayagifancykypf3063360lsnartomoro3</v>
      </c>
      <c r="F382" s="4">
        <f t="shared" si="7"/>
        <v>478</v>
      </c>
      <c r="G382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82" s="4">
        <f ca="1">MATCH(Table1[[#This Row],[NB NOTA_C_QTY]],[2]!db[NB NOTA_C_QTY+F],0)</f>
        <v>700</v>
      </c>
      <c r="I382" s="4" t="str">
        <f ca="1">INDEX(INDIRECT($4:$4),Table1[//DB])</f>
        <v>Pensil 2B Kayagi Fancy KY-PF3063</v>
      </c>
      <c r="J382" s="4" t="str">
        <f ca="1">INDEX(INDIRECT($4:$4),Table1[//DB])</f>
        <v>ARTO MORO</v>
      </c>
      <c r="K382" s="5">
        <f ca="1">INDEX(INDIRECT($4:$4),Table1[//DB])</f>
        <v>99</v>
      </c>
      <c r="L382" s="4" t="str">
        <f ca="1">INDEX(INDIRECT($4:$4),Table1[//DB])</f>
        <v>360 LSN</v>
      </c>
      <c r="M382" s="4" t="str">
        <f ca="1">INDEX(INDIRECT($4:$4),Table1[//DB])</f>
        <v>pensil</v>
      </c>
      <c r="N382" s="4" t="str">
        <f ca="1">INDEX(INDIRECT($4:$4),Table1[//DB])</f>
        <v>360</v>
      </c>
      <c r="O382" s="4" t="str">
        <f ca="1">INDEX(INDIRECT($4:$4),Table1[//DB])</f>
        <v>LSN</v>
      </c>
      <c r="P382" s="4">
        <f ca="1">INDEX(INDIRECT($4:$4),Table1[//DB])</f>
        <v>12</v>
      </c>
      <c r="Q382" s="4" t="str">
        <f ca="1">INDEX(INDIRECT($4:$4),Table1[//DB])</f>
        <v>PCS</v>
      </c>
      <c r="R382" s="4" t="str">
        <f ca="1">INDEX(INDIRECT($4:$4),Table1[//DB])</f>
        <v/>
      </c>
      <c r="S382" s="4" t="str">
        <f ca="1">INDEX(INDIRECT($4:$4),Table1[//DB])</f>
        <v/>
      </c>
      <c r="T382" s="4">
        <f ca="1">INDEX(INDIRECT($4:$4),Table1[//DB])</f>
        <v>4320</v>
      </c>
      <c r="U382" s="4" t="str">
        <f ca="1">INDEX(INDIRECT($4:$4),Table1[//DB])</f>
        <v>PCS</v>
      </c>
      <c r="V382" s="4"/>
      <c r="W382" s="2">
        <f>INDEX([1]!NOTA[C],Table1[[#This Row],[//NOTA]])</f>
        <v>1</v>
      </c>
      <c r="X382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82" s="2">
        <f ca="1">INDEX(INDIRECT($2:$2),Table1[//NOTA])</f>
        <v>0</v>
      </c>
      <c r="Z382" s="2">
        <f>IF(Table1[[#This Row],[CTN]]&lt;1,"",INDEX([1]!NOTA[QTY],Table1[[#This Row],[//NOTA]]))</f>
        <v>360</v>
      </c>
      <c r="AA382" s="2" t="str">
        <f>IF(Table1[[#This Row],[CTN]]&lt;1,"",INDEX([1]!NOTA[STN],Table1[[#This Row],[//NOTA]]))</f>
        <v>LSN</v>
      </c>
      <c r="AB382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4320</v>
      </c>
      <c r="AC382" s="4" t="str">
        <f>IF(Table1[[#This Row],[CTN]]&lt;1,INDEX([1]!NOTA[QTY],Table1[[#This Row],[//NOTA]]),"")</f>
        <v/>
      </c>
      <c r="AD382" s="4" t="str">
        <f>IF(Table1[[#This Row],[SISA]]="","",INDEX([1]!NOTA[STN],Table1[[#This Row],[//NOTA]]))</f>
        <v/>
      </c>
      <c r="AE38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82" s="2" t="str">
        <f>IF(Table1[[#This Row],[SISA X]]="","",Table1[[#This Row],[STN X]])</f>
        <v/>
      </c>
      <c r="AG382" s="2" t="str">
        <f ca="1">IF(AND(AX$5:AX$509&gt;=$3:$3,AX$5:AX$509&lt;=$4:$4),Table1[[#This Row],[CTN]],"")</f>
        <v/>
      </c>
      <c r="AH382" s="2" t="str">
        <f ca="1">IF(Table1[[#This Row],[CTN_MG_1]]="","",Table1[[#This Row],[SISA X]])</f>
        <v/>
      </c>
      <c r="AI382" s="2" t="str">
        <f ca="1">IF(Table1[[#This Row],[QTY_ECER_MG_1]]="","",Table1[[#This Row],[STN SISA X]])</f>
        <v/>
      </c>
      <c r="AJ382" s="2" t="str">
        <f ca="1">IF(Table1[[#This Row],[CTN_MG_1]]="","",COUNT(AG$6:AG382))</f>
        <v/>
      </c>
      <c r="AK382" s="2" t="str">
        <f ca="1">IF(AND(Table1[TGL_H]&gt;=$3:$3,Table1[TGL_H]&lt;=$4:$4),Table1[CTN],"")</f>
        <v/>
      </c>
      <c r="AL382" s="2" t="str">
        <f ca="1">IF(Table1[[#This Row],[CTN_MG_2]]="","",Table1[[#This Row],[SISA X]])</f>
        <v/>
      </c>
      <c r="AM382" s="2" t="str">
        <f ca="1">IF(Table1[[#This Row],[QTY_ECER_MG_2]]="","",Table1[[#This Row],[STN SISA X]])</f>
        <v/>
      </c>
      <c r="AN382" s="2" t="str">
        <f ca="1">IF(Table1[[#This Row],[CTN_MG_2]]="","",COUNT(AK$6:AK382))</f>
        <v/>
      </c>
      <c r="AO382" s="2">
        <f ca="1">IF(AND(AX$5:AX$509&gt;=$3:$3,AX$5:AX$509&lt;=$4:$4),Table1[[#This Row],[CTN]],"")</f>
        <v>1</v>
      </c>
      <c r="AP382" s="2" t="str">
        <f ca="1">IF(Table1[[#This Row],[CTN_MG_3]]="","",Table1[[#This Row],[SISA X]])</f>
        <v/>
      </c>
      <c r="AQ382" s="2" t="str">
        <f ca="1">IF(Table1[[#This Row],[QTY_ECER_MG_3]]="","",Table1[[#This Row],[STN SISA X]])</f>
        <v/>
      </c>
      <c r="AR382" s="4">
        <f ca="1">IF(Table1[[#This Row],[CTN_MG_3]]="","",COUNT(AO$6:AO382))</f>
        <v>60</v>
      </c>
      <c r="AS382" s="4" t="str">
        <f ca="1">IF(AND(Table1[[#This Row],[TGL_H]]&gt;=$3:$3,Table1[[#This Row],[TGL_H]]&lt;=$4:$4),Table1[[#This Row],[CTN]],"")</f>
        <v/>
      </c>
      <c r="AT382" s="4" t="str">
        <f ca="1">IF(Table1[[#This Row],[CTN_MG_4]]="","",Table1[[#This Row],[SISA X]])</f>
        <v/>
      </c>
      <c r="AU382" s="4" t="str">
        <f ca="1">IF(Table1[[#This Row],[QTY_ECER_MG_4]]="","",Table1[[#This Row],[STN SISA X]])</f>
        <v/>
      </c>
      <c r="AV382" s="4" t="str">
        <f ca="1">IF(Table1[[#This Row],[CTN_MG_4]]="","",COUNT(AS$6:AS382))</f>
        <v/>
      </c>
      <c r="AW382" s="4">
        <f ca="1">IF(Table1[[#This Row],[ID_4]]="",IF(Table1[[#This Row],[ID_3]]="",IF(Table1[[#This Row],[ID_2]]="",IF(Table1[[#This Row],[ID_1]]="","",1),2),3),4)</f>
        <v>3</v>
      </c>
      <c r="AX382" s="3">
        <f ca="1">INDEX([1]!NOTA[TGL_H],Table1[[#This Row],[//NOTA]])</f>
        <v>45127</v>
      </c>
    </row>
    <row r="383" spans="1:50" x14ac:dyDescent="0.25">
      <c r="A383" s="1">
        <v>479</v>
      </c>
      <c r="D383" s="4" t="str">
        <f ca="1">INDEX([1]!NOTA[NB NOTA_C_QTY],Table1[[#This Row],[//NOTA]])</f>
        <v>pensil2bkayagikypf3060360lsnartomoro</v>
      </c>
      <c r="E383" s="4" t="str">
        <f ca="1">INDEX([1]!NOTA[NB NOTA_C_QTY],Table1[[#This Row],[//NOTA]])&amp;Table1[[#This Row],[MINGGU]]</f>
        <v>pensil2bkayagikypf3060360lsnartomoro3</v>
      </c>
      <c r="F383" s="4">
        <f t="shared" si="7"/>
        <v>479</v>
      </c>
      <c r="G383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83" s="4">
        <f ca="1">MATCH(Table1[[#This Row],[NB NOTA_C_QTY]],[2]!db[NB NOTA_C_QTY+F],0)</f>
        <v>703</v>
      </c>
      <c r="I383" s="4" t="str">
        <f ca="1">INDEX(INDIRECT($4:$4),Table1[//DB])</f>
        <v>Pensil 2B Kayagi KY-PF3060</v>
      </c>
      <c r="J383" s="4" t="str">
        <f ca="1">INDEX(INDIRECT($4:$4),Table1[//DB])</f>
        <v>ARTO MORO</v>
      </c>
      <c r="K383" s="5">
        <f ca="1">INDEX(INDIRECT($4:$4),Table1[//DB])</f>
        <v>99</v>
      </c>
      <c r="L383" s="4" t="str">
        <f ca="1">INDEX(INDIRECT($4:$4),Table1[//DB])</f>
        <v>360 LSN</v>
      </c>
      <c r="M383" s="4" t="str">
        <f ca="1">INDEX(INDIRECT($4:$4),Table1[//DB])</f>
        <v>pensil</v>
      </c>
      <c r="N383" s="4" t="str">
        <f ca="1">INDEX(INDIRECT($4:$4),Table1[//DB])</f>
        <v>360</v>
      </c>
      <c r="O383" s="4" t="str">
        <f ca="1">INDEX(INDIRECT($4:$4),Table1[//DB])</f>
        <v>LSN</v>
      </c>
      <c r="P383" s="4">
        <f ca="1">INDEX(INDIRECT($4:$4),Table1[//DB])</f>
        <v>12</v>
      </c>
      <c r="Q383" s="4" t="str">
        <f ca="1">INDEX(INDIRECT($4:$4),Table1[//DB])</f>
        <v>PCS</v>
      </c>
      <c r="R383" s="4" t="str">
        <f ca="1">INDEX(INDIRECT($4:$4),Table1[//DB])</f>
        <v/>
      </c>
      <c r="S383" s="4" t="str">
        <f ca="1">INDEX(INDIRECT($4:$4),Table1[//DB])</f>
        <v/>
      </c>
      <c r="T383" s="4">
        <f ca="1">INDEX(INDIRECT($4:$4),Table1[//DB])</f>
        <v>4320</v>
      </c>
      <c r="U383" s="4" t="str">
        <f ca="1">INDEX(INDIRECT($4:$4),Table1[//DB])</f>
        <v>PCS</v>
      </c>
      <c r="V383" s="4"/>
      <c r="W383" s="2">
        <f>INDEX([1]!NOTA[C],Table1[[#This Row],[//NOTA]])</f>
        <v>1</v>
      </c>
      <c r="X383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83" s="2">
        <f ca="1">INDEX(INDIRECT($2:$2),Table1[//NOTA])</f>
        <v>0</v>
      </c>
      <c r="Z383" s="2">
        <f>IF(Table1[[#This Row],[CTN]]&lt;1,"",INDEX([1]!NOTA[QTY],Table1[[#This Row],[//NOTA]]))</f>
        <v>360</v>
      </c>
      <c r="AA383" s="2" t="str">
        <f>IF(Table1[[#This Row],[CTN]]&lt;1,"",INDEX([1]!NOTA[STN],Table1[[#This Row],[//NOTA]]))</f>
        <v>LSN</v>
      </c>
      <c r="AB383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4320</v>
      </c>
      <c r="AC383" s="4" t="str">
        <f>IF(Table1[[#This Row],[CTN]]&lt;1,INDEX([1]!NOTA[QTY],Table1[[#This Row],[//NOTA]]),"")</f>
        <v/>
      </c>
      <c r="AD383" s="4" t="str">
        <f>IF(Table1[[#This Row],[SISA]]="","",INDEX([1]!NOTA[STN],Table1[[#This Row],[//NOTA]]))</f>
        <v/>
      </c>
      <c r="AE38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83" s="2" t="str">
        <f>IF(Table1[[#This Row],[SISA X]]="","",Table1[[#This Row],[STN X]])</f>
        <v/>
      </c>
      <c r="AG383" s="2" t="str">
        <f ca="1">IF(AND(AX$5:AX$502&gt;=$3:$3,AX$5:AX$502&lt;=$4:$4),Table1[[#This Row],[CTN]],"")</f>
        <v/>
      </c>
      <c r="AH383" s="2" t="str">
        <f ca="1">IF(Table1[[#This Row],[CTN_MG_1]]="","",Table1[[#This Row],[SISA X]])</f>
        <v/>
      </c>
      <c r="AI383" s="2" t="str">
        <f ca="1">IF(Table1[[#This Row],[QTY_ECER_MG_1]]="","",Table1[[#This Row],[STN SISA X]])</f>
        <v/>
      </c>
      <c r="AJ383" s="2" t="str">
        <f ca="1">IF(Table1[[#This Row],[CTN_MG_1]]="","",COUNT(AG$6:AG383))</f>
        <v/>
      </c>
      <c r="AK383" s="2" t="str">
        <f ca="1">IF(AND(Table1[TGL_H]&gt;=$3:$3,Table1[TGL_H]&lt;=$4:$4),Table1[CTN],"")</f>
        <v/>
      </c>
      <c r="AL383" s="2" t="str">
        <f ca="1">IF(Table1[[#This Row],[CTN_MG_2]]="","",Table1[[#This Row],[SISA X]])</f>
        <v/>
      </c>
      <c r="AM383" s="2" t="str">
        <f ca="1">IF(Table1[[#This Row],[QTY_ECER_MG_2]]="","",Table1[[#This Row],[STN SISA X]])</f>
        <v/>
      </c>
      <c r="AN383" s="2" t="str">
        <f ca="1">IF(Table1[[#This Row],[CTN_MG_2]]="","",COUNT(AK$6:AK383))</f>
        <v/>
      </c>
      <c r="AO383" s="2">
        <f ca="1">IF(AND(AX$5:AX$502&gt;=$3:$3,AX$5:AX$502&lt;=$4:$4),Table1[[#This Row],[CTN]],"")</f>
        <v>1</v>
      </c>
      <c r="AP383" s="2" t="str">
        <f ca="1">IF(Table1[[#This Row],[CTN_MG_3]]="","",Table1[[#This Row],[SISA X]])</f>
        <v/>
      </c>
      <c r="AQ383" s="2" t="str">
        <f ca="1">IF(Table1[[#This Row],[QTY_ECER_MG_3]]="","",Table1[[#This Row],[STN SISA X]])</f>
        <v/>
      </c>
      <c r="AR383" s="4">
        <f ca="1">IF(Table1[[#This Row],[CTN_MG_3]]="","",COUNT(AO$6:AO383))</f>
        <v>61</v>
      </c>
      <c r="AS383" s="4" t="str">
        <f ca="1">IF(AND(Table1[[#This Row],[TGL_H]]&gt;=$3:$3,Table1[[#This Row],[TGL_H]]&lt;=$4:$4),Table1[[#This Row],[CTN]],"")</f>
        <v/>
      </c>
      <c r="AT383" s="4" t="str">
        <f ca="1">IF(Table1[[#This Row],[CTN_MG_4]]="","",Table1[[#This Row],[SISA X]])</f>
        <v/>
      </c>
      <c r="AU383" s="4" t="str">
        <f ca="1">IF(Table1[[#This Row],[QTY_ECER_MG_4]]="","",Table1[[#This Row],[STN SISA X]])</f>
        <v/>
      </c>
      <c r="AV383" s="4" t="str">
        <f ca="1">IF(Table1[[#This Row],[CTN_MG_4]]="","",COUNT(AS$6:AS383))</f>
        <v/>
      </c>
      <c r="AW383" s="4">
        <f ca="1">IF(Table1[[#This Row],[ID_4]]="",IF(Table1[[#This Row],[ID_3]]="",IF(Table1[[#This Row],[ID_2]]="",IF(Table1[[#This Row],[ID_1]]="","",1),2),3),4)</f>
        <v>3</v>
      </c>
      <c r="AX383" s="3">
        <f ca="1">INDEX([1]!NOTA[TGL_H],Table1[[#This Row],[//NOTA]])</f>
        <v>45127</v>
      </c>
    </row>
    <row r="384" spans="1:50" x14ac:dyDescent="0.25">
      <c r="A384" s="1">
        <v>480</v>
      </c>
      <c r="D384" s="4" t="str">
        <f ca="1">INDEX([1]!NOTA[NB NOTA_C_QTY],Table1[[#This Row],[//NOTA]])</f>
        <v>pensilkayagiskinkypf2025360lsnartomoro</v>
      </c>
      <c r="E384" s="4" t="str">
        <f ca="1">INDEX([1]!NOTA[NB NOTA_C_QTY],Table1[[#This Row],[//NOTA]])&amp;Table1[[#This Row],[MINGGU]]</f>
        <v>pensilkayagiskinkypf2025360lsnartomoro3</v>
      </c>
      <c r="F384" s="4">
        <f t="shared" si="7"/>
        <v>480</v>
      </c>
      <c r="G384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84" s="4">
        <f ca="1">MATCH(Table1[[#This Row],[NB NOTA_C_QTY]],[2]!db[NB NOTA_C_QTY+F],0)</f>
        <v>702</v>
      </c>
      <c r="I384" s="4" t="str">
        <f ca="1">INDEX(INDIRECT($4:$4),Table1[//DB])</f>
        <v>Pensil 2B Kayagi KY-PF2025</v>
      </c>
      <c r="J384" s="4" t="str">
        <f ca="1">INDEX(INDIRECT($4:$4),Table1[//DB])</f>
        <v>ARTO MORO</v>
      </c>
      <c r="K384" s="5">
        <f ca="1">INDEX(INDIRECT($4:$4),Table1[//DB])</f>
        <v>99</v>
      </c>
      <c r="L384" s="4" t="str">
        <f ca="1">INDEX(INDIRECT($4:$4),Table1[//DB])</f>
        <v>360 LSN</v>
      </c>
      <c r="M384" s="4" t="str">
        <f ca="1">INDEX(INDIRECT($4:$4),Table1[//DB])</f>
        <v>pensik</v>
      </c>
      <c r="N384" s="4" t="str">
        <f ca="1">INDEX(INDIRECT($4:$4),Table1[//DB])</f>
        <v>360</v>
      </c>
      <c r="O384" s="4" t="str">
        <f ca="1">INDEX(INDIRECT($4:$4),Table1[//DB])</f>
        <v>LSN</v>
      </c>
      <c r="P384" s="4">
        <f ca="1">INDEX(INDIRECT($4:$4),Table1[//DB])</f>
        <v>12</v>
      </c>
      <c r="Q384" s="4" t="str">
        <f ca="1">INDEX(INDIRECT($4:$4),Table1[//DB])</f>
        <v>PCS</v>
      </c>
      <c r="R384" s="4" t="str">
        <f ca="1">INDEX(INDIRECT($4:$4),Table1[//DB])</f>
        <v/>
      </c>
      <c r="S384" s="4" t="str">
        <f ca="1">INDEX(INDIRECT($4:$4),Table1[//DB])</f>
        <v/>
      </c>
      <c r="T384" s="4">
        <f ca="1">INDEX(INDIRECT($4:$4),Table1[//DB])</f>
        <v>4320</v>
      </c>
      <c r="U384" s="4" t="str">
        <f ca="1">INDEX(INDIRECT($4:$4),Table1[//DB])</f>
        <v>PCS</v>
      </c>
      <c r="V384" s="4"/>
      <c r="W384" s="2">
        <f>INDEX([1]!NOTA[C],Table1[[#This Row],[//NOTA]])</f>
        <v>1</v>
      </c>
      <c r="X384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84" s="2">
        <f ca="1">INDEX(INDIRECT($2:$2),Table1[//NOTA])</f>
        <v>0</v>
      </c>
      <c r="Z384" s="2">
        <f>IF(Table1[[#This Row],[CTN]]&lt;1,"",INDEX([1]!NOTA[QTY],Table1[[#This Row],[//NOTA]]))</f>
        <v>360</v>
      </c>
      <c r="AA384" s="2" t="str">
        <f>IF(Table1[[#This Row],[CTN]]&lt;1,"",INDEX([1]!NOTA[STN],Table1[[#This Row],[//NOTA]]))</f>
        <v>LSN</v>
      </c>
      <c r="AB384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4320</v>
      </c>
      <c r="AC384" s="4" t="str">
        <f>IF(Table1[[#This Row],[CTN]]&lt;1,INDEX([1]!NOTA[QTY],Table1[[#This Row],[//NOTA]]),"")</f>
        <v/>
      </c>
      <c r="AD384" s="4" t="str">
        <f>IF(Table1[[#This Row],[SISA]]="","",INDEX([1]!NOTA[STN],Table1[[#This Row],[//NOTA]]))</f>
        <v/>
      </c>
      <c r="AE38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84" s="2" t="str">
        <f>IF(Table1[[#This Row],[SISA X]]="","",Table1[[#This Row],[STN X]])</f>
        <v/>
      </c>
      <c r="AG384" s="2" t="str">
        <f ca="1">IF(AND(AX$5:AX$509&gt;=$3:$3,AX$5:AX$509&lt;=$4:$4),Table1[[#This Row],[CTN]],"")</f>
        <v/>
      </c>
      <c r="AH384" s="2" t="str">
        <f ca="1">IF(Table1[[#This Row],[CTN_MG_1]]="","",Table1[[#This Row],[SISA X]])</f>
        <v/>
      </c>
      <c r="AI384" s="2" t="str">
        <f ca="1">IF(Table1[[#This Row],[QTY_ECER_MG_1]]="","",Table1[[#This Row],[STN SISA X]])</f>
        <v/>
      </c>
      <c r="AJ384" s="2" t="str">
        <f ca="1">IF(Table1[[#This Row],[CTN_MG_1]]="","",COUNT(AG$6:AG384))</f>
        <v/>
      </c>
      <c r="AK384" s="2" t="str">
        <f ca="1">IF(AND(Table1[TGL_H]&gt;=$3:$3,Table1[TGL_H]&lt;=$4:$4),Table1[CTN],"")</f>
        <v/>
      </c>
      <c r="AL384" s="2" t="str">
        <f ca="1">IF(Table1[[#This Row],[CTN_MG_2]]="","",Table1[[#This Row],[SISA X]])</f>
        <v/>
      </c>
      <c r="AM384" s="2" t="str">
        <f ca="1">IF(Table1[[#This Row],[QTY_ECER_MG_2]]="","",Table1[[#This Row],[STN SISA X]])</f>
        <v/>
      </c>
      <c r="AN384" s="2" t="str">
        <f ca="1">IF(Table1[[#This Row],[CTN_MG_2]]="","",COUNT(AK$6:AK384))</f>
        <v/>
      </c>
      <c r="AO384" s="2">
        <f ca="1">IF(AND(AX$5:AX$509&gt;=$3:$3,AX$5:AX$509&lt;=$4:$4),Table1[[#This Row],[CTN]],"")</f>
        <v>1</v>
      </c>
      <c r="AP384" s="2" t="str">
        <f ca="1">IF(Table1[[#This Row],[CTN_MG_3]]="","",Table1[[#This Row],[SISA X]])</f>
        <v/>
      </c>
      <c r="AQ384" s="2" t="str">
        <f ca="1">IF(Table1[[#This Row],[QTY_ECER_MG_3]]="","",Table1[[#This Row],[STN SISA X]])</f>
        <v/>
      </c>
      <c r="AR384" s="4">
        <f ca="1">IF(Table1[[#This Row],[CTN_MG_3]]="","",COUNT(AO$6:AO384))</f>
        <v>62</v>
      </c>
      <c r="AS384" s="4" t="str">
        <f ca="1">IF(AND(Table1[[#This Row],[TGL_H]]&gt;=$3:$3,Table1[[#This Row],[TGL_H]]&lt;=$4:$4),Table1[[#This Row],[CTN]],"")</f>
        <v/>
      </c>
      <c r="AT384" s="4" t="str">
        <f ca="1">IF(Table1[[#This Row],[CTN_MG_4]]="","",Table1[[#This Row],[SISA X]])</f>
        <v/>
      </c>
      <c r="AU384" s="4" t="str">
        <f ca="1">IF(Table1[[#This Row],[QTY_ECER_MG_4]]="","",Table1[[#This Row],[STN SISA X]])</f>
        <v/>
      </c>
      <c r="AV384" s="4" t="str">
        <f ca="1">IF(Table1[[#This Row],[CTN_MG_4]]="","",COUNT(AS$6:AS384))</f>
        <v/>
      </c>
      <c r="AW384" s="4">
        <f ca="1">IF(Table1[[#This Row],[ID_4]]="",IF(Table1[[#This Row],[ID_3]]="",IF(Table1[[#This Row],[ID_2]]="",IF(Table1[[#This Row],[ID_1]]="","",1),2),3),4)</f>
        <v>3</v>
      </c>
      <c r="AX384" s="3">
        <f ca="1">INDEX([1]!NOTA[TGL_H],Table1[[#This Row],[//NOTA]])</f>
        <v>45127</v>
      </c>
    </row>
    <row r="385" spans="1:50" x14ac:dyDescent="0.25">
      <c r="A385" s="1">
        <v>481</v>
      </c>
      <c r="D385" s="4" t="str">
        <f ca="1">INDEX([1]!NOTA[NB NOTA_C_QTY],Table1[[#This Row],[//NOTA]])</f>
        <v>tascabinelpidabonus1ctn1pcsartomoro</v>
      </c>
      <c r="E385" s="4" t="str">
        <f ca="1">INDEX([1]!NOTA[NB NOTA_C_QTY],Table1[[#This Row],[//NOTA]])&amp;Table1[[#This Row],[MINGGU]]</f>
        <v>tascabinelpidabonus1ctn1pcsartomoro3</v>
      </c>
      <c r="F385" s="4">
        <f t="shared" si="7"/>
        <v>481</v>
      </c>
      <c r="G385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85" s="4">
        <f ca="1">MATCH(Table1[[#This Row],[NB NOTA_C_QTY]],[2]!db[NB NOTA_C_QTY+F],0)</f>
        <v>2664</v>
      </c>
      <c r="I385" s="4" t="str">
        <f ca="1">INDEX(INDIRECT($4:$4),Table1[//DB])</f>
        <v>Tas Cabin Elpida</v>
      </c>
      <c r="J385" s="4" t="str">
        <f ca="1">INDEX(INDIRECT($4:$4),Table1[//DB])</f>
        <v>ARTO MORO</v>
      </c>
      <c r="K385" s="5" t="str">
        <f ca="1">INDEX(INDIRECT($4:$4),Table1[//DB])</f>
        <v>99 JAYA UTAMA</v>
      </c>
      <c r="L385" s="4" t="str">
        <f ca="1">INDEX(INDIRECT($4:$4),Table1[//DB])</f>
        <v>1 CTN (1 PCS)</v>
      </c>
      <c r="M385" s="4" t="str">
        <f ca="1">INDEX(INDIRECT($4:$4),Table1[//DB])</f>
        <v>tas</v>
      </c>
      <c r="N385" s="4" t="str">
        <f ca="1">INDEX(INDIRECT($4:$4),Table1[//DB])</f>
        <v>1</v>
      </c>
      <c r="O385" s="4" t="str">
        <f ca="1">INDEX(INDIRECT($4:$4),Table1[//DB])</f>
        <v>CTN</v>
      </c>
      <c r="P385" s="4" t="str">
        <f ca="1">INDEX(INDIRECT($4:$4),Table1[//DB])</f>
        <v>1</v>
      </c>
      <c r="Q385" s="4" t="str">
        <f ca="1">INDEX(INDIRECT($4:$4),Table1[//DB])</f>
        <v>PCS</v>
      </c>
      <c r="R385" s="4" t="str">
        <f ca="1">INDEX(INDIRECT($4:$4),Table1[//DB])</f>
        <v/>
      </c>
      <c r="S385" s="4" t="str">
        <f ca="1">INDEX(INDIRECT($4:$4),Table1[//DB])</f>
        <v/>
      </c>
      <c r="T385" s="4">
        <f ca="1">INDEX(INDIRECT($4:$4),Table1[//DB])</f>
        <v>1</v>
      </c>
      <c r="U385" s="4" t="str">
        <f ca="1">INDEX(INDIRECT($4:$4),Table1[//DB])</f>
        <v>PCS</v>
      </c>
      <c r="V385" s="4"/>
      <c r="W385" s="2">
        <f>INDEX([1]!NOTA[C],Table1[[#This Row],[//NOTA]])</f>
        <v>1</v>
      </c>
      <c r="X385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85" s="2">
        <f ca="1">INDEX(INDIRECT($2:$2),Table1[//NOTA])</f>
        <v>0</v>
      </c>
      <c r="Z385" s="2">
        <f>IF(Table1[[#This Row],[CTN]]&lt;1,"",INDEX([1]!NOTA[QTY],Table1[[#This Row],[//NOTA]]))</f>
        <v>1</v>
      </c>
      <c r="AA385" s="2" t="str">
        <f>IF(Table1[[#This Row],[CTN]]&lt;1,"",INDEX([1]!NOTA[STN],Table1[[#This Row],[//NOTA]]))</f>
        <v>PCS</v>
      </c>
      <c r="AB38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</v>
      </c>
      <c r="AC385" s="4" t="str">
        <f>IF(Table1[[#This Row],[CTN]]&lt;1,INDEX([1]!NOTA[QTY],Table1[[#This Row],[//NOTA]]),"")</f>
        <v/>
      </c>
      <c r="AD385" s="4" t="str">
        <f>IF(Table1[[#This Row],[SISA]]="","",INDEX([1]!NOTA[STN],Table1[[#This Row],[//NOTA]]))</f>
        <v/>
      </c>
      <c r="AE38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85" s="2" t="str">
        <f>IF(Table1[[#This Row],[SISA X]]="","",Table1[[#This Row],[STN X]])</f>
        <v/>
      </c>
      <c r="AG385" s="2" t="str">
        <f ca="1">IF(AND(AX$5:AX$592&gt;=$3:$3,AX$5:AX$592&lt;=$4:$4),Table1[[#This Row],[CTN]],"")</f>
        <v/>
      </c>
      <c r="AH385" s="2" t="str">
        <f ca="1">IF(Table1[[#This Row],[CTN_MG_1]]="","",Table1[[#This Row],[SISA X]])</f>
        <v/>
      </c>
      <c r="AI385" s="2" t="str">
        <f ca="1">IF(Table1[[#This Row],[QTY_ECER_MG_1]]="","",Table1[[#This Row],[STN SISA X]])</f>
        <v/>
      </c>
      <c r="AJ385" s="2" t="str">
        <f ca="1">IF(Table1[[#This Row],[CTN_MG_1]]="","",COUNT(AG$6:AG385))</f>
        <v/>
      </c>
      <c r="AK385" s="2" t="str">
        <f ca="1">IF(AND(Table1[TGL_H]&gt;=$3:$3,Table1[TGL_H]&lt;=$4:$4),Table1[CTN],"")</f>
        <v/>
      </c>
      <c r="AL385" s="2" t="str">
        <f ca="1">IF(Table1[[#This Row],[CTN_MG_2]]="","",Table1[[#This Row],[SISA X]])</f>
        <v/>
      </c>
      <c r="AM385" s="2" t="str">
        <f ca="1">IF(Table1[[#This Row],[QTY_ECER_MG_2]]="","",Table1[[#This Row],[STN SISA X]])</f>
        <v/>
      </c>
      <c r="AN385" s="2" t="str">
        <f ca="1">IF(Table1[[#This Row],[CTN_MG_2]]="","",COUNT(AK$6:AK385))</f>
        <v/>
      </c>
      <c r="AO385" s="2">
        <f ca="1">IF(AND(AX$5:AX$592&gt;=$3:$3,AX$5:AX$592&lt;=$4:$4),Table1[[#This Row],[CTN]],"")</f>
        <v>1</v>
      </c>
      <c r="AP385" s="2" t="str">
        <f ca="1">IF(Table1[[#This Row],[CTN_MG_3]]="","",Table1[[#This Row],[SISA X]])</f>
        <v/>
      </c>
      <c r="AQ385" s="2" t="str">
        <f ca="1">IF(Table1[[#This Row],[QTY_ECER_MG_3]]="","",Table1[[#This Row],[STN SISA X]])</f>
        <v/>
      </c>
      <c r="AR385" s="4">
        <f ca="1">IF(Table1[[#This Row],[CTN_MG_3]]="","",COUNT(AO$6:AO385))</f>
        <v>63</v>
      </c>
      <c r="AS385" s="4" t="str">
        <f ca="1">IF(AND(Table1[[#This Row],[TGL_H]]&gt;=$3:$3,Table1[[#This Row],[TGL_H]]&lt;=$4:$4),Table1[[#This Row],[CTN]],"")</f>
        <v/>
      </c>
      <c r="AT385" s="4" t="str">
        <f ca="1">IF(Table1[[#This Row],[CTN_MG_4]]="","",Table1[[#This Row],[SISA X]])</f>
        <v/>
      </c>
      <c r="AU385" s="4" t="str">
        <f ca="1">IF(Table1[[#This Row],[QTY_ECER_MG_4]]="","",Table1[[#This Row],[STN SISA X]])</f>
        <v/>
      </c>
      <c r="AV385" s="4" t="str">
        <f ca="1">IF(Table1[[#This Row],[CTN_MG_4]]="","",COUNT(AS$6:AS385))</f>
        <v/>
      </c>
      <c r="AW385" s="4">
        <f ca="1">IF(Table1[[#This Row],[ID_4]]="",IF(Table1[[#This Row],[ID_3]]="",IF(Table1[[#This Row],[ID_2]]="",IF(Table1[[#This Row],[ID_1]]="","",1),2),3),4)</f>
        <v>3</v>
      </c>
      <c r="AX385" s="3">
        <f ca="1">INDEX([1]!NOTA[TGL_H],Table1[[#This Row],[//NOTA]])</f>
        <v>45127</v>
      </c>
    </row>
    <row r="386" spans="1:50" x14ac:dyDescent="0.25">
      <c r="A386" s="1">
        <v>483</v>
      </c>
      <c r="D386" s="4" t="str">
        <f ca="1">INDEX([1]!NOTA[NB NOTA_C_QTY],Table1[[#This Row],[//NOTA]])</f>
        <v>gelzhixinrefillg3109120lsnuntana</v>
      </c>
      <c r="E386" s="4" t="str">
        <f ca="1">INDEX([1]!NOTA[NB NOTA_C_QTY],Table1[[#This Row],[//NOTA]])&amp;Table1[[#This Row],[MINGGU]]</f>
        <v>gelzhixinrefillg3109120lsnuntana3</v>
      </c>
      <c r="F386" s="4">
        <f t="shared" si="7"/>
        <v>483</v>
      </c>
      <c r="G386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86" s="4">
        <f ca="1">MATCH(Table1[[#This Row],[NB NOTA_C_QTY]],[2]!db[NB NOTA_C_QTY+F],0)</f>
        <v>1368</v>
      </c>
      <c r="I386" s="4" t="str">
        <f ca="1">INDEX(INDIRECT($4:$4),Table1[//DB])</f>
        <v>Bp Gel Zhixin + Refill G-3109</v>
      </c>
      <c r="J386" s="4" t="str">
        <f ca="1">INDEX(INDIRECT($4:$4),Table1[//DB])</f>
        <v>UNTANA</v>
      </c>
      <c r="K386" s="5" t="str">
        <f ca="1">INDEX(INDIRECT($4:$4),Table1[//DB])</f>
        <v>DB STATIONERY</v>
      </c>
      <c r="L386" s="4" t="str">
        <f ca="1">INDEX(INDIRECT($4:$4),Table1[//DB])</f>
        <v>120 LSN</v>
      </c>
      <c r="M386" s="4" t="str">
        <f ca="1">INDEX(INDIRECT($4:$4),Table1[//DB])</f>
        <v>pen</v>
      </c>
      <c r="N386" s="4" t="str">
        <f ca="1">INDEX(INDIRECT($4:$4),Table1[//DB])</f>
        <v>120</v>
      </c>
      <c r="O386" s="4" t="str">
        <f ca="1">INDEX(INDIRECT($4:$4),Table1[//DB])</f>
        <v>LSN</v>
      </c>
      <c r="P386" s="4">
        <f ca="1">INDEX(INDIRECT($4:$4),Table1[//DB])</f>
        <v>12</v>
      </c>
      <c r="Q386" s="4" t="str">
        <f ca="1">INDEX(INDIRECT($4:$4),Table1[//DB])</f>
        <v>PCS</v>
      </c>
      <c r="R386" s="4" t="str">
        <f ca="1">INDEX(INDIRECT($4:$4),Table1[//DB])</f>
        <v/>
      </c>
      <c r="S386" s="4" t="str">
        <f ca="1">INDEX(INDIRECT($4:$4),Table1[//DB])</f>
        <v/>
      </c>
      <c r="T386" s="4">
        <f ca="1">INDEX(INDIRECT($4:$4),Table1[//DB])</f>
        <v>1440</v>
      </c>
      <c r="U386" s="4" t="str">
        <f ca="1">INDEX(INDIRECT($4:$4),Table1[//DB])</f>
        <v>PCS</v>
      </c>
      <c r="V386" s="4"/>
      <c r="W386" s="2">
        <f>INDEX([1]!NOTA[C],Table1[[#This Row],[//NOTA]])</f>
        <v>1</v>
      </c>
      <c r="X386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86" s="2">
        <f ca="1">INDEX(INDIRECT($2:$2),Table1[//NOTA])</f>
        <v>0</v>
      </c>
      <c r="Z386" s="2">
        <f>IF(Table1[[#This Row],[CTN]]&lt;1,"",INDEX([1]!NOTA[QTY],Table1[[#This Row],[//NOTA]]))</f>
        <v>120</v>
      </c>
      <c r="AA386" s="2" t="str">
        <f>IF(Table1[[#This Row],[CTN]]&lt;1,"",INDEX([1]!NOTA[STN],Table1[[#This Row],[//NOTA]]))</f>
        <v>LSN</v>
      </c>
      <c r="AB386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1440</v>
      </c>
      <c r="AC386" s="4" t="str">
        <f>IF(Table1[[#This Row],[CTN]]&lt;1,INDEX([1]!NOTA[QTY],Table1[[#This Row],[//NOTA]]),"")</f>
        <v/>
      </c>
      <c r="AD386" s="4" t="str">
        <f>IF(Table1[[#This Row],[SISA]]="","",INDEX([1]!NOTA[STN],Table1[[#This Row],[//NOTA]]))</f>
        <v/>
      </c>
      <c r="AE38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86" s="2" t="str">
        <f>IF(Table1[[#This Row],[SISA X]]="","",Table1[[#This Row],[STN X]])</f>
        <v/>
      </c>
      <c r="AG386" s="2" t="str">
        <f ca="1">IF(AND(AX$5:AX$502&gt;=$3:$3,AX$5:AX$502&lt;=$4:$4),Table1[[#This Row],[CTN]],"")</f>
        <v/>
      </c>
      <c r="AH386" s="2" t="str">
        <f ca="1">IF(Table1[[#This Row],[CTN_MG_1]]="","",Table1[[#This Row],[SISA X]])</f>
        <v/>
      </c>
      <c r="AI386" s="2" t="str">
        <f ca="1">IF(Table1[[#This Row],[QTY_ECER_MG_1]]="","",Table1[[#This Row],[STN SISA X]])</f>
        <v/>
      </c>
      <c r="AJ386" s="2" t="str">
        <f ca="1">IF(Table1[[#This Row],[CTN_MG_1]]="","",COUNT(AG$6:AG386))</f>
        <v/>
      </c>
      <c r="AK386" s="2" t="str">
        <f ca="1">IF(AND(Table1[TGL_H]&gt;=$3:$3,Table1[TGL_H]&lt;=$4:$4),Table1[CTN],"")</f>
        <v/>
      </c>
      <c r="AL386" s="2" t="str">
        <f ca="1">IF(Table1[[#This Row],[CTN_MG_2]]="","",Table1[[#This Row],[SISA X]])</f>
        <v/>
      </c>
      <c r="AM386" s="2" t="str">
        <f ca="1">IF(Table1[[#This Row],[QTY_ECER_MG_2]]="","",Table1[[#This Row],[STN SISA X]])</f>
        <v/>
      </c>
      <c r="AN386" s="2" t="str">
        <f ca="1">IF(Table1[[#This Row],[CTN_MG_2]]="","",COUNT(AK$6:AK386))</f>
        <v/>
      </c>
      <c r="AO386" s="2">
        <f ca="1">IF(AND(AX$5:AX$502&gt;=$3:$3,AX$5:AX$502&lt;=$4:$4),Table1[[#This Row],[CTN]],"")</f>
        <v>1</v>
      </c>
      <c r="AP386" s="2" t="str">
        <f ca="1">IF(Table1[[#This Row],[CTN_MG_3]]="","",Table1[[#This Row],[SISA X]])</f>
        <v/>
      </c>
      <c r="AQ386" s="2" t="str">
        <f ca="1">IF(Table1[[#This Row],[QTY_ECER_MG_3]]="","",Table1[[#This Row],[STN SISA X]])</f>
        <v/>
      </c>
      <c r="AR386" s="4">
        <f ca="1">IF(Table1[[#This Row],[CTN_MG_3]]="","",COUNT(AO$6:AO386))</f>
        <v>64</v>
      </c>
      <c r="AS386" s="4" t="str">
        <f ca="1">IF(AND(Table1[[#This Row],[TGL_H]]&gt;=$3:$3,Table1[[#This Row],[TGL_H]]&lt;=$4:$4),Table1[[#This Row],[CTN]],"")</f>
        <v/>
      </c>
      <c r="AT386" s="4" t="str">
        <f ca="1">IF(Table1[[#This Row],[CTN_MG_4]]="","",Table1[[#This Row],[SISA X]])</f>
        <v/>
      </c>
      <c r="AU386" s="4" t="str">
        <f ca="1">IF(Table1[[#This Row],[QTY_ECER_MG_4]]="","",Table1[[#This Row],[STN SISA X]])</f>
        <v/>
      </c>
      <c r="AV386" s="4" t="str">
        <f ca="1">IF(Table1[[#This Row],[CTN_MG_4]]="","",COUNT(AS$6:AS386))</f>
        <v/>
      </c>
      <c r="AW386" s="4">
        <f ca="1">IF(Table1[[#This Row],[ID_4]]="",IF(Table1[[#This Row],[ID_3]]="",IF(Table1[[#This Row],[ID_2]]="",IF(Table1[[#This Row],[ID_1]]="","",1),2),3),4)</f>
        <v>3</v>
      </c>
      <c r="AX386" s="3">
        <f ca="1">INDEX([1]!NOTA[TGL_H],Table1[[#This Row],[//NOTA]])</f>
        <v>45127</v>
      </c>
    </row>
    <row r="387" spans="1:50" x14ac:dyDescent="0.25">
      <c r="A387" s="1">
        <v>484</v>
      </c>
      <c r="D387" s="4" t="str">
        <f ca="1">INDEX([1]!NOTA[NB NOTA_C_QTY],Table1[[#This Row],[//NOTA]])</f>
        <v>gelzhixinrefillg3116120lsnuntana</v>
      </c>
      <c r="E387" s="4" t="str">
        <f ca="1">INDEX([1]!NOTA[NB NOTA_C_QTY],Table1[[#This Row],[//NOTA]])&amp;Table1[[#This Row],[MINGGU]]</f>
        <v>gelzhixinrefillg3116120lsnuntana3</v>
      </c>
      <c r="F387" s="4">
        <f t="shared" si="7"/>
        <v>484</v>
      </c>
      <c r="G387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87" s="4">
        <f ca="1">MATCH(Table1[[#This Row],[NB NOTA_C_QTY]],[2]!db[NB NOTA_C_QTY+F],0)</f>
        <v>1373</v>
      </c>
      <c r="I387" s="4" t="str">
        <f ca="1">INDEX(INDIRECT($4:$4),Table1[//DB])</f>
        <v>Bp Gel Zhixin + Refill G-3116</v>
      </c>
      <c r="J387" s="4" t="str">
        <f ca="1">INDEX(INDIRECT($4:$4),Table1[//DB])</f>
        <v>UNTANA</v>
      </c>
      <c r="K387" s="5" t="str">
        <f ca="1">INDEX(INDIRECT($4:$4),Table1[//DB])</f>
        <v>DB STATIONERY</v>
      </c>
      <c r="L387" s="4" t="str">
        <f ca="1">INDEX(INDIRECT($4:$4),Table1[//DB])</f>
        <v>120 LSN</v>
      </c>
      <c r="M387" s="4" t="str">
        <f ca="1">INDEX(INDIRECT($4:$4),Table1[//DB])</f>
        <v>pen</v>
      </c>
      <c r="N387" s="4" t="str">
        <f ca="1">INDEX(INDIRECT($4:$4),Table1[//DB])</f>
        <v>120</v>
      </c>
      <c r="O387" s="4" t="str">
        <f ca="1">INDEX(INDIRECT($4:$4),Table1[//DB])</f>
        <v>LSN</v>
      </c>
      <c r="P387" s="4">
        <f ca="1">INDEX(INDIRECT($4:$4),Table1[//DB])</f>
        <v>12</v>
      </c>
      <c r="Q387" s="4" t="str">
        <f ca="1">INDEX(INDIRECT($4:$4),Table1[//DB])</f>
        <v>PCS</v>
      </c>
      <c r="R387" s="4" t="str">
        <f ca="1">INDEX(INDIRECT($4:$4),Table1[//DB])</f>
        <v/>
      </c>
      <c r="S387" s="4" t="str">
        <f ca="1">INDEX(INDIRECT($4:$4),Table1[//DB])</f>
        <v/>
      </c>
      <c r="T387" s="4">
        <f ca="1">INDEX(INDIRECT($4:$4),Table1[//DB])</f>
        <v>1440</v>
      </c>
      <c r="U387" s="4" t="str">
        <f ca="1">INDEX(INDIRECT($4:$4),Table1[//DB])</f>
        <v>PCS</v>
      </c>
      <c r="V387" s="4"/>
      <c r="W387" s="2">
        <f>INDEX([1]!NOTA[C],Table1[[#This Row],[//NOTA]])</f>
        <v>1</v>
      </c>
      <c r="X387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87" s="2">
        <f ca="1">INDEX(INDIRECT($2:$2),Table1[//NOTA])</f>
        <v>0</v>
      </c>
      <c r="Z387" s="2">
        <f>IF(Table1[[#This Row],[CTN]]&lt;1,"",INDEX([1]!NOTA[QTY],Table1[[#This Row],[//NOTA]]))</f>
        <v>120</v>
      </c>
      <c r="AA387" s="2" t="str">
        <f>IF(Table1[[#This Row],[CTN]]&lt;1,"",INDEX([1]!NOTA[STN],Table1[[#This Row],[//NOTA]]))</f>
        <v>LSN</v>
      </c>
      <c r="AB387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1440</v>
      </c>
      <c r="AC387" s="4" t="str">
        <f>IF(Table1[[#This Row],[CTN]]&lt;1,INDEX([1]!NOTA[QTY],Table1[[#This Row],[//NOTA]]),"")</f>
        <v/>
      </c>
      <c r="AD387" s="4" t="str">
        <f>IF(Table1[[#This Row],[SISA]]="","",INDEX([1]!NOTA[STN],Table1[[#This Row],[//NOTA]]))</f>
        <v/>
      </c>
      <c r="AE38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87" s="2" t="str">
        <f>IF(Table1[[#This Row],[SISA X]]="","",Table1[[#This Row],[STN X]])</f>
        <v/>
      </c>
      <c r="AG387" s="2" t="str">
        <f ca="1">IF(AND(AX$5:AX$509&gt;=$3:$3,AX$5:AX$509&lt;=$4:$4),Table1[[#This Row],[CTN]],"")</f>
        <v/>
      </c>
      <c r="AH387" s="2" t="str">
        <f ca="1">IF(Table1[[#This Row],[CTN_MG_1]]="","",Table1[[#This Row],[SISA X]])</f>
        <v/>
      </c>
      <c r="AI387" s="2" t="str">
        <f ca="1">IF(Table1[[#This Row],[QTY_ECER_MG_1]]="","",Table1[[#This Row],[STN SISA X]])</f>
        <v/>
      </c>
      <c r="AJ387" s="2" t="str">
        <f ca="1">IF(Table1[[#This Row],[CTN_MG_1]]="","",COUNT(AG$6:AG387))</f>
        <v/>
      </c>
      <c r="AK387" s="2" t="str">
        <f ca="1">IF(AND(Table1[TGL_H]&gt;=$3:$3,Table1[TGL_H]&lt;=$4:$4),Table1[CTN],"")</f>
        <v/>
      </c>
      <c r="AL387" s="2" t="str">
        <f ca="1">IF(Table1[[#This Row],[CTN_MG_2]]="","",Table1[[#This Row],[SISA X]])</f>
        <v/>
      </c>
      <c r="AM387" s="2" t="str">
        <f ca="1">IF(Table1[[#This Row],[QTY_ECER_MG_2]]="","",Table1[[#This Row],[STN SISA X]])</f>
        <v/>
      </c>
      <c r="AN387" s="2" t="str">
        <f ca="1">IF(Table1[[#This Row],[CTN_MG_2]]="","",COUNT(AK$6:AK387))</f>
        <v/>
      </c>
      <c r="AO387" s="2">
        <f ca="1">IF(AND(AX$5:AX$509&gt;=$3:$3,AX$5:AX$509&lt;=$4:$4),Table1[[#This Row],[CTN]],"")</f>
        <v>1</v>
      </c>
      <c r="AP387" s="2" t="str">
        <f ca="1">IF(Table1[[#This Row],[CTN_MG_3]]="","",Table1[[#This Row],[SISA X]])</f>
        <v/>
      </c>
      <c r="AQ387" s="2" t="str">
        <f ca="1">IF(Table1[[#This Row],[QTY_ECER_MG_3]]="","",Table1[[#This Row],[STN SISA X]])</f>
        <v/>
      </c>
      <c r="AR387" s="4">
        <f ca="1">IF(Table1[[#This Row],[CTN_MG_3]]="","",COUNT(AO$6:AO387))</f>
        <v>65</v>
      </c>
      <c r="AS387" s="4" t="str">
        <f ca="1">IF(AND(Table1[[#This Row],[TGL_H]]&gt;=$3:$3,Table1[[#This Row],[TGL_H]]&lt;=$4:$4),Table1[[#This Row],[CTN]],"")</f>
        <v/>
      </c>
      <c r="AT387" s="4" t="str">
        <f ca="1">IF(Table1[[#This Row],[CTN_MG_4]]="","",Table1[[#This Row],[SISA X]])</f>
        <v/>
      </c>
      <c r="AU387" s="4" t="str">
        <f ca="1">IF(Table1[[#This Row],[QTY_ECER_MG_4]]="","",Table1[[#This Row],[STN SISA X]])</f>
        <v/>
      </c>
      <c r="AV387" s="4" t="str">
        <f ca="1">IF(Table1[[#This Row],[CTN_MG_4]]="","",COUNT(AS$6:AS387))</f>
        <v/>
      </c>
      <c r="AW387" s="4">
        <f ca="1">IF(Table1[[#This Row],[ID_4]]="",IF(Table1[[#This Row],[ID_3]]="",IF(Table1[[#This Row],[ID_2]]="",IF(Table1[[#This Row],[ID_1]]="","",1),2),3),4)</f>
        <v>3</v>
      </c>
      <c r="AX387" s="3">
        <f ca="1">INDEX([1]!NOTA[TGL_H],Table1[[#This Row],[//NOTA]])</f>
        <v>45127</v>
      </c>
    </row>
    <row r="388" spans="1:50" x14ac:dyDescent="0.25">
      <c r="A388" s="1">
        <v>485</v>
      </c>
      <c r="D388" s="4" t="str">
        <f ca="1">INDEX([1]!NOTA[NB NOTA_C_QTY],Table1[[#This Row],[//NOTA]])</f>
        <v>gelzhixinrefillg3118120lsnuntana</v>
      </c>
      <c r="E388" s="4" t="str">
        <f ca="1">INDEX([1]!NOTA[NB NOTA_C_QTY],Table1[[#This Row],[//NOTA]])&amp;Table1[[#This Row],[MINGGU]]</f>
        <v>gelzhixinrefillg3118120lsnuntana3</v>
      </c>
      <c r="F388" s="4">
        <f t="shared" si="7"/>
        <v>485</v>
      </c>
      <c r="G388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88" s="4">
        <f ca="1">MATCH(Table1[[#This Row],[NB NOTA_C_QTY]],[2]!db[NB NOTA_C_QTY+F],0)</f>
        <v>1375</v>
      </c>
      <c r="I388" s="4" t="str">
        <f ca="1">INDEX(INDIRECT($4:$4),Table1[//DB])</f>
        <v>Bp Gel Zhixin + Refill G-3118</v>
      </c>
      <c r="J388" s="4" t="str">
        <f ca="1">INDEX(INDIRECT($4:$4),Table1[//DB])</f>
        <v>UNTANA</v>
      </c>
      <c r="K388" s="5" t="str">
        <f ca="1">INDEX(INDIRECT($4:$4),Table1[//DB])</f>
        <v>DB STATIONERY</v>
      </c>
      <c r="L388" s="4" t="str">
        <f ca="1">INDEX(INDIRECT($4:$4),Table1[//DB])</f>
        <v>120 LSN</v>
      </c>
      <c r="M388" s="4" t="str">
        <f ca="1">INDEX(INDIRECT($4:$4),Table1[//DB])</f>
        <v>pen</v>
      </c>
      <c r="N388" s="4" t="str">
        <f ca="1">INDEX(INDIRECT($4:$4),Table1[//DB])</f>
        <v>120</v>
      </c>
      <c r="O388" s="4" t="str">
        <f ca="1">INDEX(INDIRECT($4:$4),Table1[//DB])</f>
        <v>LSN</v>
      </c>
      <c r="P388" s="4">
        <f ca="1">INDEX(INDIRECT($4:$4),Table1[//DB])</f>
        <v>12</v>
      </c>
      <c r="Q388" s="4" t="str">
        <f ca="1">INDEX(INDIRECT($4:$4),Table1[//DB])</f>
        <v>PCS</v>
      </c>
      <c r="R388" s="4" t="str">
        <f ca="1">INDEX(INDIRECT($4:$4),Table1[//DB])</f>
        <v/>
      </c>
      <c r="S388" s="4" t="str">
        <f ca="1">INDEX(INDIRECT($4:$4),Table1[//DB])</f>
        <v/>
      </c>
      <c r="T388" s="4">
        <f ca="1">INDEX(INDIRECT($4:$4),Table1[//DB])</f>
        <v>1440</v>
      </c>
      <c r="U388" s="4" t="str">
        <f ca="1">INDEX(INDIRECT($4:$4),Table1[//DB])</f>
        <v>PCS</v>
      </c>
      <c r="V388" s="4"/>
      <c r="W388" s="2">
        <f>INDEX([1]!NOTA[C],Table1[[#This Row],[//NOTA]])</f>
        <v>1</v>
      </c>
      <c r="X388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88" s="2">
        <f ca="1">INDEX(INDIRECT($2:$2),Table1[//NOTA])</f>
        <v>0</v>
      </c>
      <c r="Z388" s="2">
        <f>IF(Table1[[#This Row],[CTN]]&lt;1,"",INDEX([1]!NOTA[QTY],Table1[[#This Row],[//NOTA]]))</f>
        <v>120</v>
      </c>
      <c r="AA388" s="2" t="str">
        <f>IF(Table1[[#This Row],[CTN]]&lt;1,"",INDEX([1]!NOTA[STN],Table1[[#This Row],[//NOTA]]))</f>
        <v>LSN</v>
      </c>
      <c r="AB388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1440</v>
      </c>
      <c r="AC388" s="4" t="str">
        <f>IF(Table1[[#This Row],[CTN]]&lt;1,INDEX([1]!NOTA[QTY],Table1[[#This Row],[//NOTA]]),"")</f>
        <v/>
      </c>
      <c r="AD388" s="4" t="str">
        <f>IF(Table1[[#This Row],[SISA]]="","",INDEX([1]!NOTA[STN],Table1[[#This Row],[//NOTA]]))</f>
        <v/>
      </c>
      <c r="AE38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88" s="2" t="str">
        <f>IF(Table1[[#This Row],[SISA X]]="","",Table1[[#This Row],[STN X]])</f>
        <v/>
      </c>
      <c r="AG388" s="2" t="str">
        <f ca="1">IF(AND(AX$5:AX$592&gt;=$3:$3,AX$5:AX$592&lt;=$4:$4),Table1[[#This Row],[CTN]],"")</f>
        <v/>
      </c>
      <c r="AH388" s="2" t="str">
        <f ca="1">IF(Table1[[#This Row],[CTN_MG_1]]="","",Table1[[#This Row],[SISA X]])</f>
        <v/>
      </c>
      <c r="AI388" s="2" t="str">
        <f ca="1">IF(Table1[[#This Row],[QTY_ECER_MG_1]]="","",Table1[[#This Row],[STN SISA X]])</f>
        <v/>
      </c>
      <c r="AJ388" s="2" t="str">
        <f ca="1">IF(Table1[[#This Row],[CTN_MG_1]]="","",COUNT(AG$6:AG388))</f>
        <v/>
      </c>
      <c r="AK388" s="2" t="str">
        <f ca="1">IF(AND(Table1[TGL_H]&gt;=$3:$3,Table1[TGL_H]&lt;=$4:$4),Table1[CTN],"")</f>
        <v/>
      </c>
      <c r="AL388" s="2" t="str">
        <f ca="1">IF(Table1[[#This Row],[CTN_MG_2]]="","",Table1[[#This Row],[SISA X]])</f>
        <v/>
      </c>
      <c r="AM388" s="2" t="str">
        <f ca="1">IF(Table1[[#This Row],[QTY_ECER_MG_2]]="","",Table1[[#This Row],[STN SISA X]])</f>
        <v/>
      </c>
      <c r="AN388" s="2" t="str">
        <f ca="1">IF(Table1[[#This Row],[CTN_MG_2]]="","",COUNT(AK$6:AK388))</f>
        <v/>
      </c>
      <c r="AO388" s="2">
        <f ca="1">IF(AND(AX$5:AX$592&gt;=$3:$3,AX$5:AX$592&lt;=$4:$4),Table1[[#This Row],[CTN]],"")</f>
        <v>1</v>
      </c>
      <c r="AP388" s="2" t="str">
        <f ca="1">IF(Table1[[#This Row],[CTN_MG_3]]="","",Table1[[#This Row],[SISA X]])</f>
        <v/>
      </c>
      <c r="AQ388" s="2" t="str">
        <f ca="1">IF(Table1[[#This Row],[QTY_ECER_MG_3]]="","",Table1[[#This Row],[STN SISA X]])</f>
        <v/>
      </c>
      <c r="AR388" s="4">
        <f ca="1">IF(Table1[[#This Row],[CTN_MG_3]]="","",COUNT(AO$6:AO388))</f>
        <v>66</v>
      </c>
      <c r="AS388" s="4" t="str">
        <f ca="1">IF(AND(Table1[[#This Row],[TGL_H]]&gt;=$3:$3,Table1[[#This Row],[TGL_H]]&lt;=$4:$4),Table1[[#This Row],[CTN]],"")</f>
        <v/>
      </c>
      <c r="AT388" s="4" t="str">
        <f ca="1">IF(Table1[[#This Row],[CTN_MG_4]]="","",Table1[[#This Row],[SISA X]])</f>
        <v/>
      </c>
      <c r="AU388" s="4" t="str">
        <f ca="1">IF(Table1[[#This Row],[QTY_ECER_MG_4]]="","",Table1[[#This Row],[STN SISA X]])</f>
        <v/>
      </c>
      <c r="AV388" s="4" t="str">
        <f ca="1">IF(Table1[[#This Row],[CTN_MG_4]]="","",COUNT(AS$6:AS388))</f>
        <v/>
      </c>
      <c r="AW388" s="4">
        <f ca="1">IF(Table1[[#This Row],[ID_4]]="",IF(Table1[[#This Row],[ID_3]]="",IF(Table1[[#This Row],[ID_2]]="",IF(Table1[[#This Row],[ID_1]]="","",1),2),3),4)</f>
        <v>3</v>
      </c>
      <c r="AX388" s="3">
        <f ca="1">INDEX([1]!NOTA[TGL_H],Table1[[#This Row],[//NOTA]])</f>
        <v>45127</v>
      </c>
    </row>
    <row r="389" spans="1:50" x14ac:dyDescent="0.25">
      <c r="A389" s="1">
        <v>486</v>
      </c>
      <c r="D389" s="4" t="str">
        <f ca="1">INDEX([1]!NOTA[NB NOTA_C_QTY],Table1[[#This Row],[//NOTA]])</f>
        <v>gelzhixinrefillg3119120lsnuntana</v>
      </c>
      <c r="E389" s="4" t="str">
        <f ca="1">INDEX([1]!NOTA[NB NOTA_C_QTY],Table1[[#This Row],[//NOTA]])&amp;Table1[[#This Row],[MINGGU]]</f>
        <v>gelzhixinrefillg3119120lsnuntana3</v>
      </c>
      <c r="F389" s="4">
        <f t="shared" si="7"/>
        <v>486</v>
      </c>
      <c r="G389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89" s="4">
        <f ca="1">MATCH(Table1[[#This Row],[NB NOTA_C_QTY]],[2]!db[NB NOTA_C_QTY+F],0)</f>
        <v>1376</v>
      </c>
      <c r="I389" s="4" t="str">
        <f ca="1">INDEX(INDIRECT($4:$4),Table1[//DB])</f>
        <v>Bp Gel Zhixin + Refill G-3119</v>
      </c>
      <c r="J389" s="4" t="str">
        <f ca="1">INDEX(INDIRECT($4:$4),Table1[//DB])</f>
        <v>UNTANA</v>
      </c>
      <c r="K389" s="5" t="str">
        <f ca="1">INDEX(INDIRECT($4:$4),Table1[//DB])</f>
        <v>DB STATIONERY</v>
      </c>
      <c r="L389" s="4" t="str">
        <f ca="1">INDEX(INDIRECT($4:$4),Table1[//DB])</f>
        <v>120 LSN</v>
      </c>
      <c r="M389" s="4" t="str">
        <f ca="1">INDEX(INDIRECT($4:$4),Table1[//DB])</f>
        <v>pen</v>
      </c>
      <c r="N389" s="4" t="str">
        <f ca="1">INDEX(INDIRECT($4:$4),Table1[//DB])</f>
        <v>120</v>
      </c>
      <c r="O389" s="4" t="str">
        <f ca="1">INDEX(INDIRECT($4:$4),Table1[//DB])</f>
        <v>LSN</v>
      </c>
      <c r="P389" s="4">
        <f ca="1">INDEX(INDIRECT($4:$4),Table1[//DB])</f>
        <v>12</v>
      </c>
      <c r="Q389" s="4" t="str">
        <f ca="1">INDEX(INDIRECT($4:$4),Table1[//DB])</f>
        <v>PCS</v>
      </c>
      <c r="R389" s="4" t="str">
        <f ca="1">INDEX(INDIRECT($4:$4),Table1[//DB])</f>
        <v/>
      </c>
      <c r="S389" s="4" t="str">
        <f ca="1">INDEX(INDIRECT($4:$4),Table1[//DB])</f>
        <v/>
      </c>
      <c r="T389" s="4">
        <f ca="1">INDEX(INDIRECT($4:$4),Table1[//DB])</f>
        <v>1440</v>
      </c>
      <c r="U389" s="4" t="str">
        <f ca="1">INDEX(INDIRECT($4:$4),Table1[//DB])</f>
        <v>PCS</v>
      </c>
      <c r="V389" s="4"/>
      <c r="W389" s="2">
        <f>INDEX([1]!NOTA[C],Table1[[#This Row],[//NOTA]])</f>
        <v>1</v>
      </c>
      <c r="X389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89" s="2">
        <f ca="1">INDEX(INDIRECT($2:$2),Table1[//NOTA])</f>
        <v>0</v>
      </c>
      <c r="Z389" s="2">
        <f>IF(Table1[[#This Row],[CTN]]&lt;1,"",INDEX([1]!NOTA[QTY],Table1[[#This Row],[//NOTA]]))</f>
        <v>120</v>
      </c>
      <c r="AA389" s="2" t="str">
        <f>IF(Table1[[#This Row],[CTN]]&lt;1,"",INDEX([1]!NOTA[STN],Table1[[#This Row],[//NOTA]]))</f>
        <v>LSN</v>
      </c>
      <c r="AB389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1440</v>
      </c>
      <c r="AC389" s="4" t="str">
        <f>IF(Table1[[#This Row],[CTN]]&lt;1,INDEX([1]!NOTA[QTY],Table1[[#This Row],[//NOTA]]),"")</f>
        <v/>
      </c>
      <c r="AD389" s="4" t="str">
        <f>IF(Table1[[#This Row],[SISA]]="","",INDEX([1]!NOTA[STN],Table1[[#This Row],[//NOTA]]))</f>
        <v/>
      </c>
      <c r="AE38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89" s="2" t="str">
        <f>IF(Table1[[#This Row],[SISA X]]="","",Table1[[#This Row],[STN X]])</f>
        <v/>
      </c>
      <c r="AG389" s="2" t="str">
        <f ca="1">IF(AND(AX$5:AX$509&gt;=$3:$3,AX$5:AX$509&lt;=$4:$4),Table1[[#This Row],[CTN]],"")</f>
        <v/>
      </c>
      <c r="AH389" s="2" t="str">
        <f ca="1">IF(Table1[[#This Row],[CTN_MG_1]]="","",Table1[[#This Row],[SISA X]])</f>
        <v/>
      </c>
      <c r="AI389" s="2" t="str">
        <f ca="1">IF(Table1[[#This Row],[QTY_ECER_MG_1]]="","",Table1[[#This Row],[STN SISA X]])</f>
        <v/>
      </c>
      <c r="AJ389" s="2" t="str">
        <f ca="1">IF(Table1[[#This Row],[CTN_MG_1]]="","",COUNT(AG$6:AG389))</f>
        <v/>
      </c>
      <c r="AK389" s="2" t="str">
        <f ca="1">IF(AND(Table1[TGL_H]&gt;=$3:$3,Table1[TGL_H]&lt;=$4:$4),Table1[CTN],"")</f>
        <v/>
      </c>
      <c r="AL389" s="2" t="str">
        <f ca="1">IF(Table1[[#This Row],[CTN_MG_2]]="","",Table1[[#This Row],[SISA X]])</f>
        <v/>
      </c>
      <c r="AM389" s="2" t="str">
        <f ca="1">IF(Table1[[#This Row],[QTY_ECER_MG_2]]="","",Table1[[#This Row],[STN SISA X]])</f>
        <v/>
      </c>
      <c r="AN389" s="2" t="str">
        <f ca="1">IF(Table1[[#This Row],[CTN_MG_2]]="","",COUNT(AK$6:AK389))</f>
        <v/>
      </c>
      <c r="AO389" s="2">
        <f ca="1">IF(AND(AX$5:AX$509&gt;=$3:$3,AX$5:AX$509&lt;=$4:$4),Table1[[#This Row],[CTN]],"")</f>
        <v>1</v>
      </c>
      <c r="AP389" s="2" t="str">
        <f ca="1">IF(Table1[[#This Row],[CTN_MG_3]]="","",Table1[[#This Row],[SISA X]])</f>
        <v/>
      </c>
      <c r="AQ389" s="2" t="str">
        <f ca="1">IF(Table1[[#This Row],[QTY_ECER_MG_3]]="","",Table1[[#This Row],[STN SISA X]])</f>
        <v/>
      </c>
      <c r="AR389" s="4">
        <f ca="1">IF(Table1[[#This Row],[CTN_MG_3]]="","",COUNT(AO$6:AO389))</f>
        <v>67</v>
      </c>
      <c r="AS389" s="4" t="str">
        <f ca="1">IF(AND(Table1[[#This Row],[TGL_H]]&gt;=$3:$3,Table1[[#This Row],[TGL_H]]&lt;=$4:$4),Table1[[#This Row],[CTN]],"")</f>
        <v/>
      </c>
      <c r="AT389" s="4" t="str">
        <f ca="1">IF(Table1[[#This Row],[CTN_MG_4]]="","",Table1[[#This Row],[SISA X]])</f>
        <v/>
      </c>
      <c r="AU389" s="4" t="str">
        <f ca="1">IF(Table1[[#This Row],[QTY_ECER_MG_4]]="","",Table1[[#This Row],[STN SISA X]])</f>
        <v/>
      </c>
      <c r="AV389" s="4" t="str">
        <f ca="1">IF(Table1[[#This Row],[CTN_MG_4]]="","",COUNT(AS$6:AS389))</f>
        <v/>
      </c>
      <c r="AW389" s="4">
        <f ca="1">IF(Table1[[#This Row],[ID_4]]="",IF(Table1[[#This Row],[ID_3]]="",IF(Table1[[#This Row],[ID_2]]="",IF(Table1[[#This Row],[ID_1]]="","",1),2),3),4)</f>
        <v>3</v>
      </c>
      <c r="AX389" s="3">
        <f ca="1">INDEX([1]!NOTA[TGL_H],Table1[[#This Row],[//NOTA]])</f>
        <v>45127</v>
      </c>
    </row>
    <row r="390" spans="1:50" x14ac:dyDescent="0.25">
      <c r="A390" s="1">
        <v>487</v>
      </c>
      <c r="D390" s="4" t="str">
        <f ca="1">INDEX([1]!NOTA[NB NOTA_C_QTY],Table1[[#This Row],[//NOTA]])</f>
        <v>gelzhixinrefillg3120120lsnuntana</v>
      </c>
      <c r="E390" s="4" t="str">
        <f ca="1">INDEX([1]!NOTA[NB NOTA_C_QTY],Table1[[#This Row],[//NOTA]])&amp;Table1[[#This Row],[MINGGU]]</f>
        <v>gelzhixinrefillg3120120lsnuntana3</v>
      </c>
      <c r="F390" s="4">
        <f t="shared" si="7"/>
        <v>487</v>
      </c>
      <c r="G390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90" s="4">
        <f ca="1">MATCH(Table1[[#This Row],[NB NOTA_C_QTY]],[2]!db[NB NOTA_C_QTY+F],0)</f>
        <v>1377</v>
      </c>
      <c r="I390" s="4" t="str">
        <f ca="1">INDEX(INDIRECT($4:$4),Table1[//DB])</f>
        <v>Bp Gel Zhixin + Refill G-3120</v>
      </c>
      <c r="J390" s="4" t="str">
        <f ca="1">INDEX(INDIRECT($4:$4),Table1[//DB])</f>
        <v>UNTANA</v>
      </c>
      <c r="K390" s="5" t="str">
        <f ca="1">INDEX(INDIRECT($4:$4),Table1[//DB])</f>
        <v>DB STATIONERY</v>
      </c>
      <c r="L390" s="4" t="str">
        <f ca="1">INDEX(INDIRECT($4:$4),Table1[//DB])</f>
        <v>120 LSN</v>
      </c>
      <c r="M390" s="4" t="str">
        <f ca="1">INDEX(INDIRECT($4:$4),Table1[//DB])</f>
        <v>pen</v>
      </c>
      <c r="N390" s="4" t="str">
        <f ca="1">INDEX(INDIRECT($4:$4),Table1[//DB])</f>
        <v>120</v>
      </c>
      <c r="O390" s="4" t="str">
        <f ca="1">INDEX(INDIRECT($4:$4),Table1[//DB])</f>
        <v>LSN</v>
      </c>
      <c r="P390" s="4">
        <f ca="1">INDEX(INDIRECT($4:$4),Table1[//DB])</f>
        <v>12</v>
      </c>
      <c r="Q390" s="4" t="str">
        <f ca="1">INDEX(INDIRECT($4:$4),Table1[//DB])</f>
        <v>PCS</v>
      </c>
      <c r="R390" s="4" t="str">
        <f ca="1">INDEX(INDIRECT($4:$4),Table1[//DB])</f>
        <v/>
      </c>
      <c r="S390" s="4" t="str">
        <f ca="1">INDEX(INDIRECT($4:$4),Table1[//DB])</f>
        <v/>
      </c>
      <c r="T390" s="4">
        <f ca="1">INDEX(INDIRECT($4:$4),Table1[//DB])</f>
        <v>1440</v>
      </c>
      <c r="U390" s="4" t="str">
        <f ca="1">INDEX(INDIRECT($4:$4),Table1[//DB])</f>
        <v>PCS</v>
      </c>
      <c r="V390" s="4"/>
      <c r="W390" s="2">
        <f>INDEX([1]!NOTA[C],Table1[[#This Row],[//NOTA]])</f>
        <v>1</v>
      </c>
      <c r="X390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90" s="2">
        <f ca="1">INDEX(INDIRECT($2:$2),Table1[//NOTA])</f>
        <v>0</v>
      </c>
      <c r="Z390" s="2">
        <f>IF(Table1[[#This Row],[CTN]]&lt;1,"",INDEX([1]!NOTA[QTY],Table1[[#This Row],[//NOTA]]))</f>
        <v>120</v>
      </c>
      <c r="AA390" s="2" t="str">
        <f>IF(Table1[[#This Row],[CTN]]&lt;1,"",INDEX([1]!NOTA[STN],Table1[[#This Row],[//NOTA]]))</f>
        <v>LSN</v>
      </c>
      <c r="AB390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1440</v>
      </c>
      <c r="AC390" s="4" t="str">
        <f>IF(Table1[[#This Row],[CTN]]&lt;1,INDEX([1]!NOTA[QTY],Table1[[#This Row],[//NOTA]]),"")</f>
        <v/>
      </c>
      <c r="AD390" s="4" t="str">
        <f>IF(Table1[[#This Row],[SISA]]="","",INDEX([1]!NOTA[STN],Table1[[#This Row],[//NOTA]]))</f>
        <v/>
      </c>
      <c r="AE39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90" s="2" t="str">
        <f>IF(Table1[[#This Row],[SISA X]]="","",Table1[[#This Row],[STN X]])</f>
        <v/>
      </c>
      <c r="AG390" s="2" t="str">
        <f ca="1">IF(AND(AX$5:AX$592&gt;=$3:$3,AX$5:AX$592&lt;=$4:$4),Table1[[#This Row],[CTN]],"")</f>
        <v/>
      </c>
      <c r="AH390" s="2" t="str">
        <f ca="1">IF(Table1[[#This Row],[CTN_MG_1]]="","",Table1[[#This Row],[SISA X]])</f>
        <v/>
      </c>
      <c r="AI390" s="2" t="str">
        <f ca="1">IF(Table1[[#This Row],[QTY_ECER_MG_1]]="","",Table1[[#This Row],[STN SISA X]])</f>
        <v/>
      </c>
      <c r="AJ390" s="2" t="str">
        <f ca="1">IF(Table1[[#This Row],[CTN_MG_1]]="","",COUNT(AG$6:AG390))</f>
        <v/>
      </c>
      <c r="AK390" s="2" t="str">
        <f ca="1">IF(AND(Table1[TGL_H]&gt;=$3:$3,Table1[TGL_H]&lt;=$4:$4),Table1[CTN],"")</f>
        <v/>
      </c>
      <c r="AL390" s="2" t="str">
        <f ca="1">IF(Table1[[#This Row],[CTN_MG_2]]="","",Table1[[#This Row],[SISA X]])</f>
        <v/>
      </c>
      <c r="AM390" s="2" t="str">
        <f ca="1">IF(Table1[[#This Row],[QTY_ECER_MG_2]]="","",Table1[[#This Row],[STN SISA X]])</f>
        <v/>
      </c>
      <c r="AN390" s="2" t="str">
        <f ca="1">IF(Table1[[#This Row],[CTN_MG_2]]="","",COUNT(AK$6:AK390))</f>
        <v/>
      </c>
      <c r="AO390" s="2">
        <f ca="1">IF(AND(AX$5:AX$592&gt;=$3:$3,AX$5:AX$592&lt;=$4:$4),Table1[[#This Row],[CTN]],"")</f>
        <v>1</v>
      </c>
      <c r="AP390" s="2" t="str">
        <f ca="1">IF(Table1[[#This Row],[CTN_MG_3]]="","",Table1[[#This Row],[SISA X]])</f>
        <v/>
      </c>
      <c r="AQ390" s="2" t="str">
        <f ca="1">IF(Table1[[#This Row],[QTY_ECER_MG_3]]="","",Table1[[#This Row],[STN SISA X]])</f>
        <v/>
      </c>
      <c r="AR390" s="4">
        <f ca="1">IF(Table1[[#This Row],[CTN_MG_3]]="","",COUNT(AO$6:AO390))</f>
        <v>68</v>
      </c>
      <c r="AS390" s="4" t="str">
        <f ca="1">IF(AND(Table1[[#This Row],[TGL_H]]&gt;=$3:$3,Table1[[#This Row],[TGL_H]]&lt;=$4:$4),Table1[[#This Row],[CTN]],"")</f>
        <v/>
      </c>
      <c r="AT390" s="4" t="str">
        <f ca="1">IF(Table1[[#This Row],[CTN_MG_4]]="","",Table1[[#This Row],[SISA X]])</f>
        <v/>
      </c>
      <c r="AU390" s="4" t="str">
        <f ca="1">IF(Table1[[#This Row],[QTY_ECER_MG_4]]="","",Table1[[#This Row],[STN SISA X]])</f>
        <v/>
      </c>
      <c r="AV390" s="4" t="str">
        <f ca="1">IF(Table1[[#This Row],[CTN_MG_4]]="","",COUNT(AS$6:AS390))</f>
        <v/>
      </c>
      <c r="AW390" s="4">
        <f ca="1">IF(Table1[[#This Row],[ID_4]]="",IF(Table1[[#This Row],[ID_3]]="",IF(Table1[[#This Row],[ID_2]]="",IF(Table1[[#This Row],[ID_1]]="","",1),2),3),4)</f>
        <v>3</v>
      </c>
      <c r="AX390" s="3">
        <f ca="1">INDEX([1]!NOTA[TGL_H],Table1[[#This Row],[//NOTA]])</f>
        <v>45127</v>
      </c>
    </row>
    <row r="391" spans="1:50" x14ac:dyDescent="0.25">
      <c r="A391" s="1">
        <v>488</v>
      </c>
      <c r="D391" s="4" t="str">
        <f ca="1">INDEX([1]!NOTA[NB NOTA_C_QTY],Table1[[#This Row],[//NOTA]])</f>
        <v>gelzhixinrefillg3128120lsnuntana</v>
      </c>
      <c r="E391" s="4" t="str">
        <f ca="1">INDEX([1]!NOTA[NB NOTA_C_QTY],Table1[[#This Row],[//NOTA]])&amp;Table1[[#This Row],[MINGGU]]</f>
        <v>gelzhixinrefillg3128120lsnuntana3</v>
      </c>
      <c r="F391" s="4">
        <f t="shared" si="7"/>
        <v>488</v>
      </c>
      <c r="G391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91" s="4">
        <f ca="1">MATCH(Table1[[#This Row],[NB NOTA_C_QTY]],[2]!db[NB NOTA_C_QTY+F],0)</f>
        <v>1385</v>
      </c>
      <c r="I391" s="4" t="str">
        <f ca="1">INDEX(INDIRECT($4:$4),Table1[//DB])</f>
        <v>Bp Gel Zhixin + Refill G-3128</v>
      </c>
      <c r="J391" s="4" t="str">
        <f ca="1">INDEX(INDIRECT($4:$4),Table1[//DB])</f>
        <v>UNTANA</v>
      </c>
      <c r="K391" s="5" t="str">
        <f ca="1">INDEX(INDIRECT($4:$4),Table1[//DB])</f>
        <v>DB STATIONERY</v>
      </c>
      <c r="L391" s="4" t="str">
        <f ca="1">INDEX(INDIRECT($4:$4),Table1[//DB])</f>
        <v>120 LSN</v>
      </c>
      <c r="M391" s="4" t="str">
        <f ca="1">INDEX(INDIRECT($4:$4),Table1[//DB])</f>
        <v>pen</v>
      </c>
      <c r="N391" s="4" t="str">
        <f ca="1">INDEX(INDIRECT($4:$4),Table1[//DB])</f>
        <v>120</v>
      </c>
      <c r="O391" s="4" t="str">
        <f ca="1">INDEX(INDIRECT($4:$4),Table1[//DB])</f>
        <v>LSN</v>
      </c>
      <c r="P391" s="4">
        <f ca="1">INDEX(INDIRECT($4:$4),Table1[//DB])</f>
        <v>12</v>
      </c>
      <c r="Q391" s="4" t="str">
        <f ca="1">INDEX(INDIRECT($4:$4),Table1[//DB])</f>
        <v>PCS</v>
      </c>
      <c r="R391" s="4" t="str">
        <f ca="1">INDEX(INDIRECT($4:$4),Table1[//DB])</f>
        <v/>
      </c>
      <c r="S391" s="4" t="str">
        <f ca="1">INDEX(INDIRECT($4:$4),Table1[//DB])</f>
        <v/>
      </c>
      <c r="T391" s="4">
        <f ca="1">INDEX(INDIRECT($4:$4),Table1[//DB])</f>
        <v>1440</v>
      </c>
      <c r="U391" s="4" t="str">
        <f ca="1">INDEX(INDIRECT($4:$4),Table1[//DB])</f>
        <v>PCS</v>
      </c>
      <c r="V391" s="4"/>
      <c r="W391" s="2">
        <f>INDEX([1]!NOTA[C],Table1[[#This Row],[//NOTA]])</f>
        <v>1</v>
      </c>
      <c r="X391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91" s="2">
        <f ca="1">INDEX(INDIRECT($2:$2),Table1[//NOTA])</f>
        <v>0</v>
      </c>
      <c r="Z391" s="2">
        <f>IF(Table1[[#This Row],[CTN]]&lt;1,"",INDEX([1]!NOTA[QTY],Table1[[#This Row],[//NOTA]]))</f>
        <v>120</v>
      </c>
      <c r="AA391" s="2" t="str">
        <f>IF(Table1[[#This Row],[CTN]]&lt;1,"",INDEX([1]!NOTA[STN],Table1[[#This Row],[//NOTA]]))</f>
        <v>LSN</v>
      </c>
      <c r="AB391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1440</v>
      </c>
      <c r="AC391" s="4" t="str">
        <f>IF(Table1[[#This Row],[CTN]]&lt;1,INDEX([1]!NOTA[QTY],Table1[[#This Row],[//NOTA]]),"")</f>
        <v/>
      </c>
      <c r="AD391" s="4" t="str">
        <f>IF(Table1[[#This Row],[SISA]]="","",INDEX([1]!NOTA[STN],Table1[[#This Row],[//NOTA]]))</f>
        <v/>
      </c>
      <c r="AE39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91" s="2" t="str">
        <f>IF(Table1[[#This Row],[SISA X]]="","",Table1[[#This Row],[STN X]])</f>
        <v/>
      </c>
      <c r="AG391" s="2" t="str">
        <f ca="1">IF(AND(AX$5:AX$509&gt;=$3:$3,AX$5:AX$509&lt;=$4:$4),Table1[[#This Row],[CTN]],"")</f>
        <v/>
      </c>
      <c r="AH391" s="2" t="str">
        <f ca="1">IF(Table1[[#This Row],[CTN_MG_1]]="","",Table1[[#This Row],[SISA X]])</f>
        <v/>
      </c>
      <c r="AI391" s="2" t="str">
        <f ca="1">IF(Table1[[#This Row],[QTY_ECER_MG_1]]="","",Table1[[#This Row],[STN SISA X]])</f>
        <v/>
      </c>
      <c r="AJ391" s="2" t="str">
        <f ca="1">IF(Table1[[#This Row],[CTN_MG_1]]="","",COUNT(AG$6:AG391))</f>
        <v/>
      </c>
      <c r="AK391" s="2" t="str">
        <f ca="1">IF(AND(Table1[TGL_H]&gt;=$3:$3,Table1[TGL_H]&lt;=$4:$4),Table1[CTN],"")</f>
        <v/>
      </c>
      <c r="AL391" s="2" t="str">
        <f ca="1">IF(Table1[[#This Row],[CTN_MG_2]]="","",Table1[[#This Row],[SISA X]])</f>
        <v/>
      </c>
      <c r="AM391" s="2" t="str">
        <f ca="1">IF(Table1[[#This Row],[QTY_ECER_MG_2]]="","",Table1[[#This Row],[STN SISA X]])</f>
        <v/>
      </c>
      <c r="AN391" s="2" t="str">
        <f ca="1">IF(Table1[[#This Row],[CTN_MG_2]]="","",COUNT(AK$6:AK391))</f>
        <v/>
      </c>
      <c r="AO391" s="2">
        <f ca="1">IF(AND(AX$5:AX$509&gt;=$3:$3,AX$5:AX$509&lt;=$4:$4),Table1[[#This Row],[CTN]],"")</f>
        <v>1</v>
      </c>
      <c r="AP391" s="2" t="str">
        <f ca="1">IF(Table1[[#This Row],[CTN_MG_3]]="","",Table1[[#This Row],[SISA X]])</f>
        <v/>
      </c>
      <c r="AQ391" s="2" t="str">
        <f ca="1">IF(Table1[[#This Row],[QTY_ECER_MG_3]]="","",Table1[[#This Row],[STN SISA X]])</f>
        <v/>
      </c>
      <c r="AR391" s="4">
        <f ca="1">IF(Table1[[#This Row],[CTN_MG_3]]="","",COUNT(AO$6:AO391))</f>
        <v>69</v>
      </c>
      <c r="AS391" s="4" t="str">
        <f ca="1">IF(AND(Table1[[#This Row],[TGL_H]]&gt;=$3:$3,Table1[[#This Row],[TGL_H]]&lt;=$4:$4),Table1[[#This Row],[CTN]],"")</f>
        <v/>
      </c>
      <c r="AT391" s="4" t="str">
        <f ca="1">IF(Table1[[#This Row],[CTN_MG_4]]="","",Table1[[#This Row],[SISA X]])</f>
        <v/>
      </c>
      <c r="AU391" s="4" t="str">
        <f ca="1">IF(Table1[[#This Row],[QTY_ECER_MG_4]]="","",Table1[[#This Row],[STN SISA X]])</f>
        <v/>
      </c>
      <c r="AV391" s="4" t="str">
        <f ca="1">IF(Table1[[#This Row],[CTN_MG_4]]="","",COUNT(AS$6:AS391))</f>
        <v/>
      </c>
      <c r="AW391" s="4">
        <f ca="1">IF(Table1[[#This Row],[ID_4]]="",IF(Table1[[#This Row],[ID_3]]="",IF(Table1[[#This Row],[ID_2]]="",IF(Table1[[#This Row],[ID_1]]="","",1),2),3),4)</f>
        <v>3</v>
      </c>
      <c r="AX391" s="3">
        <f ca="1">INDEX([1]!NOTA[TGL_H],Table1[[#This Row],[//NOTA]])</f>
        <v>45127</v>
      </c>
    </row>
    <row r="392" spans="1:50" x14ac:dyDescent="0.25">
      <c r="A392" s="1">
        <v>489</v>
      </c>
      <c r="D392" s="4" t="str">
        <f ca="1">INDEX([1]!NOTA[NB NOTA_C_QTY],Table1[[#This Row],[//NOTA]])</f>
        <v>gelzhixinrefillg3129120lsnuntana</v>
      </c>
      <c r="E392" s="4" t="str">
        <f ca="1">INDEX([1]!NOTA[NB NOTA_C_QTY],Table1[[#This Row],[//NOTA]])&amp;Table1[[#This Row],[MINGGU]]</f>
        <v>gelzhixinrefillg3129120lsnuntana3</v>
      </c>
      <c r="F392" s="4">
        <f t="shared" si="7"/>
        <v>489</v>
      </c>
      <c r="G392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92" s="4">
        <f ca="1">MATCH(Table1[[#This Row],[NB NOTA_C_QTY]],[2]!db[NB NOTA_C_QTY+F],0)</f>
        <v>1386</v>
      </c>
      <c r="I392" s="4" t="str">
        <f ca="1">INDEX(INDIRECT($4:$4),Table1[//DB])</f>
        <v>Bp Gel Zhixin + Refill G-3129</v>
      </c>
      <c r="J392" s="4" t="str">
        <f ca="1">INDEX(INDIRECT($4:$4),Table1[//DB])</f>
        <v>UNTANA</v>
      </c>
      <c r="K392" s="5" t="str">
        <f ca="1">INDEX(INDIRECT($4:$4),Table1[//DB])</f>
        <v>DB STATIONERY</v>
      </c>
      <c r="L392" s="4" t="str">
        <f ca="1">INDEX(INDIRECT($4:$4),Table1[//DB])</f>
        <v>120 LSN</v>
      </c>
      <c r="M392" s="4" t="str">
        <f ca="1">INDEX(INDIRECT($4:$4),Table1[//DB])</f>
        <v>pen</v>
      </c>
      <c r="N392" s="4" t="str">
        <f ca="1">INDEX(INDIRECT($4:$4),Table1[//DB])</f>
        <v>120</v>
      </c>
      <c r="O392" s="4" t="str">
        <f ca="1">INDEX(INDIRECT($4:$4),Table1[//DB])</f>
        <v>LSN</v>
      </c>
      <c r="P392" s="4">
        <f ca="1">INDEX(INDIRECT($4:$4),Table1[//DB])</f>
        <v>12</v>
      </c>
      <c r="Q392" s="4" t="str">
        <f ca="1">INDEX(INDIRECT($4:$4),Table1[//DB])</f>
        <v>PCS</v>
      </c>
      <c r="R392" s="4" t="str">
        <f ca="1">INDEX(INDIRECT($4:$4),Table1[//DB])</f>
        <v/>
      </c>
      <c r="S392" s="4" t="str">
        <f ca="1">INDEX(INDIRECT($4:$4),Table1[//DB])</f>
        <v/>
      </c>
      <c r="T392" s="4">
        <f ca="1">INDEX(INDIRECT($4:$4),Table1[//DB])</f>
        <v>1440</v>
      </c>
      <c r="U392" s="4" t="str">
        <f ca="1">INDEX(INDIRECT($4:$4),Table1[//DB])</f>
        <v>PCS</v>
      </c>
      <c r="V392" s="4"/>
      <c r="W392" s="2">
        <f>INDEX([1]!NOTA[C],Table1[[#This Row],[//NOTA]])</f>
        <v>1</v>
      </c>
      <c r="X392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92" s="2">
        <f ca="1">INDEX(INDIRECT($2:$2),Table1[//NOTA])</f>
        <v>0</v>
      </c>
      <c r="Z392" s="2">
        <f>IF(Table1[[#This Row],[CTN]]&lt;1,"",INDEX([1]!NOTA[QTY],Table1[[#This Row],[//NOTA]]))</f>
        <v>120</v>
      </c>
      <c r="AA392" s="2" t="str">
        <f>IF(Table1[[#This Row],[CTN]]&lt;1,"",INDEX([1]!NOTA[STN],Table1[[#This Row],[//NOTA]]))</f>
        <v>LSN</v>
      </c>
      <c r="AB392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1440</v>
      </c>
      <c r="AC392" s="4" t="str">
        <f>IF(Table1[[#This Row],[CTN]]&lt;1,INDEX([1]!NOTA[QTY],Table1[[#This Row],[//NOTA]]),"")</f>
        <v/>
      </c>
      <c r="AD392" s="4" t="str">
        <f>IF(Table1[[#This Row],[SISA]]="","",INDEX([1]!NOTA[STN],Table1[[#This Row],[//NOTA]]))</f>
        <v/>
      </c>
      <c r="AE39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92" s="2" t="str">
        <f>IF(Table1[[#This Row],[SISA X]]="","",Table1[[#This Row],[STN X]])</f>
        <v/>
      </c>
      <c r="AG392" s="2" t="str">
        <f ca="1">IF(AND(AX$5:AX$509&gt;=$3:$3,AX$5:AX$509&lt;=$4:$4),Table1[[#This Row],[CTN]],"")</f>
        <v/>
      </c>
      <c r="AH392" s="2" t="str">
        <f ca="1">IF(Table1[[#This Row],[CTN_MG_1]]="","",Table1[[#This Row],[SISA X]])</f>
        <v/>
      </c>
      <c r="AI392" s="2" t="str">
        <f ca="1">IF(Table1[[#This Row],[QTY_ECER_MG_1]]="","",Table1[[#This Row],[STN SISA X]])</f>
        <v/>
      </c>
      <c r="AJ392" s="2" t="str">
        <f ca="1">IF(Table1[[#This Row],[CTN_MG_1]]="","",COUNT(AG$6:AG392))</f>
        <v/>
      </c>
      <c r="AK392" s="2" t="str">
        <f ca="1">IF(AND(Table1[TGL_H]&gt;=$3:$3,Table1[TGL_H]&lt;=$4:$4),Table1[CTN],"")</f>
        <v/>
      </c>
      <c r="AL392" s="2" t="str">
        <f ca="1">IF(Table1[[#This Row],[CTN_MG_2]]="","",Table1[[#This Row],[SISA X]])</f>
        <v/>
      </c>
      <c r="AM392" s="2" t="str">
        <f ca="1">IF(Table1[[#This Row],[QTY_ECER_MG_2]]="","",Table1[[#This Row],[STN SISA X]])</f>
        <v/>
      </c>
      <c r="AN392" s="2" t="str">
        <f ca="1">IF(Table1[[#This Row],[CTN_MG_2]]="","",COUNT(AK$6:AK392))</f>
        <v/>
      </c>
      <c r="AO392" s="2">
        <f ca="1">IF(AND(AX$5:AX$509&gt;=$3:$3,AX$5:AX$509&lt;=$4:$4),Table1[[#This Row],[CTN]],"")</f>
        <v>1</v>
      </c>
      <c r="AP392" s="2" t="str">
        <f ca="1">IF(Table1[[#This Row],[CTN_MG_3]]="","",Table1[[#This Row],[SISA X]])</f>
        <v/>
      </c>
      <c r="AQ392" s="2" t="str">
        <f ca="1">IF(Table1[[#This Row],[QTY_ECER_MG_3]]="","",Table1[[#This Row],[STN SISA X]])</f>
        <v/>
      </c>
      <c r="AR392" s="4">
        <f ca="1">IF(Table1[[#This Row],[CTN_MG_3]]="","",COUNT(AO$6:AO392))</f>
        <v>70</v>
      </c>
      <c r="AS392" s="4" t="str">
        <f ca="1">IF(AND(Table1[[#This Row],[TGL_H]]&gt;=$3:$3,Table1[[#This Row],[TGL_H]]&lt;=$4:$4),Table1[[#This Row],[CTN]],"")</f>
        <v/>
      </c>
      <c r="AT392" s="4" t="str">
        <f ca="1">IF(Table1[[#This Row],[CTN_MG_4]]="","",Table1[[#This Row],[SISA X]])</f>
        <v/>
      </c>
      <c r="AU392" s="4" t="str">
        <f ca="1">IF(Table1[[#This Row],[QTY_ECER_MG_4]]="","",Table1[[#This Row],[STN SISA X]])</f>
        <v/>
      </c>
      <c r="AV392" s="4" t="str">
        <f ca="1">IF(Table1[[#This Row],[CTN_MG_4]]="","",COUNT(AS$6:AS392))</f>
        <v/>
      </c>
      <c r="AW392" s="4">
        <f ca="1">IF(Table1[[#This Row],[ID_4]]="",IF(Table1[[#This Row],[ID_3]]="",IF(Table1[[#This Row],[ID_2]]="",IF(Table1[[#This Row],[ID_1]]="","",1),2),3),4)</f>
        <v>3</v>
      </c>
      <c r="AX392" s="3">
        <f ca="1">INDEX([1]!NOTA[TGL_H],Table1[[#This Row],[//NOTA]])</f>
        <v>45127</v>
      </c>
    </row>
    <row r="393" spans="1:50" x14ac:dyDescent="0.25">
      <c r="A393" s="1">
        <v>490</v>
      </c>
      <c r="D393" s="4" t="str">
        <f ca="1">INDEX([1]!NOTA[NB NOTA_C_QTY],Table1[[#This Row],[//NOTA]])</f>
        <v>gelzhixinrefillg3153120lsnuntana</v>
      </c>
      <c r="E393" s="4" t="str">
        <f ca="1">INDEX([1]!NOTA[NB NOTA_C_QTY],Table1[[#This Row],[//NOTA]])&amp;Table1[[#This Row],[MINGGU]]</f>
        <v>gelzhixinrefillg3153120lsnuntana3</v>
      </c>
      <c r="F393" s="4">
        <f t="shared" si="7"/>
        <v>490</v>
      </c>
      <c r="G393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93" s="4">
        <f ca="1">MATCH(Table1[[#This Row],[NB NOTA_C_QTY]],[2]!db[NB NOTA_C_QTY+F],0)</f>
        <v>1395</v>
      </c>
      <c r="I393" s="4" t="str">
        <f ca="1">INDEX(INDIRECT($4:$4),Table1[//DB])</f>
        <v>Bp Gel Zhixin + Refill G-3153</v>
      </c>
      <c r="J393" s="4" t="str">
        <f ca="1">INDEX(INDIRECT($4:$4),Table1[//DB])</f>
        <v>UNTANA</v>
      </c>
      <c r="K393" s="5" t="str">
        <f ca="1">INDEX(INDIRECT($4:$4),Table1[//DB])</f>
        <v>DB STATIONERY</v>
      </c>
      <c r="L393" s="4" t="str">
        <f ca="1">INDEX(INDIRECT($4:$4),Table1[//DB])</f>
        <v>120 LSN</v>
      </c>
      <c r="M393" s="4" t="str">
        <f ca="1">INDEX(INDIRECT($4:$4),Table1[//DB])</f>
        <v>pen</v>
      </c>
      <c r="N393" s="4" t="str">
        <f ca="1">INDEX(INDIRECT($4:$4),Table1[//DB])</f>
        <v>120</v>
      </c>
      <c r="O393" s="4" t="str">
        <f ca="1">INDEX(INDIRECT($4:$4),Table1[//DB])</f>
        <v>LSN</v>
      </c>
      <c r="P393" s="4">
        <f ca="1">INDEX(INDIRECT($4:$4),Table1[//DB])</f>
        <v>12</v>
      </c>
      <c r="Q393" s="4" t="str">
        <f ca="1">INDEX(INDIRECT($4:$4),Table1[//DB])</f>
        <v>PCS</v>
      </c>
      <c r="R393" s="4" t="str">
        <f ca="1">INDEX(INDIRECT($4:$4),Table1[//DB])</f>
        <v/>
      </c>
      <c r="S393" s="4" t="str">
        <f ca="1">INDEX(INDIRECT($4:$4),Table1[//DB])</f>
        <v/>
      </c>
      <c r="T393" s="4">
        <f ca="1">INDEX(INDIRECT($4:$4),Table1[//DB])</f>
        <v>1440</v>
      </c>
      <c r="U393" s="4" t="str">
        <f ca="1">INDEX(INDIRECT($4:$4),Table1[//DB])</f>
        <v>PCS</v>
      </c>
      <c r="V393" s="4"/>
      <c r="W393" s="2">
        <f>INDEX([1]!NOTA[C],Table1[[#This Row],[//NOTA]])</f>
        <v>1</v>
      </c>
      <c r="X393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93" s="2">
        <f ca="1">INDEX(INDIRECT($2:$2),Table1[//NOTA])</f>
        <v>0</v>
      </c>
      <c r="Z393" s="2">
        <f>IF(Table1[[#This Row],[CTN]]&lt;1,"",INDEX([1]!NOTA[QTY],Table1[[#This Row],[//NOTA]]))</f>
        <v>120</v>
      </c>
      <c r="AA393" s="2" t="str">
        <f>IF(Table1[[#This Row],[CTN]]&lt;1,"",INDEX([1]!NOTA[STN],Table1[[#This Row],[//NOTA]]))</f>
        <v>LSN</v>
      </c>
      <c r="AB393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1440</v>
      </c>
      <c r="AC393" s="4" t="str">
        <f>IF(Table1[[#This Row],[CTN]]&lt;1,INDEX([1]!NOTA[QTY],Table1[[#This Row],[//NOTA]]),"")</f>
        <v/>
      </c>
      <c r="AD393" s="4" t="str">
        <f>IF(Table1[[#This Row],[SISA]]="","",INDEX([1]!NOTA[STN],Table1[[#This Row],[//NOTA]]))</f>
        <v/>
      </c>
      <c r="AE39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93" s="2" t="str">
        <f>IF(Table1[[#This Row],[SISA X]]="","",Table1[[#This Row],[STN X]])</f>
        <v/>
      </c>
      <c r="AG393" s="2" t="str">
        <f ca="1">IF(AND(AX$5:AX$592&gt;=$3:$3,AX$5:AX$592&lt;=$4:$4),Table1[[#This Row],[CTN]],"")</f>
        <v/>
      </c>
      <c r="AH393" s="2" t="str">
        <f ca="1">IF(Table1[[#This Row],[CTN_MG_1]]="","",Table1[[#This Row],[SISA X]])</f>
        <v/>
      </c>
      <c r="AI393" s="2" t="str">
        <f ca="1">IF(Table1[[#This Row],[QTY_ECER_MG_1]]="","",Table1[[#This Row],[STN SISA X]])</f>
        <v/>
      </c>
      <c r="AJ393" s="2" t="str">
        <f ca="1">IF(Table1[[#This Row],[CTN_MG_1]]="","",COUNT(AG$6:AG393))</f>
        <v/>
      </c>
      <c r="AK393" s="2" t="str">
        <f ca="1">IF(AND(Table1[TGL_H]&gt;=$3:$3,Table1[TGL_H]&lt;=$4:$4),Table1[CTN],"")</f>
        <v/>
      </c>
      <c r="AL393" s="2" t="str">
        <f ca="1">IF(Table1[[#This Row],[CTN_MG_2]]="","",Table1[[#This Row],[SISA X]])</f>
        <v/>
      </c>
      <c r="AM393" s="2" t="str">
        <f ca="1">IF(Table1[[#This Row],[QTY_ECER_MG_2]]="","",Table1[[#This Row],[STN SISA X]])</f>
        <v/>
      </c>
      <c r="AN393" s="2" t="str">
        <f ca="1">IF(Table1[[#This Row],[CTN_MG_2]]="","",COUNT(AK$6:AK393))</f>
        <v/>
      </c>
      <c r="AO393" s="2">
        <f ca="1">IF(AND(AX$5:AX$592&gt;=$3:$3,AX$5:AX$592&lt;=$4:$4),Table1[[#This Row],[CTN]],"")</f>
        <v>1</v>
      </c>
      <c r="AP393" s="2" t="str">
        <f ca="1">IF(Table1[[#This Row],[CTN_MG_3]]="","",Table1[[#This Row],[SISA X]])</f>
        <v/>
      </c>
      <c r="AQ393" s="2" t="str">
        <f ca="1">IF(Table1[[#This Row],[QTY_ECER_MG_3]]="","",Table1[[#This Row],[STN SISA X]])</f>
        <v/>
      </c>
      <c r="AR393" s="4">
        <f ca="1">IF(Table1[[#This Row],[CTN_MG_3]]="","",COUNT(AO$6:AO393))</f>
        <v>71</v>
      </c>
      <c r="AS393" s="4" t="str">
        <f ca="1">IF(AND(Table1[[#This Row],[TGL_H]]&gt;=$3:$3,Table1[[#This Row],[TGL_H]]&lt;=$4:$4),Table1[[#This Row],[CTN]],"")</f>
        <v/>
      </c>
      <c r="AT393" s="4" t="str">
        <f ca="1">IF(Table1[[#This Row],[CTN_MG_4]]="","",Table1[[#This Row],[SISA X]])</f>
        <v/>
      </c>
      <c r="AU393" s="4" t="str">
        <f ca="1">IF(Table1[[#This Row],[QTY_ECER_MG_4]]="","",Table1[[#This Row],[STN SISA X]])</f>
        <v/>
      </c>
      <c r="AV393" s="4" t="str">
        <f ca="1">IF(Table1[[#This Row],[CTN_MG_4]]="","",COUNT(AS$6:AS393))</f>
        <v/>
      </c>
      <c r="AW393" s="4">
        <f ca="1">IF(Table1[[#This Row],[ID_4]]="",IF(Table1[[#This Row],[ID_3]]="",IF(Table1[[#This Row],[ID_2]]="",IF(Table1[[#This Row],[ID_1]]="","",1),2),3),4)</f>
        <v>3</v>
      </c>
      <c r="AX393" s="3">
        <f ca="1">INDEX([1]!NOTA[TGL_H],Table1[[#This Row],[//NOTA]])</f>
        <v>45127</v>
      </c>
    </row>
    <row r="394" spans="1:50" x14ac:dyDescent="0.25">
      <c r="A394" s="1">
        <v>491</v>
      </c>
      <c r="D394" s="4" t="str">
        <f ca="1">INDEX([1]!NOTA[NB NOTA_C_QTY],Table1[[#This Row],[//NOTA]])</f>
        <v>gelzhixinrefillg3138120lsnuntana</v>
      </c>
      <c r="E394" s="4" t="str">
        <f ca="1">INDEX([1]!NOTA[NB NOTA_C_QTY],Table1[[#This Row],[//NOTA]])&amp;Table1[[#This Row],[MINGGU]]</f>
        <v>gelzhixinrefillg3138120lsnuntana3</v>
      </c>
      <c r="F394" s="4">
        <f t="shared" si="7"/>
        <v>491</v>
      </c>
      <c r="G394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94" s="4">
        <f ca="1">MATCH(Table1[[#This Row],[NB NOTA_C_QTY]],[2]!db[NB NOTA_C_QTY+F],0)</f>
        <v>1394</v>
      </c>
      <c r="I394" s="4" t="str">
        <f ca="1">INDEX(INDIRECT($4:$4),Table1[//DB])</f>
        <v>Bp Gel Zhixin + Refill G-3138</v>
      </c>
      <c r="J394" s="4" t="str">
        <f ca="1">INDEX(INDIRECT($4:$4),Table1[//DB])</f>
        <v>UNTANA</v>
      </c>
      <c r="K394" s="5" t="str">
        <f ca="1">INDEX(INDIRECT($4:$4),Table1[//DB])</f>
        <v>DB STATIONERY</v>
      </c>
      <c r="L394" s="4" t="str">
        <f ca="1">INDEX(INDIRECT($4:$4),Table1[//DB])</f>
        <v>120 LSN</v>
      </c>
      <c r="M394" s="4" t="str">
        <f ca="1">INDEX(INDIRECT($4:$4),Table1[//DB])</f>
        <v>pen</v>
      </c>
      <c r="N394" s="4" t="str">
        <f ca="1">INDEX(INDIRECT($4:$4),Table1[//DB])</f>
        <v>120</v>
      </c>
      <c r="O394" s="4" t="str">
        <f ca="1">INDEX(INDIRECT($4:$4),Table1[//DB])</f>
        <v>LSN</v>
      </c>
      <c r="P394" s="4">
        <f ca="1">INDEX(INDIRECT($4:$4),Table1[//DB])</f>
        <v>12</v>
      </c>
      <c r="Q394" s="4" t="str">
        <f ca="1">INDEX(INDIRECT($4:$4),Table1[//DB])</f>
        <v>PCS</v>
      </c>
      <c r="R394" s="4" t="str">
        <f ca="1">INDEX(INDIRECT($4:$4),Table1[//DB])</f>
        <v/>
      </c>
      <c r="S394" s="4" t="str">
        <f ca="1">INDEX(INDIRECT($4:$4),Table1[//DB])</f>
        <v/>
      </c>
      <c r="T394" s="4">
        <f ca="1">INDEX(INDIRECT($4:$4),Table1[//DB])</f>
        <v>1440</v>
      </c>
      <c r="U394" s="4" t="str">
        <f ca="1">INDEX(INDIRECT($4:$4),Table1[//DB])</f>
        <v>PCS</v>
      </c>
      <c r="V394" s="4"/>
      <c r="W394" s="2">
        <f>INDEX([1]!NOTA[C],Table1[[#This Row],[//NOTA]])</f>
        <v>1</v>
      </c>
      <c r="X394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94" s="2">
        <f ca="1">INDEX(INDIRECT($2:$2),Table1[//NOTA])</f>
        <v>0</v>
      </c>
      <c r="Z394" s="2">
        <f>IF(Table1[[#This Row],[CTN]]&lt;1,"",INDEX([1]!NOTA[QTY],Table1[[#This Row],[//NOTA]]))</f>
        <v>120</v>
      </c>
      <c r="AA394" s="2" t="str">
        <f>IF(Table1[[#This Row],[CTN]]&lt;1,"",INDEX([1]!NOTA[STN],Table1[[#This Row],[//NOTA]]))</f>
        <v>LSN</v>
      </c>
      <c r="AB394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1440</v>
      </c>
      <c r="AC394" s="4" t="str">
        <f>IF(Table1[[#This Row],[CTN]]&lt;1,INDEX([1]!NOTA[QTY],Table1[[#This Row],[//NOTA]]),"")</f>
        <v/>
      </c>
      <c r="AD394" s="4" t="str">
        <f>IF(Table1[[#This Row],[SISA]]="","",INDEX([1]!NOTA[STN],Table1[[#This Row],[//NOTA]]))</f>
        <v/>
      </c>
      <c r="AE39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94" s="2" t="str">
        <f>IF(Table1[[#This Row],[SISA X]]="","",Table1[[#This Row],[STN X]])</f>
        <v/>
      </c>
      <c r="AG394" s="2" t="str">
        <f ca="1">IF(AND(AX$5:AX$502&gt;=$3:$3,AX$5:AX$502&lt;=$4:$4),Table1[[#This Row],[CTN]],"")</f>
        <v/>
      </c>
      <c r="AH394" s="2" t="str">
        <f ca="1">IF(Table1[[#This Row],[CTN_MG_1]]="","",Table1[[#This Row],[SISA X]])</f>
        <v/>
      </c>
      <c r="AI394" s="2" t="str">
        <f ca="1">IF(Table1[[#This Row],[QTY_ECER_MG_1]]="","",Table1[[#This Row],[STN SISA X]])</f>
        <v/>
      </c>
      <c r="AJ394" s="2" t="str">
        <f ca="1">IF(Table1[[#This Row],[CTN_MG_1]]="","",COUNT(AG$6:AG394))</f>
        <v/>
      </c>
      <c r="AK394" s="2" t="str">
        <f ca="1">IF(AND(Table1[TGL_H]&gt;=$3:$3,Table1[TGL_H]&lt;=$4:$4),Table1[CTN],"")</f>
        <v/>
      </c>
      <c r="AL394" s="2" t="str">
        <f ca="1">IF(Table1[[#This Row],[CTN_MG_2]]="","",Table1[[#This Row],[SISA X]])</f>
        <v/>
      </c>
      <c r="AM394" s="2" t="str">
        <f ca="1">IF(Table1[[#This Row],[QTY_ECER_MG_2]]="","",Table1[[#This Row],[STN SISA X]])</f>
        <v/>
      </c>
      <c r="AN394" s="2" t="str">
        <f ca="1">IF(Table1[[#This Row],[CTN_MG_2]]="","",COUNT(AK$6:AK394))</f>
        <v/>
      </c>
      <c r="AO394" s="2">
        <f ca="1">IF(AND(AX$5:AX$502&gt;=$3:$3,AX$5:AX$502&lt;=$4:$4),Table1[[#This Row],[CTN]],"")</f>
        <v>1</v>
      </c>
      <c r="AP394" s="2" t="str">
        <f ca="1">IF(Table1[[#This Row],[CTN_MG_3]]="","",Table1[[#This Row],[SISA X]])</f>
        <v/>
      </c>
      <c r="AQ394" s="2" t="str">
        <f ca="1">IF(Table1[[#This Row],[QTY_ECER_MG_3]]="","",Table1[[#This Row],[STN SISA X]])</f>
        <v/>
      </c>
      <c r="AR394" s="4">
        <f ca="1">IF(Table1[[#This Row],[CTN_MG_3]]="","",COUNT(AO$6:AO394))</f>
        <v>72</v>
      </c>
      <c r="AS394" s="4" t="str">
        <f ca="1">IF(AND(Table1[[#This Row],[TGL_H]]&gt;=$3:$3,Table1[[#This Row],[TGL_H]]&lt;=$4:$4),Table1[[#This Row],[CTN]],"")</f>
        <v/>
      </c>
      <c r="AT394" s="4" t="str">
        <f ca="1">IF(Table1[[#This Row],[CTN_MG_4]]="","",Table1[[#This Row],[SISA X]])</f>
        <v/>
      </c>
      <c r="AU394" s="4" t="str">
        <f ca="1">IF(Table1[[#This Row],[QTY_ECER_MG_4]]="","",Table1[[#This Row],[STN SISA X]])</f>
        <v/>
      </c>
      <c r="AV394" s="4" t="str">
        <f ca="1">IF(Table1[[#This Row],[CTN_MG_4]]="","",COUNT(AS$6:AS394))</f>
        <v/>
      </c>
      <c r="AW394" s="4">
        <f ca="1">IF(Table1[[#This Row],[ID_4]]="",IF(Table1[[#This Row],[ID_3]]="",IF(Table1[[#This Row],[ID_2]]="",IF(Table1[[#This Row],[ID_1]]="","",1),2),3),4)</f>
        <v>3</v>
      </c>
      <c r="AX394" s="3">
        <f ca="1">INDEX([1]!NOTA[TGL_H],Table1[[#This Row],[//NOTA]])</f>
        <v>45127</v>
      </c>
    </row>
    <row r="395" spans="1:50" x14ac:dyDescent="0.25">
      <c r="A395" s="1">
        <v>492</v>
      </c>
      <c r="D395" s="4" t="str">
        <f ca="1">INDEX([1]!NOTA[NB NOTA_C_QTY],Table1[[#This Row],[//NOTA]])</f>
        <v>gelzhixinrefillg5008120lsnuntana</v>
      </c>
      <c r="E395" s="4" t="str">
        <f ca="1">INDEX([1]!NOTA[NB NOTA_C_QTY],Table1[[#This Row],[//NOTA]])&amp;Table1[[#This Row],[MINGGU]]</f>
        <v>gelzhixinrefillg5008120lsnuntana3</v>
      </c>
      <c r="F395" s="4">
        <f t="shared" si="7"/>
        <v>492</v>
      </c>
      <c r="G395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95" s="4">
        <f ca="1">MATCH(Table1[[#This Row],[NB NOTA_C_QTY]],[2]!db[NB NOTA_C_QTY+F],0)</f>
        <v>1401</v>
      </c>
      <c r="I395" s="4" t="str">
        <f ca="1">INDEX(INDIRECT($4:$4),Table1[//DB])</f>
        <v>Bp Gel Zhixin + Refill G-5008</v>
      </c>
      <c r="J395" s="4" t="str">
        <f ca="1">INDEX(INDIRECT($4:$4),Table1[//DB])</f>
        <v>UNTANA</v>
      </c>
      <c r="K395" s="5" t="str">
        <f ca="1">INDEX(INDIRECT($4:$4),Table1[//DB])</f>
        <v>DB STATIONERY</v>
      </c>
      <c r="L395" s="4" t="str">
        <f ca="1">INDEX(INDIRECT($4:$4),Table1[//DB])</f>
        <v>120 LSN</v>
      </c>
      <c r="M395" s="4" t="str">
        <f ca="1">INDEX(INDIRECT($4:$4),Table1[//DB])</f>
        <v>pen</v>
      </c>
      <c r="N395" s="4" t="str">
        <f ca="1">INDEX(INDIRECT($4:$4),Table1[//DB])</f>
        <v>120</v>
      </c>
      <c r="O395" s="4" t="str">
        <f ca="1">INDEX(INDIRECT($4:$4),Table1[//DB])</f>
        <v>LSN</v>
      </c>
      <c r="P395" s="4">
        <f ca="1">INDEX(INDIRECT($4:$4),Table1[//DB])</f>
        <v>12</v>
      </c>
      <c r="Q395" s="4" t="str">
        <f ca="1">INDEX(INDIRECT($4:$4),Table1[//DB])</f>
        <v>PCS</v>
      </c>
      <c r="R395" s="4" t="str">
        <f ca="1">INDEX(INDIRECT($4:$4),Table1[//DB])</f>
        <v/>
      </c>
      <c r="S395" s="4" t="str">
        <f ca="1">INDEX(INDIRECT($4:$4),Table1[//DB])</f>
        <v/>
      </c>
      <c r="T395" s="4">
        <f ca="1">INDEX(INDIRECT($4:$4),Table1[//DB])</f>
        <v>1440</v>
      </c>
      <c r="U395" s="4" t="str">
        <f ca="1">INDEX(INDIRECT($4:$4),Table1[//DB])</f>
        <v>PCS</v>
      </c>
      <c r="V395" s="4"/>
      <c r="W395" s="2">
        <f>INDEX([1]!NOTA[C],Table1[[#This Row],[//NOTA]])</f>
        <v>1</v>
      </c>
      <c r="X395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95" s="2">
        <f ca="1">INDEX(INDIRECT($2:$2),Table1[//NOTA])</f>
        <v>0</v>
      </c>
      <c r="Z395" s="2">
        <f>IF(Table1[[#This Row],[CTN]]&lt;1,"",INDEX([1]!NOTA[QTY],Table1[[#This Row],[//NOTA]]))</f>
        <v>120</v>
      </c>
      <c r="AA395" s="2" t="str">
        <f>IF(Table1[[#This Row],[CTN]]&lt;1,"",INDEX([1]!NOTA[STN],Table1[[#This Row],[//NOTA]]))</f>
        <v>LSN</v>
      </c>
      <c r="AB395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1440</v>
      </c>
      <c r="AC395" s="4" t="str">
        <f>IF(Table1[[#This Row],[CTN]]&lt;1,INDEX([1]!NOTA[QTY],Table1[[#This Row],[//NOTA]]),"")</f>
        <v/>
      </c>
      <c r="AD395" s="4" t="str">
        <f>IF(Table1[[#This Row],[SISA]]="","",INDEX([1]!NOTA[STN],Table1[[#This Row],[//NOTA]]))</f>
        <v/>
      </c>
      <c r="AE39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95" s="2" t="str">
        <f>IF(Table1[[#This Row],[SISA X]]="","",Table1[[#This Row],[STN X]])</f>
        <v/>
      </c>
      <c r="AG395" s="2" t="str">
        <f ca="1">IF(AND(AX$5:AX$509&gt;=$3:$3,AX$5:AX$509&lt;=$4:$4),Table1[[#This Row],[CTN]],"")</f>
        <v/>
      </c>
      <c r="AH395" s="2" t="str">
        <f ca="1">IF(Table1[[#This Row],[CTN_MG_1]]="","",Table1[[#This Row],[SISA X]])</f>
        <v/>
      </c>
      <c r="AI395" s="2" t="str">
        <f ca="1">IF(Table1[[#This Row],[QTY_ECER_MG_1]]="","",Table1[[#This Row],[STN SISA X]])</f>
        <v/>
      </c>
      <c r="AJ395" s="2" t="str">
        <f ca="1">IF(Table1[[#This Row],[CTN_MG_1]]="","",COUNT(AG$6:AG395))</f>
        <v/>
      </c>
      <c r="AK395" s="2" t="str">
        <f ca="1">IF(AND(Table1[TGL_H]&gt;=$3:$3,Table1[TGL_H]&lt;=$4:$4),Table1[CTN],"")</f>
        <v/>
      </c>
      <c r="AL395" s="2" t="str">
        <f ca="1">IF(Table1[[#This Row],[CTN_MG_2]]="","",Table1[[#This Row],[SISA X]])</f>
        <v/>
      </c>
      <c r="AM395" s="2" t="str">
        <f ca="1">IF(Table1[[#This Row],[QTY_ECER_MG_2]]="","",Table1[[#This Row],[STN SISA X]])</f>
        <v/>
      </c>
      <c r="AN395" s="2" t="str">
        <f ca="1">IF(Table1[[#This Row],[CTN_MG_2]]="","",COUNT(AK$6:AK395))</f>
        <v/>
      </c>
      <c r="AO395" s="2">
        <f ca="1">IF(AND(AX$5:AX$509&gt;=$3:$3,AX$5:AX$509&lt;=$4:$4),Table1[[#This Row],[CTN]],"")</f>
        <v>1</v>
      </c>
      <c r="AP395" s="2" t="str">
        <f ca="1">IF(Table1[[#This Row],[CTN_MG_3]]="","",Table1[[#This Row],[SISA X]])</f>
        <v/>
      </c>
      <c r="AQ395" s="2" t="str">
        <f ca="1">IF(Table1[[#This Row],[QTY_ECER_MG_3]]="","",Table1[[#This Row],[STN SISA X]])</f>
        <v/>
      </c>
      <c r="AR395" s="4">
        <f ca="1">IF(Table1[[#This Row],[CTN_MG_3]]="","",COUNT(AO$6:AO395))</f>
        <v>73</v>
      </c>
      <c r="AS395" s="4" t="str">
        <f ca="1">IF(AND(Table1[[#This Row],[TGL_H]]&gt;=$3:$3,Table1[[#This Row],[TGL_H]]&lt;=$4:$4),Table1[[#This Row],[CTN]],"")</f>
        <v/>
      </c>
      <c r="AT395" s="4" t="str">
        <f ca="1">IF(Table1[[#This Row],[CTN_MG_4]]="","",Table1[[#This Row],[SISA X]])</f>
        <v/>
      </c>
      <c r="AU395" s="4" t="str">
        <f ca="1">IF(Table1[[#This Row],[QTY_ECER_MG_4]]="","",Table1[[#This Row],[STN SISA X]])</f>
        <v/>
      </c>
      <c r="AV395" s="4" t="str">
        <f ca="1">IF(Table1[[#This Row],[CTN_MG_4]]="","",COUNT(AS$6:AS395))</f>
        <v/>
      </c>
      <c r="AW395" s="4">
        <f ca="1">IF(Table1[[#This Row],[ID_4]]="",IF(Table1[[#This Row],[ID_3]]="",IF(Table1[[#This Row],[ID_2]]="",IF(Table1[[#This Row],[ID_1]]="","",1),2),3),4)</f>
        <v>3</v>
      </c>
      <c r="AX395" s="3">
        <f ca="1">INDEX([1]!NOTA[TGL_H],Table1[[#This Row],[//NOTA]])</f>
        <v>45127</v>
      </c>
    </row>
    <row r="396" spans="1:50" x14ac:dyDescent="0.25">
      <c r="A396" s="1">
        <v>493</v>
      </c>
      <c r="D396" s="4" t="str">
        <f ca="1">INDEX([1]!NOTA[NB NOTA_C_QTY],Table1[[#This Row],[//NOTA]])</f>
        <v>gelzhixinrefillg5013120lsnuntana</v>
      </c>
      <c r="E396" s="4" t="str">
        <f ca="1">INDEX([1]!NOTA[NB NOTA_C_QTY],Table1[[#This Row],[//NOTA]])&amp;Table1[[#This Row],[MINGGU]]</f>
        <v>gelzhixinrefillg5013120lsnuntana3</v>
      </c>
      <c r="F396" s="4">
        <f t="shared" si="7"/>
        <v>493</v>
      </c>
      <c r="G396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96" s="4">
        <f ca="1">MATCH(Table1[[#This Row],[NB NOTA_C_QTY]],[2]!db[NB NOTA_C_QTY+F],0)</f>
        <v>1403</v>
      </c>
      <c r="I396" s="4" t="str">
        <f ca="1">INDEX(INDIRECT($4:$4),Table1[//DB])</f>
        <v>Bp Gel Zhixin + Refill G-5013</v>
      </c>
      <c r="J396" s="4" t="str">
        <f ca="1">INDEX(INDIRECT($4:$4),Table1[//DB])</f>
        <v>UNTANA</v>
      </c>
      <c r="K396" s="5" t="str">
        <f ca="1">INDEX(INDIRECT($4:$4),Table1[//DB])</f>
        <v>DB STATIONERY</v>
      </c>
      <c r="L396" s="4" t="str">
        <f ca="1">INDEX(INDIRECT($4:$4),Table1[//DB])</f>
        <v>120 LSN</v>
      </c>
      <c r="M396" s="4" t="str">
        <f ca="1">INDEX(INDIRECT($4:$4),Table1[//DB])</f>
        <v>pen</v>
      </c>
      <c r="N396" s="4" t="str">
        <f ca="1">INDEX(INDIRECT($4:$4),Table1[//DB])</f>
        <v>120</v>
      </c>
      <c r="O396" s="4" t="str">
        <f ca="1">INDEX(INDIRECT($4:$4),Table1[//DB])</f>
        <v>LSN</v>
      </c>
      <c r="P396" s="4">
        <f ca="1">INDEX(INDIRECT($4:$4),Table1[//DB])</f>
        <v>12</v>
      </c>
      <c r="Q396" s="4" t="str">
        <f ca="1">INDEX(INDIRECT($4:$4),Table1[//DB])</f>
        <v>PCS</v>
      </c>
      <c r="R396" s="4" t="str">
        <f ca="1">INDEX(INDIRECT($4:$4),Table1[//DB])</f>
        <v/>
      </c>
      <c r="S396" s="4" t="str">
        <f ca="1">INDEX(INDIRECT($4:$4),Table1[//DB])</f>
        <v/>
      </c>
      <c r="T396" s="4">
        <f ca="1">INDEX(INDIRECT($4:$4),Table1[//DB])</f>
        <v>1440</v>
      </c>
      <c r="U396" s="4" t="str">
        <f ca="1">INDEX(INDIRECT($4:$4),Table1[//DB])</f>
        <v>PCS</v>
      </c>
      <c r="V396" s="4"/>
      <c r="W396" s="2">
        <f>INDEX([1]!NOTA[C],Table1[[#This Row],[//NOTA]])</f>
        <v>1</v>
      </c>
      <c r="X396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96" s="2">
        <f ca="1">INDEX(INDIRECT($2:$2),Table1[//NOTA])</f>
        <v>0</v>
      </c>
      <c r="Z396" s="2">
        <f>IF(Table1[[#This Row],[CTN]]&lt;1,"",INDEX([1]!NOTA[QTY],Table1[[#This Row],[//NOTA]]))</f>
        <v>120</v>
      </c>
      <c r="AA396" s="2" t="str">
        <f>IF(Table1[[#This Row],[CTN]]&lt;1,"",INDEX([1]!NOTA[STN],Table1[[#This Row],[//NOTA]]))</f>
        <v>LSN</v>
      </c>
      <c r="AB396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1440</v>
      </c>
      <c r="AC396" s="4" t="str">
        <f>IF(Table1[[#This Row],[CTN]]&lt;1,INDEX([1]!NOTA[QTY],Table1[[#This Row],[//NOTA]]),"")</f>
        <v/>
      </c>
      <c r="AD396" s="4" t="str">
        <f>IF(Table1[[#This Row],[SISA]]="","",INDEX([1]!NOTA[STN],Table1[[#This Row],[//NOTA]]))</f>
        <v/>
      </c>
      <c r="AE39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96" s="2" t="str">
        <f>IF(Table1[[#This Row],[SISA X]]="","",Table1[[#This Row],[STN X]])</f>
        <v/>
      </c>
      <c r="AG396" s="2" t="str">
        <f ca="1">IF(AND(AX$5:AX$502&gt;=$3:$3,AX$5:AX$502&lt;=$4:$4),Table1[[#This Row],[CTN]],"")</f>
        <v/>
      </c>
      <c r="AH396" s="2" t="str">
        <f ca="1">IF(Table1[[#This Row],[CTN_MG_1]]="","",Table1[[#This Row],[SISA X]])</f>
        <v/>
      </c>
      <c r="AI396" s="2" t="str">
        <f ca="1">IF(Table1[[#This Row],[QTY_ECER_MG_1]]="","",Table1[[#This Row],[STN SISA X]])</f>
        <v/>
      </c>
      <c r="AJ396" s="2" t="str">
        <f ca="1">IF(Table1[[#This Row],[CTN_MG_1]]="","",COUNT(AG$6:AG396))</f>
        <v/>
      </c>
      <c r="AK396" s="2" t="str">
        <f ca="1">IF(AND(Table1[TGL_H]&gt;=$3:$3,Table1[TGL_H]&lt;=$4:$4),Table1[CTN],"")</f>
        <v/>
      </c>
      <c r="AL396" s="2" t="str">
        <f ca="1">IF(Table1[[#This Row],[CTN_MG_2]]="","",Table1[[#This Row],[SISA X]])</f>
        <v/>
      </c>
      <c r="AM396" s="2" t="str">
        <f ca="1">IF(Table1[[#This Row],[QTY_ECER_MG_2]]="","",Table1[[#This Row],[STN SISA X]])</f>
        <v/>
      </c>
      <c r="AN396" s="2" t="str">
        <f ca="1">IF(Table1[[#This Row],[CTN_MG_2]]="","",COUNT(AK$6:AK396))</f>
        <v/>
      </c>
      <c r="AO396" s="2">
        <f ca="1">IF(AND(AX$5:AX$502&gt;=$3:$3,AX$5:AX$502&lt;=$4:$4),Table1[[#This Row],[CTN]],"")</f>
        <v>1</v>
      </c>
      <c r="AP396" s="2" t="str">
        <f ca="1">IF(Table1[[#This Row],[CTN_MG_3]]="","",Table1[[#This Row],[SISA X]])</f>
        <v/>
      </c>
      <c r="AQ396" s="2" t="str">
        <f ca="1">IF(Table1[[#This Row],[QTY_ECER_MG_3]]="","",Table1[[#This Row],[STN SISA X]])</f>
        <v/>
      </c>
      <c r="AR396" s="4">
        <f ca="1">IF(Table1[[#This Row],[CTN_MG_3]]="","",COUNT(AO$6:AO396))</f>
        <v>74</v>
      </c>
      <c r="AS396" s="4" t="str">
        <f ca="1">IF(AND(Table1[[#This Row],[TGL_H]]&gt;=$3:$3,Table1[[#This Row],[TGL_H]]&lt;=$4:$4),Table1[[#This Row],[CTN]],"")</f>
        <v/>
      </c>
      <c r="AT396" s="4" t="str">
        <f ca="1">IF(Table1[[#This Row],[CTN_MG_4]]="","",Table1[[#This Row],[SISA X]])</f>
        <v/>
      </c>
      <c r="AU396" s="4" t="str">
        <f ca="1">IF(Table1[[#This Row],[QTY_ECER_MG_4]]="","",Table1[[#This Row],[STN SISA X]])</f>
        <v/>
      </c>
      <c r="AV396" s="4" t="str">
        <f ca="1">IF(Table1[[#This Row],[CTN_MG_4]]="","",COUNT(AS$6:AS396))</f>
        <v/>
      </c>
      <c r="AW396" s="4">
        <f ca="1">IF(Table1[[#This Row],[ID_4]]="",IF(Table1[[#This Row],[ID_3]]="",IF(Table1[[#This Row],[ID_2]]="",IF(Table1[[#This Row],[ID_1]]="","",1),2),3),4)</f>
        <v>3</v>
      </c>
      <c r="AX396" s="3">
        <f ca="1">INDEX([1]!NOTA[TGL_H],Table1[[#This Row],[//NOTA]])</f>
        <v>45127</v>
      </c>
    </row>
    <row r="397" spans="1:50" x14ac:dyDescent="0.25">
      <c r="A397" s="1">
        <v>494</v>
      </c>
      <c r="D397" s="4" t="str">
        <f ca="1">INDEX([1]!NOTA[NB NOTA_C_QTY],Table1[[#This Row],[//NOTA]])</f>
        <v>gelzhixinrefillg5016120lsnuntana</v>
      </c>
      <c r="E397" s="4" t="str">
        <f ca="1">INDEX([1]!NOTA[NB NOTA_C_QTY],Table1[[#This Row],[//NOTA]])&amp;Table1[[#This Row],[MINGGU]]</f>
        <v>gelzhixinrefillg5016120lsnuntana3</v>
      </c>
      <c r="F397" s="4">
        <f t="shared" si="7"/>
        <v>494</v>
      </c>
      <c r="G397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97" s="4">
        <f ca="1">MATCH(Table1[[#This Row],[NB NOTA_C_QTY]],[2]!db[NB NOTA_C_QTY+F],0)</f>
        <v>1405</v>
      </c>
      <c r="I397" s="4" t="str">
        <f ca="1">INDEX(INDIRECT($4:$4),Table1[//DB])</f>
        <v>Bp Gel Zhixin + Refill G-5016</v>
      </c>
      <c r="J397" s="4" t="str">
        <f ca="1">INDEX(INDIRECT($4:$4),Table1[//DB])</f>
        <v>UNTANA</v>
      </c>
      <c r="K397" s="5" t="str">
        <f ca="1">INDEX(INDIRECT($4:$4),Table1[//DB])</f>
        <v>DB STATIONERY</v>
      </c>
      <c r="L397" s="4" t="str">
        <f ca="1">INDEX(INDIRECT($4:$4),Table1[//DB])</f>
        <v>120 LSN</v>
      </c>
      <c r="M397" s="4" t="str">
        <f ca="1">INDEX(INDIRECT($4:$4),Table1[//DB])</f>
        <v>pen</v>
      </c>
      <c r="N397" s="4" t="str">
        <f ca="1">INDEX(INDIRECT($4:$4),Table1[//DB])</f>
        <v>120</v>
      </c>
      <c r="O397" s="4" t="str">
        <f ca="1">INDEX(INDIRECT($4:$4),Table1[//DB])</f>
        <v>LSN</v>
      </c>
      <c r="P397" s="4">
        <f ca="1">INDEX(INDIRECT($4:$4),Table1[//DB])</f>
        <v>12</v>
      </c>
      <c r="Q397" s="4" t="str">
        <f ca="1">INDEX(INDIRECT($4:$4),Table1[//DB])</f>
        <v>PCS</v>
      </c>
      <c r="R397" s="4" t="str">
        <f ca="1">INDEX(INDIRECT($4:$4),Table1[//DB])</f>
        <v/>
      </c>
      <c r="S397" s="4" t="str">
        <f ca="1">INDEX(INDIRECT($4:$4),Table1[//DB])</f>
        <v/>
      </c>
      <c r="T397" s="4">
        <f ca="1">INDEX(INDIRECT($4:$4),Table1[//DB])</f>
        <v>1440</v>
      </c>
      <c r="U397" s="4" t="str">
        <f ca="1">INDEX(INDIRECT($4:$4),Table1[//DB])</f>
        <v>PCS</v>
      </c>
      <c r="V397" s="4"/>
      <c r="W397" s="2">
        <f>INDEX([1]!NOTA[C],Table1[[#This Row],[//NOTA]])</f>
        <v>1</v>
      </c>
      <c r="X397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97" s="2">
        <f ca="1">INDEX(INDIRECT($2:$2),Table1[//NOTA])</f>
        <v>0</v>
      </c>
      <c r="Z397" s="2">
        <f>IF(Table1[[#This Row],[CTN]]&lt;1,"",INDEX([1]!NOTA[QTY],Table1[[#This Row],[//NOTA]]))</f>
        <v>120</v>
      </c>
      <c r="AA397" s="2" t="str">
        <f>IF(Table1[[#This Row],[CTN]]&lt;1,"",INDEX([1]!NOTA[STN],Table1[[#This Row],[//NOTA]]))</f>
        <v>LSN</v>
      </c>
      <c r="AB397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1440</v>
      </c>
      <c r="AC397" s="4" t="str">
        <f>IF(Table1[[#This Row],[CTN]]&lt;1,INDEX([1]!NOTA[QTY],Table1[[#This Row],[//NOTA]]),"")</f>
        <v/>
      </c>
      <c r="AD397" s="4" t="str">
        <f>IF(Table1[[#This Row],[SISA]]="","",INDEX([1]!NOTA[STN],Table1[[#This Row],[//NOTA]]))</f>
        <v/>
      </c>
      <c r="AE39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397" s="2" t="str">
        <f>IF(Table1[[#This Row],[SISA X]]="","",Table1[[#This Row],[STN X]])</f>
        <v/>
      </c>
      <c r="AG397" s="2" t="str">
        <f ca="1">IF(AND(AX$5:AX$509&gt;=$3:$3,AX$5:AX$509&lt;=$4:$4),Table1[[#This Row],[CTN]],"")</f>
        <v/>
      </c>
      <c r="AH397" s="2" t="str">
        <f ca="1">IF(Table1[[#This Row],[CTN_MG_1]]="","",Table1[[#This Row],[SISA X]])</f>
        <v/>
      </c>
      <c r="AI397" s="2" t="str">
        <f ca="1">IF(Table1[[#This Row],[QTY_ECER_MG_1]]="","",Table1[[#This Row],[STN SISA X]])</f>
        <v/>
      </c>
      <c r="AJ397" s="2" t="str">
        <f ca="1">IF(Table1[[#This Row],[CTN_MG_1]]="","",COUNT(AG$6:AG397))</f>
        <v/>
      </c>
      <c r="AK397" s="2" t="str">
        <f ca="1">IF(AND(Table1[TGL_H]&gt;=$3:$3,Table1[TGL_H]&lt;=$4:$4),Table1[CTN],"")</f>
        <v/>
      </c>
      <c r="AL397" s="2" t="str">
        <f ca="1">IF(Table1[[#This Row],[CTN_MG_2]]="","",Table1[[#This Row],[SISA X]])</f>
        <v/>
      </c>
      <c r="AM397" s="2" t="str">
        <f ca="1">IF(Table1[[#This Row],[QTY_ECER_MG_2]]="","",Table1[[#This Row],[STN SISA X]])</f>
        <v/>
      </c>
      <c r="AN397" s="2" t="str">
        <f ca="1">IF(Table1[[#This Row],[CTN_MG_2]]="","",COUNT(AK$6:AK397))</f>
        <v/>
      </c>
      <c r="AO397" s="2">
        <f ca="1">IF(AND(AX$5:AX$509&gt;=$3:$3,AX$5:AX$509&lt;=$4:$4),Table1[[#This Row],[CTN]],"")</f>
        <v>1</v>
      </c>
      <c r="AP397" s="2" t="str">
        <f ca="1">IF(Table1[[#This Row],[CTN_MG_3]]="","",Table1[[#This Row],[SISA X]])</f>
        <v/>
      </c>
      <c r="AQ397" s="2" t="str">
        <f ca="1">IF(Table1[[#This Row],[QTY_ECER_MG_3]]="","",Table1[[#This Row],[STN SISA X]])</f>
        <v/>
      </c>
      <c r="AR397" s="4">
        <f ca="1">IF(Table1[[#This Row],[CTN_MG_3]]="","",COUNT(AO$6:AO397))</f>
        <v>75</v>
      </c>
      <c r="AS397" s="4" t="str">
        <f ca="1">IF(AND(Table1[[#This Row],[TGL_H]]&gt;=$3:$3,Table1[[#This Row],[TGL_H]]&lt;=$4:$4),Table1[[#This Row],[CTN]],"")</f>
        <v/>
      </c>
      <c r="AT397" s="4" t="str">
        <f ca="1">IF(Table1[[#This Row],[CTN_MG_4]]="","",Table1[[#This Row],[SISA X]])</f>
        <v/>
      </c>
      <c r="AU397" s="4" t="str">
        <f ca="1">IF(Table1[[#This Row],[QTY_ECER_MG_4]]="","",Table1[[#This Row],[STN SISA X]])</f>
        <v/>
      </c>
      <c r="AV397" s="4" t="str">
        <f ca="1">IF(Table1[[#This Row],[CTN_MG_4]]="","",COUNT(AS$6:AS397))</f>
        <v/>
      </c>
      <c r="AW397" s="4">
        <f ca="1">IF(Table1[[#This Row],[ID_4]]="",IF(Table1[[#This Row],[ID_3]]="",IF(Table1[[#This Row],[ID_2]]="",IF(Table1[[#This Row],[ID_1]]="","",1),2),3),4)</f>
        <v>3</v>
      </c>
      <c r="AX397" s="3">
        <f ca="1">INDEX([1]!NOTA[TGL_H],Table1[[#This Row],[//NOTA]])</f>
        <v>45127</v>
      </c>
    </row>
    <row r="398" spans="1:50" x14ac:dyDescent="0.25">
      <c r="A398" s="1">
        <v>495</v>
      </c>
      <c r="D398" s="4" t="str">
        <f ca="1">INDEX([1]!NOTA[NB NOTA_C_QTY],Table1[[#This Row],[//NOTA]])</f>
        <v>gelzhixinrefillg5034l60lsnuntana</v>
      </c>
      <c r="E398" s="4" t="str">
        <f ca="1">INDEX([1]!NOTA[NB NOTA_C_QTY],Table1[[#This Row],[//NOTA]])&amp;Table1[[#This Row],[MINGGU]]</f>
        <v>gelzhixinrefillg5034l60lsnuntana3</v>
      </c>
      <c r="F398" s="4">
        <f t="shared" si="7"/>
        <v>495</v>
      </c>
      <c r="G398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98" s="4">
        <f ca="1">MATCH(Table1[[#This Row],[NB NOTA_C_QTY]],[2]!db[NB NOTA_C_QTY+F],0)</f>
        <v>1407</v>
      </c>
      <c r="I398" s="4" t="str">
        <f ca="1">INDEX(INDIRECT($4:$4),Table1[//DB])</f>
        <v>Bp Gel Zhixin + Refill G-5034 L</v>
      </c>
      <c r="J398" s="4" t="str">
        <f ca="1">INDEX(INDIRECT($4:$4),Table1[//DB])</f>
        <v>UNTANA</v>
      </c>
      <c r="K398" s="5" t="str">
        <f ca="1">INDEX(INDIRECT($4:$4),Table1[//DB])</f>
        <v>DB STATIONERY</v>
      </c>
      <c r="L398" s="4" t="str">
        <f ca="1">INDEX(INDIRECT($4:$4),Table1[//DB])</f>
        <v>60 LSN</v>
      </c>
      <c r="M398" s="4" t="str">
        <f ca="1">INDEX(INDIRECT($4:$4),Table1[//DB])</f>
        <v>pen</v>
      </c>
      <c r="N398" s="4" t="str">
        <f ca="1">INDEX(INDIRECT($4:$4),Table1[//DB])</f>
        <v>60</v>
      </c>
      <c r="O398" s="4" t="str">
        <f ca="1">INDEX(INDIRECT($4:$4),Table1[//DB])</f>
        <v>LSN</v>
      </c>
      <c r="P398" s="4">
        <f ca="1">INDEX(INDIRECT($4:$4),Table1[//DB])</f>
        <v>12</v>
      </c>
      <c r="Q398" s="4" t="str">
        <f ca="1">INDEX(INDIRECT($4:$4),Table1[//DB])</f>
        <v>PCS</v>
      </c>
      <c r="R398" s="4" t="str">
        <f ca="1">INDEX(INDIRECT($4:$4),Table1[//DB])</f>
        <v/>
      </c>
      <c r="S398" s="4" t="str">
        <f ca="1">INDEX(INDIRECT($4:$4),Table1[//DB])</f>
        <v/>
      </c>
      <c r="T398" s="4">
        <f ca="1">INDEX(INDIRECT($4:$4),Table1[//DB])</f>
        <v>720</v>
      </c>
      <c r="U398" s="4" t="str">
        <f ca="1">INDEX(INDIRECT($4:$4),Table1[//DB])</f>
        <v>PCS</v>
      </c>
      <c r="V398" s="4"/>
      <c r="W398" s="2">
        <f>INDEX([1]!NOTA[C],Table1[[#This Row],[//NOTA]])</f>
        <v>0</v>
      </c>
      <c r="X398" s="2">
        <f ca="1">IF(Table1[[#This Row],[Column5]]/Table1[[#This Row],[QTY X]]=Table1[[#This Row],[CTN]],Table1[[#This Row],[Column5]]/Table1[[#This Row],[QTY X]],Table1[[#This Row],[Column5]]/Table1[[#This Row],[QTY X]]&amp;" xxx ")</f>
        <v>0</v>
      </c>
      <c r="Y398" s="2">
        <f ca="1">INDEX(INDIRECT($2:$2),Table1[//NOTA])</f>
        <v>0</v>
      </c>
      <c r="Z398" s="2" t="str">
        <f>IF(Table1[[#This Row],[CTN]]&lt;1,"",INDEX([1]!NOTA[QTY],Table1[[#This Row],[//NOTA]]))</f>
        <v/>
      </c>
      <c r="AA398" s="2" t="str">
        <f>IF(Table1[[#This Row],[CTN]]&lt;1,"",INDEX([1]!NOTA[STN],Table1[[#This Row],[//NOTA]]))</f>
        <v/>
      </c>
      <c r="AB39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0</v>
      </c>
      <c r="AC398" s="4">
        <f>IF(Table1[[#This Row],[CTN]]&lt;1,INDEX([1]!NOTA[QTY],Table1[[#This Row],[//NOTA]]),"")</f>
        <v>60</v>
      </c>
      <c r="AD398" s="4" t="str">
        <f>IF(Table1[[#This Row],[SISA]]="","",INDEX([1]!NOTA[STN],Table1[[#This Row],[//NOTA]]))</f>
        <v>LSN</v>
      </c>
      <c r="AE398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720</v>
      </c>
      <c r="AF398" s="2" t="str">
        <f ca="1">IF(Table1[[#This Row],[SISA X]]="","",Table1[[#This Row],[STN X]])</f>
        <v>PCS</v>
      </c>
      <c r="AG398" s="2" t="str">
        <f ca="1">IF(AND(AX$5:AX$502&gt;=$3:$3,AX$5:AX$502&lt;=$4:$4),Table1[[#This Row],[CTN]],"")</f>
        <v/>
      </c>
      <c r="AH398" s="2" t="str">
        <f ca="1">IF(Table1[[#This Row],[CTN_MG_1]]="","",Table1[[#This Row],[SISA X]])</f>
        <v/>
      </c>
      <c r="AI398" s="2" t="str">
        <f ca="1">IF(Table1[[#This Row],[QTY_ECER_MG_1]]="","",Table1[[#This Row],[STN SISA X]])</f>
        <v/>
      </c>
      <c r="AJ398" s="2" t="str">
        <f ca="1">IF(Table1[[#This Row],[CTN_MG_1]]="","",COUNT(AG$6:AG398))</f>
        <v/>
      </c>
      <c r="AK398" s="2" t="str">
        <f ca="1">IF(AND(Table1[TGL_H]&gt;=$3:$3,Table1[TGL_H]&lt;=$4:$4),Table1[CTN],"")</f>
        <v/>
      </c>
      <c r="AL398" s="2" t="str">
        <f ca="1">IF(Table1[[#This Row],[CTN_MG_2]]="","",Table1[[#This Row],[SISA X]])</f>
        <v/>
      </c>
      <c r="AM398" s="2" t="str">
        <f ca="1">IF(Table1[[#This Row],[QTY_ECER_MG_2]]="","",Table1[[#This Row],[STN SISA X]])</f>
        <v/>
      </c>
      <c r="AN398" s="2" t="str">
        <f ca="1">IF(Table1[[#This Row],[CTN_MG_2]]="","",COUNT(AK$6:AK398))</f>
        <v/>
      </c>
      <c r="AO398" s="2">
        <f ca="1">IF(AND(AX$5:AX$502&gt;=$3:$3,AX$5:AX$502&lt;=$4:$4),Table1[[#This Row],[CTN]],"")</f>
        <v>0</v>
      </c>
      <c r="AP398" s="2">
        <f ca="1">IF(Table1[[#This Row],[CTN_MG_3]]="","",Table1[[#This Row],[SISA X]])</f>
        <v>720</v>
      </c>
      <c r="AQ398" s="2" t="str">
        <f ca="1">IF(Table1[[#This Row],[QTY_ECER_MG_3]]="","",Table1[[#This Row],[STN SISA X]])</f>
        <v>PCS</v>
      </c>
      <c r="AR398" s="4">
        <f ca="1">IF(Table1[[#This Row],[CTN_MG_3]]="","",COUNT(AO$6:AO398))</f>
        <v>76</v>
      </c>
      <c r="AS398" s="4" t="str">
        <f ca="1">IF(AND(Table1[[#This Row],[TGL_H]]&gt;=$3:$3,Table1[[#This Row],[TGL_H]]&lt;=$4:$4),Table1[[#This Row],[CTN]],"")</f>
        <v/>
      </c>
      <c r="AT398" s="4" t="str">
        <f ca="1">IF(Table1[[#This Row],[CTN_MG_4]]="","",Table1[[#This Row],[SISA X]])</f>
        <v/>
      </c>
      <c r="AU398" s="4" t="str">
        <f ca="1">IF(Table1[[#This Row],[QTY_ECER_MG_4]]="","",Table1[[#This Row],[STN SISA X]])</f>
        <v/>
      </c>
      <c r="AV398" s="4" t="str">
        <f ca="1">IF(Table1[[#This Row],[CTN_MG_4]]="","",COUNT(AS$6:AS398))</f>
        <v/>
      </c>
      <c r="AW398" s="4">
        <f ca="1">IF(Table1[[#This Row],[ID_4]]="",IF(Table1[[#This Row],[ID_3]]="",IF(Table1[[#This Row],[ID_2]]="",IF(Table1[[#This Row],[ID_1]]="","",1),2),3),4)</f>
        <v>3</v>
      </c>
      <c r="AX398" s="3">
        <f ca="1">INDEX([1]!NOTA[TGL_H],Table1[[#This Row],[//NOTA]])</f>
        <v>45127</v>
      </c>
    </row>
    <row r="399" spans="1:50" x14ac:dyDescent="0.25">
      <c r="A399" s="1">
        <v>496</v>
      </c>
      <c r="D399" s="4" t="str">
        <f ca="1">INDEX([1]!NOTA[NB NOTA_C_QTY],Table1[[#This Row],[//NOTA]])</f>
        <v>gelzhixinrefillg5034l60lsnuntana</v>
      </c>
      <c r="E399" s="4" t="str">
        <f ca="1">INDEX([1]!NOTA[NB NOTA_C_QTY],Table1[[#This Row],[//NOTA]])&amp;Table1[[#This Row],[MINGGU]]</f>
        <v>gelzhixinrefillg5034l60lsnuntana3</v>
      </c>
      <c r="F399" s="4">
        <f t="shared" si="7"/>
        <v>496</v>
      </c>
      <c r="G399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399" s="4">
        <f ca="1">MATCH(Table1[[#This Row],[NB NOTA_C_QTY]],[2]!db[NB NOTA_C_QTY+F],0)</f>
        <v>1407</v>
      </c>
      <c r="I399" s="4" t="str">
        <f ca="1">INDEX(INDIRECT($4:$4),Table1[//DB])</f>
        <v>Bp Gel Zhixin + Refill G-5034 L</v>
      </c>
      <c r="J399" s="4" t="str">
        <f ca="1">INDEX(INDIRECT($4:$4),Table1[//DB])</f>
        <v>UNTANA</v>
      </c>
      <c r="K399" s="5" t="str">
        <f ca="1">INDEX(INDIRECT($4:$4),Table1[//DB])</f>
        <v>DB STATIONERY</v>
      </c>
      <c r="L399" s="4" t="str">
        <f ca="1">INDEX(INDIRECT($4:$4),Table1[//DB])</f>
        <v>60 LSN</v>
      </c>
      <c r="M399" s="4" t="str">
        <f ca="1">INDEX(INDIRECT($4:$4),Table1[//DB])</f>
        <v>pen</v>
      </c>
      <c r="N399" s="4" t="str">
        <f ca="1">INDEX(INDIRECT($4:$4),Table1[//DB])</f>
        <v>60</v>
      </c>
      <c r="O399" s="4" t="str">
        <f ca="1">INDEX(INDIRECT($4:$4),Table1[//DB])</f>
        <v>LSN</v>
      </c>
      <c r="P399" s="4">
        <f ca="1">INDEX(INDIRECT($4:$4),Table1[//DB])</f>
        <v>12</v>
      </c>
      <c r="Q399" s="4" t="str">
        <f ca="1">INDEX(INDIRECT($4:$4),Table1[//DB])</f>
        <v>PCS</v>
      </c>
      <c r="R399" s="4" t="str">
        <f ca="1">INDEX(INDIRECT($4:$4),Table1[//DB])</f>
        <v/>
      </c>
      <c r="S399" s="4" t="str">
        <f ca="1">INDEX(INDIRECT($4:$4),Table1[//DB])</f>
        <v/>
      </c>
      <c r="T399" s="4">
        <f ca="1">INDEX(INDIRECT($4:$4),Table1[//DB])</f>
        <v>720</v>
      </c>
      <c r="U399" s="4" t="str">
        <f ca="1">INDEX(INDIRECT($4:$4),Table1[//DB])</f>
        <v>PCS</v>
      </c>
      <c r="V399" s="4"/>
      <c r="W399" s="2">
        <f>INDEX([1]!NOTA[C],Table1[[#This Row],[//NOTA]])</f>
        <v>0</v>
      </c>
      <c r="X399" s="2">
        <f ca="1">IF(Table1[[#This Row],[Column5]]/Table1[[#This Row],[QTY X]]=Table1[[#This Row],[CTN]],Table1[[#This Row],[Column5]]/Table1[[#This Row],[QTY X]],Table1[[#This Row],[Column5]]/Table1[[#This Row],[QTY X]]&amp;" xxx ")</f>
        <v>0</v>
      </c>
      <c r="Y399" s="2">
        <f ca="1">INDEX(INDIRECT($2:$2),Table1[//NOTA])</f>
        <v>0</v>
      </c>
      <c r="Z399" s="2" t="str">
        <f>IF(Table1[[#This Row],[CTN]]&lt;1,"",INDEX([1]!NOTA[QTY],Table1[[#This Row],[//NOTA]]))</f>
        <v/>
      </c>
      <c r="AA399" s="2" t="str">
        <f>IF(Table1[[#This Row],[CTN]]&lt;1,"",INDEX([1]!NOTA[STN],Table1[[#This Row],[//NOTA]]))</f>
        <v/>
      </c>
      <c r="AB39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0</v>
      </c>
      <c r="AC399" s="4">
        <f>IF(Table1[[#This Row],[CTN]]&lt;1,INDEX([1]!NOTA[QTY],Table1[[#This Row],[//NOTA]]),"")</f>
        <v>60</v>
      </c>
      <c r="AD399" s="4" t="str">
        <f>IF(Table1[[#This Row],[SISA]]="","",INDEX([1]!NOTA[STN],Table1[[#This Row],[//NOTA]]))</f>
        <v>LSN</v>
      </c>
      <c r="AE399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720</v>
      </c>
      <c r="AF399" s="2" t="str">
        <f ca="1">IF(Table1[[#This Row],[SISA X]]="","",Table1[[#This Row],[STN X]])</f>
        <v>PCS</v>
      </c>
      <c r="AG399" s="2" t="str">
        <f ca="1">IF(AND(AX$5:AX$509&gt;=$3:$3,AX$5:AX$509&lt;=$4:$4),Table1[[#This Row],[CTN]],"")</f>
        <v/>
      </c>
      <c r="AH399" s="2" t="str">
        <f ca="1">IF(Table1[[#This Row],[CTN_MG_1]]="","",Table1[[#This Row],[SISA X]])</f>
        <v/>
      </c>
      <c r="AI399" s="2" t="str">
        <f ca="1">IF(Table1[[#This Row],[QTY_ECER_MG_1]]="","",Table1[[#This Row],[STN SISA X]])</f>
        <v/>
      </c>
      <c r="AJ399" s="2" t="str">
        <f ca="1">IF(Table1[[#This Row],[CTN_MG_1]]="","",COUNT(AG$6:AG399))</f>
        <v/>
      </c>
      <c r="AK399" s="2" t="str">
        <f ca="1">IF(AND(Table1[TGL_H]&gt;=$3:$3,Table1[TGL_H]&lt;=$4:$4),Table1[CTN],"")</f>
        <v/>
      </c>
      <c r="AL399" s="2" t="str">
        <f ca="1">IF(Table1[[#This Row],[CTN_MG_2]]="","",Table1[[#This Row],[SISA X]])</f>
        <v/>
      </c>
      <c r="AM399" s="2" t="str">
        <f ca="1">IF(Table1[[#This Row],[QTY_ECER_MG_2]]="","",Table1[[#This Row],[STN SISA X]])</f>
        <v/>
      </c>
      <c r="AN399" s="2" t="str">
        <f ca="1">IF(Table1[[#This Row],[CTN_MG_2]]="","",COUNT(AK$6:AK399))</f>
        <v/>
      </c>
      <c r="AO399" s="2">
        <f ca="1">IF(AND(AX$5:AX$509&gt;=$3:$3,AX$5:AX$509&lt;=$4:$4),Table1[[#This Row],[CTN]],"")</f>
        <v>0</v>
      </c>
      <c r="AP399" s="2">
        <f ca="1">IF(Table1[[#This Row],[CTN_MG_3]]="","",Table1[[#This Row],[SISA X]])</f>
        <v>720</v>
      </c>
      <c r="AQ399" s="2" t="str">
        <f ca="1">IF(Table1[[#This Row],[QTY_ECER_MG_3]]="","",Table1[[#This Row],[STN SISA X]])</f>
        <v>PCS</v>
      </c>
      <c r="AR399" s="4">
        <f ca="1">IF(Table1[[#This Row],[CTN_MG_3]]="","",COUNT(AO$6:AO399))</f>
        <v>77</v>
      </c>
      <c r="AS399" s="4" t="str">
        <f ca="1">IF(AND(Table1[[#This Row],[TGL_H]]&gt;=$3:$3,Table1[[#This Row],[TGL_H]]&lt;=$4:$4),Table1[[#This Row],[CTN]],"")</f>
        <v/>
      </c>
      <c r="AT399" s="4" t="str">
        <f ca="1">IF(Table1[[#This Row],[CTN_MG_4]]="","",Table1[[#This Row],[SISA X]])</f>
        <v/>
      </c>
      <c r="AU399" s="4" t="str">
        <f ca="1">IF(Table1[[#This Row],[QTY_ECER_MG_4]]="","",Table1[[#This Row],[STN SISA X]])</f>
        <v/>
      </c>
      <c r="AV399" s="4" t="str">
        <f ca="1">IF(Table1[[#This Row],[CTN_MG_4]]="","",COUNT(AS$6:AS399))</f>
        <v/>
      </c>
      <c r="AW399" s="4">
        <f ca="1">IF(Table1[[#This Row],[ID_4]]="",IF(Table1[[#This Row],[ID_3]]="",IF(Table1[[#This Row],[ID_2]]="",IF(Table1[[#This Row],[ID_1]]="","",1),2),3),4)</f>
        <v>3</v>
      </c>
      <c r="AX399" s="3">
        <f ca="1">INDEX([1]!NOTA[TGL_H],Table1[[#This Row],[//NOTA]])</f>
        <v>45127</v>
      </c>
    </row>
    <row r="400" spans="1:50" x14ac:dyDescent="0.25">
      <c r="A400" s="1">
        <v>498</v>
      </c>
      <c r="D400" s="4" t="str">
        <f ca="1">INDEX([1]!NOTA[NB NOTA_C_QTY],Table1[[#This Row],[//NOTA]])</f>
        <v>geltizofancytg31810e144lsnuntana</v>
      </c>
      <c r="E400" s="4" t="str">
        <f ca="1">INDEX([1]!NOTA[NB NOTA_C_QTY],Table1[[#This Row],[//NOTA]])&amp;Table1[[#This Row],[MINGGU]]</f>
        <v>geltizofancytg31810e144lsnuntana3</v>
      </c>
      <c r="F400" s="4">
        <f t="shared" si="7"/>
        <v>498</v>
      </c>
      <c r="G400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00" s="4">
        <f ca="1">MATCH(Table1[[#This Row],[NB NOTA_C_QTY]],[2]!db[NB NOTA_C_QTY+F],0)</f>
        <v>1319</v>
      </c>
      <c r="I400" s="4" t="str">
        <f ca="1">INDEX(INDIRECT($4:$4),Table1[//DB])</f>
        <v>Bp Gel Tizo Fancy TG31810-E</v>
      </c>
      <c r="J400" s="4" t="str">
        <f ca="1">INDEX(INDIRECT($4:$4),Table1[//DB])</f>
        <v>UNTANA</v>
      </c>
      <c r="K400" s="5" t="str">
        <f ca="1">INDEX(INDIRECT($4:$4),Table1[//DB])</f>
        <v>DB STATIONERY</v>
      </c>
      <c r="L400" s="4" t="str">
        <f ca="1">INDEX(INDIRECT($4:$4),Table1[//DB])</f>
        <v>144 LSN</v>
      </c>
      <c r="M400" s="4" t="str">
        <f ca="1">INDEX(INDIRECT($4:$4),Table1[//DB])</f>
        <v>pen</v>
      </c>
      <c r="N400" s="4" t="str">
        <f ca="1">INDEX(INDIRECT($4:$4),Table1[//DB])</f>
        <v>144</v>
      </c>
      <c r="O400" s="4" t="str">
        <f ca="1">INDEX(INDIRECT($4:$4),Table1[//DB])</f>
        <v>LSN</v>
      </c>
      <c r="P400" s="4">
        <f ca="1">INDEX(INDIRECT($4:$4),Table1[//DB])</f>
        <v>12</v>
      </c>
      <c r="Q400" s="4" t="str">
        <f ca="1">INDEX(INDIRECT($4:$4),Table1[//DB])</f>
        <v>PCS</v>
      </c>
      <c r="R400" s="4" t="str">
        <f ca="1">INDEX(INDIRECT($4:$4),Table1[//DB])</f>
        <v/>
      </c>
      <c r="S400" s="4" t="str">
        <f ca="1">INDEX(INDIRECT($4:$4),Table1[//DB])</f>
        <v/>
      </c>
      <c r="T400" s="4">
        <f ca="1">INDEX(INDIRECT($4:$4),Table1[//DB])</f>
        <v>1728</v>
      </c>
      <c r="U400" s="4" t="str">
        <f ca="1">INDEX(INDIRECT($4:$4),Table1[//DB])</f>
        <v>PCS</v>
      </c>
      <c r="V400" s="4"/>
      <c r="W400" s="2">
        <f>INDEX([1]!NOTA[C],Table1[[#This Row],[//NOTA]])</f>
        <v>1</v>
      </c>
      <c r="X400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00" s="2">
        <f ca="1">INDEX(INDIRECT($2:$2),Table1[//NOTA])</f>
        <v>0</v>
      </c>
      <c r="Z400" s="2">
        <f>IF(Table1[[#This Row],[CTN]]&lt;1,"",INDEX([1]!NOTA[QTY],Table1[[#This Row],[//NOTA]]))</f>
        <v>144</v>
      </c>
      <c r="AA400" s="2" t="str">
        <f>IF(Table1[[#This Row],[CTN]]&lt;1,"",INDEX([1]!NOTA[STN],Table1[[#This Row],[//NOTA]]))</f>
        <v>LSN</v>
      </c>
      <c r="AB400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</v>
      </c>
      <c r="AC400" s="4" t="str">
        <f>IF(Table1[[#This Row],[CTN]]&lt;1,INDEX([1]!NOTA[QTY],Table1[[#This Row],[//NOTA]]),"")</f>
        <v/>
      </c>
      <c r="AD400" s="4" t="str">
        <f>IF(Table1[[#This Row],[SISA]]="","",INDEX([1]!NOTA[STN],Table1[[#This Row],[//NOTA]]))</f>
        <v/>
      </c>
      <c r="AE40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00" s="2" t="str">
        <f>IF(Table1[[#This Row],[SISA X]]="","",Table1[[#This Row],[STN X]])</f>
        <v/>
      </c>
      <c r="AG400" s="2" t="str">
        <f ca="1">IF(AND(AX$5:AX$509&gt;=$3:$3,AX$5:AX$509&lt;=$4:$4),Table1[[#This Row],[CTN]],"")</f>
        <v/>
      </c>
      <c r="AH400" s="2" t="str">
        <f ca="1">IF(Table1[[#This Row],[CTN_MG_1]]="","",Table1[[#This Row],[SISA X]])</f>
        <v/>
      </c>
      <c r="AI400" s="2" t="str">
        <f ca="1">IF(Table1[[#This Row],[QTY_ECER_MG_1]]="","",Table1[[#This Row],[STN SISA X]])</f>
        <v/>
      </c>
      <c r="AJ400" s="2" t="str">
        <f ca="1">IF(Table1[[#This Row],[CTN_MG_1]]="","",COUNT(AG$6:AG400))</f>
        <v/>
      </c>
      <c r="AK400" s="2" t="str">
        <f ca="1">IF(AND(Table1[TGL_H]&gt;=$3:$3,Table1[TGL_H]&lt;=$4:$4),Table1[CTN],"")</f>
        <v/>
      </c>
      <c r="AL400" s="2" t="str">
        <f ca="1">IF(Table1[[#This Row],[CTN_MG_2]]="","",Table1[[#This Row],[SISA X]])</f>
        <v/>
      </c>
      <c r="AM400" s="2" t="str">
        <f ca="1">IF(Table1[[#This Row],[QTY_ECER_MG_2]]="","",Table1[[#This Row],[STN SISA X]])</f>
        <v/>
      </c>
      <c r="AN400" s="2" t="str">
        <f ca="1">IF(Table1[[#This Row],[CTN_MG_2]]="","",COUNT(AK$6:AK400))</f>
        <v/>
      </c>
      <c r="AO400" s="2">
        <f ca="1">IF(AND(AX$5:AX$509&gt;=$3:$3,AX$5:AX$509&lt;=$4:$4),Table1[[#This Row],[CTN]],"")</f>
        <v>1</v>
      </c>
      <c r="AP400" s="2" t="str">
        <f ca="1">IF(Table1[[#This Row],[CTN_MG_3]]="","",Table1[[#This Row],[SISA X]])</f>
        <v/>
      </c>
      <c r="AQ400" s="2" t="str">
        <f ca="1">IF(Table1[[#This Row],[QTY_ECER_MG_3]]="","",Table1[[#This Row],[STN SISA X]])</f>
        <v/>
      </c>
      <c r="AR400" s="4">
        <f ca="1">IF(Table1[[#This Row],[CTN_MG_3]]="","",COUNT(AO$6:AO400))</f>
        <v>78</v>
      </c>
      <c r="AS400" s="4" t="str">
        <f ca="1">IF(AND(Table1[[#This Row],[TGL_H]]&gt;=$3:$3,Table1[[#This Row],[TGL_H]]&lt;=$4:$4),Table1[[#This Row],[CTN]],"")</f>
        <v/>
      </c>
      <c r="AT400" s="4" t="str">
        <f ca="1">IF(Table1[[#This Row],[CTN_MG_4]]="","",Table1[[#This Row],[SISA X]])</f>
        <v/>
      </c>
      <c r="AU400" s="4" t="str">
        <f ca="1">IF(Table1[[#This Row],[QTY_ECER_MG_4]]="","",Table1[[#This Row],[STN SISA X]])</f>
        <v/>
      </c>
      <c r="AV400" s="4" t="str">
        <f ca="1">IF(Table1[[#This Row],[CTN_MG_4]]="","",COUNT(AS$6:AS400))</f>
        <v/>
      </c>
      <c r="AW400" s="4">
        <f ca="1">IF(Table1[[#This Row],[ID_4]]="",IF(Table1[[#This Row],[ID_3]]="",IF(Table1[[#This Row],[ID_2]]="",IF(Table1[[#This Row],[ID_1]]="","",1),2),3),4)</f>
        <v>3</v>
      </c>
      <c r="AX400" s="3">
        <f ca="1">INDEX([1]!NOTA[TGL_H],Table1[[#This Row],[//NOTA]])</f>
        <v>45127</v>
      </c>
    </row>
    <row r="401" spans="1:50" x14ac:dyDescent="0.25">
      <c r="A401" s="1">
        <v>499</v>
      </c>
      <c r="D401" s="4" t="str">
        <f ca="1">INDEX([1]!NOTA[NB NOTA_C_QTY],Table1[[#This Row],[//NOTA]])</f>
        <v>geltizofancytg31780e144lsnuntana</v>
      </c>
      <c r="E401" s="4" t="str">
        <f ca="1">INDEX([1]!NOTA[NB NOTA_C_QTY],Table1[[#This Row],[//NOTA]])&amp;Table1[[#This Row],[MINGGU]]</f>
        <v>geltizofancytg31780e144lsnuntana3</v>
      </c>
      <c r="F401" s="4">
        <f t="shared" si="7"/>
        <v>499</v>
      </c>
      <c r="G401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01" s="4">
        <f ca="1">MATCH(Table1[[#This Row],[NB NOTA_C_QTY]],[2]!db[NB NOTA_C_QTY+F],0)</f>
        <v>1317</v>
      </c>
      <c r="I401" s="4" t="str">
        <f ca="1">INDEX(INDIRECT($4:$4),Table1[//DB])</f>
        <v>Bp Gel Tizo Fancy TG31780-E</v>
      </c>
      <c r="J401" s="4" t="str">
        <f ca="1">INDEX(INDIRECT($4:$4),Table1[//DB])</f>
        <v>UNTANA</v>
      </c>
      <c r="K401" s="5" t="str">
        <f ca="1">INDEX(INDIRECT($4:$4),Table1[//DB])</f>
        <v>DB STATIONERY</v>
      </c>
      <c r="L401" s="4" t="str">
        <f ca="1">INDEX(INDIRECT($4:$4),Table1[//DB])</f>
        <v>144 LSN</v>
      </c>
      <c r="M401" s="4" t="str">
        <f ca="1">INDEX(INDIRECT($4:$4),Table1[//DB])</f>
        <v>pen</v>
      </c>
      <c r="N401" s="4" t="str">
        <f ca="1">INDEX(INDIRECT($4:$4),Table1[//DB])</f>
        <v>144</v>
      </c>
      <c r="O401" s="4" t="str">
        <f ca="1">INDEX(INDIRECT($4:$4),Table1[//DB])</f>
        <v>LSN</v>
      </c>
      <c r="P401" s="4">
        <f ca="1">INDEX(INDIRECT($4:$4),Table1[//DB])</f>
        <v>12</v>
      </c>
      <c r="Q401" s="4" t="str">
        <f ca="1">INDEX(INDIRECT($4:$4),Table1[//DB])</f>
        <v>PCS</v>
      </c>
      <c r="R401" s="4" t="str">
        <f ca="1">INDEX(INDIRECT($4:$4),Table1[//DB])</f>
        <v/>
      </c>
      <c r="S401" s="4" t="str">
        <f ca="1">INDEX(INDIRECT($4:$4),Table1[//DB])</f>
        <v/>
      </c>
      <c r="T401" s="4">
        <f ca="1">INDEX(INDIRECT($4:$4),Table1[//DB])</f>
        <v>1728</v>
      </c>
      <c r="U401" s="4" t="str">
        <f ca="1">INDEX(INDIRECT($4:$4),Table1[//DB])</f>
        <v>PCS</v>
      </c>
      <c r="V401" s="4"/>
      <c r="W401" s="2">
        <f>INDEX([1]!NOTA[C],Table1[[#This Row],[//NOTA]])</f>
        <v>1</v>
      </c>
      <c r="X401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01" s="2">
        <f ca="1">INDEX(INDIRECT($2:$2),Table1[//NOTA])</f>
        <v>0</v>
      </c>
      <c r="Z401" s="2">
        <f>IF(Table1[[#This Row],[CTN]]&lt;1,"",INDEX([1]!NOTA[QTY],Table1[[#This Row],[//NOTA]]))</f>
        <v>144</v>
      </c>
      <c r="AA401" s="2" t="str">
        <f>IF(Table1[[#This Row],[CTN]]&lt;1,"",INDEX([1]!NOTA[STN],Table1[[#This Row],[//NOTA]]))</f>
        <v>LSN</v>
      </c>
      <c r="AB401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</v>
      </c>
      <c r="AC401" s="4" t="str">
        <f>IF(Table1[[#This Row],[CTN]]&lt;1,INDEX([1]!NOTA[QTY],Table1[[#This Row],[//NOTA]]),"")</f>
        <v/>
      </c>
      <c r="AD401" s="4" t="str">
        <f>IF(Table1[[#This Row],[SISA]]="","",INDEX([1]!NOTA[STN],Table1[[#This Row],[//NOTA]]))</f>
        <v/>
      </c>
      <c r="AE40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01" s="2" t="str">
        <f>IF(Table1[[#This Row],[SISA X]]="","",Table1[[#This Row],[STN X]])</f>
        <v/>
      </c>
      <c r="AG401" s="2" t="str">
        <f ca="1">IF(AND(AX$5:AX$502&gt;=$3:$3,AX$5:AX$502&lt;=$4:$4),Table1[[#This Row],[CTN]],"")</f>
        <v/>
      </c>
      <c r="AH401" s="2" t="str">
        <f ca="1">IF(Table1[[#This Row],[CTN_MG_1]]="","",Table1[[#This Row],[SISA X]])</f>
        <v/>
      </c>
      <c r="AI401" s="2" t="str">
        <f ca="1">IF(Table1[[#This Row],[QTY_ECER_MG_1]]="","",Table1[[#This Row],[STN SISA X]])</f>
        <v/>
      </c>
      <c r="AJ401" s="2" t="str">
        <f ca="1">IF(Table1[[#This Row],[CTN_MG_1]]="","",COUNT(AG$6:AG401))</f>
        <v/>
      </c>
      <c r="AK401" s="2" t="str">
        <f ca="1">IF(AND(Table1[TGL_H]&gt;=$3:$3,Table1[TGL_H]&lt;=$4:$4),Table1[CTN],"")</f>
        <v/>
      </c>
      <c r="AL401" s="2" t="str">
        <f ca="1">IF(Table1[[#This Row],[CTN_MG_2]]="","",Table1[[#This Row],[SISA X]])</f>
        <v/>
      </c>
      <c r="AM401" s="2" t="str">
        <f ca="1">IF(Table1[[#This Row],[QTY_ECER_MG_2]]="","",Table1[[#This Row],[STN SISA X]])</f>
        <v/>
      </c>
      <c r="AN401" s="2" t="str">
        <f ca="1">IF(Table1[[#This Row],[CTN_MG_2]]="","",COUNT(AK$6:AK401))</f>
        <v/>
      </c>
      <c r="AO401" s="2">
        <f ca="1">IF(AND(AX$5:AX$502&gt;=$3:$3,AX$5:AX$502&lt;=$4:$4),Table1[[#This Row],[CTN]],"")</f>
        <v>1</v>
      </c>
      <c r="AP401" s="2" t="str">
        <f ca="1">IF(Table1[[#This Row],[CTN_MG_3]]="","",Table1[[#This Row],[SISA X]])</f>
        <v/>
      </c>
      <c r="AQ401" s="2" t="str">
        <f ca="1">IF(Table1[[#This Row],[QTY_ECER_MG_3]]="","",Table1[[#This Row],[STN SISA X]])</f>
        <v/>
      </c>
      <c r="AR401" s="4">
        <f ca="1">IF(Table1[[#This Row],[CTN_MG_3]]="","",COUNT(AO$6:AO401))</f>
        <v>79</v>
      </c>
      <c r="AS401" s="4" t="str">
        <f ca="1">IF(AND(Table1[[#This Row],[TGL_H]]&gt;=$3:$3,Table1[[#This Row],[TGL_H]]&lt;=$4:$4),Table1[[#This Row],[CTN]],"")</f>
        <v/>
      </c>
      <c r="AT401" s="4" t="str">
        <f ca="1">IF(Table1[[#This Row],[CTN_MG_4]]="","",Table1[[#This Row],[SISA X]])</f>
        <v/>
      </c>
      <c r="AU401" s="4" t="str">
        <f ca="1">IF(Table1[[#This Row],[QTY_ECER_MG_4]]="","",Table1[[#This Row],[STN SISA X]])</f>
        <v/>
      </c>
      <c r="AV401" s="4" t="str">
        <f ca="1">IF(Table1[[#This Row],[CTN_MG_4]]="","",COUNT(AS$6:AS401))</f>
        <v/>
      </c>
      <c r="AW401" s="4">
        <f ca="1">IF(Table1[[#This Row],[ID_4]]="",IF(Table1[[#This Row],[ID_3]]="",IF(Table1[[#This Row],[ID_2]]="",IF(Table1[[#This Row],[ID_1]]="","",1),2),3),4)</f>
        <v>3</v>
      </c>
      <c r="AX401" s="3">
        <f ca="1">INDEX([1]!NOTA[TGL_H],Table1[[#This Row],[//NOTA]])</f>
        <v>45127</v>
      </c>
    </row>
    <row r="402" spans="1:50" x14ac:dyDescent="0.25">
      <c r="A402" s="1">
        <v>500</v>
      </c>
      <c r="D402" s="4" t="str">
        <f ca="1">INDEX([1]!NOTA[NB NOTA_C_QTY],Table1[[#This Row],[//NOTA]])</f>
        <v>geltizofancytg31975e144lsnuntana</v>
      </c>
      <c r="E402" s="4" t="str">
        <f ca="1">INDEX([1]!NOTA[NB NOTA_C_QTY],Table1[[#This Row],[//NOTA]])&amp;Table1[[#This Row],[MINGGU]]</f>
        <v>geltizofancytg31975e144lsnuntana3</v>
      </c>
      <c r="F402" s="4">
        <f t="shared" si="7"/>
        <v>500</v>
      </c>
      <c r="G402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02" s="4">
        <f ca="1">MATCH(Table1[[#This Row],[NB NOTA_C_QTY]],[2]!db[NB NOTA_C_QTY+F],0)</f>
        <v>1322</v>
      </c>
      <c r="I402" s="4" t="str">
        <f ca="1">INDEX(INDIRECT($4:$4),Table1[//DB])</f>
        <v>Bp Gel Tizo Fancy TG31975-E</v>
      </c>
      <c r="J402" s="4" t="str">
        <f ca="1">INDEX(INDIRECT($4:$4),Table1[//DB])</f>
        <v>UNTANA</v>
      </c>
      <c r="K402" s="5" t="str">
        <f ca="1">INDEX(INDIRECT($4:$4),Table1[//DB])</f>
        <v>DB STATIONERY</v>
      </c>
      <c r="L402" s="4" t="str">
        <f ca="1">INDEX(INDIRECT($4:$4),Table1[//DB])</f>
        <v>144 LSN</v>
      </c>
      <c r="M402" s="4" t="str">
        <f ca="1">INDEX(INDIRECT($4:$4),Table1[//DB])</f>
        <v>pen</v>
      </c>
      <c r="N402" s="4" t="str">
        <f ca="1">INDEX(INDIRECT($4:$4),Table1[//DB])</f>
        <v>144</v>
      </c>
      <c r="O402" s="4" t="str">
        <f ca="1">INDEX(INDIRECT($4:$4),Table1[//DB])</f>
        <v>LSN</v>
      </c>
      <c r="P402" s="4">
        <f ca="1">INDEX(INDIRECT($4:$4),Table1[//DB])</f>
        <v>12</v>
      </c>
      <c r="Q402" s="4" t="str">
        <f ca="1">INDEX(INDIRECT($4:$4),Table1[//DB])</f>
        <v>PCS</v>
      </c>
      <c r="R402" s="4" t="str">
        <f ca="1">INDEX(INDIRECT($4:$4),Table1[//DB])</f>
        <v/>
      </c>
      <c r="S402" s="4" t="str">
        <f ca="1">INDEX(INDIRECT($4:$4),Table1[//DB])</f>
        <v/>
      </c>
      <c r="T402" s="4">
        <f ca="1">INDEX(INDIRECT($4:$4),Table1[//DB])</f>
        <v>1728</v>
      </c>
      <c r="U402" s="4" t="str">
        <f ca="1">INDEX(INDIRECT($4:$4),Table1[//DB])</f>
        <v>PCS</v>
      </c>
      <c r="V402" s="4"/>
      <c r="W402" s="2">
        <f>INDEX([1]!NOTA[C],Table1[[#This Row],[//NOTA]])</f>
        <v>1</v>
      </c>
      <c r="X402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02" s="2">
        <f ca="1">INDEX(INDIRECT($2:$2),Table1[//NOTA])</f>
        <v>0</v>
      </c>
      <c r="Z402" s="2">
        <f>IF(Table1[[#This Row],[CTN]]&lt;1,"",INDEX([1]!NOTA[QTY],Table1[[#This Row],[//NOTA]]))</f>
        <v>144</v>
      </c>
      <c r="AA402" s="2" t="str">
        <f>IF(Table1[[#This Row],[CTN]]&lt;1,"",INDEX([1]!NOTA[STN],Table1[[#This Row],[//NOTA]]))</f>
        <v>LSN</v>
      </c>
      <c r="AB402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</v>
      </c>
      <c r="AC402" s="4" t="str">
        <f>IF(Table1[[#This Row],[CTN]]&lt;1,INDEX([1]!NOTA[QTY],Table1[[#This Row],[//NOTA]]),"")</f>
        <v/>
      </c>
      <c r="AD402" s="4" t="str">
        <f>IF(Table1[[#This Row],[SISA]]="","",INDEX([1]!NOTA[STN],Table1[[#This Row],[//NOTA]]))</f>
        <v/>
      </c>
      <c r="AE40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02" s="2" t="str">
        <f>IF(Table1[[#This Row],[SISA X]]="","",Table1[[#This Row],[STN X]])</f>
        <v/>
      </c>
      <c r="AG402" s="2" t="str">
        <f ca="1">IF(AND(AX$5:AX$509&gt;=$3:$3,AX$5:AX$509&lt;=$4:$4),Table1[[#This Row],[CTN]],"")</f>
        <v/>
      </c>
      <c r="AH402" s="2" t="str">
        <f ca="1">IF(Table1[[#This Row],[CTN_MG_1]]="","",Table1[[#This Row],[SISA X]])</f>
        <v/>
      </c>
      <c r="AI402" s="2" t="str">
        <f ca="1">IF(Table1[[#This Row],[QTY_ECER_MG_1]]="","",Table1[[#This Row],[STN SISA X]])</f>
        <v/>
      </c>
      <c r="AJ402" s="2" t="str">
        <f ca="1">IF(Table1[[#This Row],[CTN_MG_1]]="","",COUNT(AG$6:AG402))</f>
        <v/>
      </c>
      <c r="AK402" s="2" t="str">
        <f ca="1">IF(AND(Table1[TGL_H]&gt;=$3:$3,Table1[TGL_H]&lt;=$4:$4),Table1[CTN],"")</f>
        <v/>
      </c>
      <c r="AL402" s="2" t="str">
        <f ca="1">IF(Table1[[#This Row],[CTN_MG_2]]="","",Table1[[#This Row],[SISA X]])</f>
        <v/>
      </c>
      <c r="AM402" s="2" t="str">
        <f ca="1">IF(Table1[[#This Row],[QTY_ECER_MG_2]]="","",Table1[[#This Row],[STN SISA X]])</f>
        <v/>
      </c>
      <c r="AN402" s="2" t="str">
        <f ca="1">IF(Table1[[#This Row],[CTN_MG_2]]="","",COUNT(AK$6:AK402))</f>
        <v/>
      </c>
      <c r="AO402" s="2">
        <f ca="1">IF(AND(AX$5:AX$509&gt;=$3:$3,AX$5:AX$509&lt;=$4:$4),Table1[[#This Row],[CTN]],"")</f>
        <v>1</v>
      </c>
      <c r="AP402" s="2" t="str">
        <f ca="1">IF(Table1[[#This Row],[CTN_MG_3]]="","",Table1[[#This Row],[SISA X]])</f>
        <v/>
      </c>
      <c r="AQ402" s="2" t="str">
        <f ca="1">IF(Table1[[#This Row],[QTY_ECER_MG_3]]="","",Table1[[#This Row],[STN SISA X]])</f>
        <v/>
      </c>
      <c r="AR402" s="4">
        <f ca="1">IF(Table1[[#This Row],[CTN_MG_3]]="","",COUNT(AO$6:AO402))</f>
        <v>80</v>
      </c>
      <c r="AS402" s="4" t="str">
        <f ca="1">IF(AND(Table1[[#This Row],[TGL_H]]&gt;=$3:$3,Table1[[#This Row],[TGL_H]]&lt;=$4:$4),Table1[[#This Row],[CTN]],"")</f>
        <v/>
      </c>
      <c r="AT402" s="4" t="str">
        <f ca="1">IF(Table1[[#This Row],[CTN_MG_4]]="","",Table1[[#This Row],[SISA X]])</f>
        <v/>
      </c>
      <c r="AU402" s="4" t="str">
        <f ca="1">IF(Table1[[#This Row],[QTY_ECER_MG_4]]="","",Table1[[#This Row],[STN SISA X]])</f>
        <v/>
      </c>
      <c r="AV402" s="4" t="str">
        <f ca="1">IF(Table1[[#This Row],[CTN_MG_4]]="","",COUNT(AS$6:AS402))</f>
        <v/>
      </c>
      <c r="AW402" s="4">
        <f ca="1">IF(Table1[[#This Row],[ID_4]]="",IF(Table1[[#This Row],[ID_3]]="",IF(Table1[[#This Row],[ID_2]]="",IF(Table1[[#This Row],[ID_1]]="","",1),2),3),4)</f>
        <v>3</v>
      </c>
      <c r="AX402" s="3">
        <f ca="1">INDEX([1]!NOTA[TGL_H],Table1[[#This Row],[//NOTA]])</f>
        <v>45127</v>
      </c>
    </row>
    <row r="403" spans="1:50" x14ac:dyDescent="0.25">
      <c r="A403" s="1">
        <v>501</v>
      </c>
      <c r="D403" s="4" t="str">
        <f ca="1">INDEX([1]!NOTA[NB NOTA_C_QTY],Table1[[#This Row],[//NOTA]])</f>
        <v>geltizofancytg31831e144lsnuntana</v>
      </c>
      <c r="E403" s="4" t="str">
        <f ca="1">INDEX([1]!NOTA[NB NOTA_C_QTY],Table1[[#This Row],[//NOTA]])&amp;Table1[[#This Row],[MINGGU]]</f>
        <v>geltizofancytg31831e144lsnuntana3</v>
      </c>
      <c r="F403" s="4">
        <f t="shared" si="7"/>
        <v>501</v>
      </c>
      <c r="G403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03" s="4">
        <f ca="1">MATCH(Table1[[#This Row],[NB NOTA_C_QTY]],[2]!db[NB NOTA_C_QTY+F],0)</f>
        <v>1321</v>
      </c>
      <c r="I403" s="4" t="str">
        <f ca="1">INDEX(INDIRECT($4:$4),Table1[//DB])</f>
        <v>Bp Gel Tizo Fancy TG31831-E</v>
      </c>
      <c r="J403" s="4" t="str">
        <f ca="1">INDEX(INDIRECT($4:$4),Table1[//DB])</f>
        <v>UNTANA</v>
      </c>
      <c r="K403" s="5" t="str">
        <f ca="1">INDEX(INDIRECT($4:$4),Table1[//DB])</f>
        <v>DB STATIONERY</v>
      </c>
      <c r="L403" s="4" t="str">
        <f ca="1">INDEX(INDIRECT($4:$4),Table1[//DB])</f>
        <v>144 LSN</v>
      </c>
      <c r="M403" s="4" t="str">
        <f ca="1">INDEX(INDIRECT($4:$4),Table1[//DB])</f>
        <v>pen</v>
      </c>
      <c r="N403" s="4" t="str">
        <f ca="1">INDEX(INDIRECT($4:$4),Table1[//DB])</f>
        <v>144</v>
      </c>
      <c r="O403" s="4" t="str">
        <f ca="1">INDEX(INDIRECT($4:$4),Table1[//DB])</f>
        <v>LSN</v>
      </c>
      <c r="P403" s="4">
        <f ca="1">INDEX(INDIRECT($4:$4),Table1[//DB])</f>
        <v>12</v>
      </c>
      <c r="Q403" s="4" t="str">
        <f ca="1">INDEX(INDIRECT($4:$4),Table1[//DB])</f>
        <v>PCS</v>
      </c>
      <c r="R403" s="4" t="str">
        <f ca="1">INDEX(INDIRECT($4:$4),Table1[//DB])</f>
        <v/>
      </c>
      <c r="S403" s="4" t="str">
        <f ca="1">INDEX(INDIRECT($4:$4),Table1[//DB])</f>
        <v/>
      </c>
      <c r="T403" s="4">
        <f ca="1">INDEX(INDIRECT($4:$4),Table1[//DB])</f>
        <v>1728</v>
      </c>
      <c r="U403" s="4" t="str">
        <f ca="1">INDEX(INDIRECT($4:$4),Table1[//DB])</f>
        <v>PCS</v>
      </c>
      <c r="V403" s="4"/>
      <c r="W403" s="2">
        <f>INDEX([1]!NOTA[C],Table1[[#This Row],[//NOTA]])</f>
        <v>1</v>
      </c>
      <c r="X403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03" s="2">
        <f ca="1">INDEX(INDIRECT($2:$2),Table1[//NOTA])</f>
        <v>0</v>
      </c>
      <c r="Z403" s="2">
        <f>IF(Table1[[#This Row],[CTN]]&lt;1,"",INDEX([1]!NOTA[QTY],Table1[[#This Row],[//NOTA]]))</f>
        <v>144</v>
      </c>
      <c r="AA403" s="2" t="str">
        <f>IF(Table1[[#This Row],[CTN]]&lt;1,"",INDEX([1]!NOTA[STN],Table1[[#This Row],[//NOTA]]))</f>
        <v>LSN</v>
      </c>
      <c r="AB403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</v>
      </c>
      <c r="AC403" s="4" t="str">
        <f>IF(Table1[[#This Row],[CTN]]&lt;1,INDEX([1]!NOTA[QTY],Table1[[#This Row],[//NOTA]]),"")</f>
        <v/>
      </c>
      <c r="AD403" s="4" t="str">
        <f>IF(Table1[[#This Row],[SISA]]="","",INDEX([1]!NOTA[STN],Table1[[#This Row],[//NOTA]]))</f>
        <v/>
      </c>
      <c r="AE40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03" s="2" t="str">
        <f>IF(Table1[[#This Row],[SISA X]]="","",Table1[[#This Row],[STN X]])</f>
        <v/>
      </c>
      <c r="AG403" s="2" t="str">
        <f ca="1">IF(AND(AX$5:AX$592&gt;=$3:$3,AX$5:AX$592&lt;=$4:$4),Table1[[#This Row],[CTN]],"")</f>
        <v/>
      </c>
      <c r="AH403" s="2" t="str">
        <f ca="1">IF(Table1[[#This Row],[CTN_MG_1]]="","",Table1[[#This Row],[SISA X]])</f>
        <v/>
      </c>
      <c r="AI403" s="2" t="str">
        <f ca="1">IF(Table1[[#This Row],[QTY_ECER_MG_1]]="","",Table1[[#This Row],[STN SISA X]])</f>
        <v/>
      </c>
      <c r="AJ403" s="2" t="str">
        <f ca="1">IF(Table1[[#This Row],[CTN_MG_1]]="","",COUNT(AG$6:AG403))</f>
        <v/>
      </c>
      <c r="AK403" s="2" t="str">
        <f ca="1">IF(AND(Table1[TGL_H]&gt;=$3:$3,Table1[TGL_H]&lt;=$4:$4),Table1[CTN],"")</f>
        <v/>
      </c>
      <c r="AL403" s="2" t="str">
        <f ca="1">IF(Table1[[#This Row],[CTN_MG_2]]="","",Table1[[#This Row],[SISA X]])</f>
        <v/>
      </c>
      <c r="AM403" s="2" t="str">
        <f ca="1">IF(Table1[[#This Row],[QTY_ECER_MG_2]]="","",Table1[[#This Row],[STN SISA X]])</f>
        <v/>
      </c>
      <c r="AN403" s="2" t="str">
        <f ca="1">IF(Table1[[#This Row],[CTN_MG_2]]="","",COUNT(AK$6:AK403))</f>
        <v/>
      </c>
      <c r="AO403" s="2">
        <f ca="1">IF(AND(AX$5:AX$592&gt;=$3:$3,AX$5:AX$592&lt;=$4:$4),Table1[[#This Row],[CTN]],"")</f>
        <v>1</v>
      </c>
      <c r="AP403" s="2" t="str">
        <f ca="1">IF(Table1[[#This Row],[CTN_MG_3]]="","",Table1[[#This Row],[SISA X]])</f>
        <v/>
      </c>
      <c r="AQ403" s="2" t="str">
        <f ca="1">IF(Table1[[#This Row],[QTY_ECER_MG_3]]="","",Table1[[#This Row],[STN SISA X]])</f>
        <v/>
      </c>
      <c r="AR403" s="4">
        <f ca="1">IF(Table1[[#This Row],[CTN_MG_3]]="","",COUNT(AO$6:AO403))</f>
        <v>81</v>
      </c>
      <c r="AS403" s="4" t="str">
        <f ca="1">IF(AND(Table1[[#This Row],[TGL_H]]&gt;=$3:$3,Table1[[#This Row],[TGL_H]]&lt;=$4:$4),Table1[[#This Row],[CTN]],"")</f>
        <v/>
      </c>
      <c r="AT403" s="4" t="str">
        <f ca="1">IF(Table1[[#This Row],[CTN_MG_4]]="","",Table1[[#This Row],[SISA X]])</f>
        <v/>
      </c>
      <c r="AU403" s="4" t="str">
        <f ca="1">IF(Table1[[#This Row],[QTY_ECER_MG_4]]="","",Table1[[#This Row],[STN SISA X]])</f>
        <v/>
      </c>
      <c r="AV403" s="4" t="str">
        <f ca="1">IF(Table1[[#This Row],[CTN_MG_4]]="","",COUNT(AS$6:AS403))</f>
        <v/>
      </c>
      <c r="AW403" s="4">
        <f ca="1">IF(Table1[[#This Row],[ID_4]]="",IF(Table1[[#This Row],[ID_3]]="",IF(Table1[[#This Row],[ID_2]]="",IF(Table1[[#This Row],[ID_1]]="","",1),2),3),4)</f>
        <v>3</v>
      </c>
      <c r="AX403" s="3">
        <f ca="1">INDEX([1]!NOTA[TGL_H],Table1[[#This Row],[//NOTA]])</f>
        <v>45127</v>
      </c>
    </row>
    <row r="404" spans="1:50" x14ac:dyDescent="0.25">
      <c r="A404" s="1">
        <v>502</v>
      </c>
      <c r="D404" s="4" t="str">
        <f ca="1">INDEX([1]!NOTA[NB NOTA_C_QTY],Table1[[#This Row],[//NOTA]])</f>
        <v>geltizofancytg31830e144lsnuntana</v>
      </c>
      <c r="E404" s="4" t="str">
        <f ca="1">INDEX([1]!NOTA[NB NOTA_C_QTY],Table1[[#This Row],[//NOTA]])&amp;Table1[[#This Row],[MINGGU]]</f>
        <v>geltizofancytg31830e144lsnuntana3</v>
      </c>
      <c r="F404" s="4">
        <f t="shared" si="7"/>
        <v>502</v>
      </c>
      <c r="G404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04" s="4">
        <f ca="1">MATCH(Table1[[#This Row],[NB NOTA_C_QTY]],[2]!db[NB NOTA_C_QTY+F],0)</f>
        <v>1320</v>
      </c>
      <c r="I404" s="4" t="str">
        <f ca="1">INDEX(INDIRECT($4:$4),Table1[//DB])</f>
        <v>Bp Gel Tizo Fancy TG31830-E</v>
      </c>
      <c r="J404" s="4" t="str">
        <f ca="1">INDEX(INDIRECT($4:$4),Table1[//DB])</f>
        <v>UNTANA</v>
      </c>
      <c r="K404" s="5" t="str">
        <f ca="1">INDEX(INDIRECT($4:$4),Table1[//DB])</f>
        <v>DB STATIONERY</v>
      </c>
      <c r="L404" s="4" t="str">
        <f ca="1">INDEX(INDIRECT($4:$4),Table1[//DB])</f>
        <v>144 LSN</v>
      </c>
      <c r="M404" s="4" t="str">
        <f ca="1">INDEX(INDIRECT($4:$4),Table1[//DB])</f>
        <v>pen</v>
      </c>
      <c r="N404" s="4" t="str">
        <f ca="1">INDEX(INDIRECT($4:$4),Table1[//DB])</f>
        <v>144</v>
      </c>
      <c r="O404" s="4" t="str">
        <f ca="1">INDEX(INDIRECT($4:$4),Table1[//DB])</f>
        <v>LSN</v>
      </c>
      <c r="P404" s="4">
        <f ca="1">INDEX(INDIRECT($4:$4),Table1[//DB])</f>
        <v>12</v>
      </c>
      <c r="Q404" s="4" t="str">
        <f ca="1">INDEX(INDIRECT($4:$4),Table1[//DB])</f>
        <v>PCS</v>
      </c>
      <c r="R404" s="4" t="str">
        <f ca="1">INDEX(INDIRECT($4:$4),Table1[//DB])</f>
        <v/>
      </c>
      <c r="S404" s="4" t="str">
        <f ca="1">INDEX(INDIRECT($4:$4),Table1[//DB])</f>
        <v/>
      </c>
      <c r="T404" s="4">
        <f ca="1">INDEX(INDIRECT($4:$4),Table1[//DB])</f>
        <v>1728</v>
      </c>
      <c r="U404" s="4" t="str">
        <f ca="1">INDEX(INDIRECT($4:$4),Table1[//DB])</f>
        <v>PCS</v>
      </c>
      <c r="V404" s="4"/>
      <c r="W404" s="2">
        <f>INDEX([1]!NOTA[C],Table1[[#This Row],[//NOTA]])</f>
        <v>1</v>
      </c>
      <c r="X404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04" s="2">
        <f ca="1">INDEX(INDIRECT($2:$2),Table1[//NOTA])</f>
        <v>0</v>
      </c>
      <c r="Z404" s="2">
        <f>IF(Table1[[#This Row],[CTN]]&lt;1,"",INDEX([1]!NOTA[QTY],Table1[[#This Row],[//NOTA]]))</f>
        <v>144</v>
      </c>
      <c r="AA404" s="2" t="str">
        <f>IF(Table1[[#This Row],[CTN]]&lt;1,"",INDEX([1]!NOTA[STN],Table1[[#This Row],[//NOTA]]))</f>
        <v>LSN</v>
      </c>
      <c r="AB404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</v>
      </c>
      <c r="AC404" s="4" t="str">
        <f>IF(Table1[[#This Row],[CTN]]&lt;1,INDEX([1]!NOTA[QTY],Table1[[#This Row],[//NOTA]]),"")</f>
        <v/>
      </c>
      <c r="AD404" s="4" t="str">
        <f>IF(Table1[[#This Row],[SISA]]="","",INDEX([1]!NOTA[STN],Table1[[#This Row],[//NOTA]]))</f>
        <v/>
      </c>
      <c r="AE40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04" s="2" t="str">
        <f>IF(Table1[[#This Row],[SISA X]]="","",Table1[[#This Row],[STN X]])</f>
        <v/>
      </c>
      <c r="AG404" s="2" t="str">
        <f ca="1">IF(AND(AX$5:AX$502&gt;=$3:$3,AX$5:AX$502&lt;=$4:$4),Table1[[#This Row],[CTN]],"")</f>
        <v/>
      </c>
      <c r="AH404" s="2" t="str">
        <f ca="1">IF(Table1[[#This Row],[CTN_MG_1]]="","",Table1[[#This Row],[SISA X]])</f>
        <v/>
      </c>
      <c r="AI404" s="2" t="str">
        <f ca="1">IF(Table1[[#This Row],[QTY_ECER_MG_1]]="","",Table1[[#This Row],[STN SISA X]])</f>
        <v/>
      </c>
      <c r="AJ404" s="2" t="str">
        <f ca="1">IF(Table1[[#This Row],[CTN_MG_1]]="","",COUNT(AG$6:AG404))</f>
        <v/>
      </c>
      <c r="AK404" s="2" t="str">
        <f ca="1">IF(AND(Table1[TGL_H]&gt;=$3:$3,Table1[TGL_H]&lt;=$4:$4),Table1[CTN],"")</f>
        <v/>
      </c>
      <c r="AL404" s="2" t="str">
        <f ca="1">IF(Table1[[#This Row],[CTN_MG_2]]="","",Table1[[#This Row],[SISA X]])</f>
        <v/>
      </c>
      <c r="AM404" s="2" t="str">
        <f ca="1">IF(Table1[[#This Row],[QTY_ECER_MG_2]]="","",Table1[[#This Row],[STN SISA X]])</f>
        <v/>
      </c>
      <c r="AN404" s="2" t="str">
        <f ca="1">IF(Table1[[#This Row],[CTN_MG_2]]="","",COUNT(AK$6:AK404))</f>
        <v/>
      </c>
      <c r="AO404" s="2">
        <f ca="1">IF(AND(AX$5:AX$502&gt;=$3:$3,AX$5:AX$502&lt;=$4:$4),Table1[[#This Row],[CTN]],"")</f>
        <v>1</v>
      </c>
      <c r="AP404" s="2" t="str">
        <f ca="1">IF(Table1[[#This Row],[CTN_MG_3]]="","",Table1[[#This Row],[SISA X]])</f>
        <v/>
      </c>
      <c r="AQ404" s="2" t="str">
        <f ca="1">IF(Table1[[#This Row],[QTY_ECER_MG_3]]="","",Table1[[#This Row],[STN SISA X]])</f>
        <v/>
      </c>
      <c r="AR404" s="4">
        <f ca="1">IF(Table1[[#This Row],[CTN_MG_3]]="","",COUNT(AO$6:AO404))</f>
        <v>82</v>
      </c>
      <c r="AS404" s="4" t="str">
        <f ca="1">IF(AND(Table1[[#This Row],[TGL_H]]&gt;=$3:$3,Table1[[#This Row],[TGL_H]]&lt;=$4:$4),Table1[[#This Row],[CTN]],"")</f>
        <v/>
      </c>
      <c r="AT404" s="4" t="str">
        <f ca="1">IF(Table1[[#This Row],[CTN_MG_4]]="","",Table1[[#This Row],[SISA X]])</f>
        <v/>
      </c>
      <c r="AU404" s="4" t="str">
        <f ca="1">IF(Table1[[#This Row],[QTY_ECER_MG_4]]="","",Table1[[#This Row],[STN SISA X]])</f>
        <v/>
      </c>
      <c r="AV404" s="4" t="str">
        <f ca="1">IF(Table1[[#This Row],[CTN_MG_4]]="","",COUNT(AS$6:AS404))</f>
        <v/>
      </c>
      <c r="AW404" s="4">
        <f ca="1">IF(Table1[[#This Row],[ID_4]]="",IF(Table1[[#This Row],[ID_3]]="",IF(Table1[[#This Row],[ID_2]]="",IF(Table1[[#This Row],[ID_1]]="","",1),2),3),4)</f>
        <v>3</v>
      </c>
      <c r="AX404" s="3">
        <f ca="1">INDEX([1]!NOTA[TGL_H],Table1[[#This Row],[//NOTA]])</f>
        <v>45127</v>
      </c>
    </row>
    <row r="405" spans="1:50" x14ac:dyDescent="0.25">
      <c r="A405" s="1">
        <v>503</v>
      </c>
      <c r="D405" s="4" t="str">
        <f ca="1">INDEX([1]!NOTA[NB NOTA_C_QTY],Table1[[#This Row],[//NOTA]])</f>
        <v>geltizofancytg31037e144lsnuntana</v>
      </c>
      <c r="E405" s="4" t="str">
        <f ca="1">INDEX([1]!NOTA[NB NOTA_C_QTY],Table1[[#This Row],[//NOTA]])&amp;Table1[[#This Row],[MINGGU]]</f>
        <v>geltizofancytg31037e144lsnuntana3</v>
      </c>
      <c r="F405" s="4">
        <f t="shared" si="7"/>
        <v>503</v>
      </c>
      <c r="G405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05" s="4">
        <f ca="1">MATCH(Table1[[#This Row],[NB NOTA_C_QTY]],[2]!db[NB NOTA_C_QTY+F],0)</f>
        <v>1311</v>
      </c>
      <c r="I405" s="4" t="str">
        <f ca="1">INDEX(INDIRECT($4:$4),Table1[//DB])</f>
        <v>Bp Gel Tizo Fancy TG31037-E</v>
      </c>
      <c r="J405" s="4" t="str">
        <f ca="1">INDEX(INDIRECT($4:$4),Table1[//DB])</f>
        <v>UNTANA</v>
      </c>
      <c r="K405" s="5" t="str">
        <f ca="1">INDEX(INDIRECT($4:$4),Table1[//DB])</f>
        <v>DB STATIONERY</v>
      </c>
      <c r="L405" s="4" t="str">
        <f ca="1">INDEX(INDIRECT($4:$4),Table1[//DB])</f>
        <v>144 LSN</v>
      </c>
      <c r="M405" s="4" t="str">
        <f ca="1">INDEX(INDIRECT($4:$4),Table1[//DB])</f>
        <v>pen</v>
      </c>
      <c r="N405" s="4" t="str">
        <f ca="1">INDEX(INDIRECT($4:$4),Table1[//DB])</f>
        <v>144</v>
      </c>
      <c r="O405" s="4" t="str">
        <f ca="1">INDEX(INDIRECT($4:$4),Table1[//DB])</f>
        <v>LSN</v>
      </c>
      <c r="P405" s="4">
        <f ca="1">INDEX(INDIRECT($4:$4),Table1[//DB])</f>
        <v>12</v>
      </c>
      <c r="Q405" s="4" t="str">
        <f ca="1">INDEX(INDIRECT($4:$4),Table1[//DB])</f>
        <v>PCS</v>
      </c>
      <c r="R405" s="4" t="str">
        <f ca="1">INDEX(INDIRECT($4:$4),Table1[//DB])</f>
        <v/>
      </c>
      <c r="S405" s="4" t="str">
        <f ca="1">INDEX(INDIRECT($4:$4),Table1[//DB])</f>
        <v/>
      </c>
      <c r="T405" s="4">
        <f ca="1">INDEX(INDIRECT($4:$4),Table1[//DB])</f>
        <v>1728</v>
      </c>
      <c r="U405" s="4" t="str">
        <f ca="1">INDEX(INDIRECT($4:$4),Table1[//DB])</f>
        <v>PCS</v>
      </c>
      <c r="V405" s="4"/>
      <c r="W405" s="2">
        <f>INDEX([1]!NOTA[C],Table1[[#This Row],[//NOTA]])</f>
        <v>1</v>
      </c>
      <c r="X405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05" s="2">
        <f ca="1">INDEX(INDIRECT($2:$2),Table1[//NOTA])</f>
        <v>0</v>
      </c>
      <c r="Z405" s="2">
        <f>IF(Table1[[#This Row],[CTN]]&lt;1,"",INDEX([1]!NOTA[QTY],Table1[[#This Row],[//NOTA]]))</f>
        <v>144</v>
      </c>
      <c r="AA405" s="2" t="str">
        <f>IF(Table1[[#This Row],[CTN]]&lt;1,"",INDEX([1]!NOTA[STN],Table1[[#This Row],[//NOTA]]))</f>
        <v>LSN</v>
      </c>
      <c r="AB405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</v>
      </c>
      <c r="AC405" s="4" t="str">
        <f>IF(Table1[[#This Row],[CTN]]&lt;1,INDEX([1]!NOTA[QTY],Table1[[#This Row],[//NOTA]]),"")</f>
        <v/>
      </c>
      <c r="AD405" s="4" t="str">
        <f>IF(Table1[[#This Row],[SISA]]="","",INDEX([1]!NOTA[STN],Table1[[#This Row],[//NOTA]]))</f>
        <v/>
      </c>
      <c r="AE40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05" s="2" t="str">
        <f>IF(Table1[[#This Row],[SISA X]]="","",Table1[[#This Row],[STN X]])</f>
        <v/>
      </c>
      <c r="AG405" s="2" t="str">
        <f ca="1">IF(AND(AX$5:AX$509&gt;=$3:$3,AX$5:AX$509&lt;=$4:$4),Table1[[#This Row],[CTN]],"")</f>
        <v/>
      </c>
      <c r="AH405" s="2" t="str">
        <f ca="1">IF(Table1[[#This Row],[CTN_MG_1]]="","",Table1[[#This Row],[SISA X]])</f>
        <v/>
      </c>
      <c r="AI405" s="2" t="str">
        <f ca="1">IF(Table1[[#This Row],[QTY_ECER_MG_1]]="","",Table1[[#This Row],[STN SISA X]])</f>
        <v/>
      </c>
      <c r="AJ405" s="2" t="str">
        <f ca="1">IF(Table1[[#This Row],[CTN_MG_1]]="","",COUNT(AG$6:AG405))</f>
        <v/>
      </c>
      <c r="AK405" s="2" t="str">
        <f ca="1">IF(AND(Table1[TGL_H]&gt;=$3:$3,Table1[TGL_H]&lt;=$4:$4),Table1[CTN],"")</f>
        <v/>
      </c>
      <c r="AL405" s="2" t="str">
        <f ca="1">IF(Table1[[#This Row],[CTN_MG_2]]="","",Table1[[#This Row],[SISA X]])</f>
        <v/>
      </c>
      <c r="AM405" s="2" t="str">
        <f ca="1">IF(Table1[[#This Row],[QTY_ECER_MG_2]]="","",Table1[[#This Row],[STN SISA X]])</f>
        <v/>
      </c>
      <c r="AN405" s="2" t="str">
        <f ca="1">IF(Table1[[#This Row],[CTN_MG_2]]="","",COUNT(AK$6:AK405))</f>
        <v/>
      </c>
      <c r="AO405" s="2">
        <f ca="1">IF(AND(AX$5:AX$509&gt;=$3:$3,AX$5:AX$509&lt;=$4:$4),Table1[[#This Row],[CTN]],"")</f>
        <v>1</v>
      </c>
      <c r="AP405" s="2" t="str">
        <f ca="1">IF(Table1[[#This Row],[CTN_MG_3]]="","",Table1[[#This Row],[SISA X]])</f>
        <v/>
      </c>
      <c r="AQ405" s="2" t="str">
        <f ca="1">IF(Table1[[#This Row],[QTY_ECER_MG_3]]="","",Table1[[#This Row],[STN SISA X]])</f>
        <v/>
      </c>
      <c r="AR405" s="4">
        <f ca="1">IF(Table1[[#This Row],[CTN_MG_3]]="","",COUNT(AO$6:AO405))</f>
        <v>83</v>
      </c>
      <c r="AS405" s="4" t="str">
        <f ca="1">IF(AND(Table1[[#This Row],[TGL_H]]&gt;=$3:$3,Table1[[#This Row],[TGL_H]]&lt;=$4:$4),Table1[[#This Row],[CTN]],"")</f>
        <v/>
      </c>
      <c r="AT405" s="4" t="str">
        <f ca="1">IF(Table1[[#This Row],[CTN_MG_4]]="","",Table1[[#This Row],[SISA X]])</f>
        <v/>
      </c>
      <c r="AU405" s="4" t="str">
        <f ca="1">IF(Table1[[#This Row],[QTY_ECER_MG_4]]="","",Table1[[#This Row],[STN SISA X]])</f>
        <v/>
      </c>
      <c r="AV405" s="4" t="str">
        <f ca="1">IF(Table1[[#This Row],[CTN_MG_4]]="","",COUNT(AS$6:AS405))</f>
        <v/>
      </c>
      <c r="AW405" s="4">
        <f ca="1">IF(Table1[[#This Row],[ID_4]]="",IF(Table1[[#This Row],[ID_3]]="",IF(Table1[[#This Row],[ID_2]]="",IF(Table1[[#This Row],[ID_1]]="","",1),2),3),4)</f>
        <v>3</v>
      </c>
      <c r="AX405" s="3">
        <f ca="1">INDEX([1]!NOTA[TGL_H],Table1[[#This Row],[//NOTA]])</f>
        <v>45127</v>
      </c>
    </row>
    <row r="406" spans="1:50" x14ac:dyDescent="0.25">
      <c r="A406" s="1">
        <v>504</v>
      </c>
      <c r="D406" s="4" t="str">
        <f ca="1">INDEX([1]!NOTA[NB NOTA_C_QTY],Table1[[#This Row],[//NOTA]])</f>
        <v>geltizofancytg30734e144lsnuntana</v>
      </c>
      <c r="E406" s="4" t="str">
        <f ca="1">INDEX([1]!NOTA[NB NOTA_C_QTY],Table1[[#This Row],[//NOTA]])&amp;Table1[[#This Row],[MINGGU]]</f>
        <v>geltizofancytg30734e144lsnuntana3</v>
      </c>
      <c r="F406" s="4">
        <f t="shared" ref="F406:F437" si="8">A:A</f>
        <v>504</v>
      </c>
      <c r="G406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06" s="4">
        <f ca="1">MATCH(Table1[[#This Row],[NB NOTA_C_QTY]],[2]!db[NB NOTA_C_QTY+F],0)</f>
        <v>1306</v>
      </c>
      <c r="I406" s="4" t="str">
        <f ca="1">INDEX(INDIRECT($4:$4),Table1[//DB])</f>
        <v>Bp Gel Tizo Fancy TG30734-E</v>
      </c>
      <c r="J406" s="4" t="str">
        <f ca="1">INDEX(INDIRECT($4:$4),Table1[//DB])</f>
        <v>UNTANA</v>
      </c>
      <c r="K406" s="5" t="str">
        <f ca="1">INDEX(INDIRECT($4:$4),Table1[//DB])</f>
        <v>DB STATIONERY</v>
      </c>
      <c r="L406" s="4" t="str">
        <f ca="1">INDEX(INDIRECT($4:$4),Table1[//DB])</f>
        <v>144 LSN</v>
      </c>
      <c r="M406" s="4" t="str">
        <f ca="1">INDEX(INDIRECT($4:$4),Table1[//DB])</f>
        <v>pen</v>
      </c>
      <c r="N406" s="4" t="str">
        <f ca="1">INDEX(INDIRECT($4:$4),Table1[//DB])</f>
        <v>144</v>
      </c>
      <c r="O406" s="4" t="str">
        <f ca="1">INDEX(INDIRECT($4:$4),Table1[//DB])</f>
        <v>LSN</v>
      </c>
      <c r="P406" s="4">
        <f ca="1">INDEX(INDIRECT($4:$4),Table1[//DB])</f>
        <v>12</v>
      </c>
      <c r="Q406" s="4" t="str">
        <f ca="1">INDEX(INDIRECT($4:$4),Table1[//DB])</f>
        <v>PCS</v>
      </c>
      <c r="R406" s="4" t="str">
        <f ca="1">INDEX(INDIRECT($4:$4),Table1[//DB])</f>
        <v/>
      </c>
      <c r="S406" s="4" t="str">
        <f ca="1">INDEX(INDIRECT($4:$4),Table1[//DB])</f>
        <v/>
      </c>
      <c r="T406" s="4">
        <f ca="1">INDEX(INDIRECT($4:$4),Table1[//DB])</f>
        <v>1728</v>
      </c>
      <c r="U406" s="4" t="str">
        <f ca="1">INDEX(INDIRECT($4:$4),Table1[//DB])</f>
        <v>PCS</v>
      </c>
      <c r="V406" s="4"/>
      <c r="W406" s="2">
        <f>INDEX([1]!NOTA[C],Table1[[#This Row],[//NOTA]])</f>
        <v>1</v>
      </c>
      <c r="X406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06" s="2">
        <f ca="1">INDEX(INDIRECT($2:$2),Table1[//NOTA])</f>
        <v>0</v>
      </c>
      <c r="Z406" s="2">
        <f>IF(Table1[[#This Row],[CTN]]&lt;1,"",INDEX([1]!NOTA[QTY],Table1[[#This Row],[//NOTA]]))</f>
        <v>144</v>
      </c>
      <c r="AA406" s="2" t="str">
        <f>IF(Table1[[#This Row],[CTN]]&lt;1,"",INDEX([1]!NOTA[STN],Table1[[#This Row],[//NOTA]]))</f>
        <v>LSN</v>
      </c>
      <c r="AB406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</v>
      </c>
      <c r="AC406" s="4" t="str">
        <f>IF(Table1[[#This Row],[CTN]]&lt;1,INDEX([1]!NOTA[QTY],Table1[[#This Row],[//NOTA]]),"")</f>
        <v/>
      </c>
      <c r="AD406" s="4" t="str">
        <f>IF(Table1[[#This Row],[SISA]]="","",INDEX([1]!NOTA[STN],Table1[[#This Row],[//NOTA]]))</f>
        <v/>
      </c>
      <c r="AE40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06" s="2" t="str">
        <f>IF(Table1[[#This Row],[SISA X]]="","",Table1[[#This Row],[STN X]])</f>
        <v/>
      </c>
      <c r="AG406" s="2" t="str">
        <f ca="1">IF(AND(AX$5:AX$592&gt;=$3:$3,AX$5:AX$592&lt;=$4:$4),Table1[[#This Row],[CTN]],"")</f>
        <v/>
      </c>
      <c r="AH406" s="2" t="str">
        <f ca="1">IF(Table1[[#This Row],[CTN_MG_1]]="","",Table1[[#This Row],[SISA X]])</f>
        <v/>
      </c>
      <c r="AI406" s="2" t="str">
        <f ca="1">IF(Table1[[#This Row],[QTY_ECER_MG_1]]="","",Table1[[#This Row],[STN SISA X]])</f>
        <v/>
      </c>
      <c r="AJ406" s="2" t="str">
        <f ca="1">IF(Table1[[#This Row],[CTN_MG_1]]="","",COUNT(AG$6:AG406))</f>
        <v/>
      </c>
      <c r="AK406" s="2" t="str">
        <f ca="1">IF(AND(Table1[TGL_H]&gt;=$3:$3,Table1[TGL_H]&lt;=$4:$4),Table1[CTN],"")</f>
        <v/>
      </c>
      <c r="AL406" s="2" t="str">
        <f ca="1">IF(Table1[[#This Row],[CTN_MG_2]]="","",Table1[[#This Row],[SISA X]])</f>
        <v/>
      </c>
      <c r="AM406" s="2" t="str">
        <f ca="1">IF(Table1[[#This Row],[QTY_ECER_MG_2]]="","",Table1[[#This Row],[STN SISA X]])</f>
        <v/>
      </c>
      <c r="AN406" s="2" t="str">
        <f ca="1">IF(Table1[[#This Row],[CTN_MG_2]]="","",COUNT(AK$6:AK406))</f>
        <v/>
      </c>
      <c r="AO406" s="2">
        <f ca="1">IF(AND(AX$5:AX$592&gt;=$3:$3,AX$5:AX$592&lt;=$4:$4),Table1[[#This Row],[CTN]],"")</f>
        <v>1</v>
      </c>
      <c r="AP406" s="2" t="str">
        <f ca="1">IF(Table1[[#This Row],[CTN_MG_3]]="","",Table1[[#This Row],[SISA X]])</f>
        <v/>
      </c>
      <c r="AQ406" s="2" t="str">
        <f ca="1">IF(Table1[[#This Row],[QTY_ECER_MG_3]]="","",Table1[[#This Row],[STN SISA X]])</f>
        <v/>
      </c>
      <c r="AR406" s="4">
        <f ca="1">IF(Table1[[#This Row],[CTN_MG_3]]="","",COUNT(AO$6:AO406))</f>
        <v>84</v>
      </c>
      <c r="AS406" s="4" t="str">
        <f ca="1">IF(AND(Table1[[#This Row],[TGL_H]]&gt;=$3:$3,Table1[[#This Row],[TGL_H]]&lt;=$4:$4),Table1[[#This Row],[CTN]],"")</f>
        <v/>
      </c>
      <c r="AT406" s="4" t="str">
        <f ca="1">IF(Table1[[#This Row],[CTN_MG_4]]="","",Table1[[#This Row],[SISA X]])</f>
        <v/>
      </c>
      <c r="AU406" s="4" t="str">
        <f ca="1">IF(Table1[[#This Row],[QTY_ECER_MG_4]]="","",Table1[[#This Row],[STN SISA X]])</f>
        <v/>
      </c>
      <c r="AV406" s="4" t="str">
        <f ca="1">IF(Table1[[#This Row],[CTN_MG_4]]="","",COUNT(AS$6:AS406))</f>
        <v/>
      </c>
      <c r="AW406" s="4">
        <f ca="1">IF(Table1[[#This Row],[ID_4]]="",IF(Table1[[#This Row],[ID_3]]="",IF(Table1[[#This Row],[ID_2]]="",IF(Table1[[#This Row],[ID_1]]="","",1),2),3),4)</f>
        <v>3</v>
      </c>
      <c r="AX406" s="3">
        <f ca="1">INDEX([1]!NOTA[TGL_H],Table1[[#This Row],[//NOTA]])</f>
        <v>45127</v>
      </c>
    </row>
    <row r="407" spans="1:50" x14ac:dyDescent="0.25">
      <c r="A407" s="1">
        <v>505</v>
      </c>
      <c r="D407" s="4" t="str">
        <f ca="1">INDEX([1]!NOTA[NB NOTA_C_QTY],Table1[[#This Row],[//NOTA]])</f>
        <v>geltizofancytg30600e144lsnuntana</v>
      </c>
      <c r="E407" s="4" t="str">
        <f ca="1">INDEX([1]!NOTA[NB NOTA_C_QTY],Table1[[#This Row],[//NOTA]])&amp;Table1[[#This Row],[MINGGU]]</f>
        <v>geltizofancytg30600e144lsnuntana3</v>
      </c>
      <c r="F407" s="4">
        <f t="shared" si="8"/>
        <v>505</v>
      </c>
      <c r="G407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07" s="4">
        <f ca="1">MATCH(Table1[[#This Row],[NB NOTA_C_QTY]],[2]!db[NB NOTA_C_QTY+F],0)</f>
        <v>1304</v>
      </c>
      <c r="I407" s="4" t="str">
        <f ca="1">INDEX(INDIRECT($4:$4),Table1[//DB])</f>
        <v>Bp Gel Tizo Fancy TG30600-E</v>
      </c>
      <c r="J407" s="4" t="str">
        <f ca="1">INDEX(INDIRECT($4:$4),Table1[//DB])</f>
        <v>UNTANA</v>
      </c>
      <c r="K407" s="5" t="str">
        <f ca="1">INDEX(INDIRECT($4:$4),Table1[//DB])</f>
        <v>DB STATIONERY</v>
      </c>
      <c r="L407" s="4" t="str">
        <f ca="1">INDEX(INDIRECT($4:$4),Table1[//DB])</f>
        <v>144 LSN</v>
      </c>
      <c r="M407" s="4" t="str">
        <f ca="1">INDEX(INDIRECT($4:$4),Table1[//DB])</f>
        <v>pen</v>
      </c>
      <c r="N407" s="4" t="str">
        <f ca="1">INDEX(INDIRECT($4:$4),Table1[//DB])</f>
        <v>144</v>
      </c>
      <c r="O407" s="4" t="str">
        <f ca="1">INDEX(INDIRECT($4:$4),Table1[//DB])</f>
        <v>LSN</v>
      </c>
      <c r="P407" s="4">
        <f ca="1">INDEX(INDIRECT($4:$4),Table1[//DB])</f>
        <v>12</v>
      </c>
      <c r="Q407" s="4" t="str">
        <f ca="1">INDEX(INDIRECT($4:$4),Table1[//DB])</f>
        <v>PCS</v>
      </c>
      <c r="R407" s="4" t="str">
        <f ca="1">INDEX(INDIRECT($4:$4),Table1[//DB])</f>
        <v/>
      </c>
      <c r="S407" s="4" t="str">
        <f ca="1">INDEX(INDIRECT($4:$4),Table1[//DB])</f>
        <v/>
      </c>
      <c r="T407" s="4">
        <f ca="1">INDEX(INDIRECT($4:$4),Table1[//DB])</f>
        <v>1728</v>
      </c>
      <c r="U407" s="4" t="str">
        <f ca="1">INDEX(INDIRECT($4:$4),Table1[//DB])</f>
        <v>PCS</v>
      </c>
      <c r="V407" s="4"/>
      <c r="W407" s="2">
        <f>INDEX([1]!NOTA[C],Table1[[#This Row],[//NOTA]])</f>
        <v>1</v>
      </c>
      <c r="X407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07" s="2">
        <f ca="1">INDEX(INDIRECT($2:$2),Table1[//NOTA])</f>
        <v>0</v>
      </c>
      <c r="Z407" s="2">
        <f>IF(Table1[[#This Row],[CTN]]&lt;1,"",INDEX([1]!NOTA[QTY],Table1[[#This Row],[//NOTA]]))</f>
        <v>144</v>
      </c>
      <c r="AA407" s="2" t="str">
        <f>IF(Table1[[#This Row],[CTN]]&lt;1,"",INDEX([1]!NOTA[STN],Table1[[#This Row],[//NOTA]]))</f>
        <v>LSN</v>
      </c>
      <c r="AB407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</v>
      </c>
      <c r="AC407" s="4" t="str">
        <f>IF(Table1[[#This Row],[CTN]]&lt;1,INDEX([1]!NOTA[QTY],Table1[[#This Row],[//NOTA]]),"")</f>
        <v/>
      </c>
      <c r="AD407" s="4" t="str">
        <f>IF(Table1[[#This Row],[SISA]]="","",INDEX([1]!NOTA[STN],Table1[[#This Row],[//NOTA]]))</f>
        <v/>
      </c>
      <c r="AE40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07" s="2" t="str">
        <f>IF(Table1[[#This Row],[SISA X]]="","",Table1[[#This Row],[STN X]])</f>
        <v/>
      </c>
      <c r="AG407" s="2" t="str">
        <f ca="1">IF(AND(AX$5:AX$509&gt;=$3:$3,AX$5:AX$509&lt;=$4:$4),Table1[[#This Row],[CTN]],"")</f>
        <v/>
      </c>
      <c r="AH407" s="2" t="str">
        <f ca="1">IF(Table1[[#This Row],[CTN_MG_1]]="","",Table1[[#This Row],[SISA X]])</f>
        <v/>
      </c>
      <c r="AI407" s="2" t="str">
        <f ca="1">IF(Table1[[#This Row],[QTY_ECER_MG_1]]="","",Table1[[#This Row],[STN SISA X]])</f>
        <v/>
      </c>
      <c r="AJ407" s="2" t="str">
        <f ca="1">IF(Table1[[#This Row],[CTN_MG_1]]="","",COUNT(AG$6:AG407))</f>
        <v/>
      </c>
      <c r="AK407" s="2" t="str">
        <f ca="1">IF(AND(Table1[TGL_H]&gt;=$3:$3,Table1[TGL_H]&lt;=$4:$4),Table1[CTN],"")</f>
        <v/>
      </c>
      <c r="AL407" s="2" t="str">
        <f ca="1">IF(Table1[[#This Row],[CTN_MG_2]]="","",Table1[[#This Row],[SISA X]])</f>
        <v/>
      </c>
      <c r="AM407" s="2" t="str">
        <f ca="1">IF(Table1[[#This Row],[QTY_ECER_MG_2]]="","",Table1[[#This Row],[STN SISA X]])</f>
        <v/>
      </c>
      <c r="AN407" s="2" t="str">
        <f ca="1">IF(Table1[[#This Row],[CTN_MG_2]]="","",COUNT(AK$6:AK407))</f>
        <v/>
      </c>
      <c r="AO407" s="2">
        <f ca="1">IF(AND(AX$5:AX$509&gt;=$3:$3,AX$5:AX$509&lt;=$4:$4),Table1[[#This Row],[CTN]],"")</f>
        <v>1</v>
      </c>
      <c r="AP407" s="2" t="str">
        <f ca="1">IF(Table1[[#This Row],[CTN_MG_3]]="","",Table1[[#This Row],[SISA X]])</f>
        <v/>
      </c>
      <c r="AQ407" s="2" t="str">
        <f ca="1">IF(Table1[[#This Row],[QTY_ECER_MG_3]]="","",Table1[[#This Row],[STN SISA X]])</f>
        <v/>
      </c>
      <c r="AR407" s="4">
        <f ca="1">IF(Table1[[#This Row],[CTN_MG_3]]="","",COUNT(AO$6:AO407))</f>
        <v>85</v>
      </c>
      <c r="AS407" s="4" t="str">
        <f ca="1">IF(AND(Table1[[#This Row],[TGL_H]]&gt;=$3:$3,Table1[[#This Row],[TGL_H]]&lt;=$4:$4),Table1[[#This Row],[CTN]],"")</f>
        <v/>
      </c>
      <c r="AT407" s="4" t="str">
        <f ca="1">IF(Table1[[#This Row],[CTN_MG_4]]="","",Table1[[#This Row],[SISA X]])</f>
        <v/>
      </c>
      <c r="AU407" s="4" t="str">
        <f ca="1">IF(Table1[[#This Row],[QTY_ECER_MG_4]]="","",Table1[[#This Row],[STN SISA X]])</f>
        <v/>
      </c>
      <c r="AV407" s="4" t="str">
        <f ca="1">IF(Table1[[#This Row],[CTN_MG_4]]="","",COUNT(AS$6:AS407))</f>
        <v/>
      </c>
      <c r="AW407" s="4">
        <f ca="1">IF(Table1[[#This Row],[ID_4]]="",IF(Table1[[#This Row],[ID_3]]="",IF(Table1[[#This Row],[ID_2]]="",IF(Table1[[#This Row],[ID_1]]="","",1),2),3),4)</f>
        <v>3</v>
      </c>
      <c r="AX407" s="3">
        <f ca="1">INDEX([1]!NOTA[TGL_H],Table1[[#This Row],[//NOTA]])</f>
        <v>45127</v>
      </c>
    </row>
    <row r="408" spans="1:50" x14ac:dyDescent="0.25">
      <c r="A408" s="1">
        <v>506</v>
      </c>
      <c r="D408" s="4" t="str">
        <f ca="1">INDEX([1]!NOTA[NB NOTA_C_QTY],Table1[[#This Row],[//NOTA]])</f>
        <v>geltizofancytg30541e144lsnuntana</v>
      </c>
      <c r="E408" s="4" t="str">
        <f ca="1">INDEX([1]!NOTA[NB NOTA_C_QTY],Table1[[#This Row],[//NOTA]])&amp;Table1[[#This Row],[MINGGU]]</f>
        <v>geltizofancytg30541e144lsnuntana3</v>
      </c>
      <c r="F408" s="4">
        <f t="shared" si="8"/>
        <v>506</v>
      </c>
      <c r="G408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08" s="4">
        <f ca="1">MATCH(Table1[[#This Row],[NB NOTA_C_QTY]],[2]!db[NB NOTA_C_QTY+F],0)</f>
        <v>1303</v>
      </c>
      <c r="I408" s="4" t="str">
        <f ca="1">INDEX(INDIRECT($4:$4),Table1[//DB])</f>
        <v>Bp Gel Tizo Fancy TG30541-E</v>
      </c>
      <c r="J408" s="4" t="str">
        <f ca="1">INDEX(INDIRECT($4:$4),Table1[//DB])</f>
        <v>UNTANA</v>
      </c>
      <c r="K408" s="5" t="str">
        <f ca="1">INDEX(INDIRECT($4:$4),Table1[//DB])</f>
        <v>DB STATIONERY</v>
      </c>
      <c r="L408" s="4" t="str">
        <f ca="1">INDEX(INDIRECT($4:$4),Table1[//DB])</f>
        <v>144 LSN</v>
      </c>
      <c r="M408" s="4" t="str">
        <f ca="1">INDEX(INDIRECT($4:$4),Table1[//DB])</f>
        <v>pen</v>
      </c>
      <c r="N408" s="4" t="str">
        <f ca="1">INDEX(INDIRECT($4:$4),Table1[//DB])</f>
        <v>144</v>
      </c>
      <c r="O408" s="4" t="str">
        <f ca="1">INDEX(INDIRECT($4:$4),Table1[//DB])</f>
        <v>LSN</v>
      </c>
      <c r="P408" s="4">
        <f ca="1">INDEX(INDIRECT($4:$4),Table1[//DB])</f>
        <v>12</v>
      </c>
      <c r="Q408" s="4" t="str">
        <f ca="1">INDEX(INDIRECT($4:$4),Table1[//DB])</f>
        <v>PCS</v>
      </c>
      <c r="R408" s="4" t="str">
        <f ca="1">INDEX(INDIRECT($4:$4),Table1[//DB])</f>
        <v/>
      </c>
      <c r="S408" s="4" t="str">
        <f ca="1">INDEX(INDIRECT($4:$4),Table1[//DB])</f>
        <v/>
      </c>
      <c r="T408" s="4">
        <f ca="1">INDEX(INDIRECT($4:$4),Table1[//DB])</f>
        <v>1728</v>
      </c>
      <c r="U408" s="4" t="str">
        <f ca="1">INDEX(INDIRECT($4:$4),Table1[//DB])</f>
        <v>PCS</v>
      </c>
      <c r="V408" s="4"/>
      <c r="W408" s="2">
        <f>INDEX([1]!NOTA[C],Table1[[#This Row],[//NOTA]])</f>
        <v>1</v>
      </c>
      <c r="X408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08" s="2">
        <f ca="1">INDEX(INDIRECT($2:$2),Table1[//NOTA])</f>
        <v>0</v>
      </c>
      <c r="Z408" s="2">
        <f>IF(Table1[[#This Row],[CTN]]&lt;1,"",INDEX([1]!NOTA[QTY],Table1[[#This Row],[//NOTA]]))</f>
        <v>144</v>
      </c>
      <c r="AA408" s="2" t="str">
        <f>IF(Table1[[#This Row],[CTN]]&lt;1,"",INDEX([1]!NOTA[STN],Table1[[#This Row],[//NOTA]]))</f>
        <v>LSN</v>
      </c>
      <c r="AB408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</v>
      </c>
      <c r="AC408" s="4" t="str">
        <f>IF(Table1[[#This Row],[CTN]]&lt;1,INDEX([1]!NOTA[QTY],Table1[[#This Row],[//NOTA]]),"")</f>
        <v/>
      </c>
      <c r="AD408" s="4" t="str">
        <f>IF(Table1[[#This Row],[SISA]]="","",INDEX([1]!NOTA[STN],Table1[[#This Row],[//NOTA]]))</f>
        <v/>
      </c>
      <c r="AE40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08" s="2" t="str">
        <f>IF(Table1[[#This Row],[SISA X]]="","",Table1[[#This Row],[STN X]])</f>
        <v/>
      </c>
      <c r="AG408" s="2" t="str">
        <f ca="1">IF(AND(AX$5:AX$592&gt;=$3:$3,AX$5:AX$592&lt;=$4:$4),Table1[[#This Row],[CTN]],"")</f>
        <v/>
      </c>
      <c r="AH408" s="2" t="str">
        <f ca="1">IF(Table1[[#This Row],[CTN_MG_1]]="","",Table1[[#This Row],[SISA X]])</f>
        <v/>
      </c>
      <c r="AI408" s="2" t="str">
        <f ca="1">IF(Table1[[#This Row],[QTY_ECER_MG_1]]="","",Table1[[#This Row],[STN SISA X]])</f>
        <v/>
      </c>
      <c r="AJ408" s="2" t="str">
        <f ca="1">IF(Table1[[#This Row],[CTN_MG_1]]="","",COUNT(AG$6:AG408))</f>
        <v/>
      </c>
      <c r="AK408" s="2" t="str">
        <f ca="1">IF(AND(Table1[TGL_H]&gt;=$3:$3,Table1[TGL_H]&lt;=$4:$4),Table1[CTN],"")</f>
        <v/>
      </c>
      <c r="AL408" s="2" t="str">
        <f ca="1">IF(Table1[[#This Row],[CTN_MG_2]]="","",Table1[[#This Row],[SISA X]])</f>
        <v/>
      </c>
      <c r="AM408" s="2" t="str">
        <f ca="1">IF(Table1[[#This Row],[QTY_ECER_MG_2]]="","",Table1[[#This Row],[STN SISA X]])</f>
        <v/>
      </c>
      <c r="AN408" s="2" t="str">
        <f ca="1">IF(Table1[[#This Row],[CTN_MG_2]]="","",COUNT(AK$6:AK408))</f>
        <v/>
      </c>
      <c r="AO408" s="2">
        <f ca="1">IF(AND(AX$5:AX$592&gt;=$3:$3,AX$5:AX$592&lt;=$4:$4),Table1[[#This Row],[CTN]],"")</f>
        <v>1</v>
      </c>
      <c r="AP408" s="2" t="str">
        <f ca="1">IF(Table1[[#This Row],[CTN_MG_3]]="","",Table1[[#This Row],[SISA X]])</f>
        <v/>
      </c>
      <c r="AQ408" s="2" t="str">
        <f ca="1">IF(Table1[[#This Row],[QTY_ECER_MG_3]]="","",Table1[[#This Row],[STN SISA X]])</f>
        <v/>
      </c>
      <c r="AR408" s="4">
        <f ca="1">IF(Table1[[#This Row],[CTN_MG_3]]="","",COUNT(AO$6:AO408))</f>
        <v>86</v>
      </c>
      <c r="AS408" s="4" t="str">
        <f ca="1">IF(AND(Table1[[#This Row],[TGL_H]]&gt;=$3:$3,Table1[[#This Row],[TGL_H]]&lt;=$4:$4),Table1[[#This Row],[CTN]],"")</f>
        <v/>
      </c>
      <c r="AT408" s="4" t="str">
        <f ca="1">IF(Table1[[#This Row],[CTN_MG_4]]="","",Table1[[#This Row],[SISA X]])</f>
        <v/>
      </c>
      <c r="AU408" s="4" t="str">
        <f ca="1">IF(Table1[[#This Row],[QTY_ECER_MG_4]]="","",Table1[[#This Row],[STN SISA X]])</f>
        <v/>
      </c>
      <c r="AV408" s="4" t="str">
        <f ca="1">IF(Table1[[#This Row],[CTN_MG_4]]="","",COUNT(AS$6:AS408))</f>
        <v/>
      </c>
      <c r="AW408" s="4">
        <f ca="1">IF(Table1[[#This Row],[ID_4]]="",IF(Table1[[#This Row],[ID_3]]="",IF(Table1[[#This Row],[ID_2]]="",IF(Table1[[#This Row],[ID_1]]="","",1),2),3),4)</f>
        <v>3</v>
      </c>
      <c r="AX408" s="3">
        <f ca="1">INDEX([1]!NOTA[TGL_H],Table1[[#This Row],[//NOTA]])</f>
        <v>45127</v>
      </c>
    </row>
    <row r="409" spans="1:50" x14ac:dyDescent="0.25">
      <c r="A409" s="1">
        <v>507</v>
      </c>
      <c r="D409" s="4" t="str">
        <f ca="1">INDEX([1]!NOTA[NB NOTA_C_QTY],Table1[[#This Row],[//NOTA]])</f>
        <v>geltizofancytg31035e144lsnuntana</v>
      </c>
      <c r="E409" s="4" t="str">
        <f ca="1">INDEX([1]!NOTA[NB NOTA_C_QTY],Table1[[#This Row],[//NOTA]])&amp;Table1[[#This Row],[MINGGU]]</f>
        <v>geltizofancytg31035e144lsnuntana3</v>
      </c>
      <c r="F409" s="4">
        <f t="shared" si="8"/>
        <v>507</v>
      </c>
      <c r="G409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09" s="4">
        <f ca="1">MATCH(Table1[[#This Row],[NB NOTA_C_QTY]],[2]!db[NB NOTA_C_QTY+F],0)</f>
        <v>1312</v>
      </c>
      <c r="I409" s="4" t="str">
        <f ca="1">INDEX(INDIRECT($4:$4),Table1[//DB])</f>
        <v>Bp Gel Tizo Fancy TG31055-E</v>
      </c>
      <c r="J409" s="4" t="str">
        <f ca="1">INDEX(INDIRECT($4:$4),Table1[//DB])</f>
        <v>UNTANA</v>
      </c>
      <c r="K409" s="5" t="str">
        <f ca="1">INDEX(INDIRECT($4:$4),Table1[//DB])</f>
        <v>DB STATIONERY</v>
      </c>
      <c r="L409" s="4" t="str">
        <f ca="1">INDEX(INDIRECT($4:$4),Table1[//DB])</f>
        <v>144 LSN</v>
      </c>
      <c r="M409" s="4" t="str">
        <f ca="1">INDEX(INDIRECT($4:$4),Table1[//DB])</f>
        <v>pen</v>
      </c>
      <c r="N409" s="4" t="str">
        <f ca="1">INDEX(INDIRECT($4:$4),Table1[//DB])</f>
        <v>144</v>
      </c>
      <c r="O409" s="4" t="str">
        <f ca="1">INDEX(INDIRECT($4:$4),Table1[//DB])</f>
        <v>LSN</v>
      </c>
      <c r="P409" s="4">
        <f ca="1">INDEX(INDIRECT($4:$4),Table1[//DB])</f>
        <v>12</v>
      </c>
      <c r="Q409" s="4" t="str">
        <f ca="1">INDEX(INDIRECT($4:$4),Table1[//DB])</f>
        <v>PCS</v>
      </c>
      <c r="R409" s="4" t="str">
        <f ca="1">INDEX(INDIRECT($4:$4),Table1[//DB])</f>
        <v/>
      </c>
      <c r="S409" s="4" t="str">
        <f ca="1">INDEX(INDIRECT($4:$4),Table1[//DB])</f>
        <v/>
      </c>
      <c r="T409" s="4">
        <f ca="1">INDEX(INDIRECT($4:$4),Table1[//DB])</f>
        <v>1728</v>
      </c>
      <c r="U409" s="4" t="str">
        <f ca="1">INDEX(INDIRECT($4:$4),Table1[//DB])</f>
        <v>PCS</v>
      </c>
      <c r="V409" s="4"/>
      <c r="W409" s="2">
        <f>INDEX([1]!NOTA[C],Table1[[#This Row],[//NOTA]])</f>
        <v>1</v>
      </c>
      <c r="X409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09" s="2">
        <f ca="1">INDEX(INDIRECT($2:$2),Table1[//NOTA])</f>
        <v>0</v>
      </c>
      <c r="Z409" s="2">
        <f>IF(Table1[[#This Row],[CTN]]&lt;1,"",INDEX([1]!NOTA[QTY],Table1[[#This Row],[//NOTA]]))</f>
        <v>144</v>
      </c>
      <c r="AA409" s="2" t="str">
        <f>IF(Table1[[#This Row],[CTN]]&lt;1,"",INDEX([1]!NOTA[STN],Table1[[#This Row],[//NOTA]]))</f>
        <v>LSN</v>
      </c>
      <c r="AB409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</v>
      </c>
      <c r="AC409" s="4" t="str">
        <f>IF(Table1[[#This Row],[CTN]]&lt;1,INDEX([1]!NOTA[QTY],Table1[[#This Row],[//NOTA]]),"")</f>
        <v/>
      </c>
      <c r="AD409" s="4" t="str">
        <f>IF(Table1[[#This Row],[SISA]]="","",INDEX([1]!NOTA[STN],Table1[[#This Row],[//NOTA]]))</f>
        <v/>
      </c>
      <c r="AE40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09" s="2" t="str">
        <f>IF(Table1[[#This Row],[SISA X]]="","",Table1[[#This Row],[STN X]])</f>
        <v/>
      </c>
      <c r="AG409" s="2" t="str">
        <f ca="1">IF(AND(AX$5:AX$509&gt;=$3:$3,AX$5:AX$509&lt;=$4:$4),Table1[[#This Row],[CTN]],"")</f>
        <v/>
      </c>
      <c r="AH409" s="2" t="str">
        <f ca="1">IF(Table1[[#This Row],[CTN_MG_1]]="","",Table1[[#This Row],[SISA X]])</f>
        <v/>
      </c>
      <c r="AI409" s="2" t="str">
        <f ca="1">IF(Table1[[#This Row],[QTY_ECER_MG_1]]="","",Table1[[#This Row],[STN SISA X]])</f>
        <v/>
      </c>
      <c r="AJ409" s="2" t="str">
        <f ca="1">IF(Table1[[#This Row],[CTN_MG_1]]="","",COUNT(AG$6:AG409))</f>
        <v/>
      </c>
      <c r="AK409" s="2" t="str">
        <f ca="1">IF(AND(Table1[TGL_H]&gt;=$3:$3,Table1[TGL_H]&lt;=$4:$4),Table1[CTN],"")</f>
        <v/>
      </c>
      <c r="AL409" s="2" t="str">
        <f ca="1">IF(Table1[[#This Row],[CTN_MG_2]]="","",Table1[[#This Row],[SISA X]])</f>
        <v/>
      </c>
      <c r="AM409" s="2" t="str">
        <f ca="1">IF(Table1[[#This Row],[QTY_ECER_MG_2]]="","",Table1[[#This Row],[STN SISA X]])</f>
        <v/>
      </c>
      <c r="AN409" s="2" t="str">
        <f ca="1">IF(Table1[[#This Row],[CTN_MG_2]]="","",COUNT(AK$6:AK409))</f>
        <v/>
      </c>
      <c r="AO409" s="2">
        <f ca="1">IF(AND(AX$5:AX$509&gt;=$3:$3,AX$5:AX$509&lt;=$4:$4),Table1[[#This Row],[CTN]],"")</f>
        <v>1</v>
      </c>
      <c r="AP409" s="2" t="str">
        <f ca="1">IF(Table1[[#This Row],[CTN_MG_3]]="","",Table1[[#This Row],[SISA X]])</f>
        <v/>
      </c>
      <c r="AQ409" s="2" t="str">
        <f ca="1">IF(Table1[[#This Row],[QTY_ECER_MG_3]]="","",Table1[[#This Row],[STN SISA X]])</f>
        <v/>
      </c>
      <c r="AR409" s="4">
        <f ca="1">IF(Table1[[#This Row],[CTN_MG_3]]="","",COUNT(AO$6:AO409))</f>
        <v>87</v>
      </c>
      <c r="AS409" s="4" t="str">
        <f ca="1">IF(AND(Table1[[#This Row],[TGL_H]]&gt;=$3:$3,Table1[[#This Row],[TGL_H]]&lt;=$4:$4),Table1[[#This Row],[CTN]],"")</f>
        <v/>
      </c>
      <c r="AT409" s="4" t="str">
        <f ca="1">IF(Table1[[#This Row],[CTN_MG_4]]="","",Table1[[#This Row],[SISA X]])</f>
        <v/>
      </c>
      <c r="AU409" s="4" t="str">
        <f ca="1">IF(Table1[[#This Row],[QTY_ECER_MG_4]]="","",Table1[[#This Row],[STN SISA X]])</f>
        <v/>
      </c>
      <c r="AV409" s="4" t="str">
        <f ca="1">IF(Table1[[#This Row],[CTN_MG_4]]="","",COUNT(AS$6:AS409))</f>
        <v/>
      </c>
      <c r="AW409" s="4">
        <f ca="1">IF(Table1[[#This Row],[ID_4]]="",IF(Table1[[#This Row],[ID_3]]="",IF(Table1[[#This Row],[ID_2]]="",IF(Table1[[#This Row],[ID_1]]="","",1),2),3),4)</f>
        <v>3</v>
      </c>
      <c r="AX409" s="3">
        <f ca="1">INDEX([1]!NOTA[TGL_H],Table1[[#This Row],[//NOTA]])</f>
        <v>45127</v>
      </c>
    </row>
    <row r="410" spans="1:50" x14ac:dyDescent="0.25">
      <c r="A410" s="1">
        <v>508</v>
      </c>
      <c r="D410" s="4" t="str">
        <f ca="1">INDEX([1]!NOTA[NB NOTA_C_QTY],Table1[[#This Row],[//NOTA]])</f>
        <v>geltizofancytg31762e144lsnuntana</v>
      </c>
      <c r="E410" s="4" t="str">
        <f ca="1">INDEX([1]!NOTA[NB NOTA_C_QTY],Table1[[#This Row],[//NOTA]])&amp;Table1[[#This Row],[MINGGU]]</f>
        <v>geltizofancytg31762e144lsnuntana3</v>
      </c>
      <c r="F410" s="4">
        <f t="shared" si="8"/>
        <v>508</v>
      </c>
      <c r="G410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10" s="4">
        <f ca="1">MATCH(Table1[[#This Row],[NB NOTA_C_QTY]],[2]!db[NB NOTA_C_QTY+F],0)</f>
        <v>1314</v>
      </c>
      <c r="I410" s="4" t="str">
        <f ca="1">INDEX(INDIRECT($4:$4),Table1[//DB])</f>
        <v>Bp Gel Tizo Fancy TG31762-E</v>
      </c>
      <c r="J410" s="4" t="str">
        <f ca="1">INDEX(INDIRECT($4:$4),Table1[//DB])</f>
        <v>UNTANA</v>
      </c>
      <c r="K410" s="5" t="str">
        <f ca="1">INDEX(INDIRECT($4:$4),Table1[//DB])</f>
        <v>DB STATIONERY</v>
      </c>
      <c r="L410" s="4" t="str">
        <f ca="1">INDEX(INDIRECT($4:$4),Table1[//DB])</f>
        <v>144 LSN</v>
      </c>
      <c r="M410" s="4" t="str">
        <f ca="1">INDEX(INDIRECT($4:$4),Table1[//DB])</f>
        <v>pen</v>
      </c>
      <c r="N410" s="4" t="str">
        <f ca="1">INDEX(INDIRECT($4:$4),Table1[//DB])</f>
        <v>144</v>
      </c>
      <c r="O410" s="4" t="str">
        <f ca="1">INDEX(INDIRECT($4:$4),Table1[//DB])</f>
        <v>LSN</v>
      </c>
      <c r="P410" s="4">
        <f ca="1">INDEX(INDIRECT($4:$4),Table1[//DB])</f>
        <v>12</v>
      </c>
      <c r="Q410" s="4" t="str">
        <f ca="1">INDEX(INDIRECT($4:$4),Table1[//DB])</f>
        <v>PCS</v>
      </c>
      <c r="R410" s="4" t="str">
        <f ca="1">INDEX(INDIRECT($4:$4),Table1[//DB])</f>
        <v/>
      </c>
      <c r="S410" s="4" t="str">
        <f ca="1">INDEX(INDIRECT($4:$4),Table1[//DB])</f>
        <v/>
      </c>
      <c r="T410" s="4">
        <f ca="1">INDEX(INDIRECT($4:$4),Table1[//DB])</f>
        <v>1728</v>
      </c>
      <c r="U410" s="4" t="str">
        <f ca="1">INDEX(INDIRECT($4:$4),Table1[//DB])</f>
        <v>PCS</v>
      </c>
      <c r="V410" s="4"/>
      <c r="W410" s="2">
        <f>INDEX([1]!NOTA[C],Table1[[#This Row],[//NOTA]])</f>
        <v>1</v>
      </c>
      <c r="X410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10" s="2">
        <f ca="1">INDEX(INDIRECT($2:$2),Table1[//NOTA])</f>
        <v>0</v>
      </c>
      <c r="Z410" s="2">
        <f>IF(Table1[[#This Row],[CTN]]&lt;1,"",INDEX([1]!NOTA[QTY],Table1[[#This Row],[//NOTA]]))</f>
        <v>144</v>
      </c>
      <c r="AA410" s="2" t="str">
        <f>IF(Table1[[#This Row],[CTN]]&lt;1,"",INDEX([1]!NOTA[STN],Table1[[#This Row],[//NOTA]]))</f>
        <v>LSN</v>
      </c>
      <c r="AB410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</v>
      </c>
      <c r="AC410" s="4" t="str">
        <f>IF(Table1[[#This Row],[CTN]]&lt;1,INDEX([1]!NOTA[QTY],Table1[[#This Row],[//NOTA]]),"")</f>
        <v/>
      </c>
      <c r="AD410" s="4" t="str">
        <f>IF(Table1[[#This Row],[SISA]]="","",INDEX([1]!NOTA[STN],Table1[[#This Row],[//NOTA]]))</f>
        <v/>
      </c>
      <c r="AE41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10" s="2" t="str">
        <f>IF(Table1[[#This Row],[SISA X]]="","",Table1[[#This Row],[STN X]])</f>
        <v/>
      </c>
      <c r="AG410" s="2" t="str">
        <f ca="1">IF(AND(AX$5:AX$509&gt;=$3:$3,AX$5:AX$509&lt;=$4:$4),Table1[[#This Row],[CTN]],"")</f>
        <v/>
      </c>
      <c r="AH410" s="2" t="str">
        <f ca="1">IF(Table1[[#This Row],[CTN_MG_1]]="","",Table1[[#This Row],[SISA X]])</f>
        <v/>
      </c>
      <c r="AI410" s="2" t="str">
        <f ca="1">IF(Table1[[#This Row],[QTY_ECER_MG_1]]="","",Table1[[#This Row],[STN SISA X]])</f>
        <v/>
      </c>
      <c r="AJ410" s="2" t="str">
        <f ca="1">IF(Table1[[#This Row],[CTN_MG_1]]="","",COUNT(AG$6:AG410))</f>
        <v/>
      </c>
      <c r="AK410" s="2" t="str">
        <f ca="1">IF(AND(Table1[TGL_H]&gt;=$3:$3,Table1[TGL_H]&lt;=$4:$4),Table1[CTN],"")</f>
        <v/>
      </c>
      <c r="AL410" s="2" t="str">
        <f ca="1">IF(Table1[[#This Row],[CTN_MG_2]]="","",Table1[[#This Row],[SISA X]])</f>
        <v/>
      </c>
      <c r="AM410" s="2" t="str">
        <f ca="1">IF(Table1[[#This Row],[QTY_ECER_MG_2]]="","",Table1[[#This Row],[STN SISA X]])</f>
        <v/>
      </c>
      <c r="AN410" s="2" t="str">
        <f ca="1">IF(Table1[[#This Row],[CTN_MG_2]]="","",COUNT(AK$6:AK410))</f>
        <v/>
      </c>
      <c r="AO410" s="2">
        <f ca="1">IF(AND(AX$5:AX$509&gt;=$3:$3,AX$5:AX$509&lt;=$4:$4),Table1[[#This Row],[CTN]],"")</f>
        <v>1</v>
      </c>
      <c r="AP410" s="2" t="str">
        <f ca="1">IF(Table1[[#This Row],[CTN_MG_3]]="","",Table1[[#This Row],[SISA X]])</f>
        <v/>
      </c>
      <c r="AQ410" s="2" t="str">
        <f ca="1">IF(Table1[[#This Row],[QTY_ECER_MG_3]]="","",Table1[[#This Row],[STN SISA X]])</f>
        <v/>
      </c>
      <c r="AR410" s="4">
        <f ca="1">IF(Table1[[#This Row],[CTN_MG_3]]="","",COUNT(AO$6:AO410))</f>
        <v>88</v>
      </c>
      <c r="AS410" s="4" t="str">
        <f ca="1">IF(AND(Table1[[#This Row],[TGL_H]]&gt;=$3:$3,Table1[[#This Row],[TGL_H]]&lt;=$4:$4),Table1[[#This Row],[CTN]],"")</f>
        <v/>
      </c>
      <c r="AT410" s="4" t="str">
        <f ca="1">IF(Table1[[#This Row],[CTN_MG_4]]="","",Table1[[#This Row],[SISA X]])</f>
        <v/>
      </c>
      <c r="AU410" s="4" t="str">
        <f ca="1">IF(Table1[[#This Row],[QTY_ECER_MG_4]]="","",Table1[[#This Row],[STN SISA X]])</f>
        <v/>
      </c>
      <c r="AV410" s="4" t="str">
        <f ca="1">IF(Table1[[#This Row],[CTN_MG_4]]="","",COUNT(AS$6:AS410))</f>
        <v/>
      </c>
      <c r="AW410" s="4">
        <f ca="1">IF(Table1[[#This Row],[ID_4]]="",IF(Table1[[#This Row],[ID_3]]="",IF(Table1[[#This Row],[ID_2]]="",IF(Table1[[#This Row],[ID_1]]="","",1),2),3),4)</f>
        <v>3</v>
      </c>
      <c r="AX410" s="3">
        <f ca="1">INDEX([1]!NOTA[TGL_H],Table1[[#This Row],[//NOTA]])</f>
        <v>45127</v>
      </c>
    </row>
    <row r="411" spans="1:50" x14ac:dyDescent="0.25">
      <c r="A411" s="1">
        <v>509</v>
      </c>
      <c r="D411" s="4" t="str">
        <f ca="1">INDEX([1]!NOTA[NB NOTA_C_QTY],Table1[[#This Row],[//NOTA]])</f>
        <v>geltizofancytg31763e144lsnuntana</v>
      </c>
      <c r="E411" s="4" t="str">
        <f ca="1">INDEX([1]!NOTA[NB NOTA_C_QTY],Table1[[#This Row],[//NOTA]])&amp;Table1[[#This Row],[MINGGU]]</f>
        <v>geltizofancytg31763e144lsnuntana3</v>
      </c>
      <c r="F411" s="4">
        <f t="shared" si="8"/>
        <v>509</v>
      </c>
      <c r="G411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11" s="4">
        <f ca="1">MATCH(Table1[[#This Row],[NB NOTA_C_QTY]],[2]!db[NB NOTA_C_QTY+F],0)</f>
        <v>1315</v>
      </c>
      <c r="I411" s="4" t="str">
        <f ca="1">INDEX(INDIRECT($4:$4),Table1[//DB])</f>
        <v>Bp Gel Tizo Fancy TG31763-E</v>
      </c>
      <c r="J411" s="4" t="str">
        <f ca="1">INDEX(INDIRECT($4:$4),Table1[//DB])</f>
        <v>UNTANA</v>
      </c>
      <c r="K411" s="5" t="str">
        <f ca="1">INDEX(INDIRECT($4:$4),Table1[//DB])</f>
        <v>DB STATIONERY</v>
      </c>
      <c r="L411" s="4" t="str">
        <f ca="1">INDEX(INDIRECT($4:$4),Table1[//DB])</f>
        <v>144 LSN</v>
      </c>
      <c r="M411" s="4" t="str">
        <f ca="1">INDEX(INDIRECT($4:$4),Table1[//DB])</f>
        <v>pen</v>
      </c>
      <c r="N411" s="4" t="str">
        <f ca="1">INDEX(INDIRECT($4:$4),Table1[//DB])</f>
        <v>144</v>
      </c>
      <c r="O411" s="4" t="str">
        <f ca="1">INDEX(INDIRECT($4:$4),Table1[//DB])</f>
        <v>LSN</v>
      </c>
      <c r="P411" s="4">
        <f ca="1">INDEX(INDIRECT($4:$4),Table1[//DB])</f>
        <v>12</v>
      </c>
      <c r="Q411" s="4" t="str">
        <f ca="1">INDEX(INDIRECT($4:$4),Table1[//DB])</f>
        <v>PCS</v>
      </c>
      <c r="R411" s="4" t="str">
        <f ca="1">INDEX(INDIRECT($4:$4),Table1[//DB])</f>
        <v/>
      </c>
      <c r="S411" s="4" t="str">
        <f ca="1">INDEX(INDIRECT($4:$4),Table1[//DB])</f>
        <v/>
      </c>
      <c r="T411" s="4">
        <f ca="1">INDEX(INDIRECT($4:$4),Table1[//DB])</f>
        <v>1728</v>
      </c>
      <c r="U411" s="4" t="str">
        <f ca="1">INDEX(INDIRECT($4:$4),Table1[//DB])</f>
        <v>PCS</v>
      </c>
      <c r="V411" s="4"/>
      <c r="W411" s="2">
        <f>INDEX([1]!NOTA[C],Table1[[#This Row],[//NOTA]])</f>
        <v>1</v>
      </c>
      <c r="X411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11" s="2">
        <f ca="1">INDEX(INDIRECT($2:$2),Table1[//NOTA])</f>
        <v>0</v>
      </c>
      <c r="Z411" s="2">
        <f>IF(Table1[[#This Row],[CTN]]&lt;1,"",INDEX([1]!NOTA[QTY],Table1[[#This Row],[//NOTA]]))</f>
        <v>144</v>
      </c>
      <c r="AA411" s="2" t="str">
        <f>IF(Table1[[#This Row],[CTN]]&lt;1,"",INDEX([1]!NOTA[STN],Table1[[#This Row],[//NOTA]]))</f>
        <v>LSN</v>
      </c>
      <c r="AB411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</v>
      </c>
      <c r="AC411" s="4" t="str">
        <f>IF(Table1[[#This Row],[CTN]]&lt;1,INDEX([1]!NOTA[QTY],Table1[[#This Row],[//NOTA]]),"")</f>
        <v/>
      </c>
      <c r="AD411" s="4" t="str">
        <f>IF(Table1[[#This Row],[SISA]]="","",INDEX([1]!NOTA[STN],Table1[[#This Row],[//NOTA]]))</f>
        <v/>
      </c>
      <c r="AE41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11" s="2" t="str">
        <f>IF(Table1[[#This Row],[SISA X]]="","",Table1[[#This Row],[STN X]])</f>
        <v/>
      </c>
      <c r="AG411" s="2" t="str">
        <f ca="1">IF(AND(AX$5:AX$592&gt;=$3:$3,AX$5:AX$592&lt;=$4:$4),Table1[[#This Row],[CTN]],"")</f>
        <v/>
      </c>
      <c r="AH411" s="2" t="str">
        <f ca="1">IF(Table1[[#This Row],[CTN_MG_1]]="","",Table1[[#This Row],[SISA X]])</f>
        <v/>
      </c>
      <c r="AI411" s="2" t="str">
        <f ca="1">IF(Table1[[#This Row],[QTY_ECER_MG_1]]="","",Table1[[#This Row],[STN SISA X]])</f>
        <v/>
      </c>
      <c r="AJ411" s="2" t="str">
        <f ca="1">IF(Table1[[#This Row],[CTN_MG_1]]="","",COUNT(AG$6:AG411))</f>
        <v/>
      </c>
      <c r="AK411" s="2" t="str">
        <f ca="1">IF(AND(Table1[TGL_H]&gt;=$3:$3,Table1[TGL_H]&lt;=$4:$4),Table1[CTN],"")</f>
        <v/>
      </c>
      <c r="AL411" s="2" t="str">
        <f ca="1">IF(Table1[[#This Row],[CTN_MG_2]]="","",Table1[[#This Row],[SISA X]])</f>
        <v/>
      </c>
      <c r="AM411" s="2" t="str">
        <f ca="1">IF(Table1[[#This Row],[QTY_ECER_MG_2]]="","",Table1[[#This Row],[STN SISA X]])</f>
        <v/>
      </c>
      <c r="AN411" s="2" t="str">
        <f ca="1">IF(Table1[[#This Row],[CTN_MG_2]]="","",COUNT(AK$6:AK411))</f>
        <v/>
      </c>
      <c r="AO411" s="2">
        <f ca="1">IF(AND(AX$5:AX$592&gt;=$3:$3,AX$5:AX$592&lt;=$4:$4),Table1[[#This Row],[CTN]],"")</f>
        <v>1</v>
      </c>
      <c r="AP411" s="2" t="str">
        <f ca="1">IF(Table1[[#This Row],[CTN_MG_3]]="","",Table1[[#This Row],[SISA X]])</f>
        <v/>
      </c>
      <c r="AQ411" s="2" t="str">
        <f ca="1">IF(Table1[[#This Row],[QTY_ECER_MG_3]]="","",Table1[[#This Row],[STN SISA X]])</f>
        <v/>
      </c>
      <c r="AR411" s="4">
        <f ca="1">IF(Table1[[#This Row],[CTN_MG_3]]="","",COUNT(AO$6:AO411))</f>
        <v>89</v>
      </c>
      <c r="AS411" s="4" t="str">
        <f ca="1">IF(AND(Table1[[#This Row],[TGL_H]]&gt;=$3:$3,Table1[[#This Row],[TGL_H]]&lt;=$4:$4),Table1[[#This Row],[CTN]],"")</f>
        <v/>
      </c>
      <c r="AT411" s="4" t="str">
        <f ca="1">IF(Table1[[#This Row],[CTN_MG_4]]="","",Table1[[#This Row],[SISA X]])</f>
        <v/>
      </c>
      <c r="AU411" s="4" t="str">
        <f ca="1">IF(Table1[[#This Row],[QTY_ECER_MG_4]]="","",Table1[[#This Row],[STN SISA X]])</f>
        <v/>
      </c>
      <c r="AV411" s="4" t="str">
        <f ca="1">IF(Table1[[#This Row],[CTN_MG_4]]="","",COUNT(AS$6:AS411))</f>
        <v/>
      </c>
      <c r="AW411" s="4">
        <f ca="1">IF(Table1[[#This Row],[ID_4]]="",IF(Table1[[#This Row],[ID_3]]="",IF(Table1[[#This Row],[ID_2]]="",IF(Table1[[#This Row],[ID_1]]="","",1),2),3),4)</f>
        <v>3</v>
      </c>
      <c r="AX411" s="3">
        <f ca="1">INDEX([1]!NOTA[TGL_H],Table1[[#This Row],[//NOTA]])</f>
        <v>45127</v>
      </c>
    </row>
    <row r="412" spans="1:50" x14ac:dyDescent="0.25">
      <c r="A412" s="1">
        <v>510</v>
      </c>
      <c r="D412" s="4" t="str">
        <f ca="1">INDEX([1]!NOTA[NB NOTA_C_QTY],Table1[[#This Row],[//NOTA]])</f>
        <v>geltizofancytg31590e144lsnuntana</v>
      </c>
      <c r="E412" s="4" t="str">
        <f ca="1">INDEX([1]!NOTA[NB NOTA_C_QTY],Table1[[#This Row],[//NOTA]])&amp;Table1[[#This Row],[MINGGU]]</f>
        <v>geltizofancytg31590e144lsnuntana3</v>
      </c>
      <c r="F412" s="4">
        <f t="shared" si="8"/>
        <v>510</v>
      </c>
      <c r="G412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12" s="4">
        <f ca="1">MATCH(Table1[[#This Row],[NB NOTA_C_QTY]],[2]!db[NB NOTA_C_QTY+F],0)</f>
        <v>1313</v>
      </c>
      <c r="I412" s="4" t="str">
        <f ca="1">INDEX(INDIRECT($4:$4),Table1[//DB])</f>
        <v>Bp Gel Tizo Fancy TG31590-E</v>
      </c>
      <c r="J412" s="4" t="str">
        <f ca="1">INDEX(INDIRECT($4:$4),Table1[//DB])</f>
        <v>UNTANA</v>
      </c>
      <c r="K412" s="5" t="str">
        <f ca="1">INDEX(INDIRECT($4:$4),Table1[//DB])</f>
        <v>DB STATIONERY</v>
      </c>
      <c r="L412" s="4" t="str">
        <f ca="1">INDEX(INDIRECT($4:$4),Table1[//DB])</f>
        <v>144 LSN</v>
      </c>
      <c r="M412" s="4" t="str">
        <f ca="1">INDEX(INDIRECT($4:$4),Table1[//DB])</f>
        <v>pen</v>
      </c>
      <c r="N412" s="4" t="str">
        <f ca="1">INDEX(INDIRECT($4:$4),Table1[//DB])</f>
        <v>144</v>
      </c>
      <c r="O412" s="4" t="str">
        <f ca="1">INDEX(INDIRECT($4:$4),Table1[//DB])</f>
        <v>LSN</v>
      </c>
      <c r="P412" s="4">
        <f ca="1">INDEX(INDIRECT($4:$4),Table1[//DB])</f>
        <v>12</v>
      </c>
      <c r="Q412" s="4" t="str">
        <f ca="1">INDEX(INDIRECT($4:$4),Table1[//DB])</f>
        <v>PCS</v>
      </c>
      <c r="R412" s="4" t="str">
        <f ca="1">INDEX(INDIRECT($4:$4),Table1[//DB])</f>
        <v/>
      </c>
      <c r="S412" s="4" t="str">
        <f ca="1">INDEX(INDIRECT($4:$4),Table1[//DB])</f>
        <v/>
      </c>
      <c r="T412" s="4">
        <f ca="1">INDEX(INDIRECT($4:$4),Table1[//DB])</f>
        <v>1728</v>
      </c>
      <c r="U412" s="4" t="str">
        <f ca="1">INDEX(INDIRECT($4:$4),Table1[//DB])</f>
        <v>PCS</v>
      </c>
      <c r="V412" s="4"/>
      <c r="W412" s="2">
        <f>INDEX([1]!NOTA[C],Table1[[#This Row],[//NOTA]])</f>
        <v>1</v>
      </c>
      <c r="X412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12" s="2">
        <f ca="1">INDEX(INDIRECT($2:$2),Table1[//NOTA])</f>
        <v>0</v>
      </c>
      <c r="Z412" s="2">
        <f>IF(Table1[[#This Row],[CTN]]&lt;1,"",INDEX([1]!NOTA[QTY],Table1[[#This Row],[//NOTA]]))</f>
        <v>144</v>
      </c>
      <c r="AA412" s="2" t="str">
        <f>IF(Table1[[#This Row],[CTN]]&lt;1,"",INDEX([1]!NOTA[STN],Table1[[#This Row],[//NOTA]]))</f>
        <v>LSN</v>
      </c>
      <c r="AB412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</v>
      </c>
      <c r="AC412" s="4" t="str">
        <f>IF(Table1[[#This Row],[CTN]]&lt;1,INDEX([1]!NOTA[QTY],Table1[[#This Row],[//NOTA]]),"")</f>
        <v/>
      </c>
      <c r="AD412" s="4" t="str">
        <f>IF(Table1[[#This Row],[SISA]]="","",INDEX([1]!NOTA[STN],Table1[[#This Row],[//NOTA]]))</f>
        <v/>
      </c>
      <c r="AE41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12" s="2" t="str">
        <f>IF(Table1[[#This Row],[SISA X]]="","",Table1[[#This Row],[STN X]])</f>
        <v/>
      </c>
      <c r="AG412" s="2" t="str">
        <f ca="1">IF(AND(AX$5:AX$509&gt;=$3:$3,AX$5:AX$509&lt;=$4:$4),Table1[[#This Row],[CTN]],"")</f>
        <v/>
      </c>
      <c r="AH412" s="2" t="str">
        <f ca="1">IF(Table1[[#This Row],[CTN_MG_1]]="","",Table1[[#This Row],[SISA X]])</f>
        <v/>
      </c>
      <c r="AI412" s="2" t="str">
        <f ca="1">IF(Table1[[#This Row],[QTY_ECER_MG_1]]="","",Table1[[#This Row],[STN SISA X]])</f>
        <v/>
      </c>
      <c r="AJ412" s="2" t="str">
        <f ca="1">IF(Table1[[#This Row],[CTN_MG_1]]="","",COUNT(AG$6:AG412))</f>
        <v/>
      </c>
      <c r="AK412" s="2" t="str">
        <f ca="1">IF(AND(Table1[TGL_H]&gt;=$3:$3,Table1[TGL_H]&lt;=$4:$4),Table1[CTN],"")</f>
        <v/>
      </c>
      <c r="AL412" s="2" t="str">
        <f ca="1">IF(Table1[[#This Row],[CTN_MG_2]]="","",Table1[[#This Row],[SISA X]])</f>
        <v/>
      </c>
      <c r="AM412" s="2" t="str">
        <f ca="1">IF(Table1[[#This Row],[QTY_ECER_MG_2]]="","",Table1[[#This Row],[STN SISA X]])</f>
        <v/>
      </c>
      <c r="AN412" s="2" t="str">
        <f ca="1">IF(Table1[[#This Row],[CTN_MG_2]]="","",COUNT(AK$6:AK412))</f>
        <v/>
      </c>
      <c r="AO412" s="2">
        <f ca="1">IF(AND(AX$5:AX$509&gt;=$3:$3,AX$5:AX$509&lt;=$4:$4),Table1[[#This Row],[CTN]],"")</f>
        <v>1</v>
      </c>
      <c r="AP412" s="2" t="str">
        <f ca="1">IF(Table1[[#This Row],[CTN_MG_3]]="","",Table1[[#This Row],[SISA X]])</f>
        <v/>
      </c>
      <c r="AQ412" s="2" t="str">
        <f ca="1">IF(Table1[[#This Row],[QTY_ECER_MG_3]]="","",Table1[[#This Row],[STN SISA X]])</f>
        <v/>
      </c>
      <c r="AR412" s="4">
        <f ca="1">IF(Table1[[#This Row],[CTN_MG_3]]="","",COUNT(AO$6:AO412))</f>
        <v>90</v>
      </c>
      <c r="AS412" s="4" t="str">
        <f ca="1">IF(AND(Table1[[#This Row],[TGL_H]]&gt;=$3:$3,Table1[[#This Row],[TGL_H]]&lt;=$4:$4),Table1[[#This Row],[CTN]],"")</f>
        <v/>
      </c>
      <c r="AT412" s="4" t="str">
        <f ca="1">IF(Table1[[#This Row],[CTN_MG_4]]="","",Table1[[#This Row],[SISA X]])</f>
        <v/>
      </c>
      <c r="AU412" s="4" t="str">
        <f ca="1">IF(Table1[[#This Row],[QTY_ECER_MG_4]]="","",Table1[[#This Row],[STN SISA X]])</f>
        <v/>
      </c>
      <c r="AV412" s="4" t="str">
        <f ca="1">IF(Table1[[#This Row],[CTN_MG_4]]="","",COUNT(AS$6:AS412))</f>
        <v/>
      </c>
      <c r="AW412" s="4">
        <f ca="1">IF(Table1[[#This Row],[ID_4]]="",IF(Table1[[#This Row],[ID_3]]="",IF(Table1[[#This Row],[ID_2]]="",IF(Table1[[#This Row],[ID_1]]="","",1),2),3),4)</f>
        <v>3</v>
      </c>
      <c r="AX412" s="3">
        <f ca="1">INDEX([1]!NOTA[TGL_H],Table1[[#This Row],[//NOTA]])</f>
        <v>45127</v>
      </c>
    </row>
    <row r="413" spans="1:50" x14ac:dyDescent="0.25">
      <c r="A413" s="1">
        <v>511</v>
      </c>
      <c r="D413" s="4" t="str">
        <f ca="1">INDEX([1]!NOTA[NB NOTA_C_QTY],Table1[[#This Row],[//NOTA]])</f>
        <v>geltizofancytg30802e144lsnuntana</v>
      </c>
      <c r="E413" s="4" t="str">
        <f ca="1">INDEX([1]!NOTA[NB NOTA_C_QTY],Table1[[#This Row],[//NOTA]])&amp;Table1[[#This Row],[MINGGU]]</f>
        <v>geltizofancytg30802e144lsnuntana3</v>
      </c>
      <c r="F413" s="4">
        <f t="shared" si="8"/>
        <v>511</v>
      </c>
      <c r="G413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13" s="4">
        <f ca="1">MATCH(Table1[[#This Row],[NB NOTA_C_QTY]],[2]!db[NB NOTA_C_QTY+F],0)</f>
        <v>1308</v>
      </c>
      <c r="I413" s="4" t="str">
        <f ca="1">INDEX(INDIRECT($4:$4),Table1[//DB])</f>
        <v>Bp Gel Tizo Fancy TG30802-E</v>
      </c>
      <c r="J413" s="4" t="str">
        <f ca="1">INDEX(INDIRECT($4:$4),Table1[//DB])</f>
        <v>UNTANA</v>
      </c>
      <c r="K413" s="5" t="str">
        <f ca="1">INDEX(INDIRECT($4:$4),Table1[//DB])</f>
        <v>DB STATIONERY</v>
      </c>
      <c r="L413" s="4" t="str">
        <f ca="1">INDEX(INDIRECT($4:$4),Table1[//DB])</f>
        <v>144 LSN</v>
      </c>
      <c r="M413" s="4" t="str">
        <f ca="1">INDEX(INDIRECT($4:$4),Table1[//DB])</f>
        <v>pen</v>
      </c>
      <c r="N413" s="4" t="str">
        <f ca="1">INDEX(INDIRECT($4:$4),Table1[//DB])</f>
        <v>144</v>
      </c>
      <c r="O413" s="4" t="str">
        <f ca="1">INDEX(INDIRECT($4:$4),Table1[//DB])</f>
        <v>LSN</v>
      </c>
      <c r="P413" s="4">
        <f ca="1">INDEX(INDIRECT($4:$4),Table1[//DB])</f>
        <v>12</v>
      </c>
      <c r="Q413" s="4" t="str">
        <f ca="1">INDEX(INDIRECT($4:$4),Table1[//DB])</f>
        <v>PCS</v>
      </c>
      <c r="R413" s="4" t="str">
        <f ca="1">INDEX(INDIRECT($4:$4),Table1[//DB])</f>
        <v/>
      </c>
      <c r="S413" s="4" t="str">
        <f ca="1">INDEX(INDIRECT($4:$4),Table1[//DB])</f>
        <v/>
      </c>
      <c r="T413" s="4">
        <f ca="1">INDEX(INDIRECT($4:$4),Table1[//DB])</f>
        <v>1728</v>
      </c>
      <c r="U413" s="4" t="str">
        <f ca="1">INDEX(INDIRECT($4:$4),Table1[//DB])</f>
        <v>PCS</v>
      </c>
      <c r="V413" s="4"/>
      <c r="W413" s="2">
        <f>INDEX([1]!NOTA[C],Table1[[#This Row],[//NOTA]])</f>
        <v>2</v>
      </c>
      <c r="X413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413" s="2">
        <f ca="1">INDEX(INDIRECT($2:$2),Table1[//NOTA])</f>
        <v>0</v>
      </c>
      <c r="Z413" s="2">
        <f>IF(Table1[[#This Row],[CTN]]&lt;1,"",INDEX([1]!NOTA[QTY],Table1[[#This Row],[//NOTA]]))</f>
        <v>288</v>
      </c>
      <c r="AA413" s="2" t="str">
        <f>IF(Table1[[#This Row],[CTN]]&lt;1,"",INDEX([1]!NOTA[STN],Table1[[#This Row],[//NOTA]]))</f>
        <v>LSN</v>
      </c>
      <c r="AB413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3456</v>
      </c>
      <c r="AC413" s="4" t="str">
        <f>IF(Table1[[#This Row],[CTN]]&lt;1,INDEX([1]!NOTA[QTY],Table1[[#This Row],[//NOTA]]),"")</f>
        <v/>
      </c>
      <c r="AD413" s="4" t="str">
        <f>IF(Table1[[#This Row],[SISA]]="","",INDEX([1]!NOTA[STN],Table1[[#This Row],[//NOTA]]))</f>
        <v/>
      </c>
      <c r="AE41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13" s="2" t="str">
        <f>IF(Table1[[#This Row],[SISA X]]="","",Table1[[#This Row],[STN X]])</f>
        <v/>
      </c>
      <c r="AG413" s="2" t="str">
        <f ca="1">IF(AND(AX$5:AX$592&gt;=$3:$3,AX$5:AX$592&lt;=$4:$4),Table1[[#This Row],[CTN]],"")</f>
        <v/>
      </c>
      <c r="AH413" s="2" t="str">
        <f ca="1">IF(Table1[[#This Row],[CTN_MG_1]]="","",Table1[[#This Row],[SISA X]])</f>
        <v/>
      </c>
      <c r="AI413" s="2" t="str">
        <f ca="1">IF(Table1[[#This Row],[QTY_ECER_MG_1]]="","",Table1[[#This Row],[STN SISA X]])</f>
        <v/>
      </c>
      <c r="AJ413" s="2" t="str">
        <f ca="1">IF(Table1[[#This Row],[CTN_MG_1]]="","",COUNT(AG$6:AG413))</f>
        <v/>
      </c>
      <c r="AK413" s="2" t="str">
        <f ca="1">IF(AND(Table1[TGL_H]&gt;=$3:$3,Table1[TGL_H]&lt;=$4:$4),Table1[CTN],"")</f>
        <v/>
      </c>
      <c r="AL413" s="2" t="str">
        <f ca="1">IF(Table1[[#This Row],[CTN_MG_2]]="","",Table1[[#This Row],[SISA X]])</f>
        <v/>
      </c>
      <c r="AM413" s="2" t="str">
        <f ca="1">IF(Table1[[#This Row],[QTY_ECER_MG_2]]="","",Table1[[#This Row],[STN SISA X]])</f>
        <v/>
      </c>
      <c r="AN413" s="2" t="str">
        <f ca="1">IF(Table1[[#This Row],[CTN_MG_2]]="","",COUNT(AK$6:AK413))</f>
        <v/>
      </c>
      <c r="AO413" s="2">
        <f ca="1">IF(AND(AX$5:AX$592&gt;=$3:$3,AX$5:AX$592&lt;=$4:$4),Table1[[#This Row],[CTN]],"")</f>
        <v>2</v>
      </c>
      <c r="AP413" s="2" t="str">
        <f ca="1">IF(Table1[[#This Row],[CTN_MG_3]]="","",Table1[[#This Row],[SISA X]])</f>
        <v/>
      </c>
      <c r="AQ413" s="2" t="str">
        <f ca="1">IF(Table1[[#This Row],[QTY_ECER_MG_3]]="","",Table1[[#This Row],[STN SISA X]])</f>
        <v/>
      </c>
      <c r="AR413" s="4">
        <f ca="1">IF(Table1[[#This Row],[CTN_MG_3]]="","",COUNT(AO$6:AO413))</f>
        <v>91</v>
      </c>
      <c r="AS413" s="4" t="str">
        <f ca="1">IF(AND(Table1[[#This Row],[TGL_H]]&gt;=$3:$3,Table1[[#This Row],[TGL_H]]&lt;=$4:$4),Table1[[#This Row],[CTN]],"")</f>
        <v/>
      </c>
      <c r="AT413" s="4" t="str">
        <f ca="1">IF(Table1[[#This Row],[CTN_MG_4]]="","",Table1[[#This Row],[SISA X]])</f>
        <v/>
      </c>
      <c r="AU413" s="4" t="str">
        <f ca="1">IF(Table1[[#This Row],[QTY_ECER_MG_4]]="","",Table1[[#This Row],[STN SISA X]])</f>
        <v/>
      </c>
      <c r="AV413" s="4" t="str">
        <f ca="1">IF(Table1[[#This Row],[CTN_MG_4]]="","",COUNT(AS$6:AS413))</f>
        <v/>
      </c>
      <c r="AW413" s="4">
        <f ca="1">IF(Table1[[#This Row],[ID_4]]="",IF(Table1[[#This Row],[ID_3]]="",IF(Table1[[#This Row],[ID_2]]="",IF(Table1[[#This Row],[ID_1]]="","",1),2),3),4)</f>
        <v>3</v>
      </c>
      <c r="AX413" s="3">
        <f ca="1">INDEX([1]!NOTA[TGL_H],Table1[[#This Row],[//NOTA]])</f>
        <v>45127</v>
      </c>
    </row>
    <row r="414" spans="1:50" x14ac:dyDescent="0.25">
      <c r="A414" s="1">
        <v>512</v>
      </c>
      <c r="D414" s="4" t="str">
        <f ca="1">INDEX([1]!NOTA[NB NOTA_C_QTY],Table1[[#This Row],[//NOTA]])</f>
        <v>geltizofancytg30900e144lsnuntana</v>
      </c>
      <c r="E414" s="4" t="str">
        <f ca="1">INDEX([1]!NOTA[NB NOTA_C_QTY],Table1[[#This Row],[//NOTA]])&amp;Table1[[#This Row],[MINGGU]]</f>
        <v>geltizofancytg30900e144lsnuntana3</v>
      </c>
      <c r="F414" s="4">
        <f t="shared" si="8"/>
        <v>512</v>
      </c>
      <c r="G414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14" s="4">
        <f ca="1">MATCH(Table1[[#This Row],[NB NOTA_C_QTY]],[2]!db[NB NOTA_C_QTY+F],0)</f>
        <v>1309</v>
      </c>
      <c r="I414" s="4" t="str">
        <f ca="1">INDEX(INDIRECT($4:$4),Table1[//DB])</f>
        <v>Bp Gel Tizo Fancy TG30900-E</v>
      </c>
      <c r="J414" s="4" t="str">
        <f ca="1">INDEX(INDIRECT($4:$4),Table1[//DB])</f>
        <v>UNTANA</v>
      </c>
      <c r="K414" s="5" t="str">
        <f ca="1">INDEX(INDIRECT($4:$4),Table1[//DB])</f>
        <v>DB STATIONERY</v>
      </c>
      <c r="L414" s="4" t="str">
        <f ca="1">INDEX(INDIRECT($4:$4),Table1[//DB])</f>
        <v>144 LSN</v>
      </c>
      <c r="M414" s="4" t="str">
        <f ca="1">INDEX(INDIRECT($4:$4),Table1[//DB])</f>
        <v>pen</v>
      </c>
      <c r="N414" s="4" t="str">
        <f ca="1">INDEX(INDIRECT($4:$4),Table1[//DB])</f>
        <v>144</v>
      </c>
      <c r="O414" s="4" t="str">
        <f ca="1">INDEX(INDIRECT($4:$4),Table1[//DB])</f>
        <v>LSN</v>
      </c>
      <c r="P414" s="4">
        <f ca="1">INDEX(INDIRECT($4:$4),Table1[//DB])</f>
        <v>12</v>
      </c>
      <c r="Q414" s="4" t="str">
        <f ca="1">INDEX(INDIRECT($4:$4),Table1[//DB])</f>
        <v>PCS</v>
      </c>
      <c r="R414" s="4" t="str">
        <f ca="1">INDEX(INDIRECT($4:$4),Table1[//DB])</f>
        <v/>
      </c>
      <c r="S414" s="4" t="str">
        <f ca="1">INDEX(INDIRECT($4:$4),Table1[//DB])</f>
        <v/>
      </c>
      <c r="T414" s="4">
        <f ca="1">INDEX(INDIRECT($4:$4),Table1[//DB])</f>
        <v>1728</v>
      </c>
      <c r="U414" s="4" t="str">
        <f ca="1">INDEX(INDIRECT($4:$4),Table1[//DB])</f>
        <v>PCS</v>
      </c>
      <c r="V414" s="4"/>
      <c r="W414" s="2">
        <f>INDEX([1]!NOTA[C],Table1[[#This Row],[//NOTA]])</f>
        <v>1</v>
      </c>
      <c r="X414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14" s="2">
        <f ca="1">INDEX(INDIRECT($2:$2),Table1[//NOTA])</f>
        <v>0</v>
      </c>
      <c r="Z414" s="2">
        <f>IF(Table1[[#This Row],[CTN]]&lt;1,"",INDEX([1]!NOTA[QTY],Table1[[#This Row],[//NOTA]]))</f>
        <v>144</v>
      </c>
      <c r="AA414" s="2" t="str">
        <f>IF(Table1[[#This Row],[CTN]]&lt;1,"",INDEX([1]!NOTA[STN],Table1[[#This Row],[//NOTA]]))</f>
        <v>LSN</v>
      </c>
      <c r="AB414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</v>
      </c>
      <c r="AC414" s="4" t="str">
        <f>IF(Table1[[#This Row],[CTN]]&lt;1,INDEX([1]!NOTA[QTY],Table1[[#This Row],[//NOTA]]),"")</f>
        <v/>
      </c>
      <c r="AD414" s="4" t="str">
        <f>IF(Table1[[#This Row],[SISA]]="","",INDEX([1]!NOTA[STN],Table1[[#This Row],[//NOTA]]))</f>
        <v/>
      </c>
      <c r="AE41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14" s="2" t="str">
        <f>IF(Table1[[#This Row],[SISA X]]="","",Table1[[#This Row],[STN X]])</f>
        <v/>
      </c>
      <c r="AG414" s="2" t="str">
        <f ca="1">IF(AND(AX$5:AX$509&gt;=$3:$3,AX$5:AX$509&lt;=$4:$4),Table1[[#This Row],[CTN]],"")</f>
        <v/>
      </c>
      <c r="AH414" s="2" t="str">
        <f ca="1">IF(Table1[[#This Row],[CTN_MG_1]]="","",Table1[[#This Row],[SISA X]])</f>
        <v/>
      </c>
      <c r="AI414" s="2" t="str">
        <f ca="1">IF(Table1[[#This Row],[QTY_ECER_MG_1]]="","",Table1[[#This Row],[STN SISA X]])</f>
        <v/>
      </c>
      <c r="AJ414" s="2" t="str">
        <f ca="1">IF(Table1[[#This Row],[CTN_MG_1]]="","",COUNT(AG$6:AG414))</f>
        <v/>
      </c>
      <c r="AK414" s="2" t="str">
        <f ca="1">IF(AND(Table1[TGL_H]&gt;=$3:$3,Table1[TGL_H]&lt;=$4:$4),Table1[CTN],"")</f>
        <v/>
      </c>
      <c r="AL414" s="2" t="str">
        <f ca="1">IF(Table1[[#This Row],[CTN_MG_2]]="","",Table1[[#This Row],[SISA X]])</f>
        <v/>
      </c>
      <c r="AM414" s="2" t="str">
        <f ca="1">IF(Table1[[#This Row],[QTY_ECER_MG_2]]="","",Table1[[#This Row],[STN SISA X]])</f>
        <v/>
      </c>
      <c r="AN414" s="2" t="str">
        <f ca="1">IF(Table1[[#This Row],[CTN_MG_2]]="","",COUNT(AK$6:AK414))</f>
        <v/>
      </c>
      <c r="AO414" s="2">
        <f ca="1">IF(AND(AX$5:AX$509&gt;=$3:$3,AX$5:AX$509&lt;=$4:$4),Table1[[#This Row],[CTN]],"")</f>
        <v>1</v>
      </c>
      <c r="AP414" s="2" t="str">
        <f ca="1">IF(Table1[[#This Row],[CTN_MG_3]]="","",Table1[[#This Row],[SISA X]])</f>
        <v/>
      </c>
      <c r="AQ414" s="2" t="str">
        <f ca="1">IF(Table1[[#This Row],[QTY_ECER_MG_3]]="","",Table1[[#This Row],[STN SISA X]])</f>
        <v/>
      </c>
      <c r="AR414" s="4">
        <f ca="1">IF(Table1[[#This Row],[CTN_MG_3]]="","",COUNT(AO$6:AO414))</f>
        <v>92</v>
      </c>
      <c r="AS414" s="4" t="str">
        <f ca="1">IF(AND(Table1[[#This Row],[TGL_H]]&gt;=$3:$3,Table1[[#This Row],[TGL_H]]&lt;=$4:$4),Table1[[#This Row],[CTN]],"")</f>
        <v/>
      </c>
      <c r="AT414" s="4" t="str">
        <f ca="1">IF(Table1[[#This Row],[CTN_MG_4]]="","",Table1[[#This Row],[SISA X]])</f>
        <v/>
      </c>
      <c r="AU414" s="4" t="str">
        <f ca="1">IF(Table1[[#This Row],[QTY_ECER_MG_4]]="","",Table1[[#This Row],[STN SISA X]])</f>
        <v/>
      </c>
      <c r="AV414" s="4" t="str">
        <f ca="1">IF(Table1[[#This Row],[CTN_MG_4]]="","",COUNT(AS$6:AS414))</f>
        <v/>
      </c>
      <c r="AW414" s="4">
        <f ca="1">IF(Table1[[#This Row],[ID_4]]="",IF(Table1[[#This Row],[ID_3]]="",IF(Table1[[#This Row],[ID_2]]="",IF(Table1[[#This Row],[ID_1]]="","",1),2),3),4)</f>
        <v>3</v>
      </c>
      <c r="AX414" s="3">
        <f ca="1">INDEX([1]!NOTA[TGL_H],Table1[[#This Row],[//NOTA]])</f>
        <v>45127</v>
      </c>
    </row>
    <row r="415" spans="1:50" x14ac:dyDescent="0.25">
      <c r="A415" s="1">
        <v>514</v>
      </c>
      <c r="D415" s="4" t="str">
        <f ca="1">INDEX([1]!NOTA[NB NOTA_C_QTY],Table1[[#This Row],[//NOTA]])</f>
        <v>mejakarakter10pcsuntana</v>
      </c>
      <c r="E415" s="4" t="str">
        <f ca="1">INDEX([1]!NOTA[NB NOTA_C_QTY],Table1[[#This Row],[//NOTA]])&amp;Table1[[#This Row],[MINGGU]]</f>
        <v>mejakarakter10pcsuntana3</v>
      </c>
      <c r="F415" s="4">
        <f t="shared" si="8"/>
        <v>514</v>
      </c>
      <c r="G415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15" s="4">
        <f ca="1">MATCH(Table1[[#This Row],[NB NOTA_C_QTY]],[2]!db[NB NOTA_C_QTY+F],0)</f>
        <v>2088</v>
      </c>
      <c r="I415" s="4" t="str">
        <f ca="1">INDEX(INDIRECT($4:$4),Table1[//DB])</f>
        <v>Meja Karakter</v>
      </c>
      <c r="J415" s="4" t="str">
        <f ca="1">INDEX(INDIRECT($4:$4),Table1[//DB])</f>
        <v>UNTANA</v>
      </c>
      <c r="K415" s="5" t="str">
        <f ca="1">INDEX(INDIRECT($4:$4),Table1[//DB])</f>
        <v>KAWAN SETIA (FELIX)</v>
      </c>
      <c r="L415" s="4" t="str">
        <f ca="1">INDEX(INDIRECT($4:$4),Table1[//DB])</f>
        <v>10 PCS</v>
      </c>
      <c r="M415" s="4" t="str">
        <f ca="1">INDEX(INDIRECT($4:$4),Table1[//DB])</f>
        <v>meja</v>
      </c>
      <c r="N415" s="4" t="str">
        <f ca="1">INDEX(INDIRECT($4:$4),Table1[//DB])</f>
        <v>10</v>
      </c>
      <c r="O415" s="4" t="str">
        <f ca="1">INDEX(INDIRECT($4:$4),Table1[//DB])</f>
        <v>PCS</v>
      </c>
      <c r="P415" s="4" t="str">
        <f ca="1">INDEX(INDIRECT($4:$4),Table1[//DB])</f>
        <v/>
      </c>
      <c r="Q415" s="4" t="str">
        <f ca="1">INDEX(INDIRECT($4:$4),Table1[//DB])</f>
        <v/>
      </c>
      <c r="R415" s="4" t="str">
        <f ca="1">INDEX(INDIRECT($4:$4),Table1[//DB])</f>
        <v/>
      </c>
      <c r="S415" s="4" t="str">
        <f ca="1">INDEX(INDIRECT($4:$4),Table1[//DB])</f>
        <v/>
      </c>
      <c r="T415" s="4">
        <f ca="1">INDEX(INDIRECT($4:$4),Table1[//DB])</f>
        <v>10</v>
      </c>
      <c r="U415" s="4" t="str">
        <f ca="1">INDEX(INDIRECT($4:$4),Table1[//DB])</f>
        <v>PCS</v>
      </c>
      <c r="V415" s="4"/>
      <c r="W415" s="2">
        <f>INDEX([1]!NOTA[C],Table1[[#This Row],[//NOTA]])</f>
        <v>44</v>
      </c>
      <c r="X415" s="2">
        <f ca="1">IF(Table1[[#This Row],[Column5]]/Table1[[#This Row],[QTY X]]=Table1[[#This Row],[CTN]],Table1[[#This Row],[Column5]]/Table1[[#This Row],[QTY X]],Table1[[#This Row],[Column5]]/Table1[[#This Row],[QTY X]]&amp;" xxx ")</f>
        <v>44</v>
      </c>
      <c r="Y415" s="2">
        <f ca="1">INDEX(INDIRECT($2:$2),Table1[//NOTA])</f>
        <v>0</v>
      </c>
      <c r="Z415" s="2">
        <f>IF(Table1[[#This Row],[CTN]]&lt;1,"",INDEX([1]!NOTA[QTY],Table1[[#This Row],[//NOTA]]))</f>
        <v>440</v>
      </c>
      <c r="AA415" s="2" t="str">
        <f>IF(Table1[[#This Row],[CTN]]&lt;1,"",INDEX([1]!NOTA[STN],Table1[[#This Row],[//NOTA]]))</f>
        <v>PCS</v>
      </c>
      <c r="AB41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440</v>
      </c>
      <c r="AC415" s="4" t="str">
        <f>IF(Table1[[#This Row],[CTN]]&lt;1,INDEX([1]!NOTA[QTY],Table1[[#This Row],[//NOTA]]),"")</f>
        <v/>
      </c>
      <c r="AD415" s="4" t="str">
        <f>IF(Table1[[#This Row],[SISA]]="","",INDEX([1]!NOTA[STN],Table1[[#This Row],[//NOTA]]))</f>
        <v/>
      </c>
      <c r="AE41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15" s="2" t="str">
        <f>IF(Table1[[#This Row],[SISA X]]="","",Table1[[#This Row],[STN X]])</f>
        <v/>
      </c>
      <c r="AG415" s="2" t="str">
        <f ca="1">IF(AND(AX$5:AX$502&gt;=$3:$3,AX$5:AX$502&lt;=$4:$4),Table1[[#This Row],[CTN]],"")</f>
        <v/>
      </c>
      <c r="AH415" s="2" t="str">
        <f ca="1">IF(Table1[[#This Row],[CTN_MG_1]]="","",Table1[[#This Row],[SISA X]])</f>
        <v/>
      </c>
      <c r="AI415" s="2" t="str">
        <f ca="1">IF(Table1[[#This Row],[QTY_ECER_MG_1]]="","",Table1[[#This Row],[STN SISA X]])</f>
        <v/>
      </c>
      <c r="AJ415" s="2" t="str">
        <f ca="1">IF(Table1[[#This Row],[CTN_MG_1]]="","",COUNT(AG$6:AG415))</f>
        <v/>
      </c>
      <c r="AK415" s="2" t="str">
        <f ca="1">IF(AND(Table1[TGL_H]&gt;=$3:$3,Table1[TGL_H]&lt;=$4:$4),Table1[CTN],"")</f>
        <v/>
      </c>
      <c r="AL415" s="2" t="str">
        <f ca="1">IF(Table1[[#This Row],[CTN_MG_2]]="","",Table1[[#This Row],[SISA X]])</f>
        <v/>
      </c>
      <c r="AM415" s="2" t="str">
        <f ca="1">IF(Table1[[#This Row],[QTY_ECER_MG_2]]="","",Table1[[#This Row],[STN SISA X]])</f>
        <v/>
      </c>
      <c r="AN415" s="2" t="str">
        <f ca="1">IF(Table1[[#This Row],[CTN_MG_2]]="","",COUNT(AK$6:AK415))</f>
        <v/>
      </c>
      <c r="AO415" s="2">
        <f ca="1">IF(AND(AX$5:AX$502&gt;=$3:$3,AX$5:AX$502&lt;=$4:$4),Table1[[#This Row],[CTN]],"")</f>
        <v>44</v>
      </c>
      <c r="AP415" s="2" t="str">
        <f ca="1">IF(Table1[[#This Row],[CTN_MG_3]]="","",Table1[[#This Row],[SISA X]])</f>
        <v/>
      </c>
      <c r="AQ415" s="2" t="str">
        <f ca="1">IF(Table1[[#This Row],[QTY_ECER_MG_3]]="","",Table1[[#This Row],[STN SISA X]])</f>
        <v/>
      </c>
      <c r="AR415" s="4">
        <f ca="1">IF(Table1[[#This Row],[CTN_MG_3]]="","",COUNT(AO$6:AO415))</f>
        <v>93</v>
      </c>
      <c r="AS415" s="4" t="str">
        <f ca="1">IF(AND(Table1[[#This Row],[TGL_H]]&gt;=$3:$3,Table1[[#This Row],[TGL_H]]&lt;=$4:$4),Table1[[#This Row],[CTN]],"")</f>
        <v/>
      </c>
      <c r="AT415" s="4" t="str">
        <f ca="1">IF(Table1[[#This Row],[CTN_MG_4]]="","",Table1[[#This Row],[SISA X]])</f>
        <v/>
      </c>
      <c r="AU415" s="4" t="str">
        <f ca="1">IF(Table1[[#This Row],[QTY_ECER_MG_4]]="","",Table1[[#This Row],[STN SISA X]])</f>
        <v/>
      </c>
      <c r="AV415" s="4" t="str">
        <f ca="1">IF(Table1[[#This Row],[CTN_MG_4]]="","",COUNT(AS$6:AS415))</f>
        <v/>
      </c>
      <c r="AW415" s="4">
        <f ca="1">IF(Table1[[#This Row],[ID_4]]="",IF(Table1[[#This Row],[ID_3]]="",IF(Table1[[#This Row],[ID_2]]="",IF(Table1[[#This Row],[ID_1]]="","",1),2),3),4)</f>
        <v>3</v>
      </c>
      <c r="AX415" s="3">
        <f ca="1">INDEX([1]!NOTA[TGL_H],Table1[[#This Row],[//NOTA]])</f>
        <v>45127</v>
      </c>
    </row>
    <row r="416" spans="1:50" x14ac:dyDescent="0.25">
      <c r="A416" s="1">
        <v>516</v>
      </c>
      <c r="D416" s="4" t="str">
        <f ca="1">INDEX([1]!NOTA[NB NOTA_C_QTY],Table1[[#This Row],[//NOTA]])</f>
        <v>gunindospmcoklat60lsnuntana</v>
      </c>
      <c r="E416" s="4" t="str">
        <f ca="1">INDEX([1]!NOTA[NB NOTA_C_QTY],Table1[[#This Row],[//NOTA]])&amp;Table1[[#This Row],[MINGGU]]</f>
        <v>gunindospmcoklat60lsnuntana3</v>
      </c>
      <c r="F416" s="4">
        <f t="shared" si="8"/>
        <v>516</v>
      </c>
      <c r="G416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16" s="4">
        <f ca="1">MATCH(Table1[[#This Row],[NB NOTA_C_QTY]],[2]!db[NB NOTA_C_QTY+F],0)</f>
        <v>1776</v>
      </c>
      <c r="I416" s="4" t="str">
        <f ca="1">INDEX(INDIRECT($4:$4),Table1[//DB])</f>
        <v xml:space="preserve">Gunting Gunindo SPM Coklat </v>
      </c>
      <c r="J416" s="4" t="str">
        <f ca="1">INDEX(INDIRECT($4:$4),Table1[//DB])</f>
        <v>UNTANA</v>
      </c>
      <c r="K416" s="5" t="str">
        <f ca="1">INDEX(INDIRECT($4:$4),Table1[//DB])</f>
        <v>GUNINDO</v>
      </c>
      <c r="L416" s="4" t="str">
        <f ca="1">INDEX(INDIRECT($4:$4),Table1[//DB])</f>
        <v>60 LSN</v>
      </c>
      <c r="M416" s="4" t="str">
        <f ca="1">INDEX(INDIRECT($4:$4),Table1[//DB])</f>
        <v>gunting</v>
      </c>
      <c r="N416" s="4" t="str">
        <f ca="1">INDEX(INDIRECT($4:$4),Table1[//DB])</f>
        <v>60</v>
      </c>
      <c r="O416" s="4" t="str">
        <f ca="1">INDEX(INDIRECT($4:$4),Table1[//DB])</f>
        <v>LSN</v>
      </c>
      <c r="P416" s="4">
        <f ca="1">INDEX(INDIRECT($4:$4),Table1[//DB])</f>
        <v>12</v>
      </c>
      <c r="Q416" s="4" t="str">
        <f ca="1">INDEX(INDIRECT($4:$4),Table1[//DB])</f>
        <v>PCS</v>
      </c>
      <c r="R416" s="4" t="str">
        <f ca="1">INDEX(INDIRECT($4:$4),Table1[//DB])</f>
        <v/>
      </c>
      <c r="S416" s="4" t="str">
        <f ca="1">INDEX(INDIRECT($4:$4),Table1[//DB])</f>
        <v/>
      </c>
      <c r="T416" s="4">
        <f ca="1">INDEX(INDIRECT($4:$4),Table1[//DB])</f>
        <v>720</v>
      </c>
      <c r="U416" s="4" t="str">
        <f ca="1">INDEX(INDIRECT($4:$4),Table1[//DB])</f>
        <v>PCS</v>
      </c>
      <c r="V416" s="4"/>
      <c r="W416" s="2">
        <f>INDEX([1]!NOTA[C],Table1[[#This Row],[//NOTA]])</f>
        <v>2</v>
      </c>
      <c r="X416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416" s="2">
        <f ca="1">INDEX(INDIRECT($2:$2),Table1[//NOTA])</f>
        <v>0</v>
      </c>
      <c r="Z416" s="2">
        <f>IF(Table1[[#This Row],[CTN]]&lt;1,"",INDEX([1]!NOTA[QTY],Table1[[#This Row],[//NOTA]]))</f>
        <v>120</v>
      </c>
      <c r="AA416" s="2" t="str">
        <f>IF(Table1[[#This Row],[CTN]]&lt;1,"",INDEX([1]!NOTA[STN],Table1[[#This Row],[//NOTA]]))</f>
        <v>LSN</v>
      </c>
      <c r="AB416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1440</v>
      </c>
      <c r="AC416" s="4" t="str">
        <f>IF(Table1[[#This Row],[CTN]]&lt;1,INDEX([1]!NOTA[QTY],Table1[[#This Row],[//NOTA]]),"")</f>
        <v/>
      </c>
      <c r="AD416" s="4" t="str">
        <f>IF(Table1[[#This Row],[SISA]]="","",INDEX([1]!NOTA[STN],Table1[[#This Row],[//NOTA]]))</f>
        <v/>
      </c>
      <c r="AE41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16" s="2" t="str">
        <f>IF(Table1[[#This Row],[SISA X]]="","",Table1[[#This Row],[STN X]])</f>
        <v/>
      </c>
      <c r="AG416" s="2" t="str">
        <f ca="1">IF(AND(AX$5:AX$592&gt;=$3:$3,AX$5:AX$592&lt;=$4:$4),Table1[[#This Row],[CTN]],"")</f>
        <v/>
      </c>
      <c r="AH416" s="2" t="str">
        <f ca="1">IF(Table1[[#This Row],[CTN_MG_1]]="","",Table1[[#This Row],[SISA X]])</f>
        <v/>
      </c>
      <c r="AI416" s="2" t="str">
        <f ca="1">IF(Table1[[#This Row],[QTY_ECER_MG_1]]="","",Table1[[#This Row],[STN SISA X]])</f>
        <v/>
      </c>
      <c r="AJ416" s="2" t="str">
        <f ca="1">IF(Table1[[#This Row],[CTN_MG_1]]="","",COUNT(AG$6:AG416))</f>
        <v/>
      </c>
      <c r="AK416" s="2" t="str">
        <f ca="1">IF(AND(Table1[TGL_H]&gt;=$3:$3,Table1[TGL_H]&lt;=$4:$4),Table1[CTN],"")</f>
        <v/>
      </c>
      <c r="AL416" s="2" t="str">
        <f ca="1">IF(Table1[[#This Row],[CTN_MG_2]]="","",Table1[[#This Row],[SISA X]])</f>
        <v/>
      </c>
      <c r="AM416" s="2" t="str">
        <f ca="1">IF(Table1[[#This Row],[QTY_ECER_MG_2]]="","",Table1[[#This Row],[STN SISA X]])</f>
        <v/>
      </c>
      <c r="AN416" s="2" t="str">
        <f ca="1">IF(Table1[[#This Row],[CTN_MG_2]]="","",COUNT(AK$6:AK416))</f>
        <v/>
      </c>
      <c r="AO416" s="2">
        <f ca="1">IF(AND(AX$5:AX$592&gt;=$3:$3,AX$5:AX$592&lt;=$4:$4),Table1[[#This Row],[CTN]],"")</f>
        <v>2</v>
      </c>
      <c r="AP416" s="2" t="str">
        <f ca="1">IF(Table1[[#This Row],[CTN_MG_3]]="","",Table1[[#This Row],[SISA X]])</f>
        <v/>
      </c>
      <c r="AQ416" s="2" t="str">
        <f ca="1">IF(Table1[[#This Row],[QTY_ECER_MG_3]]="","",Table1[[#This Row],[STN SISA X]])</f>
        <v/>
      </c>
      <c r="AR416" s="4">
        <f ca="1">IF(Table1[[#This Row],[CTN_MG_3]]="","",COUNT(AO$6:AO416))</f>
        <v>94</v>
      </c>
      <c r="AS416" s="4" t="str">
        <f ca="1">IF(AND(Table1[[#This Row],[TGL_H]]&gt;=$3:$3,Table1[[#This Row],[TGL_H]]&lt;=$4:$4),Table1[[#This Row],[CTN]],"")</f>
        <v/>
      </c>
      <c r="AT416" s="4" t="str">
        <f ca="1">IF(Table1[[#This Row],[CTN_MG_4]]="","",Table1[[#This Row],[SISA X]])</f>
        <v/>
      </c>
      <c r="AU416" s="4" t="str">
        <f ca="1">IF(Table1[[#This Row],[QTY_ECER_MG_4]]="","",Table1[[#This Row],[STN SISA X]])</f>
        <v/>
      </c>
      <c r="AV416" s="4" t="str">
        <f ca="1">IF(Table1[[#This Row],[CTN_MG_4]]="","",COUNT(AS$6:AS416))</f>
        <v/>
      </c>
      <c r="AW416" s="4">
        <f ca="1">IF(Table1[[#This Row],[ID_4]]="",IF(Table1[[#This Row],[ID_3]]="",IF(Table1[[#This Row],[ID_2]]="",IF(Table1[[#This Row],[ID_1]]="","",1),2),3),4)</f>
        <v>3</v>
      </c>
      <c r="AX416" s="3">
        <f ca="1">INDEX([1]!NOTA[TGL_H],Table1[[#This Row],[//NOTA]])</f>
        <v>45127</v>
      </c>
    </row>
    <row r="417" spans="1:50" x14ac:dyDescent="0.25">
      <c r="A417" s="1">
        <v>517</v>
      </c>
      <c r="D417" s="4" t="str">
        <f ca="1">INDEX([1]!NOTA[NB NOTA_C_QTY],Table1[[#This Row],[//NOTA]])</f>
        <v>gunindosplcoklat30lsnuntana</v>
      </c>
      <c r="E417" s="4" t="str">
        <f ca="1">INDEX([1]!NOTA[NB NOTA_C_QTY],Table1[[#This Row],[//NOTA]])&amp;Table1[[#This Row],[MINGGU]]</f>
        <v>gunindosplcoklat30lsnuntana3</v>
      </c>
      <c r="F417" s="4">
        <f t="shared" si="8"/>
        <v>517</v>
      </c>
      <c r="G417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17" s="4">
        <f ca="1">MATCH(Table1[[#This Row],[NB NOTA_C_QTY]],[2]!db[NB NOTA_C_QTY+F],0)</f>
        <v>1773</v>
      </c>
      <c r="I417" s="4" t="str">
        <f ca="1">INDEX(INDIRECT($4:$4),Table1[//DB])</f>
        <v xml:space="preserve">Gunting Gunindo SPL coklat </v>
      </c>
      <c r="J417" s="4" t="str">
        <f ca="1">INDEX(INDIRECT($4:$4),Table1[//DB])</f>
        <v>UNTANA</v>
      </c>
      <c r="K417" s="5" t="str">
        <f ca="1">INDEX(INDIRECT($4:$4),Table1[//DB])</f>
        <v>GUNINDO</v>
      </c>
      <c r="L417" s="4" t="str">
        <f ca="1">INDEX(INDIRECT($4:$4),Table1[//DB])</f>
        <v>30 LSN</v>
      </c>
      <c r="M417" s="4" t="str">
        <f ca="1">INDEX(INDIRECT($4:$4),Table1[//DB])</f>
        <v>gunting</v>
      </c>
      <c r="N417" s="4" t="str">
        <f ca="1">INDEX(INDIRECT($4:$4),Table1[//DB])</f>
        <v>30</v>
      </c>
      <c r="O417" s="4" t="str">
        <f ca="1">INDEX(INDIRECT($4:$4),Table1[//DB])</f>
        <v>LSN</v>
      </c>
      <c r="P417" s="4">
        <f ca="1">INDEX(INDIRECT($4:$4),Table1[//DB])</f>
        <v>12</v>
      </c>
      <c r="Q417" s="4" t="str">
        <f ca="1">INDEX(INDIRECT($4:$4),Table1[//DB])</f>
        <v>PCS</v>
      </c>
      <c r="R417" s="4" t="str">
        <f ca="1">INDEX(INDIRECT($4:$4),Table1[//DB])</f>
        <v/>
      </c>
      <c r="S417" s="4" t="str">
        <f ca="1">INDEX(INDIRECT($4:$4),Table1[//DB])</f>
        <v/>
      </c>
      <c r="T417" s="4">
        <f ca="1">INDEX(INDIRECT($4:$4),Table1[//DB])</f>
        <v>360</v>
      </c>
      <c r="U417" s="4" t="str">
        <f ca="1">INDEX(INDIRECT($4:$4),Table1[//DB])</f>
        <v>PCS</v>
      </c>
      <c r="V417" s="4"/>
      <c r="W417" s="2">
        <f>INDEX([1]!NOTA[C],Table1[[#This Row],[//NOTA]])</f>
        <v>2</v>
      </c>
      <c r="X417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417" s="2">
        <f ca="1">INDEX(INDIRECT($2:$2),Table1[//NOTA])</f>
        <v>1</v>
      </c>
      <c r="Z417" s="2">
        <f>IF(Table1[[#This Row],[CTN]]&lt;1,"",INDEX([1]!NOTA[QTY],Table1[[#This Row],[//NOTA]]))</f>
        <v>60</v>
      </c>
      <c r="AA417" s="2" t="str">
        <f>IF(Table1[[#This Row],[CTN]]&lt;1,"",INDEX([1]!NOTA[STN],Table1[[#This Row],[//NOTA]]))</f>
        <v>LSN</v>
      </c>
      <c r="AB417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</v>
      </c>
      <c r="AC417" s="4" t="str">
        <f>IF(Table1[[#This Row],[CTN]]&lt;1,INDEX([1]!NOTA[QTY],Table1[[#This Row],[//NOTA]]),"")</f>
        <v/>
      </c>
      <c r="AD417" s="4" t="str">
        <f>IF(Table1[[#This Row],[SISA]]="","",INDEX([1]!NOTA[STN],Table1[[#This Row],[//NOTA]]))</f>
        <v/>
      </c>
      <c r="AE41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17" s="2" t="str">
        <f>IF(Table1[[#This Row],[SISA X]]="","",Table1[[#This Row],[STN X]])</f>
        <v/>
      </c>
      <c r="AG417" s="2" t="str">
        <f ca="1">IF(AND(AX$5:AX$509&gt;=$3:$3,AX$5:AX$509&lt;=$4:$4),Table1[[#This Row],[CTN]],"")</f>
        <v/>
      </c>
      <c r="AH417" s="2" t="str">
        <f ca="1">IF(Table1[[#This Row],[CTN_MG_1]]="","",Table1[[#This Row],[SISA X]])</f>
        <v/>
      </c>
      <c r="AI417" s="2" t="str">
        <f ca="1">IF(Table1[[#This Row],[QTY_ECER_MG_1]]="","",Table1[[#This Row],[STN SISA X]])</f>
        <v/>
      </c>
      <c r="AJ417" s="2" t="str">
        <f ca="1">IF(Table1[[#This Row],[CTN_MG_1]]="","",COUNT(AG$6:AG417))</f>
        <v/>
      </c>
      <c r="AK417" s="2" t="str">
        <f ca="1">IF(AND(Table1[TGL_H]&gt;=$3:$3,Table1[TGL_H]&lt;=$4:$4),Table1[CTN],"")</f>
        <v/>
      </c>
      <c r="AL417" s="2" t="str">
        <f ca="1">IF(Table1[[#This Row],[CTN_MG_2]]="","",Table1[[#This Row],[SISA X]])</f>
        <v/>
      </c>
      <c r="AM417" s="2" t="str">
        <f ca="1">IF(Table1[[#This Row],[QTY_ECER_MG_2]]="","",Table1[[#This Row],[STN SISA X]])</f>
        <v/>
      </c>
      <c r="AN417" s="2" t="str">
        <f ca="1">IF(Table1[[#This Row],[CTN_MG_2]]="","",COUNT(AK$6:AK417))</f>
        <v/>
      </c>
      <c r="AO417" s="2">
        <f ca="1">IF(AND(AX$5:AX$509&gt;=$3:$3,AX$5:AX$509&lt;=$4:$4),Table1[[#This Row],[CTN]],"")</f>
        <v>2</v>
      </c>
      <c r="AP417" s="2" t="str">
        <f ca="1">IF(Table1[[#This Row],[CTN_MG_3]]="","",Table1[[#This Row],[SISA X]])</f>
        <v/>
      </c>
      <c r="AQ417" s="2" t="str">
        <f ca="1">IF(Table1[[#This Row],[QTY_ECER_MG_3]]="","",Table1[[#This Row],[STN SISA X]])</f>
        <v/>
      </c>
      <c r="AR417" s="4">
        <f ca="1">IF(Table1[[#This Row],[CTN_MG_3]]="","",COUNT(AO$6:AO417))</f>
        <v>95</v>
      </c>
      <c r="AS417" s="4" t="str">
        <f ca="1">IF(AND(Table1[[#This Row],[TGL_H]]&gt;=$3:$3,Table1[[#This Row],[TGL_H]]&lt;=$4:$4),Table1[[#This Row],[CTN]],"")</f>
        <v/>
      </c>
      <c r="AT417" s="4" t="str">
        <f ca="1">IF(Table1[[#This Row],[CTN_MG_4]]="","",Table1[[#This Row],[SISA X]])</f>
        <v/>
      </c>
      <c r="AU417" s="4" t="str">
        <f ca="1">IF(Table1[[#This Row],[QTY_ECER_MG_4]]="","",Table1[[#This Row],[STN SISA X]])</f>
        <v/>
      </c>
      <c r="AV417" s="4" t="str">
        <f ca="1">IF(Table1[[#This Row],[CTN_MG_4]]="","",COUNT(AS$6:AS417))</f>
        <v/>
      </c>
      <c r="AW417" s="4">
        <f ca="1">IF(Table1[[#This Row],[ID_4]]="",IF(Table1[[#This Row],[ID_3]]="",IF(Table1[[#This Row],[ID_2]]="",IF(Table1[[#This Row],[ID_1]]="","",1),2),3),4)</f>
        <v>3</v>
      </c>
      <c r="AX417" s="3">
        <f ca="1">INDEX([1]!NOTA[TGL_H],Table1[[#This Row],[//NOTA]])</f>
        <v>45127</v>
      </c>
    </row>
    <row r="418" spans="1:50" x14ac:dyDescent="0.25">
      <c r="A418" s="1">
        <v>519</v>
      </c>
      <c r="D418" s="4" t="str">
        <f ca="1">INDEX([1]!NOTA[NB NOTA_C_QTY],Table1[[#This Row],[//NOTA]])</f>
        <v>taskarung45*50120pcsuntana</v>
      </c>
      <c r="E418" s="4" t="str">
        <f ca="1">INDEX([1]!NOTA[NB NOTA_C_QTY],Table1[[#This Row],[//NOTA]])&amp;Table1[[#This Row],[MINGGU]]</f>
        <v>taskarung45*50120pcsuntana3</v>
      </c>
      <c r="F418" s="4">
        <f t="shared" si="8"/>
        <v>519</v>
      </c>
      <c r="G418" s="4">
        <f ca="1">IF(Table1[[#This Row],[FAKTUR]]="UNTANA",MATCH(Table1[[#This Row],[NB NOTA_C_QTY]],[3]!GLOBAL[POINTER],0),IF(Table1[[#This Row],[FAKTUR]]="ARTO MORO",MATCH(Table1[[#This Row],[NB NOTA_C_QTY]],[3]!Table2[Column2],0),""))</f>
        <v>3289</v>
      </c>
      <c r="H418" s="4">
        <f ca="1">MATCH(Table1[[#This Row],[NB NOTA_C_QTY]],[2]!db[NB NOTA_C_QTY+F],0)</f>
        <v>2575</v>
      </c>
      <c r="I418" s="4" t="str">
        <f ca="1">INDEX(INDIRECT($4:$4),Table1[//DB])</f>
        <v>Tas karung 45 x 50</v>
      </c>
      <c r="J418" s="4" t="str">
        <f ca="1">INDEX(INDIRECT($4:$4),Table1[//DB])</f>
        <v>UNTANA</v>
      </c>
      <c r="K418" s="5" t="str">
        <f ca="1">INDEX(INDIRECT($4:$4),Table1[//DB])</f>
        <v>WIN'S SENTOSA</v>
      </c>
      <c r="L418" s="4" t="str">
        <f ca="1">INDEX(INDIRECT($4:$4),Table1[//DB])</f>
        <v>120 PCS</v>
      </c>
      <c r="M418" s="4" t="str">
        <f ca="1">INDEX(INDIRECT($4:$4),Table1[//DB])</f>
        <v>tas</v>
      </c>
      <c r="N418" s="4" t="str">
        <f ca="1">INDEX(INDIRECT($4:$4),Table1[//DB])</f>
        <v>120</v>
      </c>
      <c r="O418" s="4" t="str">
        <f ca="1">INDEX(INDIRECT($4:$4),Table1[//DB])</f>
        <v>PCS</v>
      </c>
      <c r="P418" s="4" t="str">
        <f ca="1">INDEX(INDIRECT($4:$4),Table1[//DB])</f>
        <v/>
      </c>
      <c r="Q418" s="4" t="str">
        <f ca="1">INDEX(INDIRECT($4:$4),Table1[//DB])</f>
        <v/>
      </c>
      <c r="R418" s="4" t="str">
        <f ca="1">INDEX(INDIRECT($4:$4),Table1[//DB])</f>
        <v/>
      </c>
      <c r="S418" s="4" t="str">
        <f ca="1">INDEX(INDIRECT($4:$4),Table1[//DB])</f>
        <v/>
      </c>
      <c r="T418" s="4">
        <f ca="1">INDEX(INDIRECT($4:$4),Table1[//DB])</f>
        <v>120</v>
      </c>
      <c r="U418" s="4" t="str">
        <f ca="1">INDEX(INDIRECT($4:$4),Table1[//DB])</f>
        <v>PCS</v>
      </c>
      <c r="V418" s="4"/>
      <c r="W418" s="2">
        <f>INDEX([1]!NOTA[C],Table1[[#This Row],[//NOTA]])</f>
        <v>5</v>
      </c>
      <c r="X418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418" s="2">
        <f ca="1">INDEX(INDIRECT($2:$2),Table1[//NOTA])</f>
        <v>1</v>
      </c>
      <c r="Z418" s="2">
        <f>IF(Table1[[#This Row],[CTN]]&lt;1,"",INDEX([1]!NOTA[QTY],Table1[[#This Row],[//NOTA]]))</f>
        <v>600</v>
      </c>
      <c r="AA418" s="2" t="str">
        <f>IF(Table1[[#This Row],[CTN]]&lt;1,"",INDEX([1]!NOTA[STN],Table1[[#This Row],[//NOTA]]))</f>
        <v>PCS</v>
      </c>
      <c r="AB41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600</v>
      </c>
      <c r="AC418" s="4" t="str">
        <f>IF(Table1[[#This Row],[CTN]]&lt;1,INDEX([1]!NOTA[QTY],Table1[[#This Row],[//NOTA]]),"")</f>
        <v/>
      </c>
      <c r="AD418" s="4" t="str">
        <f>IF(Table1[[#This Row],[SISA]]="","",INDEX([1]!NOTA[STN],Table1[[#This Row],[//NOTA]]))</f>
        <v/>
      </c>
      <c r="AE41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18" s="2" t="str">
        <f>IF(Table1[[#This Row],[SISA X]]="","",Table1[[#This Row],[STN X]])</f>
        <v/>
      </c>
      <c r="AG418" s="2" t="str">
        <f ca="1">IF(AND(AX$5:AX$592&gt;=$3:$3,AX$5:AX$592&lt;=$4:$4),Table1[[#This Row],[CTN]],"")</f>
        <v/>
      </c>
      <c r="AH418" s="2" t="str">
        <f ca="1">IF(Table1[[#This Row],[CTN_MG_1]]="","",Table1[[#This Row],[SISA X]])</f>
        <v/>
      </c>
      <c r="AI418" s="2" t="str">
        <f ca="1">IF(Table1[[#This Row],[QTY_ECER_MG_1]]="","",Table1[[#This Row],[STN SISA X]])</f>
        <v/>
      </c>
      <c r="AJ418" s="2" t="str">
        <f ca="1">IF(Table1[[#This Row],[CTN_MG_1]]="","",COUNT(AG$6:AG418))</f>
        <v/>
      </c>
      <c r="AK418" s="2" t="str">
        <f ca="1">IF(AND(Table1[TGL_H]&gt;=$3:$3,Table1[TGL_H]&lt;=$4:$4),Table1[CTN],"")</f>
        <v/>
      </c>
      <c r="AL418" s="2" t="str">
        <f ca="1">IF(Table1[[#This Row],[CTN_MG_2]]="","",Table1[[#This Row],[SISA X]])</f>
        <v/>
      </c>
      <c r="AM418" s="2" t="str">
        <f ca="1">IF(Table1[[#This Row],[QTY_ECER_MG_2]]="","",Table1[[#This Row],[STN SISA X]])</f>
        <v/>
      </c>
      <c r="AN418" s="2" t="str">
        <f ca="1">IF(Table1[[#This Row],[CTN_MG_2]]="","",COUNT(AK$6:AK418))</f>
        <v/>
      </c>
      <c r="AO418" s="2">
        <f ca="1">IF(AND(AX$5:AX$592&gt;=$3:$3,AX$5:AX$592&lt;=$4:$4),Table1[[#This Row],[CTN]],"")</f>
        <v>5</v>
      </c>
      <c r="AP418" s="2" t="str">
        <f ca="1">IF(Table1[[#This Row],[CTN_MG_3]]="","",Table1[[#This Row],[SISA X]])</f>
        <v/>
      </c>
      <c r="AQ418" s="2" t="str">
        <f ca="1">IF(Table1[[#This Row],[QTY_ECER_MG_3]]="","",Table1[[#This Row],[STN SISA X]])</f>
        <v/>
      </c>
      <c r="AR418" s="4">
        <f ca="1">IF(Table1[[#This Row],[CTN_MG_3]]="","",COUNT(AO$6:AO418))</f>
        <v>96</v>
      </c>
      <c r="AS418" s="4" t="str">
        <f ca="1">IF(AND(Table1[[#This Row],[TGL_H]]&gt;=$3:$3,Table1[[#This Row],[TGL_H]]&lt;=$4:$4),Table1[[#This Row],[CTN]],"")</f>
        <v/>
      </c>
      <c r="AT418" s="4" t="str">
        <f ca="1">IF(Table1[[#This Row],[CTN_MG_4]]="","",Table1[[#This Row],[SISA X]])</f>
        <v/>
      </c>
      <c r="AU418" s="4" t="str">
        <f ca="1">IF(Table1[[#This Row],[QTY_ECER_MG_4]]="","",Table1[[#This Row],[STN SISA X]])</f>
        <v/>
      </c>
      <c r="AV418" s="4" t="str">
        <f ca="1">IF(Table1[[#This Row],[CTN_MG_4]]="","",COUNT(AS$6:AS418))</f>
        <v/>
      </c>
      <c r="AW418" s="4">
        <f ca="1">IF(Table1[[#This Row],[ID_4]]="",IF(Table1[[#This Row],[ID_3]]="",IF(Table1[[#This Row],[ID_2]]="",IF(Table1[[#This Row],[ID_1]]="","",1),2),3),4)</f>
        <v>3</v>
      </c>
      <c r="AX418" s="3">
        <f ca="1">INDEX([1]!NOTA[TGL_H],Table1[[#This Row],[//NOTA]])</f>
        <v>45127</v>
      </c>
    </row>
    <row r="419" spans="1:50" x14ac:dyDescent="0.25">
      <c r="A419" s="1">
        <v>520</v>
      </c>
      <c r="D419" s="4" t="str">
        <f ca="1">INDEX([1]!NOTA[NB NOTA_C_QTY],Table1[[#This Row],[//NOTA]])</f>
        <v>taskarung55*65*25120pcsuntana</v>
      </c>
      <c r="E419" s="4" t="str">
        <f ca="1">INDEX([1]!NOTA[NB NOTA_C_QTY],Table1[[#This Row],[//NOTA]])&amp;Table1[[#This Row],[MINGGU]]</f>
        <v>taskarung55*65*25120pcsuntana3</v>
      </c>
      <c r="F419" s="4">
        <f t="shared" si="8"/>
        <v>520</v>
      </c>
      <c r="G419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19" s="4">
        <f ca="1">MATCH(Table1[[#This Row],[NB NOTA_C_QTY]],[2]!db[NB NOTA_C_QTY+F],0)</f>
        <v>2578</v>
      </c>
      <c r="I419" s="4" t="str">
        <f ca="1">INDEX(INDIRECT($4:$4),Table1[//DB])</f>
        <v>Tas karung 55 x 65</v>
      </c>
      <c r="J419" s="4" t="str">
        <f ca="1">INDEX(INDIRECT($4:$4),Table1[//DB])</f>
        <v>UNTANA</v>
      </c>
      <c r="K419" s="5" t="str">
        <f ca="1">INDEX(INDIRECT($4:$4),Table1[//DB])</f>
        <v>WIN'S SENTOSA</v>
      </c>
      <c r="L419" s="4" t="str">
        <f ca="1">INDEX(INDIRECT($4:$4),Table1[//DB])</f>
        <v>120 PCS</v>
      </c>
      <c r="M419" s="4" t="str">
        <f ca="1">INDEX(INDIRECT($4:$4),Table1[//DB])</f>
        <v>tas</v>
      </c>
      <c r="N419" s="4" t="str">
        <f ca="1">INDEX(INDIRECT($4:$4),Table1[//DB])</f>
        <v>120</v>
      </c>
      <c r="O419" s="4" t="str">
        <f ca="1">INDEX(INDIRECT($4:$4),Table1[//DB])</f>
        <v>PCS</v>
      </c>
      <c r="P419" s="4" t="str">
        <f ca="1">INDEX(INDIRECT($4:$4),Table1[//DB])</f>
        <v/>
      </c>
      <c r="Q419" s="4" t="str">
        <f ca="1">INDEX(INDIRECT($4:$4),Table1[//DB])</f>
        <v/>
      </c>
      <c r="R419" s="4" t="str">
        <f ca="1">INDEX(INDIRECT($4:$4),Table1[//DB])</f>
        <v/>
      </c>
      <c r="S419" s="4" t="str">
        <f ca="1">INDEX(INDIRECT($4:$4),Table1[//DB])</f>
        <v/>
      </c>
      <c r="T419" s="4">
        <f ca="1">INDEX(INDIRECT($4:$4),Table1[//DB])</f>
        <v>120</v>
      </c>
      <c r="U419" s="4" t="str">
        <f ca="1">INDEX(INDIRECT($4:$4),Table1[//DB])</f>
        <v>PCS</v>
      </c>
      <c r="V419" s="4"/>
      <c r="W419" s="2">
        <f>INDEX([1]!NOTA[C],Table1[[#This Row],[//NOTA]])</f>
        <v>5</v>
      </c>
      <c r="X419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419" s="2">
        <f ca="1">INDEX(INDIRECT($2:$2),Table1[//NOTA])</f>
        <v>1</v>
      </c>
      <c r="Z419" s="2">
        <f>IF(Table1[[#This Row],[CTN]]&lt;1,"",INDEX([1]!NOTA[QTY],Table1[[#This Row],[//NOTA]]))</f>
        <v>600</v>
      </c>
      <c r="AA419" s="2" t="str">
        <f>IF(Table1[[#This Row],[CTN]]&lt;1,"",INDEX([1]!NOTA[STN],Table1[[#This Row],[//NOTA]]))</f>
        <v>PCS</v>
      </c>
      <c r="AB41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600</v>
      </c>
      <c r="AC419" s="4" t="str">
        <f>IF(Table1[[#This Row],[CTN]]&lt;1,INDEX([1]!NOTA[QTY],Table1[[#This Row],[//NOTA]]),"")</f>
        <v/>
      </c>
      <c r="AD419" s="4" t="str">
        <f>IF(Table1[[#This Row],[SISA]]="","",INDEX([1]!NOTA[STN],Table1[[#This Row],[//NOTA]]))</f>
        <v/>
      </c>
      <c r="AE41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19" s="2" t="str">
        <f>IF(Table1[[#This Row],[SISA X]]="","",Table1[[#This Row],[STN X]])</f>
        <v/>
      </c>
      <c r="AG419" s="2" t="str">
        <f ca="1">IF(AND(AX$5:AX$509&gt;=$3:$3,AX$5:AX$509&lt;=$4:$4),Table1[[#This Row],[CTN]],"")</f>
        <v/>
      </c>
      <c r="AH419" s="2" t="str">
        <f ca="1">IF(Table1[[#This Row],[CTN_MG_1]]="","",Table1[[#This Row],[SISA X]])</f>
        <v/>
      </c>
      <c r="AI419" s="2" t="str">
        <f ca="1">IF(Table1[[#This Row],[QTY_ECER_MG_1]]="","",Table1[[#This Row],[STN SISA X]])</f>
        <v/>
      </c>
      <c r="AJ419" s="2" t="str">
        <f ca="1">IF(Table1[[#This Row],[CTN_MG_1]]="","",COUNT(AG$6:AG419))</f>
        <v/>
      </c>
      <c r="AK419" s="2" t="str">
        <f ca="1">IF(AND(Table1[TGL_H]&gt;=$3:$3,Table1[TGL_H]&lt;=$4:$4),Table1[CTN],"")</f>
        <v/>
      </c>
      <c r="AL419" s="2" t="str">
        <f ca="1">IF(Table1[[#This Row],[CTN_MG_2]]="","",Table1[[#This Row],[SISA X]])</f>
        <v/>
      </c>
      <c r="AM419" s="2" t="str">
        <f ca="1">IF(Table1[[#This Row],[QTY_ECER_MG_2]]="","",Table1[[#This Row],[STN SISA X]])</f>
        <v/>
      </c>
      <c r="AN419" s="2" t="str">
        <f ca="1">IF(Table1[[#This Row],[CTN_MG_2]]="","",COUNT(AK$6:AK419))</f>
        <v/>
      </c>
      <c r="AO419" s="2">
        <f ca="1">IF(AND(AX$5:AX$509&gt;=$3:$3,AX$5:AX$509&lt;=$4:$4),Table1[[#This Row],[CTN]],"")</f>
        <v>5</v>
      </c>
      <c r="AP419" s="2" t="str">
        <f ca="1">IF(Table1[[#This Row],[CTN_MG_3]]="","",Table1[[#This Row],[SISA X]])</f>
        <v/>
      </c>
      <c r="AQ419" s="2" t="str">
        <f ca="1">IF(Table1[[#This Row],[QTY_ECER_MG_3]]="","",Table1[[#This Row],[STN SISA X]])</f>
        <v/>
      </c>
      <c r="AR419" s="4">
        <f ca="1">IF(Table1[[#This Row],[CTN_MG_3]]="","",COUNT(AO$6:AO419))</f>
        <v>97</v>
      </c>
      <c r="AS419" s="4" t="str">
        <f ca="1">IF(AND(Table1[[#This Row],[TGL_H]]&gt;=$3:$3,Table1[[#This Row],[TGL_H]]&lt;=$4:$4),Table1[[#This Row],[CTN]],"")</f>
        <v/>
      </c>
      <c r="AT419" s="4" t="str">
        <f ca="1">IF(Table1[[#This Row],[CTN_MG_4]]="","",Table1[[#This Row],[SISA X]])</f>
        <v/>
      </c>
      <c r="AU419" s="4" t="str">
        <f ca="1">IF(Table1[[#This Row],[QTY_ECER_MG_4]]="","",Table1[[#This Row],[STN SISA X]])</f>
        <v/>
      </c>
      <c r="AV419" s="4" t="str">
        <f ca="1">IF(Table1[[#This Row],[CTN_MG_4]]="","",COUNT(AS$6:AS419))</f>
        <v/>
      </c>
      <c r="AW419" s="4">
        <f ca="1">IF(Table1[[#This Row],[ID_4]]="",IF(Table1[[#This Row],[ID_3]]="",IF(Table1[[#This Row],[ID_2]]="",IF(Table1[[#This Row],[ID_1]]="","",1),2),3),4)</f>
        <v>3</v>
      </c>
      <c r="AX419" s="3">
        <f ca="1">INDEX([1]!NOTA[TGL_H],Table1[[#This Row],[//NOTA]])</f>
        <v>45127</v>
      </c>
    </row>
    <row r="420" spans="1:50" x14ac:dyDescent="0.25">
      <c r="A420" s="1">
        <v>522</v>
      </c>
      <c r="D420" s="4" t="str">
        <f ca="1">INDEX([1]!NOTA[NB NOTA_C_QTY],Table1[[#This Row],[//NOTA]])</f>
        <v>sampulsamsonboxybatik180pcsartomoro</v>
      </c>
      <c r="E420" s="4" t="str">
        <f ca="1">INDEX([1]!NOTA[NB NOTA_C_QTY],Table1[[#This Row],[//NOTA]])&amp;Table1[[#This Row],[MINGGU]]</f>
        <v>sampulsamsonboxybatik180pcsartomoro3</v>
      </c>
      <c r="F420" s="4">
        <f t="shared" si="8"/>
        <v>522</v>
      </c>
      <c r="G420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20" s="4">
        <f ca="1">MATCH(Table1[[#This Row],[NB NOTA_C_QTY]],[2]!db[NB NOTA_C_QTY+F],0)</f>
        <v>809</v>
      </c>
      <c r="I420" s="4" t="str">
        <f ca="1">INDEX(INDIRECT($4:$4),Table1[//DB])</f>
        <v>Sampul Boxy Batik</v>
      </c>
      <c r="J420" s="4" t="str">
        <f ca="1">INDEX(INDIRECT($4:$4),Table1[//DB])</f>
        <v>ARTO MORO</v>
      </c>
      <c r="K420" s="5" t="str">
        <f ca="1">INDEX(INDIRECT($4:$4),Table1[//DB])</f>
        <v>PARAMA</v>
      </c>
      <c r="L420" s="4" t="str">
        <f ca="1">INDEX(INDIRECT($4:$4),Table1[//DB])</f>
        <v>180 PCS</v>
      </c>
      <c r="M420" s="4" t="str">
        <f ca="1">INDEX(INDIRECT($4:$4),Table1[//DB])</f>
        <v>kertas</v>
      </c>
      <c r="N420" s="4" t="str">
        <f ca="1">INDEX(INDIRECT($4:$4),Table1[//DB])</f>
        <v>180</v>
      </c>
      <c r="O420" s="4" t="str">
        <f ca="1">INDEX(INDIRECT($4:$4),Table1[//DB])</f>
        <v>PCS</v>
      </c>
      <c r="P420" s="4" t="str">
        <f ca="1">INDEX(INDIRECT($4:$4),Table1[//DB])</f>
        <v/>
      </c>
      <c r="Q420" s="4" t="str">
        <f ca="1">INDEX(INDIRECT($4:$4),Table1[//DB])</f>
        <v/>
      </c>
      <c r="R420" s="4" t="str">
        <f ca="1">INDEX(INDIRECT($4:$4),Table1[//DB])</f>
        <v/>
      </c>
      <c r="S420" s="4" t="str">
        <f ca="1">INDEX(INDIRECT($4:$4),Table1[//DB])</f>
        <v/>
      </c>
      <c r="T420" s="4">
        <f ca="1">INDEX(INDIRECT($4:$4),Table1[//DB])</f>
        <v>180</v>
      </c>
      <c r="U420" s="4" t="str">
        <f ca="1">INDEX(INDIRECT($4:$4),Table1[//DB])</f>
        <v>PCS</v>
      </c>
      <c r="V420" s="4"/>
      <c r="W420" s="2">
        <f>INDEX([1]!NOTA[C],Table1[[#This Row],[//NOTA]])</f>
        <v>10</v>
      </c>
      <c r="X420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420" s="2">
        <f ca="1">INDEX(INDIRECT($2:$2),Table1[//NOTA])</f>
        <v>7</v>
      </c>
      <c r="Z420" s="2">
        <f>IF(Table1[[#This Row],[CTN]]&lt;1,"",INDEX([1]!NOTA[QTY],Table1[[#This Row],[//NOTA]]))</f>
        <v>1800</v>
      </c>
      <c r="AA420" s="2" t="str">
        <f>IF(Table1[[#This Row],[CTN]]&lt;1,"",INDEX([1]!NOTA[STN],Table1[[#This Row],[//NOTA]]))</f>
        <v>PCS</v>
      </c>
      <c r="AB42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1800</v>
      </c>
      <c r="AC420" s="4" t="str">
        <f>IF(Table1[[#This Row],[CTN]]&lt;1,INDEX([1]!NOTA[QTY],Table1[[#This Row],[//NOTA]]),"")</f>
        <v/>
      </c>
      <c r="AD420" s="4" t="str">
        <f>IF(Table1[[#This Row],[SISA]]="","",INDEX([1]!NOTA[STN],Table1[[#This Row],[//NOTA]]))</f>
        <v/>
      </c>
      <c r="AE42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20" s="2" t="str">
        <f>IF(Table1[[#This Row],[SISA X]]="","",Table1[[#This Row],[STN X]])</f>
        <v/>
      </c>
      <c r="AG420" s="2" t="str">
        <f ca="1">IF(AND(AX$5:AX$509&gt;=$3:$3,AX$5:AX$509&lt;=$4:$4),Table1[[#This Row],[CTN]],"")</f>
        <v/>
      </c>
      <c r="AH420" s="2" t="str">
        <f ca="1">IF(Table1[[#This Row],[CTN_MG_1]]="","",Table1[[#This Row],[SISA X]])</f>
        <v/>
      </c>
      <c r="AI420" s="2" t="str">
        <f ca="1">IF(Table1[[#This Row],[QTY_ECER_MG_1]]="","",Table1[[#This Row],[STN SISA X]])</f>
        <v/>
      </c>
      <c r="AJ420" s="2" t="str">
        <f ca="1">IF(Table1[[#This Row],[CTN_MG_1]]="","",COUNT(AG$6:AG420))</f>
        <v/>
      </c>
      <c r="AK420" s="2" t="str">
        <f ca="1">IF(AND(Table1[TGL_H]&gt;=$3:$3,Table1[TGL_H]&lt;=$4:$4),Table1[CTN],"")</f>
        <v/>
      </c>
      <c r="AL420" s="2" t="str">
        <f ca="1">IF(Table1[[#This Row],[CTN_MG_2]]="","",Table1[[#This Row],[SISA X]])</f>
        <v/>
      </c>
      <c r="AM420" s="2" t="str">
        <f ca="1">IF(Table1[[#This Row],[QTY_ECER_MG_2]]="","",Table1[[#This Row],[STN SISA X]])</f>
        <v/>
      </c>
      <c r="AN420" s="2" t="str">
        <f ca="1">IF(Table1[[#This Row],[CTN_MG_2]]="","",COUNT(AK$6:AK420))</f>
        <v/>
      </c>
      <c r="AO420" s="2">
        <f ca="1">IF(AND(AX$5:AX$509&gt;=$3:$3,AX$5:AX$509&lt;=$4:$4),Table1[[#This Row],[CTN]],"")</f>
        <v>10</v>
      </c>
      <c r="AP420" s="2" t="str">
        <f ca="1">IF(Table1[[#This Row],[CTN_MG_3]]="","",Table1[[#This Row],[SISA X]])</f>
        <v/>
      </c>
      <c r="AQ420" s="2" t="str">
        <f ca="1">IF(Table1[[#This Row],[QTY_ECER_MG_3]]="","",Table1[[#This Row],[STN SISA X]])</f>
        <v/>
      </c>
      <c r="AR420" s="4">
        <f ca="1">IF(Table1[[#This Row],[CTN_MG_3]]="","",COUNT(AO$6:AO420))</f>
        <v>98</v>
      </c>
      <c r="AS420" s="4" t="str">
        <f ca="1">IF(AND(Table1[[#This Row],[TGL_H]]&gt;=$3:$3,Table1[[#This Row],[TGL_H]]&lt;=$4:$4),Table1[[#This Row],[CTN]],"")</f>
        <v/>
      </c>
      <c r="AT420" s="4" t="str">
        <f ca="1">IF(Table1[[#This Row],[CTN_MG_4]]="","",Table1[[#This Row],[SISA X]])</f>
        <v/>
      </c>
      <c r="AU420" s="4" t="str">
        <f ca="1">IF(Table1[[#This Row],[QTY_ECER_MG_4]]="","",Table1[[#This Row],[STN SISA X]])</f>
        <v/>
      </c>
      <c r="AV420" s="4" t="str">
        <f ca="1">IF(Table1[[#This Row],[CTN_MG_4]]="","",COUNT(AS$6:AS420))</f>
        <v/>
      </c>
      <c r="AW420" s="4">
        <f ca="1">IF(Table1[[#This Row],[ID_4]]="",IF(Table1[[#This Row],[ID_3]]="",IF(Table1[[#This Row],[ID_2]]="",IF(Table1[[#This Row],[ID_1]]="","",1),2),3),4)</f>
        <v>3</v>
      </c>
      <c r="AX420" s="3">
        <f ca="1">INDEX([1]!NOTA[TGL_H],Table1[[#This Row],[//NOTA]])</f>
        <v>45127</v>
      </c>
    </row>
    <row r="421" spans="1:50" x14ac:dyDescent="0.25">
      <c r="A421" s="1">
        <v>524</v>
      </c>
      <c r="D421" s="4" t="str">
        <f ca="1">INDEX([1]!NOTA[NB NOTA_C_QTY],Table1[[#This Row],[//NOTA]])</f>
        <v>pencilp882bjk30grsartomoro</v>
      </c>
      <c r="E421" s="4" t="str">
        <f ca="1">INDEX([1]!NOTA[NB NOTA_C_QTY],Table1[[#This Row],[//NOTA]])&amp;Table1[[#This Row],[MINGGU]]</f>
        <v>pencilp882bjk30grsartomoro3</v>
      </c>
      <c r="F421" s="4">
        <f t="shared" si="8"/>
        <v>524</v>
      </c>
      <c r="G421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21" s="4">
        <f ca="1">MATCH(Table1[[#This Row],[NB NOTA_C_QTY]],[2]!db[NB NOTA_C_QTY+F],0)</f>
        <v>708</v>
      </c>
      <c r="I421" s="4" t="str">
        <f ca="1">INDEX(INDIRECT($4:$4),Table1[//DB])</f>
        <v>Pensil JK P-88 2B</v>
      </c>
      <c r="J421" s="4" t="str">
        <f ca="1">INDEX(INDIRECT($4:$4),Table1[//DB])</f>
        <v>ARTO MORO</v>
      </c>
      <c r="K421" s="5" t="str">
        <f ca="1">INDEX(INDIRECT($4:$4),Table1[//DB])</f>
        <v>ATALI</v>
      </c>
      <c r="L421" s="4" t="str">
        <f ca="1">INDEX(INDIRECT($4:$4),Table1[//DB])</f>
        <v>30 GRS</v>
      </c>
      <c r="M421" s="4" t="str">
        <f ca="1">INDEX(INDIRECT($4:$4),Table1[//DB])</f>
        <v>pensil</v>
      </c>
      <c r="N421" s="4" t="str">
        <f ca="1">INDEX(INDIRECT($4:$4),Table1[//DB])</f>
        <v>30</v>
      </c>
      <c r="O421" s="4" t="str">
        <f ca="1">INDEX(INDIRECT($4:$4),Table1[//DB])</f>
        <v>GRS</v>
      </c>
      <c r="P421" s="4">
        <f ca="1">INDEX(INDIRECT($4:$4),Table1[//DB])</f>
        <v>12</v>
      </c>
      <c r="Q421" s="4" t="str">
        <f ca="1">INDEX(INDIRECT($4:$4),Table1[//DB])</f>
        <v>LSN</v>
      </c>
      <c r="R421" s="4">
        <f ca="1">INDEX(INDIRECT($4:$4),Table1[//DB])</f>
        <v>12</v>
      </c>
      <c r="S421" s="4" t="str">
        <f ca="1">INDEX(INDIRECT($4:$4),Table1[//DB])</f>
        <v>PCS</v>
      </c>
      <c r="T421" s="4">
        <f ca="1">INDEX(INDIRECT($4:$4),Table1[//DB])</f>
        <v>4320</v>
      </c>
      <c r="U421" s="4" t="str">
        <f ca="1">INDEX(INDIRECT($4:$4),Table1[//DB])</f>
        <v>PCS</v>
      </c>
      <c r="V421" s="4"/>
      <c r="W421" s="2">
        <f>INDEX([1]!NOTA[C],Table1[[#This Row],[//NOTA]])</f>
        <v>7</v>
      </c>
      <c r="X421" s="2">
        <f ca="1">IF(Table1[[#This Row],[Column5]]/Table1[[#This Row],[QTY X]]=Table1[[#This Row],[CTN]],Table1[[#This Row],[Column5]]/Table1[[#This Row],[QTY X]],Table1[[#This Row],[Column5]]/Table1[[#This Row],[QTY X]]&amp;" xxx ")</f>
        <v>7</v>
      </c>
      <c r="Y421" s="2">
        <f ca="1">INDEX(INDIRECT($2:$2),Table1[//NOTA])</f>
        <v>7</v>
      </c>
      <c r="Z421" s="2">
        <f>IF(Table1[[#This Row],[CTN]]&lt;1,"",INDEX([1]!NOTA[QTY],Table1[[#This Row],[//NOTA]]))</f>
        <v>210</v>
      </c>
      <c r="AA421" s="2" t="str">
        <f>IF(Table1[[#This Row],[CTN]]&lt;1,"",INDEX([1]!NOTA[STN],Table1[[#This Row],[//NOTA]]))</f>
        <v>GRS</v>
      </c>
      <c r="AB421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30240</v>
      </c>
      <c r="AC421" s="4" t="str">
        <f>IF(Table1[[#This Row],[CTN]]&lt;1,INDEX([1]!NOTA[QTY],Table1[[#This Row],[//NOTA]]),"")</f>
        <v/>
      </c>
      <c r="AD421" s="4" t="str">
        <f>IF(Table1[[#This Row],[SISA]]="","",INDEX([1]!NOTA[STN],Table1[[#This Row],[//NOTA]]))</f>
        <v/>
      </c>
      <c r="AE42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21" s="2" t="str">
        <f>IF(Table1[[#This Row],[SISA X]]="","",Table1[[#This Row],[STN X]])</f>
        <v/>
      </c>
      <c r="AG421" s="2" t="str">
        <f ca="1">IF(AND(AX$5:AX$592&gt;=$3:$3,AX$5:AX$592&lt;=$4:$4),Table1[[#This Row],[CTN]],"")</f>
        <v/>
      </c>
      <c r="AH421" s="2" t="str">
        <f ca="1">IF(Table1[[#This Row],[CTN_MG_1]]="","",Table1[[#This Row],[SISA X]])</f>
        <v/>
      </c>
      <c r="AI421" s="2" t="str">
        <f ca="1">IF(Table1[[#This Row],[QTY_ECER_MG_1]]="","",Table1[[#This Row],[STN SISA X]])</f>
        <v/>
      </c>
      <c r="AJ421" s="2" t="str">
        <f ca="1">IF(Table1[[#This Row],[CTN_MG_1]]="","",COUNT(AG$6:AG421))</f>
        <v/>
      </c>
      <c r="AK421" s="2" t="str">
        <f ca="1">IF(AND(Table1[TGL_H]&gt;=$3:$3,Table1[TGL_H]&lt;=$4:$4),Table1[CTN],"")</f>
        <v/>
      </c>
      <c r="AL421" s="2" t="str">
        <f ca="1">IF(Table1[[#This Row],[CTN_MG_2]]="","",Table1[[#This Row],[SISA X]])</f>
        <v/>
      </c>
      <c r="AM421" s="2" t="str">
        <f ca="1">IF(Table1[[#This Row],[QTY_ECER_MG_2]]="","",Table1[[#This Row],[STN SISA X]])</f>
        <v/>
      </c>
      <c r="AN421" s="2" t="str">
        <f ca="1">IF(Table1[[#This Row],[CTN_MG_2]]="","",COUNT(AK$6:AK421))</f>
        <v/>
      </c>
      <c r="AO421" s="2">
        <f ca="1">IF(AND(AX$5:AX$592&gt;=$3:$3,AX$5:AX$592&lt;=$4:$4),Table1[[#This Row],[CTN]],"")</f>
        <v>7</v>
      </c>
      <c r="AP421" s="2" t="str">
        <f ca="1">IF(Table1[[#This Row],[CTN_MG_3]]="","",Table1[[#This Row],[SISA X]])</f>
        <v/>
      </c>
      <c r="AQ421" s="2" t="str">
        <f ca="1">IF(Table1[[#This Row],[QTY_ECER_MG_3]]="","",Table1[[#This Row],[STN SISA X]])</f>
        <v/>
      </c>
      <c r="AR421" s="4">
        <f ca="1">IF(Table1[[#This Row],[CTN_MG_3]]="","",COUNT(AO$6:AO421))</f>
        <v>99</v>
      </c>
      <c r="AS421" s="4" t="str">
        <f ca="1">IF(AND(Table1[[#This Row],[TGL_H]]&gt;=$3:$3,Table1[[#This Row],[TGL_H]]&lt;=$4:$4),Table1[[#This Row],[CTN]],"")</f>
        <v/>
      </c>
      <c r="AT421" s="4" t="str">
        <f ca="1">IF(Table1[[#This Row],[CTN_MG_4]]="","",Table1[[#This Row],[SISA X]])</f>
        <v/>
      </c>
      <c r="AU421" s="4" t="str">
        <f ca="1">IF(Table1[[#This Row],[QTY_ECER_MG_4]]="","",Table1[[#This Row],[STN SISA X]])</f>
        <v/>
      </c>
      <c r="AV421" s="4" t="str">
        <f ca="1">IF(Table1[[#This Row],[CTN_MG_4]]="","",COUNT(AS$6:AS421))</f>
        <v/>
      </c>
      <c r="AW421" s="4">
        <f ca="1">IF(Table1[[#This Row],[ID_4]]="",IF(Table1[[#This Row],[ID_3]]="",IF(Table1[[#This Row],[ID_2]]="",IF(Table1[[#This Row],[ID_1]]="","",1),2),3),4)</f>
        <v>3</v>
      </c>
      <c r="AX421" s="3">
        <f ca="1">INDEX([1]!NOTA[TGL_H],Table1[[#This Row],[//NOTA]])</f>
        <v>45127</v>
      </c>
    </row>
    <row r="422" spans="1:50" x14ac:dyDescent="0.25">
      <c r="A422" s="1">
        <v>525</v>
      </c>
      <c r="D422" s="4" t="str">
        <f ca="1">INDEX([1]!NOTA[NB NOTA_C_QTY],Table1[[#This Row],[//NOTA]])</f>
        <v>scissorssc828jk12lsnartomoro</v>
      </c>
      <c r="E422" s="4" t="str">
        <f ca="1">INDEX([1]!NOTA[NB NOTA_C_QTY],Table1[[#This Row],[//NOTA]])&amp;Table1[[#This Row],[MINGGU]]</f>
        <v>scissorssc828jk12lsnartomoro3</v>
      </c>
      <c r="F422" s="4">
        <f t="shared" si="8"/>
        <v>525</v>
      </c>
      <c r="G422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22" s="4">
        <f ca="1">MATCH(Table1[[#This Row],[NB NOTA_C_QTY]],[2]!db[NB NOTA_C_QTY+F],0)</f>
        <v>433</v>
      </c>
      <c r="I422" s="4" t="str">
        <f ca="1">INDEX(INDIRECT($4:$4),Table1[//DB])</f>
        <v>Gunting JK SC-828</v>
      </c>
      <c r="J422" s="4" t="str">
        <f ca="1">INDEX(INDIRECT($4:$4),Table1[//DB])</f>
        <v>ARTO MORO</v>
      </c>
      <c r="K422" s="5" t="str">
        <f ca="1">INDEX(INDIRECT($4:$4),Table1[//DB])</f>
        <v>ATALI</v>
      </c>
      <c r="L422" s="4" t="str">
        <f ca="1">INDEX(INDIRECT($4:$4),Table1[//DB])</f>
        <v>12 LSN</v>
      </c>
      <c r="M422" s="4" t="str">
        <f ca="1">INDEX(INDIRECT($4:$4),Table1[//DB])</f>
        <v>gunting</v>
      </c>
      <c r="N422" s="4" t="str">
        <f ca="1">INDEX(INDIRECT($4:$4),Table1[//DB])</f>
        <v>12</v>
      </c>
      <c r="O422" s="4" t="str">
        <f ca="1">INDEX(INDIRECT($4:$4),Table1[//DB])</f>
        <v>LSN</v>
      </c>
      <c r="P422" s="4">
        <f ca="1">INDEX(INDIRECT($4:$4),Table1[//DB])</f>
        <v>12</v>
      </c>
      <c r="Q422" s="4" t="str">
        <f ca="1">INDEX(INDIRECT($4:$4),Table1[//DB])</f>
        <v>PCS</v>
      </c>
      <c r="R422" s="4" t="str">
        <f ca="1">INDEX(INDIRECT($4:$4),Table1[//DB])</f>
        <v/>
      </c>
      <c r="S422" s="4" t="str">
        <f ca="1">INDEX(INDIRECT($4:$4),Table1[//DB])</f>
        <v/>
      </c>
      <c r="T422" s="4">
        <f ca="1">INDEX(INDIRECT($4:$4),Table1[//DB])</f>
        <v>144</v>
      </c>
      <c r="U422" s="4" t="str">
        <f ca="1">INDEX(INDIRECT($4:$4),Table1[//DB])</f>
        <v>PCS</v>
      </c>
      <c r="V422" s="4"/>
      <c r="W422" s="2">
        <f>INDEX([1]!NOTA[C],Table1[[#This Row],[//NOTA]])</f>
        <v>2</v>
      </c>
      <c r="X422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422" s="2">
        <f ca="1">INDEX(INDIRECT($2:$2),Table1[//NOTA])</f>
        <v>1</v>
      </c>
      <c r="Z422" s="2">
        <f>IF(Table1[[#This Row],[CTN]]&lt;1,"",INDEX([1]!NOTA[QTY],Table1[[#This Row],[//NOTA]]))</f>
        <v>288</v>
      </c>
      <c r="AA422" s="2" t="str">
        <f>IF(Table1[[#This Row],[CTN]]&lt;1,"",INDEX([1]!NOTA[STN],Table1[[#This Row],[//NOTA]]))</f>
        <v>PCS</v>
      </c>
      <c r="AB42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C422" s="4" t="str">
        <f>IF(Table1[[#This Row],[CTN]]&lt;1,INDEX([1]!NOTA[QTY],Table1[[#This Row],[//NOTA]]),"")</f>
        <v/>
      </c>
      <c r="AD422" s="4" t="str">
        <f>IF(Table1[[#This Row],[SISA]]="","",INDEX([1]!NOTA[STN],Table1[[#This Row],[//NOTA]]))</f>
        <v/>
      </c>
      <c r="AE42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22" s="2" t="str">
        <f>IF(Table1[[#This Row],[SISA X]]="","",Table1[[#This Row],[STN X]])</f>
        <v/>
      </c>
      <c r="AG422" s="2" t="str">
        <f ca="1">IF(AND(AX$5:AX$509&gt;=$3:$3,AX$5:AX$509&lt;=$4:$4),Table1[[#This Row],[CTN]],"")</f>
        <v/>
      </c>
      <c r="AH422" s="2" t="str">
        <f ca="1">IF(Table1[[#This Row],[CTN_MG_1]]="","",Table1[[#This Row],[SISA X]])</f>
        <v/>
      </c>
      <c r="AI422" s="2" t="str">
        <f ca="1">IF(Table1[[#This Row],[QTY_ECER_MG_1]]="","",Table1[[#This Row],[STN SISA X]])</f>
        <v/>
      </c>
      <c r="AJ422" s="2" t="str">
        <f ca="1">IF(Table1[[#This Row],[CTN_MG_1]]="","",COUNT(AG$6:AG422))</f>
        <v/>
      </c>
      <c r="AK422" s="2" t="str">
        <f ca="1">IF(AND(Table1[TGL_H]&gt;=$3:$3,Table1[TGL_H]&lt;=$4:$4),Table1[CTN],"")</f>
        <v/>
      </c>
      <c r="AL422" s="2" t="str">
        <f ca="1">IF(Table1[[#This Row],[CTN_MG_2]]="","",Table1[[#This Row],[SISA X]])</f>
        <v/>
      </c>
      <c r="AM422" s="2" t="str">
        <f ca="1">IF(Table1[[#This Row],[QTY_ECER_MG_2]]="","",Table1[[#This Row],[STN SISA X]])</f>
        <v/>
      </c>
      <c r="AN422" s="2" t="str">
        <f ca="1">IF(Table1[[#This Row],[CTN_MG_2]]="","",COUNT(AK$6:AK422))</f>
        <v/>
      </c>
      <c r="AO422" s="2">
        <f ca="1">IF(AND(AX$5:AX$509&gt;=$3:$3,AX$5:AX$509&lt;=$4:$4),Table1[[#This Row],[CTN]],"")</f>
        <v>2</v>
      </c>
      <c r="AP422" s="2" t="str">
        <f ca="1">IF(Table1[[#This Row],[CTN_MG_3]]="","",Table1[[#This Row],[SISA X]])</f>
        <v/>
      </c>
      <c r="AQ422" s="2" t="str">
        <f ca="1">IF(Table1[[#This Row],[QTY_ECER_MG_3]]="","",Table1[[#This Row],[STN SISA X]])</f>
        <v/>
      </c>
      <c r="AR422" s="4">
        <f ca="1">IF(Table1[[#This Row],[CTN_MG_3]]="","",COUNT(AO$6:AO422))</f>
        <v>100</v>
      </c>
      <c r="AS422" s="4" t="str">
        <f ca="1">IF(AND(Table1[[#This Row],[TGL_H]]&gt;=$3:$3,Table1[[#This Row],[TGL_H]]&lt;=$4:$4),Table1[[#This Row],[CTN]],"")</f>
        <v/>
      </c>
      <c r="AT422" s="4" t="str">
        <f ca="1">IF(Table1[[#This Row],[CTN_MG_4]]="","",Table1[[#This Row],[SISA X]])</f>
        <v/>
      </c>
      <c r="AU422" s="4" t="str">
        <f ca="1">IF(Table1[[#This Row],[QTY_ECER_MG_4]]="","",Table1[[#This Row],[STN SISA X]])</f>
        <v/>
      </c>
      <c r="AV422" s="4" t="str">
        <f ca="1">IF(Table1[[#This Row],[CTN_MG_4]]="","",COUNT(AS$6:AS422))</f>
        <v/>
      </c>
      <c r="AW422" s="4">
        <f ca="1">IF(Table1[[#This Row],[ID_4]]="",IF(Table1[[#This Row],[ID_3]]="",IF(Table1[[#This Row],[ID_2]]="",IF(Table1[[#This Row],[ID_1]]="","",1),2),3),4)</f>
        <v>3</v>
      </c>
      <c r="AX422" s="3">
        <f ca="1">INDEX([1]!NOTA[TGL_H],Table1[[#This Row],[//NOTA]])</f>
        <v>45127</v>
      </c>
    </row>
    <row r="423" spans="1:50" x14ac:dyDescent="0.25">
      <c r="A423" s="1">
        <v>526</v>
      </c>
      <c r="D423" s="4" t="str">
        <f ca="1">INDEX([1]!NOTA[NB NOTA_C_QTY],Table1[[#This Row],[//NOTA]])</f>
        <v>scissorssc848jk12lsnartomoro</v>
      </c>
      <c r="E423" s="4" t="str">
        <f ca="1">INDEX([1]!NOTA[NB NOTA_C_QTY],Table1[[#This Row],[//NOTA]])&amp;Table1[[#This Row],[MINGGU]]</f>
        <v>scissorssc848jk12lsnartomoro3</v>
      </c>
      <c r="F423" s="4">
        <f t="shared" si="8"/>
        <v>526</v>
      </c>
      <c r="G423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23" s="4">
        <f ca="1">MATCH(Table1[[#This Row],[NB NOTA_C_QTY]],[2]!db[NB NOTA_C_QTY+F],0)</f>
        <v>437</v>
      </c>
      <c r="I423" s="4" t="str">
        <f ca="1">INDEX(INDIRECT($4:$4),Table1[//DB])</f>
        <v>Gunting JK SC-848</v>
      </c>
      <c r="J423" s="4" t="str">
        <f ca="1">INDEX(INDIRECT($4:$4),Table1[//DB])</f>
        <v>ARTO MORO</v>
      </c>
      <c r="K423" s="5" t="str">
        <f ca="1">INDEX(INDIRECT($4:$4),Table1[//DB])</f>
        <v>ATALI</v>
      </c>
      <c r="L423" s="4" t="str">
        <f ca="1">INDEX(INDIRECT($4:$4),Table1[//DB])</f>
        <v>12 LSN</v>
      </c>
      <c r="M423" s="4" t="str">
        <f ca="1">INDEX(INDIRECT($4:$4),Table1[//DB])</f>
        <v>gunting</v>
      </c>
      <c r="N423" s="4" t="str">
        <f ca="1">INDEX(INDIRECT($4:$4),Table1[//DB])</f>
        <v>12</v>
      </c>
      <c r="O423" s="4" t="str">
        <f ca="1">INDEX(INDIRECT($4:$4),Table1[//DB])</f>
        <v>LSN</v>
      </c>
      <c r="P423" s="4">
        <f ca="1">INDEX(INDIRECT($4:$4),Table1[//DB])</f>
        <v>12</v>
      </c>
      <c r="Q423" s="4" t="str">
        <f ca="1">INDEX(INDIRECT($4:$4),Table1[//DB])</f>
        <v>PCS</v>
      </c>
      <c r="R423" s="4" t="str">
        <f ca="1">INDEX(INDIRECT($4:$4),Table1[//DB])</f>
        <v/>
      </c>
      <c r="S423" s="4" t="str">
        <f ca="1">INDEX(INDIRECT($4:$4),Table1[//DB])</f>
        <v/>
      </c>
      <c r="T423" s="4">
        <f ca="1">INDEX(INDIRECT($4:$4),Table1[//DB])</f>
        <v>144</v>
      </c>
      <c r="U423" s="4" t="str">
        <f ca="1">INDEX(INDIRECT($4:$4),Table1[//DB])</f>
        <v>PCS</v>
      </c>
      <c r="V423" s="4"/>
      <c r="W423" s="2">
        <f>INDEX([1]!NOTA[C],Table1[[#This Row],[//NOTA]])</f>
        <v>2</v>
      </c>
      <c r="X423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423" s="2">
        <f ca="1">INDEX(INDIRECT($2:$2),Table1[//NOTA])</f>
        <v>2</v>
      </c>
      <c r="Z423" s="2">
        <f>IF(Table1[[#This Row],[CTN]]&lt;1,"",INDEX([1]!NOTA[QTY],Table1[[#This Row],[//NOTA]]))</f>
        <v>288</v>
      </c>
      <c r="AA423" s="2" t="str">
        <f>IF(Table1[[#This Row],[CTN]]&lt;1,"",INDEX([1]!NOTA[STN],Table1[[#This Row],[//NOTA]]))</f>
        <v>PCS</v>
      </c>
      <c r="AB42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C423" s="4" t="str">
        <f>IF(Table1[[#This Row],[CTN]]&lt;1,INDEX([1]!NOTA[QTY],Table1[[#This Row],[//NOTA]]),"")</f>
        <v/>
      </c>
      <c r="AD423" s="4" t="str">
        <f>IF(Table1[[#This Row],[SISA]]="","",INDEX([1]!NOTA[STN],Table1[[#This Row],[//NOTA]]))</f>
        <v/>
      </c>
      <c r="AE42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23" s="2" t="str">
        <f>IF(Table1[[#This Row],[SISA X]]="","",Table1[[#This Row],[STN X]])</f>
        <v/>
      </c>
      <c r="AG423" s="2" t="str">
        <f ca="1">IF(AND(AX$5:AX$502&gt;=$3:$3,AX$5:AX$502&lt;=$4:$4),Table1[[#This Row],[CTN]],"")</f>
        <v/>
      </c>
      <c r="AH423" s="2" t="str">
        <f ca="1">IF(Table1[[#This Row],[CTN_MG_1]]="","",Table1[[#This Row],[SISA X]])</f>
        <v/>
      </c>
      <c r="AI423" s="2" t="str">
        <f ca="1">IF(Table1[[#This Row],[QTY_ECER_MG_1]]="","",Table1[[#This Row],[STN SISA X]])</f>
        <v/>
      </c>
      <c r="AJ423" s="2" t="str">
        <f ca="1">IF(Table1[[#This Row],[CTN_MG_1]]="","",COUNT(AG$6:AG423))</f>
        <v/>
      </c>
      <c r="AK423" s="2" t="str">
        <f ca="1">IF(AND(Table1[TGL_H]&gt;=$3:$3,Table1[TGL_H]&lt;=$4:$4),Table1[CTN],"")</f>
        <v/>
      </c>
      <c r="AL423" s="2" t="str">
        <f ca="1">IF(Table1[[#This Row],[CTN_MG_2]]="","",Table1[[#This Row],[SISA X]])</f>
        <v/>
      </c>
      <c r="AM423" s="2" t="str">
        <f ca="1">IF(Table1[[#This Row],[QTY_ECER_MG_2]]="","",Table1[[#This Row],[STN SISA X]])</f>
        <v/>
      </c>
      <c r="AN423" s="2" t="str">
        <f ca="1">IF(Table1[[#This Row],[CTN_MG_2]]="","",COUNT(AK$6:AK423))</f>
        <v/>
      </c>
      <c r="AO423" s="2">
        <f ca="1">IF(AND(AX$5:AX$502&gt;=$3:$3,AX$5:AX$502&lt;=$4:$4),Table1[[#This Row],[CTN]],"")</f>
        <v>2</v>
      </c>
      <c r="AP423" s="2" t="str">
        <f ca="1">IF(Table1[[#This Row],[CTN_MG_3]]="","",Table1[[#This Row],[SISA X]])</f>
        <v/>
      </c>
      <c r="AQ423" s="2" t="str">
        <f ca="1">IF(Table1[[#This Row],[QTY_ECER_MG_3]]="","",Table1[[#This Row],[STN SISA X]])</f>
        <v/>
      </c>
      <c r="AR423" s="4">
        <f ca="1">IF(Table1[[#This Row],[CTN_MG_3]]="","",COUNT(AO$6:AO423))</f>
        <v>101</v>
      </c>
      <c r="AS423" s="4" t="str">
        <f ca="1">IF(AND(Table1[[#This Row],[TGL_H]]&gt;=$3:$3,Table1[[#This Row],[TGL_H]]&lt;=$4:$4),Table1[[#This Row],[CTN]],"")</f>
        <v/>
      </c>
      <c r="AT423" s="4" t="str">
        <f ca="1">IF(Table1[[#This Row],[CTN_MG_4]]="","",Table1[[#This Row],[SISA X]])</f>
        <v/>
      </c>
      <c r="AU423" s="4" t="str">
        <f ca="1">IF(Table1[[#This Row],[QTY_ECER_MG_4]]="","",Table1[[#This Row],[STN SISA X]])</f>
        <v/>
      </c>
      <c r="AV423" s="4" t="str">
        <f ca="1">IF(Table1[[#This Row],[CTN_MG_4]]="","",COUNT(AS$6:AS423))</f>
        <v/>
      </c>
      <c r="AW423" s="4">
        <f ca="1">IF(Table1[[#This Row],[ID_4]]="",IF(Table1[[#This Row],[ID_3]]="",IF(Table1[[#This Row],[ID_2]]="",IF(Table1[[#This Row],[ID_1]]="","",1),2),3),4)</f>
        <v>3</v>
      </c>
      <c r="AX423" s="3">
        <f ca="1">INDEX([1]!NOTA[TGL_H],Table1[[#This Row],[//NOTA]])</f>
        <v>45127</v>
      </c>
    </row>
    <row r="424" spans="1:50" x14ac:dyDescent="0.25">
      <c r="A424" s="1">
        <v>527</v>
      </c>
      <c r="D424" s="4" t="str">
        <f ca="1">INDEX([1]!NOTA[NB NOTA_C_QTY],Table1[[#This Row],[//NOTA]])</f>
        <v>cutterbladel150mmhjk40lsnartomoro</v>
      </c>
      <c r="E424" s="4" t="str">
        <f ca="1">INDEX([1]!NOTA[NB NOTA_C_QTY],Table1[[#This Row],[//NOTA]])&amp;Table1[[#This Row],[MINGGU]]</f>
        <v>cutterbladel150mmhjk40lsnartomoro3</v>
      </c>
      <c r="F424" s="4">
        <f t="shared" si="8"/>
        <v>527</v>
      </c>
      <c r="G424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24" s="4">
        <f ca="1">MATCH(Table1[[#This Row],[NB NOTA_C_QTY]],[2]!db[NB NOTA_C_QTY+F],0)</f>
        <v>453</v>
      </c>
      <c r="I424" s="4" t="str">
        <f ca="1">INDEX(INDIRECT($4:$4),Table1[//DB])</f>
        <v>Isi cutter JK L-150M MH</v>
      </c>
      <c r="J424" s="4" t="str">
        <f ca="1">INDEX(INDIRECT($4:$4),Table1[//DB])</f>
        <v>ARTO MORO</v>
      </c>
      <c r="K424" s="5" t="str">
        <f ca="1">INDEX(INDIRECT($4:$4),Table1[//DB])</f>
        <v>ATALI</v>
      </c>
      <c r="L424" s="4" t="str">
        <f ca="1">INDEX(INDIRECT($4:$4),Table1[//DB])</f>
        <v>40 LSN</v>
      </c>
      <c r="M424" s="4" t="str">
        <f ca="1">INDEX(INDIRECT($4:$4),Table1[//DB])</f>
        <v>isi</v>
      </c>
      <c r="N424" s="4" t="str">
        <f ca="1">INDEX(INDIRECT($4:$4),Table1[//DB])</f>
        <v>40</v>
      </c>
      <c r="O424" s="4" t="str">
        <f ca="1">INDEX(INDIRECT($4:$4),Table1[//DB])</f>
        <v>LSN</v>
      </c>
      <c r="P424" s="4">
        <f ca="1">INDEX(INDIRECT($4:$4),Table1[//DB])</f>
        <v>12</v>
      </c>
      <c r="Q424" s="4" t="str">
        <f ca="1">INDEX(INDIRECT($4:$4),Table1[//DB])</f>
        <v>PCS</v>
      </c>
      <c r="R424" s="4" t="str">
        <f ca="1">INDEX(INDIRECT($4:$4),Table1[//DB])</f>
        <v/>
      </c>
      <c r="S424" s="4" t="str">
        <f ca="1">INDEX(INDIRECT($4:$4),Table1[//DB])</f>
        <v/>
      </c>
      <c r="T424" s="4">
        <f ca="1">INDEX(INDIRECT($4:$4),Table1[//DB])</f>
        <v>480</v>
      </c>
      <c r="U424" s="4" t="str">
        <f ca="1">INDEX(INDIRECT($4:$4),Table1[//DB])</f>
        <v>PCS</v>
      </c>
      <c r="V424" s="4"/>
      <c r="W424" s="2">
        <f>INDEX([1]!NOTA[C],Table1[[#This Row],[//NOTA]])</f>
        <v>1</v>
      </c>
      <c r="X424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24" s="2">
        <f ca="1">INDEX(INDIRECT($2:$2),Table1[//NOTA])</f>
        <v>1</v>
      </c>
      <c r="Z424" s="2">
        <f>IF(Table1[[#This Row],[CTN]]&lt;1,"",INDEX([1]!NOTA[QTY],Table1[[#This Row],[//NOTA]]))</f>
        <v>40</v>
      </c>
      <c r="AA424" s="2" t="str">
        <f>IF(Table1[[#This Row],[CTN]]&lt;1,"",INDEX([1]!NOTA[STN],Table1[[#This Row],[//NOTA]]))</f>
        <v>LSN</v>
      </c>
      <c r="AB424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480</v>
      </c>
      <c r="AC424" s="4" t="str">
        <f>IF(Table1[[#This Row],[CTN]]&lt;1,INDEX([1]!NOTA[QTY],Table1[[#This Row],[//NOTA]]),"")</f>
        <v/>
      </c>
      <c r="AD424" s="4" t="str">
        <f>IF(Table1[[#This Row],[SISA]]="","",INDEX([1]!NOTA[STN],Table1[[#This Row],[//NOTA]]))</f>
        <v/>
      </c>
      <c r="AE42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24" s="2" t="str">
        <f>IF(Table1[[#This Row],[SISA X]]="","",Table1[[#This Row],[STN X]])</f>
        <v/>
      </c>
      <c r="AG424" s="2" t="str">
        <f ca="1">IF(AND(AX$5:AX$509&gt;=$3:$3,AX$5:AX$509&lt;=$4:$4),Table1[[#This Row],[CTN]],"")</f>
        <v/>
      </c>
      <c r="AH424" s="2" t="str">
        <f ca="1">IF(Table1[[#This Row],[CTN_MG_1]]="","",Table1[[#This Row],[SISA X]])</f>
        <v/>
      </c>
      <c r="AI424" s="2" t="str">
        <f ca="1">IF(Table1[[#This Row],[QTY_ECER_MG_1]]="","",Table1[[#This Row],[STN SISA X]])</f>
        <v/>
      </c>
      <c r="AJ424" s="2" t="str">
        <f ca="1">IF(Table1[[#This Row],[CTN_MG_1]]="","",COUNT(AG$6:AG424))</f>
        <v/>
      </c>
      <c r="AK424" s="2" t="str">
        <f ca="1">IF(AND(Table1[TGL_H]&gt;=$3:$3,Table1[TGL_H]&lt;=$4:$4),Table1[CTN],"")</f>
        <v/>
      </c>
      <c r="AL424" s="2" t="str">
        <f ca="1">IF(Table1[[#This Row],[CTN_MG_2]]="","",Table1[[#This Row],[SISA X]])</f>
        <v/>
      </c>
      <c r="AM424" s="2" t="str">
        <f ca="1">IF(Table1[[#This Row],[QTY_ECER_MG_2]]="","",Table1[[#This Row],[STN SISA X]])</f>
        <v/>
      </c>
      <c r="AN424" s="2" t="str">
        <f ca="1">IF(Table1[[#This Row],[CTN_MG_2]]="","",COUNT(AK$6:AK424))</f>
        <v/>
      </c>
      <c r="AO424" s="2">
        <f ca="1">IF(AND(AX$5:AX$509&gt;=$3:$3,AX$5:AX$509&lt;=$4:$4),Table1[[#This Row],[CTN]],"")</f>
        <v>1</v>
      </c>
      <c r="AP424" s="2" t="str">
        <f ca="1">IF(Table1[[#This Row],[CTN_MG_3]]="","",Table1[[#This Row],[SISA X]])</f>
        <v/>
      </c>
      <c r="AQ424" s="2" t="str">
        <f ca="1">IF(Table1[[#This Row],[QTY_ECER_MG_3]]="","",Table1[[#This Row],[STN SISA X]])</f>
        <v/>
      </c>
      <c r="AR424" s="4">
        <f ca="1">IF(Table1[[#This Row],[CTN_MG_3]]="","",COUNT(AO$6:AO424))</f>
        <v>102</v>
      </c>
      <c r="AS424" s="4" t="str">
        <f ca="1">IF(AND(Table1[[#This Row],[TGL_H]]&gt;=$3:$3,Table1[[#This Row],[TGL_H]]&lt;=$4:$4),Table1[[#This Row],[CTN]],"")</f>
        <v/>
      </c>
      <c r="AT424" s="4" t="str">
        <f ca="1">IF(Table1[[#This Row],[CTN_MG_4]]="","",Table1[[#This Row],[SISA X]])</f>
        <v/>
      </c>
      <c r="AU424" s="4" t="str">
        <f ca="1">IF(Table1[[#This Row],[QTY_ECER_MG_4]]="","",Table1[[#This Row],[STN SISA X]])</f>
        <v/>
      </c>
      <c r="AV424" s="4" t="str">
        <f ca="1">IF(Table1[[#This Row],[CTN_MG_4]]="","",COUNT(AS$6:AS424))</f>
        <v/>
      </c>
      <c r="AW424" s="4">
        <f ca="1">IF(Table1[[#This Row],[ID_4]]="",IF(Table1[[#This Row],[ID_3]]="",IF(Table1[[#This Row],[ID_2]]="",IF(Table1[[#This Row],[ID_1]]="","",1),2),3),4)</f>
        <v>3</v>
      </c>
      <c r="AX424" s="3">
        <f ca="1">INDEX([1]!NOTA[TGL_H],Table1[[#This Row],[//NOTA]])</f>
        <v>45127</v>
      </c>
    </row>
    <row r="425" spans="1:50" x14ac:dyDescent="0.25">
      <c r="A425" s="1">
        <v>528</v>
      </c>
      <c r="D425" s="4" t="str">
        <f ca="1">INDEX([1]!NOTA[NB NOTA_C_QTY],Table1[[#This Row],[//NOTA]])</f>
        <v>correctiontapect522ptljk60lsnartomoro</v>
      </c>
      <c r="E425" s="4" t="str">
        <f ca="1">INDEX([1]!NOTA[NB NOTA_C_QTY],Table1[[#This Row],[//NOTA]])&amp;Table1[[#This Row],[MINGGU]]</f>
        <v>correctiontapect522ptljk60lsnartomoro3</v>
      </c>
      <c r="F425" s="4">
        <f t="shared" si="8"/>
        <v>528</v>
      </c>
      <c r="G425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25" s="4">
        <f ca="1">MATCH(Table1[[#This Row],[NB NOTA_C_QTY]],[2]!db[NB NOTA_C_QTY+F],0)</f>
        <v>947</v>
      </c>
      <c r="I425" s="4" t="str">
        <f ca="1">INDEX(INDIRECT($4:$4),Table1[//DB])</f>
        <v>Tipe-ex JK CT-522 PTL</v>
      </c>
      <c r="J425" s="4" t="str">
        <f ca="1">INDEX(INDIRECT($4:$4),Table1[//DB])</f>
        <v>ARTO MORO</v>
      </c>
      <c r="K425" s="5" t="str">
        <f ca="1">INDEX(INDIRECT($4:$4),Table1[//DB])</f>
        <v>ATALI</v>
      </c>
      <c r="L425" s="4" t="str">
        <f ca="1">INDEX(INDIRECT($4:$4),Table1[//DB])</f>
        <v>60 LSN</v>
      </c>
      <c r="M425" s="4" t="str">
        <f ca="1">INDEX(INDIRECT($4:$4),Table1[//DB])</f>
        <v>tipex</v>
      </c>
      <c r="N425" s="4" t="str">
        <f ca="1">INDEX(INDIRECT($4:$4),Table1[//DB])</f>
        <v>60</v>
      </c>
      <c r="O425" s="4" t="str">
        <f ca="1">INDEX(INDIRECT($4:$4),Table1[//DB])</f>
        <v>LSN</v>
      </c>
      <c r="P425" s="4">
        <f ca="1">INDEX(INDIRECT($4:$4),Table1[//DB])</f>
        <v>12</v>
      </c>
      <c r="Q425" s="4" t="str">
        <f ca="1">INDEX(INDIRECT($4:$4),Table1[//DB])</f>
        <v>PCS</v>
      </c>
      <c r="R425" s="4" t="str">
        <f ca="1">INDEX(INDIRECT($4:$4),Table1[//DB])</f>
        <v/>
      </c>
      <c r="S425" s="4" t="str">
        <f ca="1">INDEX(INDIRECT($4:$4),Table1[//DB])</f>
        <v/>
      </c>
      <c r="T425" s="4">
        <f ca="1">INDEX(INDIRECT($4:$4),Table1[//DB])</f>
        <v>720</v>
      </c>
      <c r="U425" s="4" t="str">
        <f ca="1">INDEX(INDIRECT($4:$4),Table1[//DB])</f>
        <v>PCS</v>
      </c>
      <c r="V425" s="4"/>
      <c r="W425" s="2">
        <f>INDEX([1]!NOTA[C],Table1[[#This Row],[//NOTA]])</f>
        <v>1</v>
      </c>
      <c r="X425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25" s="2">
        <f ca="1">INDEX(INDIRECT($2:$2),Table1[//NOTA])</f>
        <v>0</v>
      </c>
      <c r="Z425" s="2">
        <f>IF(Table1[[#This Row],[CTN]]&lt;1,"",INDEX([1]!NOTA[QTY],Table1[[#This Row],[//NOTA]]))</f>
        <v>720</v>
      </c>
      <c r="AA425" s="2" t="str">
        <f>IF(Table1[[#This Row],[CTN]]&lt;1,"",INDEX([1]!NOTA[STN],Table1[[#This Row],[//NOTA]]))</f>
        <v>PCS</v>
      </c>
      <c r="AB42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</v>
      </c>
      <c r="AC425" s="4" t="str">
        <f>IF(Table1[[#This Row],[CTN]]&lt;1,INDEX([1]!NOTA[QTY],Table1[[#This Row],[//NOTA]]),"")</f>
        <v/>
      </c>
      <c r="AD425" s="4" t="str">
        <f>IF(Table1[[#This Row],[SISA]]="","",INDEX([1]!NOTA[STN],Table1[[#This Row],[//NOTA]]))</f>
        <v/>
      </c>
      <c r="AE42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25" s="2" t="str">
        <f>IF(Table1[[#This Row],[SISA X]]="","",Table1[[#This Row],[STN X]])</f>
        <v/>
      </c>
      <c r="AG425" s="2" t="str">
        <f ca="1">IF(AND(AX$5:AX$502&gt;=$3:$3,AX$5:AX$502&lt;=$4:$4),Table1[[#This Row],[CTN]],"")</f>
        <v/>
      </c>
      <c r="AH425" s="2" t="str">
        <f ca="1">IF(Table1[[#This Row],[CTN_MG_1]]="","",Table1[[#This Row],[SISA X]])</f>
        <v/>
      </c>
      <c r="AI425" s="2" t="str">
        <f ca="1">IF(Table1[[#This Row],[QTY_ECER_MG_1]]="","",Table1[[#This Row],[STN SISA X]])</f>
        <v/>
      </c>
      <c r="AJ425" s="2" t="str">
        <f ca="1">IF(Table1[[#This Row],[CTN_MG_1]]="","",COUNT(AG$6:AG425))</f>
        <v/>
      </c>
      <c r="AK425" s="2" t="str">
        <f ca="1">IF(AND(Table1[TGL_H]&gt;=$3:$3,Table1[TGL_H]&lt;=$4:$4),Table1[CTN],"")</f>
        <v/>
      </c>
      <c r="AL425" s="2" t="str">
        <f ca="1">IF(Table1[[#This Row],[CTN_MG_2]]="","",Table1[[#This Row],[SISA X]])</f>
        <v/>
      </c>
      <c r="AM425" s="2" t="str">
        <f ca="1">IF(Table1[[#This Row],[QTY_ECER_MG_2]]="","",Table1[[#This Row],[STN SISA X]])</f>
        <v/>
      </c>
      <c r="AN425" s="2" t="str">
        <f ca="1">IF(Table1[[#This Row],[CTN_MG_2]]="","",COUNT(AK$6:AK425))</f>
        <v/>
      </c>
      <c r="AO425" s="2">
        <f ca="1">IF(AND(AX$5:AX$502&gt;=$3:$3,AX$5:AX$502&lt;=$4:$4),Table1[[#This Row],[CTN]],"")</f>
        <v>1</v>
      </c>
      <c r="AP425" s="2" t="str">
        <f ca="1">IF(Table1[[#This Row],[CTN_MG_3]]="","",Table1[[#This Row],[SISA X]])</f>
        <v/>
      </c>
      <c r="AQ425" s="2" t="str">
        <f ca="1">IF(Table1[[#This Row],[QTY_ECER_MG_3]]="","",Table1[[#This Row],[STN SISA X]])</f>
        <v/>
      </c>
      <c r="AR425" s="4">
        <f ca="1">IF(Table1[[#This Row],[CTN_MG_3]]="","",COUNT(AO$6:AO425))</f>
        <v>103</v>
      </c>
      <c r="AS425" s="4" t="str">
        <f ca="1">IF(AND(Table1[[#This Row],[TGL_H]]&gt;=$3:$3,Table1[[#This Row],[TGL_H]]&lt;=$4:$4),Table1[[#This Row],[CTN]],"")</f>
        <v/>
      </c>
      <c r="AT425" s="4" t="str">
        <f ca="1">IF(Table1[[#This Row],[CTN_MG_4]]="","",Table1[[#This Row],[SISA X]])</f>
        <v/>
      </c>
      <c r="AU425" s="4" t="str">
        <f ca="1">IF(Table1[[#This Row],[QTY_ECER_MG_4]]="","",Table1[[#This Row],[STN SISA X]])</f>
        <v/>
      </c>
      <c r="AV425" s="4" t="str">
        <f ca="1">IF(Table1[[#This Row],[CTN_MG_4]]="","",COUNT(AS$6:AS425))</f>
        <v/>
      </c>
      <c r="AW425" s="4">
        <f ca="1">IF(Table1[[#This Row],[ID_4]]="",IF(Table1[[#This Row],[ID_3]]="",IF(Table1[[#This Row],[ID_2]]="",IF(Table1[[#This Row],[ID_1]]="","",1),2),3),4)</f>
        <v>3</v>
      </c>
      <c r="AX425" s="3">
        <f ca="1">INDEX([1]!NOTA[TGL_H],Table1[[#This Row],[//NOTA]])</f>
        <v>45127</v>
      </c>
    </row>
    <row r="426" spans="1:50" x14ac:dyDescent="0.25">
      <c r="A426" s="1">
        <v>529</v>
      </c>
      <c r="D426" s="4" t="str">
        <f ca="1">INDEX([1]!NOTA[NB NOTA_C_QTY],Table1[[#This Row],[//NOTA]])</f>
        <v>tapecuttertd103jk24pcsartomoro</v>
      </c>
      <c r="E426" s="4" t="str">
        <f ca="1">INDEX([1]!NOTA[NB NOTA_C_QTY],Table1[[#This Row],[//NOTA]])&amp;Table1[[#This Row],[MINGGU]]</f>
        <v>tapecuttertd103jk24pcsartomoro3</v>
      </c>
      <c r="F426" s="4">
        <f t="shared" si="8"/>
        <v>529</v>
      </c>
      <c r="G426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26" s="4">
        <f ca="1">MATCH(Table1[[#This Row],[NB NOTA_C_QTY]],[2]!db[NB NOTA_C_QTY+F],0)</f>
        <v>345</v>
      </c>
      <c r="I426" s="4" t="str">
        <f ca="1">INDEX(INDIRECT($4:$4),Table1[//DB])</f>
        <v>Dispenser JK TD-103</v>
      </c>
      <c r="J426" s="4" t="str">
        <f ca="1">INDEX(INDIRECT($4:$4),Table1[//DB])</f>
        <v>ARTO MORO</v>
      </c>
      <c r="K426" s="5" t="str">
        <f ca="1">INDEX(INDIRECT($4:$4),Table1[//DB])</f>
        <v>ATALI</v>
      </c>
      <c r="L426" s="4" t="str">
        <f ca="1">INDEX(INDIRECT($4:$4),Table1[//DB])</f>
        <v>24 PCS</v>
      </c>
      <c r="M426" s="4" t="str">
        <f ca="1">INDEX(INDIRECT($4:$4),Table1[//DB])</f>
        <v>isolasi</v>
      </c>
      <c r="N426" s="4" t="str">
        <f ca="1">INDEX(INDIRECT($4:$4),Table1[//DB])</f>
        <v>24</v>
      </c>
      <c r="O426" s="4" t="str">
        <f ca="1">INDEX(INDIRECT($4:$4),Table1[//DB])</f>
        <v>PCS</v>
      </c>
      <c r="P426" s="4" t="str">
        <f ca="1">INDEX(INDIRECT($4:$4),Table1[//DB])</f>
        <v/>
      </c>
      <c r="Q426" s="4" t="str">
        <f ca="1">INDEX(INDIRECT($4:$4),Table1[//DB])</f>
        <v/>
      </c>
      <c r="R426" s="4" t="str">
        <f ca="1">INDEX(INDIRECT($4:$4),Table1[//DB])</f>
        <v/>
      </c>
      <c r="S426" s="4" t="str">
        <f ca="1">INDEX(INDIRECT($4:$4),Table1[//DB])</f>
        <v/>
      </c>
      <c r="T426" s="4">
        <f ca="1">INDEX(INDIRECT($4:$4),Table1[//DB])</f>
        <v>24</v>
      </c>
      <c r="U426" s="4" t="str">
        <f ca="1">INDEX(INDIRECT($4:$4),Table1[//DB])</f>
        <v>PCS</v>
      </c>
      <c r="V426" s="4"/>
      <c r="W426" s="2">
        <f>INDEX([1]!NOTA[C],Table1[[#This Row],[//NOTA]])</f>
        <v>2</v>
      </c>
      <c r="X426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426" s="2">
        <f ca="1">INDEX(INDIRECT($2:$2),Table1[//NOTA])</f>
        <v>2</v>
      </c>
      <c r="Z426" s="2">
        <f>IF(Table1[[#This Row],[CTN]]&lt;1,"",INDEX([1]!NOTA[QTY],Table1[[#This Row],[//NOTA]]))</f>
        <v>48</v>
      </c>
      <c r="AA426" s="2" t="str">
        <f>IF(Table1[[#This Row],[CTN]]&lt;1,"",INDEX([1]!NOTA[STN],Table1[[#This Row],[//NOTA]]))</f>
        <v>PCS</v>
      </c>
      <c r="AB42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48</v>
      </c>
      <c r="AC426" s="4" t="str">
        <f>IF(Table1[[#This Row],[CTN]]&lt;1,INDEX([1]!NOTA[QTY],Table1[[#This Row],[//NOTA]]),"")</f>
        <v/>
      </c>
      <c r="AD426" s="4" t="str">
        <f>IF(Table1[[#This Row],[SISA]]="","",INDEX([1]!NOTA[STN],Table1[[#This Row],[//NOTA]]))</f>
        <v/>
      </c>
      <c r="AE42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26" s="2" t="str">
        <f>IF(Table1[[#This Row],[SISA X]]="","",Table1[[#This Row],[STN X]])</f>
        <v/>
      </c>
      <c r="AG426" s="2" t="str">
        <f ca="1">IF(AND(AX$5:AX$592&gt;=$3:$3,AX$5:AX$592&lt;=$4:$4),Table1[[#This Row],[CTN]],"")</f>
        <v/>
      </c>
      <c r="AH426" s="2" t="str">
        <f ca="1">IF(Table1[[#This Row],[CTN_MG_1]]="","",Table1[[#This Row],[SISA X]])</f>
        <v/>
      </c>
      <c r="AI426" s="2" t="str">
        <f ca="1">IF(Table1[[#This Row],[QTY_ECER_MG_1]]="","",Table1[[#This Row],[STN SISA X]])</f>
        <v/>
      </c>
      <c r="AJ426" s="2" t="str">
        <f ca="1">IF(Table1[[#This Row],[CTN_MG_1]]="","",COUNT(AG$6:AG426))</f>
        <v/>
      </c>
      <c r="AK426" s="2" t="str">
        <f ca="1">IF(AND(Table1[TGL_H]&gt;=$3:$3,Table1[TGL_H]&lt;=$4:$4),Table1[CTN],"")</f>
        <v/>
      </c>
      <c r="AL426" s="2" t="str">
        <f ca="1">IF(Table1[[#This Row],[CTN_MG_2]]="","",Table1[[#This Row],[SISA X]])</f>
        <v/>
      </c>
      <c r="AM426" s="2" t="str">
        <f ca="1">IF(Table1[[#This Row],[QTY_ECER_MG_2]]="","",Table1[[#This Row],[STN SISA X]])</f>
        <v/>
      </c>
      <c r="AN426" s="2" t="str">
        <f ca="1">IF(Table1[[#This Row],[CTN_MG_2]]="","",COUNT(AK$6:AK426))</f>
        <v/>
      </c>
      <c r="AO426" s="2">
        <f ca="1">IF(AND(AX$5:AX$592&gt;=$3:$3,AX$5:AX$592&lt;=$4:$4),Table1[[#This Row],[CTN]],"")</f>
        <v>2</v>
      </c>
      <c r="AP426" s="2" t="str">
        <f ca="1">IF(Table1[[#This Row],[CTN_MG_3]]="","",Table1[[#This Row],[SISA X]])</f>
        <v/>
      </c>
      <c r="AQ426" s="2" t="str">
        <f ca="1">IF(Table1[[#This Row],[QTY_ECER_MG_3]]="","",Table1[[#This Row],[STN SISA X]])</f>
        <v/>
      </c>
      <c r="AR426" s="4">
        <f ca="1">IF(Table1[[#This Row],[CTN_MG_3]]="","",COUNT(AO$6:AO426))</f>
        <v>104</v>
      </c>
      <c r="AS426" s="4" t="str">
        <f ca="1">IF(AND(Table1[[#This Row],[TGL_H]]&gt;=$3:$3,Table1[[#This Row],[TGL_H]]&lt;=$4:$4),Table1[[#This Row],[CTN]],"")</f>
        <v/>
      </c>
      <c r="AT426" s="4" t="str">
        <f ca="1">IF(Table1[[#This Row],[CTN_MG_4]]="","",Table1[[#This Row],[SISA X]])</f>
        <v/>
      </c>
      <c r="AU426" s="4" t="str">
        <f ca="1">IF(Table1[[#This Row],[QTY_ECER_MG_4]]="","",Table1[[#This Row],[STN SISA X]])</f>
        <v/>
      </c>
      <c r="AV426" s="4" t="str">
        <f ca="1">IF(Table1[[#This Row],[CTN_MG_4]]="","",COUNT(AS$6:AS426))</f>
        <v/>
      </c>
      <c r="AW426" s="4">
        <f ca="1">IF(Table1[[#This Row],[ID_4]]="",IF(Table1[[#This Row],[ID_3]]="",IF(Table1[[#This Row],[ID_2]]="",IF(Table1[[#This Row],[ID_1]]="","",1),2),3),4)</f>
        <v>3</v>
      </c>
      <c r="AX426" s="3">
        <f ca="1">INDEX([1]!NOTA[TGL_H],Table1[[#This Row],[//NOTA]])</f>
        <v>45127</v>
      </c>
    </row>
    <row r="427" spans="1:50" x14ac:dyDescent="0.25">
      <c r="A427" s="1">
        <v>530</v>
      </c>
      <c r="D427" s="4" t="str">
        <f ca="1">INDEX([1]!NOTA[NB NOTA_C_QTY],Table1[[#This Row],[//NOTA]])</f>
        <v>crayonputartwcr12sjk12lsnartomoro</v>
      </c>
      <c r="E427" s="4" t="str">
        <f ca="1">INDEX([1]!NOTA[NB NOTA_C_QTY],Table1[[#This Row],[//NOTA]])&amp;Table1[[#This Row],[MINGGU]]</f>
        <v>crayonputartwcr12sjk12lsnartomoro3</v>
      </c>
      <c r="F427" s="4">
        <f t="shared" si="8"/>
        <v>530</v>
      </c>
      <c r="G427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27" s="4">
        <f ca="1">MATCH(Table1[[#This Row],[NB NOTA_C_QTY]],[2]!db[NB NOTA_C_QTY+F],0)</f>
        <v>300</v>
      </c>
      <c r="I427" s="4" t="str">
        <f ca="1">INDEX(INDIRECT($4:$4),Table1[//DB])</f>
        <v>Crayon putar JK 12W Panjang</v>
      </c>
      <c r="J427" s="4" t="str">
        <f ca="1">INDEX(INDIRECT($4:$4),Table1[//DB])</f>
        <v>ARTO MORO</v>
      </c>
      <c r="K427" s="5" t="str">
        <f ca="1">INDEX(INDIRECT($4:$4),Table1[//DB])</f>
        <v>ATALI</v>
      </c>
      <c r="L427" s="4" t="str">
        <f ca="1">INDEX(INDIRECT($4:$4),Table1[//DB])</f>
        <v>12 LSN</v>
      </c>
      <c r="M427" s="4" t="str">
        <f ca="1">INDEX(INDIRECT($4:$4),Table1[//DB])</f>
        <v>cr/op</v>
      </c>
      <c r="N427" s="4" t="str">
        <f ca="1">INDEX(INDIRECT($4:$4),Table1[//DB])</f>
        <v>12</v>
      </c>
      <c r="O427" s="4" t="str">
        <f ca="1">INDEX(INDIRECT($4:$4),Table1[//DB])</f>
        <v>LSN</v>
      </c>
      <c r="P427" s="4">
        <f ca="1">INDEX(INDIRECT($4:$4),Table1[//DB])</f>
        <v>12</v>
      </c>
      <c r="Q427" s="4" t="str">
        <f ca="1">INDEX(INDIRECT($4:$4),Table1[//DB])</f>
        <v>PCS</v>
      </c>
      <c r="R427" s="4" t="str">
        <f ca="1">INDEX(INDIRECT($4:$4),Table1[//DB])</f>
        <v/>
      </c>
      <c r="S427" s="4" t="str">
        <f ca="1">INDEX(INDIRECT($4:$4),Table1[//DB])</f>
        <v/>
      </c>
      <c r="T427" s="4">
        <f ca="1">INDEX(INDIRECT($4:$4),Table1[//DB])</f>
        <v>144</v>
      </c>
      <c r="U427" s="4" t="str">
        <f ca="1">INDEX(INDIRECT($4:$4),Table1[//DB])</f>
        <v>PCS</v>
      </c>
      <c r="V427" s="4"/>
      <c r="W427" s="2">
        <f>INDEX([1]!NOTA[C],Table1[[#This Row],[//NOTA]])</f>
        <v>2</v>
      </c>
      <c r="X427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427" s="2">
        <f ca="1">INDEX(INDIRECT($2:$2),Table1[//NOTA])</f>
        <v>0</v>
      </c>
      <c r="Z427" s="2">
        <f>IF(Table1[[#This Row],[CTN]]&lt;1,"",INDEX([1]!NOTA[QTY],Table1[[#This Row],[//NOTA]]))</f>
        <v>288</v>
      </c>
      <c r="AA427" s="2" t="str">
        <f>IF(Table1[[#This Row],[CTN]]&lt;1,"",INDEX([1]!NOTA[STN],Table1[[#This Row],[//NOTA]]))</f>
        <v>SET</v>
      </c>
      <c r="AB42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C427" s="4" t="str">
        <f>IF(Table1[[#This Row],[CTN]]&lt;1,INDEX([1]!NOTA[QTY],Table1[[#This Row],[//NOTA]]),"")</f>
        <v/>
      </c>
      <c r="AD427" s="4" t="str">
        <f>IF(Table1[[#This Row],[SISA]]="","",INDEX([1]!NOTA[STN],Table1[[#This Row],[//NOTA]]))</f>
        <v/>
      </c>
      <c r="AE42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27" s="2" t="str">
        <f>IF(Table1[[#This Row],[SISA X]]="","",Table1[[#This Row],[STN X]])</f>
        <v/>
      </c>
      <c r="AG427" s="2" t="str">
        <f ca="1">IF(AND(AX$5:AX$509&gt;=$3:$3,AX$5:AX$509&lt;=$4:$4),Table1[[#This Row],[CTN]],"")</f>
        <v/>
      </c>
      <c r="AH427" s="2" t="str">
        <f ca="1">IF(Table1[[#This Row],[CTN_MG_1]]="","",Table1[[#This Row],[SISA X]])</f>
        <v/>
      </c>
      <c r="AI427" s="2" t="str">
        <f ca="1">IF(Table1[[#This Row],[QTY_ECER_MG_1]]="","",Table1[[#This Row],[STN SISA X]])</f>
        <v/>
      </c>
      <c r="AJ427" s="2" t="str">
        <f ca="1">IF(Table1[[#This Row],[CTN_MG_1]]="","",COUNT(AG$6:AG427))</f>
        <v/>
      </c>
      <c r="AK427" s="2" t="str">
        <f ca="1">IF(AND(Table1[TGL_H]&gt;=$3:$3,Table1[TGL_H]&lt;=$4:$4),Table1[CTN],"")</f>
        <v/>
      </c>
      <c r="AL427" s="2" t="str">
        <f ca="1">IF(Table1[[#This Row],[CTN_MG_2]]="","",Table1[[#This Row],[SISA X]])</f>
        <v/>
      </c>
      <c r="AM427" s="2" t="str">
        <f ca="1">IF(Table1[[#This Row],[QTY_ECER_MG_2]]="","",Table1[[#This Row],[STN SISA X]])</f>
        <v/>
      </c>
      <c r="AN427" s="2" t="str">
        <f ca="1">IF(Table1[[#This Row],[CTN_MG_2]]="","",COUNT(AK$6:AK427))</f>
        <v/>
      </c>
      <c r="AO427" s="2">
        <f ca="1">IF(AND(AX$5:AX$509&gt;=$3:$3,AX$5:AX$509&lt;=$4:$4),Table1[[#This Row],[CTN]],"")</f>
        <v>2</v>
      </c>
      <c r="AP427" s="2" t="str">
        <f ca="1">IF(Table1[[#This Row],[CTN_MG_3]]="","",Table1[[#This Row],[SISA X]])</f>
        <v/>
      </c>
      <c r="AQ427" s="2" t="str">
        <f ca="1">IF(Table1[[#This Row],[QTY_ECER_MG_3]]="","",Table1[[#This Row],[STN SISA X]])</f>
        <v/>
      </c>
      <c r="AR427" s="4">
        <f ca="1">IF(Table1[[#This Row],[CTN_MG_3]]="","",COUNT(AO$6:AO427))</f>
        <v>105</v>
      </c>
      <c r="AS427" s="4" t="str">
        <f ca="1">IF(AND(Table1[[#This Row],[TGL_H]]&gt;=$3:$3,Table1[[#This Row],[TGL_H]]&lt;=$4:$4),Table1[[#This Row],[CTN]],"")</f>
        <v/>
      </c>
      <c r="AT427" s="4" t="str">
        <f ca="1">IF(Table1[[#This Row],[CTN_MG_4]]="","",Table1[[#This Row],[SISA X]])</f>
        <v/>
      </c>
      <c r="AU427" s="4" t="str">
        <f ca="1">IF(Table1[[#This Row],[QTY_ECER_MG_4]]="","",Table1[[#This Row],[STN SISA X]])</f>
        <v/>
      </c>
      <c r="AV427" s="4" t="str">
        <f ca="1">IF(Table1[[#This Row],[CTN_MG_4]]="","",COUNT(AS$6:AS427))</f>
        <v/>
      </c>
      <c r="AW427" s="4">
        <f ca="1">IF(Table1[[#This Row],[ID_4]]="",IF(Table1[[#This Row],[ID_3]]="",IF(Table1[[#This Row],[ID_2]]="",IF(Table1[[#This Row],[ID_1]]="","",1),2),3),4)</f>
        <v>3</v>
      </c>
      <c r="AX427" s="3">
        <f ca="1">INDEX([1]!NOTA[TGL_H],Table1[[#This Row],[//NOTA]])</f>
        <v>45127</v>
      </c>
    </row>
    <row r="428" spans="1:50" x14ac:dyDescent="0.25">
      <c r="A428" s="1">
        <v>531</v>
      </c>
      <c r="D428" s="4" t="str">
        <f ca="1">INDEX([1]!NOTA[NB NOTA_C_QTY],Table1[[#This Row],[//NOTA]])</f>
        <v>correctionfluidcfs209jk36lsnartomoro</v>
      </c>
      <c r="E428" s="4" t="str">
        <f ca="1">INDEX([1]!NOTA[NB NOTA_C_QTY],Table1[[#This Row],[//NOTA]])&amp;Table1[[#This Row],[MINGGU]]</f>
        <v>correctionfluidcfs209jk36lsnartomoro3</v>
      </c>
      <c r="F428" s="4">
        <f t="shared" si="8"/>
        <v>531</v>
      </c>
      <c r="G428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28" s="4">
        <f ca="1">MATCH(Table1[[#This Row],[NB NOTA_C_QTY]],[2]!db[NB NOTA_C_QTY+F],0)</f>
        <v>934</v>
      </c>
      <c r="I428" s="4" t="str">
        <f ca="1">INDEX(INDIRECT($4:$4),Table1[//DB])</f>
        <v>Tipe-ex JK CF-S209</v>
      </c>
      <c r="J428" s="4" t="str">
        <f ca="1">INDEX(INDIRECT($4:$4),Table1[//DB])</f>
        <v>ARTO MORO</v>
      </c>
      <c r="K428" s="5" t="str">
        <f ca="1">INDEX(INDIRECT($4:$4),Table1[//DB])</f>
        <v>ATALI</v>
      </c>
      <c r="L428" s="4" t="str">
        <f ca="1">INDEX(INDIRECT($4:$4),Table1[//DB])</f>
        <v>36 LSN</v>
      </c>
      <c r="M428" s="4" t="str">
        <f ca="1">INDEX(INDIRECT($4:$4),Table1[//DB])</f>
        <v>tipex</v>
      </c>
      <c r="N428" s="4" t="str">
        <f ca="1">INDEX(INDIRECT($4:$4),Table1[//DB])</f>
        <v>36</v>
      </c>
      <c r="O428" s="4" t="str">
        <f ca="1">INDEX(INDIRECT($4:$4),Table1[//DB])</f>
        <v>LSN</v>
      </c>
      <c r="P428" s="4">
        <f ca="1">INDEX(INDIRECT($4:$4),Table1[//DB])</f>
        <v>12</v>
      </c>
      <c r="Q428" s="4" t="str">
        <f ca="1">INDEX(INDIRECT($4:$4),Table1[//DB])</f>
        <v>PCS</v>
      </c>
      <c r="R428" s="4" t="str">
        <f ca="1">INDEX(INDIRECT($4:$4),Table1[//DB])</f>
        <v/>
      </c>
      <c r="S428" s="4" t="str">
        <f ca="1">INDEX(INDIRECT($4:$4),Table1[//DB])</f>
        <v/>
      </c>
      <c r="T428" s="4">
        <f ca="1">INDEX(INDIRECT($4:$4),Table1[//DB])</f>
        <v>432</v>
      </c>
      <c r="U428" s="4" t="str">
        <f ca="1">INDEX(INDIRECT($4:$4),Table1[//DB])</f>
        <v>PCS</v>
      </c>
      <c r="V428" s="4"/>
      <c r="W428" s="2">
        <f>INDEX([1]!NOTA[C],Table1[[#This Row],[//NOTA]])</f>
        <v>1</v>
      </c>
      <c r="X428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28" s="2">
        <f ca="1">INDEX(INDIRECT($2:$2),Table1[//NOTA])</f>
        <v>1</v>
      </c>
      <c r="Z428" s="2">
        <f>IF(Table1[[#This Row],[CTN]]&lt;1,"",INDEX([1]!NOTA[QTY],Table1[[#This Row],[//NOTA]]))</f>
        <v>36</v>
      </c>
      <c r="AA428" s="2" t="str">
        <f>IF(Table1[[#This Row],[CTN]]&lt;1,"",INDEX([1]!NOTA[STN],Table1[[#This Row],[//NOTA]]))</f>
        <v>LSN</v>
      </c>
      <c r="AB428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432</v>
      </c>
      <c r="AC428" s="4" t="str">
        <f>IF(Table1[[#This Row],[CTN]]&lt;1,INDEX([1]!NOTA[QTY],Table1[[#This Row],[//NOTA]]),"")</f>
        <v/>
      </c>
      <c r="AD428" s="4" t="str">
        <f>IF(Table1[[#This Row],[SISA]]="","",INDEX([1]!NOTA[STN],Table1[[#This Row],[//NOTA]]))</f>
        <v/>
      </c>
      <c r="AE42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28" s="2" t="str">
        <f>IF(Table1[[#This Row],[SISA X]]="","",Table1[[#This Row],[STN X]])</f>
        <v/>
      </c>
      <c r="AG428" s="2" t="str">
        <f ca="1">IF(AND(AX$5:AX$592&gt;=$3:$3,AX$5:AX$592&lt;=$4:$4),Table1[[#This Row],[CTN]],"")</f>
        <v/>
      </c>
      <c r="AH428" s="2" t="str">
        <f ca="1">IF(Table1[[#This Row],[CTN_MG_1]]="","",Table1[[#This Row],[SISA X]])</f>
        <v/>
      </c>
      <c r="AI428" s="2" t="str">
        <f ca="1">IF(Table1[[#This Row],[QTY_ECER_MG_1]]="","",Table1[[#This Row],[STN SISA X]])</f>
        <v/>
      </c>
      <c r="AJ428" s="2" t="str">
        <f ca="1">IF(Table1[[#This Row],[CTN_MG_1]]="","",COUNT(AG$6:AG428))</f>
        <v/>
      </c>
      <c r="AK428" s="2" t="str">
        <f ca="1">IF(AND(Table1[TGL_H]&gt;=$3:$3,Table1[TGL_H]&lt;=$4:$4),Table1[CTN],"")</f>
        <v/>
      </c>
      <c r="AL428" s="2" t="str">
        <f ca="1">IF(Table1[[#This Row],[CTN_MG_2]]="","",Table1[[#This Row],[SISA X]])</f>
        <v/>
      </c>
      <c r="AM428" s="2" t="str">
        <f ca="1">IF(Table1[[#This Row],[QTY_ECER_MG_2]]="","",Table1[[#This Row],[STN SISA X]])</f>
        <v/>
      </c>
      <c r="AN428" s="2" t="str">
        <f ca="1">IF(Table1[[#This Row],[CTN_MG_2]]="","",COUNT(AK$6:AK428))</f>
        <v/>
      </c>
      <c r="AO428" s="2">
        <f ca="1">IF(AND(AX$5:AX$592&gt;=$3:$3,AX$5:AX$592&lt;=$4:$4),Table1[[#This Row],[CTN]],"")</f>
        <v>1</v>
      </c>
      <c r="AP428" s="2" t="str">
        <f ca="1">IF(Table1[[#This Row],[CTN_MG_3]]="","",Table1[[#This Row],[SISA X]])</f>
        <v/>
      </c>
      <c r="AQ428" s="2" t="str">
        <f ca="1">IF(Table1[[#This Row],[QTY_ECER_MG_3]]="","",Table1[[#This Row],[STN SISA X]])</f>
        <v/>
      </c>
      <c r="AR428" s="4">
        <f ca="1">IF(Table1[[#This Row],[CTN_MG_3]]="","",COUNT(AO$6:AO428))</f>
        <v>106</v>
      </c>
      <c r="AS428" s="4" t="str">
        <f ca="1">IF(AND(Table1[[#This Row],[TGL_H]]&gt;=$3:$3,Table1[[#This Row],[TGL_H]]&lt;=$4:$4),Table1[[#This Row],[CTN]],"")</f>
        <v/>
      </c>
      <c r="AT428" s="4" t="str">
        <f ca="1">IF(Table1[[#This Row],[CTN_MG_4]]="","",Table1[[#This Row],[SISA X]])</f>
        <v/>
      </c>
      <c r="AU428" s="4" t="str">
        <f ca="1">IF(Table1[[#This Row],[QTY_ECER_MG_4]]="","",Table1[[#This Row],[STN SISA X]])</f>
        <v/>
      </c>
      <c r="AV428" s="4" t="str">
        <f ca="1">IF(Table1[[#This Row],[CTN_MG_4]]="","",COUNT(AS$6:AS428))</f>
        <v/>
      </c>
      <c r="AW428" s="4">
        <f ca="1">IF(Table1[[#This Row],[ID_4]]="",IF(Table1[[#This Row],[ID_3]]="",IF(Table1[[#This Row],[ID_2]]="",IF(Table1[[#This Row],[ID_1]]="","",1),2),3),4)</f>
        <v>3</v>
      </c>
      <c r="AX428" s="3">
        <f ca="1">INDEX([1]!NOTA[TGL_H],Table1[[#This Row],[//NOTA]])</f>
        <v>45127</v>
      </c>
    </row>
    <row r="429" spans="1:50" x14ac:dyDescent="0.25">
      <c r="A429" s="1">
        <v>532</v>
      </c>
      <c r="D429" s="4" t="str">
        <f ca="1">INDEX([1]!NOTA[NB NOTA_C_QTY],Table1[[#This Row],[//NOTA]])</f>
        <v>correctionfluidcfs205ptjk48lsnartomoro</v>
      </c>
      <c r="E429" s="4" t="str">
        <f ca="1">INDEX([1]!NOTA[NB NOTA_C_QTY],Table1[[#This Row],[//NOTA]])&amp;Table1[[#This Row],[MINGGU]]</f>
        <v>correctionfluidcfs205ptjk48lsnartomoro3</v>
      </c>
      <c r="F429" s="4">
        <f t="shared" si="8"/>
        <v>532</v>
      </c>
      <c r="G429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29" s="4">
        <f ca="1">MATCH(Table1[[#This Row],[NB NOTA_C_QTY]],[2]!db[NB NOTA_C_QTY+F],0)</f>
        <v>927</v>
      </c>
      <c r="I429" s="4" t="str">
        <f ca="1">INDEX(INDIRECT($4:$4),Table1[//DB])</f>
        <v>Tipe-ex JK CF-205 PT</v>
      </c>
      <c r="J429" s="4" t="str">
        <f ca="1">INDEX(INDIRECT($4:$4),Table1[//DB])</f>
        <v>ARTO MORO</v>
      </c>
      <c r="K429" s="5" t="str">
        <f ca="1">INDEX(INDIRECT($4:$4),Table1[//DB])</f>
        <v>ATALI</v>
      </c>
      <c r="L429" s="4" t="str">
        <f ca="1">INDEX(INDIRECT($4:$4),Table1[//DB])</f>
        <v>48 LSN</v>
      </c>
      <c r="M429" s="4" t="str">
        <f ca="1">INDEX(INDIRECT($4:$4),Table1[//DB])</f>
        <v>tipex</v>
      </c>
      <c r="N429" s="4" t="str">
        <f ca="1">INDEX(INDIRECT($4:$4),Table1[//DB])</f>
        <v>48</v>
      </c>
      <c r="O429" s="4" t="str">
        <f ca="1">INDEX(INDIRECT($4:$4),Table1[//DB])</f>
        <v>LSN</v>
      </c>
      <c r="P429" s="4">
        <f ca="1">INDEX(INDIRECT($4:$4),Table1[//DB])</f>
        <v>12</v>
      </c>
      <c r="Q429" s="4" t="str">
        <f ca="1">INDEX(INDIRECT($4:$4),Table1[//DB])</f>
        <v>PCS</v>
      </c>
      <c r="R429" s="4" t="str">
        <f ca="1">INDEX(INDIRECT($4:$4),Table1[//DB])</f>
        <v/>
      </c>
      <c r="S429" s="4" t="str">
        <f ca="1">INDEX(INDIRECT($4:$4),Table1[//DB])</f>
        <v/>
      </c>
      <c r="T429" s="4">
        <f ca="1">INDEX(INDIRECT($4:$4),Table1[//DB])</f>
        <v>576</v>
      </c>
      <c r="U429" s="4" t="str">
        <f ca="1">INDEX(INDIRECT($4:$4),Table1[//DB])</f>
        <v>PCS</v>
      </c>
      <c r="V429" s="4"/>
      <c r="W429" s="2">
        <f>INDEX([1]!NOTA[C],Table1[[#This Row],[//NOTA]])</f>
        <v>1</v>
      </c>
      <c r="X429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29" s="2">
        <f ca="1">INDEX(INDIRECT($2:$2),Table1[//NOTA])</f>
        <v>1</v>
      </c>
      <c r="Z429" s="2">
        <f>IF(Table1[[#This Row],[CTN]]&lt;1,"",INDEX([1]!NOTA[QTY],Table1[[#This Row],[//NOTA]]))</f>
        <v>48</v>
      </c>
      <c r="AA429" s="2" t="str">
        <f>IF(Table1[[#This Row],[CTN]]&lt;1,"",INDEX([1]!NOTA[STN],Table1[[#This Row],[//NOTA]]))</f>
        <v>LSN</v>
      </c>
      <c r="AB429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576</v>
      </c>
      <c r="AC429" s="4" t="str">
        <f>IF(Table1[[#This Row],[CTN]]&lt;1,INDEX([1]!NOTA[QTY],Table1[[#This Row],[//NOTA]]),"")</f>
        <v/>
      </c>
      <c r="AD429" s="4" t="str">
        <f>IF(Table1[[#This Row],[SISA]]="","",INDEX([1]!NOTA[STN],Table1[[#This Row],[//NOTA]]))</f>
        <v/>
      </c>
      <c r="AE42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29" s="2" t="str">
        <f>IF(Table1[[#This Row],[SISA X]]="","",Table1[[#This Row],[STN X]])</f>
        <v/>
      </c>
      <c r="AG429" s="2" t="str">
        <f ca="1">IF(AND(AX$5:AX$509&gt;=$3:$3,AX$5:AX$509&lt;=$4:$4),Table1[[#This Row],[CTN]],"")</f>
        <v/>
      </c>
      <c r="AH429" s="2" t="str">
        <f ca="1">IF(Table1[[#This Row],[CTN_MG_1]]="","",Table1[[#This Row],[SISA X]])</f>
        <v/>
      </c>
      <c r="AI429" s="2" t="str">
        <f ca="1">IF(Table1[[#This Row],[QTY_ECER_MG_1]]="","",Table1[[#This Row],[STN SISA X]])</f>
        <v/>
      </c>
      <c r="AJ429" s="2" t="str">
        <f ca="1">IF(Table1[[#This Row],[CTN_MG_1]]="","",COUNT(AG$6:AG429))</f>
        <v/>
      </c>
      <c r="AK429" s="2" t="str">
        <f ca="1">IF(AND(Table1[TGL_H]&gt;=$3:$3,Table1[TGL_H]&lt;=$4:$4),Table1[CTN],"")</f>
        <v/>
      </c>
      <c r="AL429" s="2" t="str">
        <f ca="1">IF(Table1[[#This Row],[CTN_MG_2]]="","",Table1[[#This Row],[SISA X]])</f>
        <v/>
      </c>
      <c r="AM429" s="2" t="str">
        <f ca="1">IF(Table1[[#This Row],[QTY_ECER_MG_2]]="","",Table1[[#This Row],[STN SISA X]])</f>
        <v/>
      </c>
      <c r="AN429" s="2" t="str">
        <f ca="1">IF(Table1[[#This Row],[CTN_MG_2]]="","",COUNT(AK$6:AK429))</f>
        <v/>
      </c>
      <c r="AO429" s="2">
        <f ca="1">IF(AND(AX$5:AX$509&gt;=$3:$3,AX$5:AX$509&lt;=$4:$4),Table1[[#This Row],[CTN]],"")</f>
        <v>1</v>
      </c>
      <c r="AP429" s="2" t="str">
        <f ca="1">IF(Table1[[#This Row],[CTN_MG_3]]="","",Table1[[#This Row],[SISA X]])</f>
        <v/>
      </c>
      <c r="AQ429" s="2" t="str">
        <f ca="1">IF(Table1[[#This Row],[QTY_ECER_MG_3]]="","",Table1[[#This Row],[STN SISA X]])</f>
        <v/>
      </c>
      <c r="AR429" s="4">
        <f ca="1">IF(Table1[[#This Row],[CTN_MG_3]]="","",COUNT(AO$6:AO429))</f>
        <v>107</v>
      </c>
      <c r="AS429" s="4" t="str">
        <f ca="1">IF(AND(Table1[[#This Row],[TGL_H]]&gt;=$3:$3,Table1[[#This Row],[TGL_H]]&lt;=$4:$4),Table1[[#This Row],[CTN]],"")</f>
        <v/>
      </c>
      <c r="AT429" s="4" t="str">
        <f ca="1">IF(Table1[[#This Row],[CTN_MG_4]]="","",Table1[[#This Row],[SISA X]])</f>
        <v/>
      </c>
      <c r="AU429" s="4" t="str">
        <f ca="1">IF(Table1[[#This Row],[QTY_ECER_MG_4]]="","",Table1[[#This Row],[STN SISA X]])</f>
        <v/>
      </c>
      <c r="AV429" s="4" t="str">
        <f ca="1">IF(Table1[[#This Row],[CTN_MG_4]]="","",COUNT(AS$6:AS429))</f>
        <v/>
      </c>
      <c r="AW429" s="4">
        <f ca="1">IF(Table1[[#This Row],[ID_4]]="",IF(Table1[[#This Row],[ID_3]]="",IF(Table1[[#This Row],[ID_2]]="",IF(Table1[[#This Row],[ID_1]]="","",1),2),3),4)</f>
        <v>3</v>
      </c>
      <c r="AX429" s="3">
        <f ca="1">INDEX([1]!NOTA[TGL_H],Table1[[#This Row],[//NOTA]])</f>
        <v>45127</v>
      </c>
    </row>
    <row r="430" spans="1:50" x14ac:dyDescent="0.25">
      <c r="A430" s="1">
        <v>533</v>
      </c>
      <c r="D430" s="4" t="str">
        <f ca="1">INDEX([1]!NOTA[NB NOTA_C_QTY],Table1[[#This Row],[//NOTA]])</f>
        <v>eraser526b40bljk50box40pcsartomoro</v>
      </c>
      <c r="E430" s="4" t="str">
        <f ca="1">INDEX([1]!NOTA[NB NOTA_C_QTY],Table1[[#This Row],[//NOTA]])&amp;Table1[[#This Row],[MINGGU]]</f>
        <v>eraser526b40bljk50box40pcsartomoro3</v>
      </c>
      <c r="F430" s="4">
        <f t="shared" si="8"/>
        <v>533</v>
      </c>
      <c r="G430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30" s="4">
        <f ca="1">MATCH(Table1[[#This Row],[NB NOTA_C_QTY]],[2]!db[NB NOTA_C_QTY+F],0)</f>
        <v>888</v>
      </c>
      <c r="I430" s="4" t="str">
        <f ca="1">INDEX(INDIRECT($4:$4),Table1[//DB])</f>
        <v>Stip JK 40 Ht</v>
      </c>
      <c r="J430" s="4" t="str">
        <f ca="1">INDEX(INDIRECT($4:$4),Table1[//DB])</f>
        <v>ARTO MORO</v>
      </c>
      <c r="K430" s="5" t="str">
        <f ca="1">INDEX(INDIRECT($4:$4),Table1[//DB])</f>
        <v>ATALI</v>
      </c>
      <c r="L430" s="4" t="str">
        <f ca="1">INDEX(INDIRECT($4:$4),Table1[//DB])</f>
        <v>50 BOX (40 PCS)</v>
      </c>
      <c r="M430" s="4" t="str">
        <f ca="1">INDEX(INDIRECT($4:$4),Table1[//DB])</f>
        <v>stip</v>
      </c>
      <c r="N430" s="4" t="str">
        <f ca="1">INDEX(INDIRECT($4:$4),Table1[//DB])</f>
        <v>50</v>
      </c>
      <c r="O430" s="4" t="str">
        <f ca="1">INDEX(INDIRECT($4:$4),Table1[//DB])</f>
        <v>BOX</v>
      </c>
      <c r="P430" s="4" t="str">
        <f ca="1">INDEX(INDIRECT($4:$4),Table1[//DB])</f>
        <v>40</v>
      </c>
      <c r="Q430" s="4" t="str">
        <f ca="1">INDEX(INDIRECT($4:$4),Table1[//DB])</f>
        <v>PCS</v>
      </c>
      <c r="R430" s="4" t="str">
        <f ca="1">INDEX(INDIRECT($4:$4),Table1[//DB])</f>
        <v/>
      </c>
      <c r="S430" s="4" t="str">
        <f ca="1">INDEX(INDIRECT($4:$4),Table1[//DB])</f>
        <v/>
      </c>
      <c r="T430" s="4">
        <f ca="1">INDEX(INDIRECT($4:$4),Table1[//DB])</f>
        <v>2000</v>
      </c>
      <c r="U430" s="4" t="str">
        <f ca="1">INDEX(INDIRECT($4:$4),Table1[//DB])</f>
        <v>PCS</v>
      </c>
      <c r="V430" s="4"/>
      <c r="W430" s="2">
        <f>INDEX([1]!NOTA[C],Table1[[#This Row],[//NOTA]])</f>
        <v>1</v>
      </c>
      <c r="X430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30" s="2">
        <f ca="1">INDEX(INDIRECT($2:$2),Table1[//NOTA])</f>
        <v>1</v>
      </c>
      <c r="Z430" s="2">
        <f>IF(Table1[[#This Row],[CTN]]&lt;1,"",INDEX([1]!NOTA[QTY],Table1[[#This Row],[//NOTA]]))</f>
        <v>50</v>
      </c>
      <c r="AA430" s="2" t="str">
        <f>IF(Table1[[#This Row],[CTN]]&lt;1,"",INDEX([1]!NOTA[STN],Table1[[#This Row],[//NOTA]]))</f>
        <v>BOX</v>
      </c>
      <c r="AB43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2000</v>
      </c>
      <c r="AC430" s="4" t="str">
        <f>IF(Table1[[#This Row],[CTN]]&lt;1,INDEX([1]!NOTA[QTY],Table1[[#This Row],[//NOTA]]),"")</f>
        <v/>
      </c>
      <c r="AD430" s="4" t="str">
        <f>IF(Table1[[#This Row],[SISA]]="","",INDEX([1]!NOTA[STN],Table1[[#This Row],[//NOTA]]))</f>
        <v/>
      </c>
      <c r="AE43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30" s="2" t="str">
        <f>IF(Table1[[#This Row],[SISA X]]="","",Table1[[#This Row],[STN X]])</f>
        <v/>
      </c>
      <c r="AG430" s="2" t="str">
        <f ca="1">IF(AND(AX$5:AX$592&gt;=$3:$3,AX$5:AX$592&lt;=$4:$4),Table1[[#This Row],[CTN]],"")</f>
        <v/>
      </c>
      <c r="AH430" s="2" t="str">
        <f ca="1">IF(Table1[[#This Row],[CTN_MG_1]]="","",Table1[[#This Row],[SISA X]])</f>
        <v/>
      </c>
      <c r="AI430" s="2" t="str">
        <f ca="1">IF(Table1[[#This Row],[QTY_ECER_MG_1]]="","",Table1[[#This Row],[STN SISA X]])</f>
        <v/>
      </c>
      <c r="AJ430" s="2" t="str">
        <f ca="1">IF(Table1[[#This Row],[CTN_MG_1]]="","",COUNT(AG$6:AG430))</f>
        <v/>
      </c>
      <c r="AK430" s="2" t="str">
        <f ca="1">IF(AND(Table1[TGL_H]&gt;=$3:$3,Table1[TGL_H]&lt;=$4:$4),Table1[CTN],"")</f>
        <v/>
      </c>
      <c r="AL430" s="2" t="str">
        <f ca="1">IF(Table1[[#This Row],[CTN_MG_2]]="","",Table1[[#This Row],[SISA X]])</f>
        <v/>
      </c>
      <c r="AM430" s="2" t="str">
        <f ca="1">IF(Table1[[#This Row],[QTY_ECER_MG_2]]="","",Table1[[#This Row],[STN SISA X]])</f>
        <v/>
      </c>
      <c r="AN430" s="2" t="str">
        <f ca="1">IF(Table1[[#This Row],[CTN_MG_2]]="","",COUNT(AK$6:AK430))</f>
        <v/>
      </c>
      <c r="AO430" s="2">
        <f ca="1">IF(AND(AX$5:AX$592&gt;=$3:$3,AX$5:AX$592&lt;=$4:$4),Table1[[#This Row],[CTN]],"")</f>
        <v>1</v>
      </c>
      <c r="AP430" s="2" t="str">
        <f ca="1">IF(Table1[[#This Row],[CTN_MG_3]]="","",Table1[[#This Row],[SISA X]])</f>
        <v/>
      </c>
      <c r="AQ430" s="2" t="str">
        <f ca="1">IF(Table1[[#This Row],[QTY_ECER_MG_3]]="","",Table1[[#This Row],[STN SISA X]])</f>
        <v/>
      </c>
      <c r="AR430" s="4">
        <f ca="1">IF(Table1[[#This Row],[CTN_MG_3]]="","",COUNT(AO$6:AO430))</f>
        <v>108</v>
      </c>
      <c r="AS430" s="4" t="str">
        <f ca="1">IF(AND(Table1[[#This Row],[TGL_H]]&gt;=$3:$3,Table1[[#This Row],[TGL_H]]&lt;=$4:$4),Table1[[#This Row],[CTN]],"")</f>
        <v/>
      </c>
      <c r="AT430" s="4" t="str">
        <f ca="1">IF(Table1[[#This Row],[CTN_MG_4]]="","",Table1[[#This Row],[SISA X]])</f>
        <v/>
      </c>
      <c r="AU430" s="4" t="str">
        <f ca="1">IF(Table1[[#This Row],[QTY_ECER_MG_4]]="","",Table1[[#This Row],[STN SISA X]])</f>
        <v/>
      </c>
      <c r="AV430" s="4" t="str">
        <f ca="1">IF(Table1[[#This Row],[CTN_MG_4]]="","",COUNT(AS$6:AS430))</f>
        <v/>
      </c>
      <c r="AW430" s="4">
        <f ca="1">IF(Table1[[#This Row],[ID_4]]="",IF(Table1[[#This Row],[ID_3]]="",IF(Table1[[#This Row],[ID_2]]="",IF(Table1[[#This Row],[ID_1]]="","",1),2),3),4)</f>
        <v>3</v>
      </c>
      <c r="AX430" s="3">
        <f ca="1">INDEX([1]!NOTA[TGL_H],Table1[[#This Row],[//NOTA]])</f>
        <v>45127</v>
      </c>
    </row>
    <row r="431" spans="1:50" x14ac:dyDescent="0.25">
      <c r="A431" s="1">
        <v>534</v>
      </c>
      <c r="D431" s="4" t="str">
        <f ca="1">INDEX([1]!NOTA[NB NOTA_C_QTY],Table1[[#This Row],[//NOTA]])</f>
        <v>eraser526b40pjk50box40pcsartomoro</v>
      </c>
      <c r="E431" s="4" t="str">
        <f ca="1">INDEX([1]!NOTA[NB NOTA_C_QTY],Table1[[#This Row],[//NOTA]])&amp;Table1[[#This Row],[MINGGU]]</f>
        <v>eraser526b40pjk50box40pcsartomoro3</v>
      </c>
      <c r="F431" s="4">
        <f t="shared" si="8"/>
        <v>534</v>
      </c>
      <c r="G431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31" s="4">
        <f ca="1">MATCH(Table1[[#This Row],[NB NOTA_C_QTY]],[2]!db[NB NOTA_C_QTY+F],0)</f>
        <v>890</v>
      </c>
      <c r="I431" s="4" t="str">
        <f ca="1">INDEX(INDIRECT($4:$4),Table1[//DB])</f>
        <v>Stip JK 40 P</v>
      </c>
      <c r="J431" s="4" t="str">
        <f ca="1">INDEX(INDIRECT($4:$4),Table1[//DB])</f>
        <v>ARTO MORO</v>
      </c>
      <c r="K431" s="5" t="str">
        <f ca="1">INDEX(INDIRECT($4:$4),Table1[//DB])</f>
        <v>ATALI</v>
      </c>
      <c r="L431" s="4" t="str">
        <f ca="1">INDEX(INDIRECT($4:$4),Table1[//DB])</f>
        <v>50 BOX (40 PCS)</v>
      </c>
      <c r="M431" s="4" t="str">
        <f ca="1">INDEX(INDIRECT($4:$4),Table1[//DB])</f>
        <v>stip</v>
      </c>
      <c r="N431" s="4" t="str">
        <f ca="1">INDEX(INDIRECT($4:$4),Table1[//DB])</f>
        <v>50</v>
      </c>
      <c r="O431" s="4" t="str">
        <f ca="1">INDEX(INDIRECT($4:$4),Table1[//DB])</f>
        <v>BOX</v>
      </c>
      <c r="P431" s="4" t="str">
        <f ca="1">INDEX(INDIRECT($4:$4),Table1[//DB])</f>
        <v>40</v>
      </c>
      <c r="Q431" s="4" t="str">
        <f ca="1">INDEX(INDIRECT($4:$4),Table1[//DB])</f>
        <v>PCS</v>
      </c>
      <c r="R431" s="4" t="str">
        <f ca="1">INDEX(INDIRECT($4:$4),Table1[//DB])</f>
        <v/>
      </c>
      <c r="S431" s="4" t="str">
        <f ca="1">INDEX(INDIRECT($4:$4),Table1[//DB])</f>
        <v/>
      </c>
      <c r="T431" s="4">
        <f ca="1">INDEX(INDIRECT($4:$4),Table1[//DB])</f>
        <v>2000</v>
      </c>
      <c r="U431" s="4" t="str">
        <f ca="1">INDEX(INDIRECT($4:$4),Table1[//DB])</f>
        <v>PCS</v>
      </c>
      <c r="V431" s="4"/>
      <c r="W431" s="2">
        <f>INDEX([1]!NOTA[C],Table1[[#This Row],[//NOTA]])</f>
        <v>7</v>
      </c>
      <c r="X431" s="2">
        <f ca="1">IF(Table1[[#This Row],[Column5]]/Table1[[#This Row],[QTY X]]=Table1[[#This Row],[CTN]],Table1[[#This Row],[Column5]]/Table1[[#This Row],[QTY X]],Table1[[#This Row],[Column5]]/Table1[[#This Row],[QTY X]]&amp;" xxx ")</f>
        <v>7</v>
      </c>
      <c r="Y431" s="2">
        <f ca="1">INDEX(INDIRECT($2:$2),Table1[//NOTA])</f>
        <v>2</v>
      </c>
      <c r="Z431" s="2">
        <f>IF(Table1[[#This Row],[CTN]]&lt;1,"",INDEX([1]!NOTA[QTY],Table1[[#This Row],[//NOTA]]))</f>
        <v>350</v>
      </c>
      <c r="AA431" s="2" t="str">
        <f>IF(Table1[[#This Row],[CTN]]&lt;1,"",INDEX([1]!NOTA[STN],Table1[[#This Row],[//NOTA]]))</f>
        <v>BOX</v>
      </c>
      <c r="AB43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14000</v>
      </c>
      <c r="AC431" s="4" t="str">
        <f>IF(Table1[[#This Row],[CTN]]&lt;1,INDEX([1]!NOTA[QTY],Table1[[#This Row],[//NOTA]]),"")</f>
        <v/>
      </c>
      <c r="AD431" s="4" t="str">
        <f>IF(Table1[[#This Row],[SISA]]="","",INDEX([1]!NOTA[STN],Table1[[#This Row],[//NOTA]]))</f>
        <v/>
      </c>
      <c r="AE43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31" s="2" t="str">
        <f>IF(Table1[[#This Row],[SISA X]]="","",Table1[[#This Row],[STN X]])</f>
        <v/>
      </c>
      <c r="AG431" s="2" t="str">
        <f ca="1">IF(AND(AX$5:AX$509&gt;=$3:$3,AX$5:AX$509&lt;=$4:$4),Table1[[#This Row],[CTN]],"")</f>
        <v/>
      </c>
      <c r="AH431" s="2" t="str">
        <f ca="1">IF(Table1[[#This Row],[CTN_MG_1]]="","",Table1[[#This Row],[SISA X]])</f>
        <v/>
      </c>
      <c r="AI431" s="2" t="str">
        <f ca="1">IF(Table1[[#This Row],[QTY_ECER_MG_1]]="","",Table1[[#This Row],[STN SISA X]])</f>
        <v/>
      </c>
      <c r="AJ431" s="2" t="str">
        <f ca="1">IF(Table1[[#This Row],[CTN_MG_1]]="","",COUNT(AG$6:AG431))</f>
        <v/>
      </c>
      <c r="AK431" s="2" t="str">
        <f ca="1">IF(AND(Table1[TGL_H]&gt;=$3:$3,Table1[TGL_H]&lt;=$4:$4),Table1[CTN],"")</f>
        <v/>
      </c>
      <c r="AL431" s="2" t="str">
        <f ca="1">IF(Table1[[#This Row],[CTN_MG_2]]="","",Table1[[#This Row],[SISA X]])</f>
        <v/>
      </c>
      <c r="AM431" s="2" t="str">
        <f ca="1">IF(Table1[[#This Row],[QTY_ECER_MG_2]]="","",Table1[[#This Row],[STN SISA X]])</f>
        <v/>
      </c>
      <c r="AN431" s="2" t="str">
        <f ca="1">IF(Table1[[#This Row],[CTN_MG_2]]="","",COUNT(AK$6:AK431))</f>
        <v/>
      </c>
      <c r="AO431" s="2">
        <f ca="1">IF(AND(AX$5:AX$509&gt;=$3:$3,AX$5:AX$509&lt;=$4:$4),Table1[[#This Row],[CTN]],"")</f>
        <v>7</v>
      </c>
      <c r="AP431" s="2" t="str">
        <f ca="1">IF(Table1[[#This Row],[CTN_MG_3]]="","",Table1[[#This Row],[SISA X]])</f>
        <v/>
      </c>
      <c r="AQ431" s="2" t="str">
        <f ca="1">IF(Table1[[#This Row],[QTY_ECER_MG_3]]="","",Table1[[#This Row],[STN SISA X]])</f>
        <v/>
      </c>
      <c r="AR431" s="4">
        <f ca="1">IF(Table1[[#This Row],[CTN_MG_3]]="","",COUNT(AO$6:AO431))</f>
        <v>109</v>
      </c>
      <c r="AS431" s="4" t="str">
        <f ca="1">IF(AND(Table1[[#This Row],[TGL_H]]&gt;=$3:$3,Table1[[#This Row],[TGL_H]]&lt;=$4:$4),Table1[[#This Row],[CTN]],"")</f>
        <v/>
      </c>
      <c r="AT431" s="4" t="str">
        <f ca="1">IF(Table1[[#This Row],[CTN_MG_4]]="","",Table1[[#This Row],[SISA X]])</f>
        <v/>
      </c>
      <c r="AU431" s="4" t="str">
        <f ca="1">IF(Table1[[#This Row],[QTY_ECER_MG_4]]="","",Table1[[#This Row],[STN SISA X]])</f>
        <v/>
      </c>
      <c r="AV431" s="4" t="str">
        <f ca="1">IF(Table1[[#This Row],[CTN_MG_4]]="","",COUNT(AS$6:AS431))</f>
        <v/>
      </c>
      <c r="AW431" s="4">
        <f ca="1">IF(Table1[[#This Row],[ID_4]]="",IF(Table1[[#This Row],[ID_3]]="",IF(Table1[[#This Row],[ID_2]]="",IF(Table1[[#This Row],[ID_1]]="","",1),2),3),4)</f>
        <v>3</v>
      </c>
      <c r="AX431" s="3">
        <f ca="1">INDEX([1]!NOTA[TGL_H],Table1[[#This Row],[//NOTA]])</f>
        <v>45127</v>
      </c>
    </row>
    <row r="432" spans="1:50" x14ac:dyDescent="0.25">
      <c r="A432" s="1">
        <v>536</v>
      </c>
      <c r="D432" s="4" t="str">
        <f ca="1">INDEX([1]!NOTA[NB NOTA_C_QTY],Table1[[#This Row],[//NOTA]])</f>
        <v>correctiontapect520jk360pcsartomoro</v>
      </c>
      <c r="E432" s="4" t="str">
        <f ca="1">INDEX([1]!NOTA[NB NOTA_C_QTY],Table1[[#This Row],[//NOTA]])&amp;Table1[[#This Row],[MINGGU]]</f>
        <v>correctiontapect520jk360pcsartomoro3</v>
      </c>
      <c r="F432" s="4">
        <f t="shared" si="8"/>
        <v>536</v>
      </c>
      <c r="G432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32" s="4">
        <f ca="1">MATCH(Table1[[#This Row],[NB NOTA_C_QTY]],[2]!db[NB NOTA_C_QTY+F],0)</f>
        <v>945</v>
      </c>
      <c r="I432" s="4" t="str">
        <f ca="1">INDEX(INDIRECT($4:$4),Table1[//DB])</f>
        <v>Tipe-ex JK CT-520</v>
      </c>
      <c r="J432" s="4" t="str">
        <f ca="1">INDEX(INDIRECT($4:$4),Table1[//DB])</f>
        <v>ARTO MORO</v>
      </c>
      <c r="K432" s="5" t="str">
        <f ca="1">INDEX(INDIRECT($4:$4),Table1[//DB])</f>
        <v>ATALI</v>
      </c>
      <c r="L432" s="4" t="str">
        <f ca="1">INDEX(INDIRECT($4:$4),Table1[//DB])</f>
        <v>360 PCS</v>
      </c>
      <c r="M432" s="4" t="str">
        <f ca="1">INDEX(INDIRECT($4:$4),Table1[//DB])</f>
        <v>tipex</v>
      </c>
      <c r="N432" s="4" t="str">
        <f ca="1">INDEX(INDIRECT($4:$4),Table1[//DB])</f>
        <v>360</v>
      </c>
      <c r="O432" s="4" t="str">
        <f ca="1">INDEX(INDIRECT($4:$4),Table1[//DB])</f>
        <v>PCS</v>
      </c>
      <c r="P432" s="4" t="str">
        <f ca="1">INDEX(INDIRECT($4:$4),Table1[//DB])</f>
        <v/>
      </c>
      <c r="Q432" s="4" t="str">
        <f ca="1">INDEX(INDIRECT($4:$4),Table1[//DB])</f>
        <v/>
      </c>
      <c r="R432" s="4" t="str">
        <f ca="1">INDEX(INDIRECT($4:$4),Table1[//DB])</f>
        <v/>
      </c>
      <c r="S432" s="4" t="str">
        <f ca="1">INDEX(INDIRECT($4:$4),Table1[//DB])</f>
        <v/>
      </c>
      <c r="T432" s="4">
        <f ca="1">INDEX(INDIRECT($4:$4),Table1[//DB])</f>
        <v>360</v>
      </c>
      <c r="U432" s="4" t="str">
        <f ca="1">INDEX(INDIRECT($4:$4),Table1[//DB])</f>
        <v>PCS</v>
      </c>
      <c r="V432" s="4"/>
      <c r="W432" s="2">
        <f>INDEX([1]!NOTA[C],Table1[[#This Row],[//NOTA]])</f>
        <v>1</v>
      </c>
      <c r="X432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32" s="2">
        <f ca="1">INDEX(INDIRECT($2:$2),Table1[//NOTA])</f>
        <v>0</v>
      </c>
      <c r="Z432" s="2">
        <f>IF(Table1[[#This Row],[CTN]]&lt;1,"",INDEX([1]!NOTA[QTY],Table1[[#This Row],[//NOTA]]))</f>
        <v>360</v>
      </c>
      <c r="AA432" s="2" t="str">
        <f>IF(Table1[[#This Row],[CTN]]&lt;1,"",INDEX([1]!NOTA[STN],Table1[[#This Row],[//NOTA]]))</f>
        <v>PCS</v>
      </c>
      <c r="AB43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360</v>
      </c>
      <c r="AC432" s="4" t="str">
        <f>IF(Table1[[#This Row],[CTN]]&lt;1,INDEX([1]!NOTA[QTY],Table1[[#This Row],[//NOTA]]),"")</f>
        <v/>
      </c>
      <c r="AD432" s="4" t="str">
        <f>IF(Table1[[#This Row],[SISA]]="","",INDEX([1]!NOTA[STN],Table1[[#This Row],[//NOTA]]))</f>
        <v/>
      </c>
      <c r="AE43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32" s="2" t="str">
        <f>IF(Table1[[#This Row],[SISA X]]="","",Table1[[#This Row],[STN X]])</f>
        <v/>
      </c>
      <c r="AG432" s="2" t="str">
        <f ca="1">IF(AND(AX$5:AX$509&gt;=$3:$3,AX$5:AX$509&lt;=$4:$4),Table1[[#This Row],[CTN]],"")</f>
        <v/>
      </c>
      <c r="AH432" s="2" t="str">
        <f ca="1">IF(Table1[[#This Row],[CTN_MG_1]]="","",Table1[[#This Row],[SISA X]])</f>
        <v/>
      </c>
      <c r="AI432" s="2" t="str">
        <f ca="1">IF(Table1[[#This Row],[QTY_ECER_MG_1]]="","",Table1[[#This Row],[STN SISA X]])</f>
        <v/>
      </c>
      <c r="AJ432" s="2" t="str">
        <f ca="1">IF(Table1[[#This Row],[CTN_MG_1]]="","",COUNT(AG$6:AG432))</f>
        <v/>
      </c>
      <c r="AK432" s="2" t="str">
        <f ca="1">IF(AND(Table1[TGL_H]&gt;=$3:$3,Table1[TGL_H]&lt;=$4:$4),Table1[CTN],"")</f>
        <v/>
      </c>
      <c r="AL432" s="2" t="str">
        <f ca="1">IF(Table1[[#This Row],[CTN_MG_2]]="","",Table1[[#This Row],[SISA X]])</f>
        <v/>
      </c>
      <c r="AM432" s="2" t="str">
        <f ca="1">IF(Table1[[#This Row],[QTY_ECER_MG_2]]="","",Table1[[#This Row],[STN SISA X]])</f>
        <v/>
      </c>
      <c r="AN432" s="2" t="str">
        <f ca="1">IF(Table1[[#This Row],[CTN_MG_2]]="","",COUNT(AK$6:AK432))</f>
        <v/>
      </c>
      <c r="AO432" s="2">
        <f ca="1">IF(AND(AX$5:AX$509&gt;=$3:$3,AX$5:AX$509&lt;=$4:$4),Table1[[#This Row],[CTN]],"")</f>
        <v>1</v>
      </c>
      <c r="AP432" s="2" t="str">
        <f ca="1">IF(Table1[[#This Row],[CTN_MG_3]]="","",Table1[[#This Row],[SISA X]])</f>
        <v/>
      </c>
      <c r="AQ432" s="2" t="str">
        <f ca="1">IF(Table1[[#This Row],[QTY_ECER_MG_3]]="","",Table1[[#This Row],[STN SISA X]])</f>
        <v/>
      </c>
      <c r="AR432" s="4">
        <f ca="1">IF(Table1[[#This Row],[CTN_MG_3]]="","",COUNT(AO$6:AO432))</f>
        <v>110</v>
      </c>
      <c r="AS432" s="4" t="str">
        <f ca="1">IF(AND(Table1[[#This Row],[TGL_H]]&gt;=$3:$3,Table1[[#This Row],[TGL_H]]&lt;=$4:$4),Table1[[#This Row],[CTN]],"")</f>
        <v/>
      </c>
      <c r="AT432" s="4" t="str">
        <f ca="1">IF(Table1[[#This Row],[CTN_MG_4]]="","",Table1[[#This Row],[SISA X]])</f>
        <v/>
      </c>
      <c r="AU432" s="4" t="str">
        <f ca="1">IF(Table1[[#This Row],[QTY_ECER_MG_4]]="","",Table1[[#This Row],[STN SISA X]])</f>
        <v/>
      </c>
      <c r="AV432" s="4" t="str">
        <f ca="1">IF(Table1[[#This Row],[CTN_MG_4]]="","",COUNT(AS$6:AS432))</f>
        <v/>
      </c>
      <c r="AW432" s="4">
        <f ca="1">IF(Table1[[#This Row],[ID_4]]="",IF(Table1[[#This Row],[ID_3]]="",IF(Table1[[#This Row],[ID_2]]="",IF(Table1[[#This Row],[ID_1]]="","",1),2),3),4)</f>
        <v>3</v>
      </c>
      <c r="AX432" s="3">
        <f ca="1">INDEX([1]!NOTA[TGL_H],Table1[[#This Row],[//NOTA]])</f>
        <v>45127</v>
      </c>
    </row>
    <row r="433" spans="1:50" x14ac:dyDescent="0.25">
      <c r="A433" s="1">
        <v>537</v>
      </c>
      <c r="D433" s="4" t="str">
        <f ca="1">INDEX([1]!NOTA[NB NOTA_C_QTY],Table1[[#This Row],[//NOTA]])</f>
        <v>correctiontapect533jk40lsnartomoro</v>
      </c>
      <c r="E433" s="4" t="str">
        <f ca="1">INDEX([1]!NOTA[NB NOTA_C_QTY],Table1[[#This Row],[//NOTA]])&amp;Table1[[#This Row],[MINGGU]]</f>
        <v>correctiontapect533jk40lsnartomoro3</v>
      </c>
      <c r="F433" s="4">
        <f t="shared" si="8"/>
        <v>537</v>
      </c>
      <c r="G433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33" s="4">
        <f ca="1">MATCH(Table1[[#This Row],[NB NOTA_C_QTY]],[2]!db[NB NOTA_C_QTY+F],0)</f>
        <v>949</v>
      </c>
      <c r="I433" s="4" t="str">
        <f ca="1">INDEX(INDIRECT($4:$4),Table1[//DB])</f>
        <v>Tipe-ex JK CT-533</v>
      </c>
      <c r="J433" s="4" t="str">
        <f ca="1">INDEX(INDIRECT($4:$4),Table1[//DB])</f>
        <v>ARTO MORO</v>
      </c>
      <c r="K433" s="5" t="str">
        <f ca="1">INDEX(INDIRECT($4:$4),Table1[//DB])</f>
        <v>ATALI</v>
      </c>
      <c r="L433" s="4" t="str">
        <f ca="1">INDEX(INDIRECT($4:$4),Table1[//DB])</f>
        <v>40 LSN</v>
      </c>
      <c r="M433" s="4" t="str">
        <f ca="1">INDEX(INDIRECT($4:$4),Table1[//DB])</f>
        <v>tipex</v>
      </c>
      <c r="N433" s="4" t="str">
        <f ca="1">INDEX(INDIRECT($4:$4),Table1[//DB])</f>
        <v>40</v>
      </c>
      <c r="O433" s="4" t="str">
        <f ca="1">INDEX(INDIRECT($4:$4),Table1[//DB])</f>
        <v>LSN</v>
      </c>
      <c r="P433" s="4">
        <f ca="1">INDEX(INDIRECT($4:$4),Table1[//DB])</f>
        <v>12</v>
      </c>
      <c r="Q433" s="4" t="str">
        <f ca="1">INDEX(INDIRECT($4:$4),Table1[//DB])</f>
        <v>PCS</v>
      </c>
      <c r="R433" s="4" t="str">
        <f ca="1">INDEX(INDIRECT($4:$4),Table1[//DB])</f>
        <v/>
      </c>
      <c r="S433" s="4" t="str">
        <f ca="1">INDEX(INDIRECT($4:$4),Table1[//DB])</f>
        <v/>
      </c>
      <c r="T433" s="4">
        <f ca="1">INDEX(INDIRECT($4:$4),Table1[//DB])</f>
        <v>480</v>
      </c>
      <c r="U433" s="4" t="str">
        <f ca="1">INDEX(INDIRECT($4:$4),Table1[//DB])</f>
        <v>PCS</v>
      </c>
      <c r="V433" s="4"/>
      <c r="W433" s="2">
        <f>INDEX([1]!NOTA[C],Table1[[#This Row],[//NOTA]])</f>
        <v>1</v>
      </c>
      <c r="X433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33" s="2">
        <f ca="1">INDEX(INDIRECT($2:$2),Table1[//NOTA])</f>
        <v>1</v>
      </c>
      <c r="Z433" s="2">
        <f>IF(Table1[[#This Row],[CTN]]&lt;1,"",INDEX([1]!NOTA[QTY],Table1[[#This Row],[//NOTA]]))</f>
        <v>480</v>
      </c>
      <c r="AA433" s="2" t="str">
        <f>IF(Table1[[#This Row],[CTN]]&lt;1,"",INDEX([1]!NOTA[STN],Table1[[#This Row],[//NOTA]]))</f>
        <v>PCS</v>
      </c>
      <c r="AB43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480</v>
      </c>
      <c r="AC433" s="4" t="str">
        <f>IF(Table1[[#This Row],[CTN]]&lt;1,INDEX([1]!NOTA[QTY],Table1[[#This Row],[//NOTA]]),"")</f>
        <v/>
      </c>
      <c r="AD433" s="4" t="str">
        <f>IF(Table1[[#This Row],[SISA]]="","",INDEX([1]!NOTA[STN],Table1[[#This Row],[//NOTA]]))</f>
        <v/>
      </c>
      <c r="AE43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33" s="2" t="str">
        <f>IF(Table1[[#This Row],[SISA X]]="","",Table1[[#This Row],[STN X]])</f>
        <v/>
      </c>
      <c r="AG433" s="2" t="str">
        <f ca="1">IF(AND(AX$5:AX$592&gt;=$3:$3,AX$5:AX$592&lt;=$4:$4),Table1[[#This Row],[CTN]],"")</f>
        <v/>
      </c>
      <c r="AH433" s="2" t="str">
        <f ca="1">IF(Table1[[#This Row],[CTN_MG_1]]="","",Table1[[#This Row],[SISA X]])</f>
        <v/>
      </c>
      <c r="AI433" s="2" t="str">
        <f ca="1">IF(Table1[[#This Row],[QTY_ECER_MG_1]]="","",Table1[[#This Row],[STN SISA X]])</f>
        <v/>
      </c>
      <c r="AJ433" s="2" t="str">
        <f ca="1">IF(Table1[[#This Row],[CTN_MG_1]]="","",COUNT(AG$6:AG433))</f>
        <v/>
      </c>
      <c r="AK433" s="2" t="str">
        <f ca="1">IF(AND(Table1[TGL_H]&gt;=$3:$3,Table1[TGL_H]&lt;=$4:$4),Table1[CTN],"")</f>
        <v/>
      </c>
      <c r="AL433" s="2" t="str">
        <f ca="1">IF(Table1[[#This Row],[CTN_MG_2]]="","",Table1[[#This Row],[SISA X]])</f>
        <v/>
      </c>
      <c r="AM433" s="2" t="str">
        <f ca="1">IF(Table1[[#This Row],[QTY_ECER_MG_2]]="","",Table1[[#This Row],[STN SISA X]])</f>
        <v/>
      </c>
      <c r="AN433" s="2" t="str">
        <f ca="1">IF(Table1[[#This Row],[CTN_MG_2]]="","",COUNT(AK$6:AK433))</f>
        <v/>
      </c>
      <c r="AO433" s="2">
        <f ca="1">IF(AND(AX$5:AX$592&gt;=$3:$3,AX$5:AX$592&lt;=$4:$4),Table1[[#This Row],[CTN]],"")</f>
        <v>1</v>
      </c>
      <c r="AP433" s="2" t="str">
        <f ca="1">IF(Table1[[#This Row],[CTN_MG_3]]="","",Table1[[#This Row],[SISA X]])</f>
        <v/>
      </c>
      <c r="AQ433" s="2" t="str">
        <f ca="1">IF(Table1[[#This Row],[QTY_ECER_MG_3]]="","",Table1[[#This Row],[STN SISA X]])</f>
        <v/>
      </c>
      <c r="AR433" s="4">
        <f ca="1">IF(Table1[[#This Row],[CTN_MG_3]]="","",COUNT(AO$6:AO433))</f>
        <v>111</v>
      </c>
      <c r="AS433" s="4" t="str">
        <f ca="1">IF(AND(Table1[[#This Row],[TGL_H]]&gt;=$3:$3,Table1[[#This Row],[TGL_H]]&lt;=$4:$4),Table1[[#This Row],[CTN]],"")</f>
        <v/>
      </c>
      <c r="AT433" s="4" t="str">
        <f ca="1">IF(Table1[[#This Row],[CTN_MG_4]]="","",Table1[[#This Row],[SISA X]])</f>
        <v/>
      </c>
      <c r="AU433" s="4" t="str">
        <f ca="1">IF(Table1[[#This Row],[QTY_ECER_MG_4]]="","",Table1[[#This Row],[STN SISA X]])</f>
        <v/>
      </c>
      <c r="AV433" s="4" t="str">
        <f ca="1">IF(Table1[[#This Row],[CTN_MG_4]]="","",COUNT(AS$6:AS433))</f>
        <v/>
      </c>
      <c r="AW433" s="4">
        <f ca="1">IF(Table1[[#This Row],[ID_4]]="",IF(Table1[[#This Row],[ID_3]]="",IF(Table1[[#This Row],[ID_2]]="",IF(Table1[[#This Row],[ID_1]]="","",1),2),3),4)</f>
        <v>3</v>
      </c>
      <c r="AX433" s="3">
        <f ca="1">INDEX([1]!NOTA[TGL_H],Table1[[#This Row],[//NOTA]])</f>
        <v>45127</v>
      </c>
    </row>
    <row r="434" spans="1:50" x14ac:dyDescent="0.25">
      <c r="A434" s="1">
        <v>538</v>
      </c>
      <c r="D434" s="4" t="str">
        <f ca="1">INDEX([1]!NOTA[NB NOTA_C_QTY],Table1[[#This Row],[//NOTA]])</f>
        <v>pencilp932bjk30grsartomoro</v>
      </c>
      <c r="E434" s="4" t="str">
        <f ca="1">INDEX([1]!NOTA[NB NOTA_C_QTY],Table1[[#This Row],[//NOTA]])&amp;Table1[[#This Row],[MINGGU]]</f>
        <v>pencilp932bjk30grsartomoro3</v>
      </c>
      <c r="F434" s="4">
        <f t="shared" si="8"/>
        <v>538</v>
      </c>
      <c r="G434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34" s="4">
        <f ca="1">MATCH(Table1[[#This Row],[NB NOTA_C_QTY]],[2]!db[NB NOTA_C_QTY+F],0)</f>
        <v>712</v>
      </c>
      <c r="I434" s="4" t="str">
        <f ca="1">INDEX(INDIRECT($4:$4),Table1[//DB])</f>
        <v>Pensil JK P-93 2B</v>
      </c>
      <c r="J434" s="4" t="str">
        <f ca="1">INDEX(INDIRECT($4:$4),Table1[//DB])</f>
        <v>ARTO MORO</v>
      </c>
      <c r="K434" s="5" t="str">
        <f ca="1">INDEX(INDIRECT($4:$4),Table1[//DB])</f>
        <v>ATALI</v>
      </c>
      <c r="L434" s="4" t="str">
        <f ca="1">INDEX(INDIRECT($4:$4),Table1[//DB])</f>
        <v>30 GRS</v>
      </c>
      <c r="M434" s="4" t="str">
        <f ca="1">INDEX(INDIRECT($4:$4),Table1[//DB])</f>
        <v>pensil</v>
      </c>
      <c r="N434" s="4" t="str">
        <f ca="1">INDEX(INDIRECT($4:$4),Table1[//DB])</f>
        <v>30</v>
      </c>
      <c r="O434" s="4" t="str">
        <f ca="1">INDEX(INDIRECT($4:$4),Table1[//DB])</f>
        <v>GRS</v>
      </c>
      <c r="P434" s="4">
        <f ca="1">INDEX(INDIRECT($4:$4),Table1[//DB])</f>
        <v>12</v>
      </c>
      <c r="Q434" s="4" t="str">
        <f ca="1">INDEX(INDIRECT($4:$4),Table1[//DB])</f>
        <v>LSN</v>
      </c>
      <c r="R434" s="4">
        <f ca="1">INDEX(INDIRECT($4:$4),Table1[//DB])</f>
        <v>12</v>
      </c>
      <c r="S434" s="4" t="str">
        <f ca="1">INDEX(INDIRECT($4:$4),Table1[//DB])</f>
        <v>PCS</v>
      </c>
      <c r="T434" s="4">
        <f ca="1">INDEX(INDIRECT($4:$4),Table1[//DB])</f>
        <v>4320</v>
      </c>
      <c r="U434" s="4" t="str">
        <f ca="1">INDEX(INDIRECT($4:$4),Table1[//DB])</f>
        <v>PCS</v>
      </c>
      <c r="V434" s="4"/>
      <c r="W434" s="2">
        <f>INDEX([1]!NOTA[C],Table1[[#This Row],[//NOTA]])</f>
        <v>2</v>
      </c>
      <c r="X434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434" s="2">
        <f ca="1">INDEX(INDIRECT($2:$2),Table1[//NOTA])</f>
        <v>1</v>
      </c>
      <c r="Z434" s="2">
        <f>IF(Table1[[#This Row],[CTN]]&lt;1,"",INDEX([1]!NOTA[QTY],Table1[[#This Row],[//NOTA]]))</f>
        <v>60</v>
      </c>
      <c r="AA434" s="2" t="str">
        <f>IF(Table1[[#This Row],[CTN]]&lt;1,"",INDEX([1]!NOTA[STN],Table1[[#This Row],[//NOTA]]))</f>
        <v>GRS</v>
      </c>
      <c r="AB434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8640</v>
      </c>
      <c r="AC434" s="4" t="str">
        <f>IF(Table1[[#This Row],[CTN]]&lt;1,INDEX([1]!NOTA[QTY],Table1[[#This Row],[//NOTA]]),"")</f>
        <v/>
      </c>
      <c r="AD434" s="4" t="str">
        <f>IF(Table1[[#This Row],[SISA]]="","",INDEX([1]!NOTA[STN],Table1[[#This Row],[//NOTA]]))</f>
        <v/>
      </c>
      <c r="AE43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34" s="2" t="str">
        <f>IF(Table1[[#This Row],[SISA X]]="","",Table1[[#This Row],[STN X]])</f>
        <v/>
      </c>
      <c r="AG434" s="2" t="str">
        <f ca="1">IF(AND(AX$5:AX$502&gt;=$3:$3,AX$5:AX$502&lt;=$4:$4),Table1[[#This Row],[CTN]],"")</f>
        <v/>
      </c>
      <c r="AH434" s="2" t="str">
        <f ca="1">IF(Table1[[#This Row],[CTN_MG_1]]="","",Table1[[#This Row],[SISA X]])</f>
        <v/>
      </c>
      <c r="AI434" s="2" t="str">
        <f ca="1">IF(Table1[[#This Row],[QTY_ECER_MG_1]]="","",Table1[[#This Row],[STN SISA X]])</f>
        <v/>
      </c>
      <c r="AJ434" s="2" t="str">
        <f ca="1">IF(Table1[[#This Row],[CTN_MG_1]]="","",COUNT(AG$6:AG434))</f>
        <v/>
      </c>
      <c r="AK434" s="2" t="str">
        <f ca="1">IF(AND(Table1[TGL_H]&gt;=$3:$3,Table1[TGL_H]&lt;=$4:$4),Table1[CTN],"")</f>
        <v/>
      </c>
      <c r="AL434" s="2" t="str">
        <f ca="1">IF(Table1[[#This Row],[CTN_MG_2]]="","",Table1[[#This Row],[SISA X]])</f>
        <v/>
      </c>
      <c r="AM434" s="2" t="str">
        <f ca="1">IF(Table1[[#This Row],[QTY_ECER_MG_2]]="","",Table1[[#This Row],[STN SISA X]])</f>
        <v/>
      </c>
      <c r="AN434" s="2" t="str">
        <f ca="1">IF(Table1[[#This Row],[CTN_MG_2]]="","",COUNT(AK$6:AK434))</f>
        <v/>
      </c>
      <c r="AO434" s="2">
        <f ca="1">IF(AND(AX$5:AX$502&gt;=$3:$3,AX$5:AX$502&lt;=$4:$4),Table1[[#This Row],[CTN]],"")</f>
        <v>2</v>
      </c>
      <c r="AP434" s="2" t="str">
        <f ca="1">IF(Table1[[#This Row],[CTN_MG_3]]="","",Table1[[#This Row],[SISA X]])</f>
        <v/>
      </c>
      <c r="AQ434" s="2" t="str">
        <f ca="1">IF(Table1[[#This Row],[QTY_ECER_MG_3]]="","",Table1[[#This Row],[STN SISA X]])</f>
        <v/>
      </c>
      <c r="AR434" s="4">
        <f ca="1">IF(Table1[[#This Row],[CTN_MG_3]]="","",COUNT(AO$6:AO434))</f>
        <v>112</v>
      </c>
      <c r="AS434" s="4" t="str">
        <f ca="1">IF(AND(Table1[[#This Row],[TGL_H]]&gt;=$3:$3,Table1[[#This Row],[TGL_H]]&lt;=$4:$4),Table1[[#This Row],[CTN]],"")</f>
        <v/>
      </c>
      <c r="AT434" s="4" t="str">
        <f ca="1">IF(Table1[[#This Row],[CTN_MG_4]]="","",Table1[[#This Row],[SISA X]])</f>
        <v/>
      </c>
      <c r="AU434" s="4" t="str">
        <f ca="1">IF(Table1[[#This Row],[QTY_ECER_MG_4]]="","",Table1[[#This Row],[STN SISA X]])</f>
        <v/>
      </c>
      <c r="AV434" s="4" t="str">
        <f ca="1">IF(Table1[[#This Row],[CTN_MG_4]]="","",COUNT(AS$6:AS434))</f>
        <v/>
      </c>
      <c r="AW434" s="4">
        <f ca="1">IF(Table1[[#This Row],[ID_4]]="",IF(Table1[[#This Row],[ID_3]]="",IF(Table1[[#This Row],[ID_2]]="",IF(Table1[[#This Row],[ID_1]]="","",1),2),3),4)</f>
        <v>3</v>
      </c>
      <c r="AX434" s="3">
        <f ca="1">INDEX([1]!NOTA[TGL_H],Table1[[#This Row],[//NOTA]])</f>
        <v>45127</v>
      </c>
    </row>
    <row r="435" spans="1:50" x14ac:dyDescent="0.25">
      <c r="A435" s="1">
        <v>539</v>
      </c>
      <c r="D435" s="4" t="str">
        <f ca="1">INDEX([1]!NOTA[NB NOTA_C_QTY],Table1[[#This Row],[//NOTA]])</f>
        <v>gelpengp212idiamondblackjk144lsnartomoro</v>
      </c>
      <c r="E435" s="4" t="str">
        <f ca="1">INDEX([1]!NOTA[NB NOTA_C_QTY],Table1[[#This Row],[//NOTA]])&amp;Table1[[#This Row],[MINGGU]]</f>
        <v>gelpengp212idiamondblackjk144lsnartomoro3</v>
      </c>
      <c r="F435" s="4">
        <f t="shared" si="8"/>
        <v>539</v>
      </c>
      <c r="G435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35" s="4">
        <f ca="1">MATCH(Table1[[#This Row],[NB NOTA_C_QTY]],[2]!db[NB NOTA_C_QTY+F],0)</f>
        <v>144</v>
      </c>
      <c r="I435" s="4" t="str">
        <f ca="1">INDEX(INDIRECT($4:$4),Table1[//DB])</f>
        <v>Bp Gel JK GP-212 I-Diamond Hitam</v>
      </c>
      <c r="J435" s="4" t="str">
        <f ca="1">INDEX(INDIRECT($4:$4),Table1[//DB])</f>
        <v>ARTO MORO</v>
      </c>
      <c r="K435" s="5" t="str">
        <f ca="1">INDEX(INDIRECT($4:$4),Table1[//DB])</f>
        <v>ATALI</v>
      </c>
      <c r="L435" s="4" t="str">
        <f ca="1">INDEX(INDIRECT($4:$4),Table1[//DB])</f>
        <v>144 LSN</v>
      </c>
      <c r="M435" s="4" t="str">
        <f ca="1">INDEX(INDIRECT($4:$4),Table1[//DB])</f>
        <v>pen</v>
      </c>
      <c r="N435" s="4" t="str">
        <f ca="1">INDEX(INDIRECT($4:$4),Table1[//DB])</f>
        <v>144</v>
      </c>
      <c r="O435" s="4" t="str">
        <f ca="1">INDEX(INDIRECT($4:$4),Table1[//DB])</f>
        <v>LSN</v>
      </c>
      <c r="P435" s="4">
        <f ca="1">INDEX(INDIRECT($4:$4),Table1[//DB])</f>
        <v>12</v>
      </c>
      <c r="Q435" s="4" t="str">
        <f ca="1">INDEX(INDIRECT($4:$4),Table1[//DB])</f>
        <v>PCS</v>
      </c>
      <c r="R435" s="4" t="str">
        <f ca="1">INDEX(INDIRECT($4:$4),Table1[//DB])</f>
        <v/>
      </c>
      <c r="S435" s="4" t="str">
        <f ca="1">INDEX(INDIRECT($4:$4),Table1[//DB])</f>
        <v/>
      </c>
      <c r="T435" s="4">
        <f ca="1">INDEX(INDIRECT($4:$4),Table1[//DB])</f>
        <v>1728</v>
      </c>
      <c r="U435" s="4" t="str">
        <f ca="1">INDEX(INDIRECT($4:$4),Table1[//DB])</f>
        <v>PCS</v>
      </c>
      <c r="V435" s="4"/>
      <c r="W435" s="2">
        <f>INDEX([1]!NOTA[C],Table1[[#This Row],[//NOTA]])</f>
        <v>1</v>
      </c>
      <c r="X435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35" s="2">
        <f ca="1">INDEX(INDIRECT($2:$2),Table1[//NOTA])</f>
        <v>0</v>
      </c>
      <c r="Z435" s="2">
        <f>IF(Table1[[#This Row],[CTN]]&lt;1,"",INDEX([1]!NOTA[QTY],Table1[[#This Row],[//NOTA]]))</f>
        <v>144</v>
      </c>
      <c r="AA435" s="2" t="str">
        <f>IF(Table1[[#This Row],[CTN]]&lt;1,"",INDEX([1]!NOTA[STN],Table1[[#This Row],[//NOTA]]))</f>
        <v>LSN</v>
      </c>
      <c r="AB435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</v>
      </c>
      <c r="AC435" s="4" t="str">
        <f>IF(Table1[[#This Row],[CTN]]&lt;1,INDEX([1]!NOTA[QTY],Table1[[#This Row],[//NOTA]]),"")</f>
        <v/>
      </c>
      <c r="AD435" s="4" t="str">
        <f>IF(Table1[[#This Row],[SISA]]="","",INDEX([1]!NOTA[STN],Table1[[#This Row],[//NOTA]]))</f>
        <v/>
      </c>
      <c r="AE43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35" s="2" t="str">
        <f>IF(Table1[[#This Row],[SISA X]]="","",Table1[[#This Row],[STN X]])</f>
        <v/>
      </c>
      <c r="AG435" s="2" t="str">
        <f ca="1">IF(AND(AX$5:AX$509&gt;=$3:$3,AX$5:AX$509&lt;=$4:$4),Table1[[#This Row],[CTN]],"")</f>
        <v/>
      </c>
      <c r="AH435" s="2" t="str">
        <f ca="1">IF(Table1[[#This Row],[CTN_MG_1]]="","",Table1[[#This Row],[SISA X]])</f>
        <v/>
      </c>
      <c r="AI435" s="2" t="str">
        <f ca="1">IF(Table1[[#This Row],[QTY_ECER_MG_1]]="","",Table1[[#This Row],[STN SISA X]])</f>
        <v/>
      </c>
      <c r="AJ435" s="2" t="str">
        <f ca="1">IF(Table1[[#This Row],[CTN_MG_1]]="","",COUNT(AG$6:AG435))</f>
        <v/>
      </c>
      <c r="AK435" s="2" t="str">
        <f ca="1">IF(AND(Table1[TGL_H]&gt;=$3:$3,Table1[TGL_H]&lt;=$4:$4),Table1[CTN],"")</f>
        <v/>
      </c>
      <c r="AL435" s="2" t="str">
        <f ca="1">IF(Table1[[#This Row],[CTN_MG_2]]="","",Table1[[#This Row],[SISA X]])</f>
        <v/>
      </c>
      <c r="AM435" s="2" t="str">
        <f ca="1">IF(Table1[[#This Row],[QTY_ECER_MG_2]]="","",Table1[[#This Row],[STN SISA X]])</f>
        <v/>
      </c>
      <c r="AN435" s="2" t="str">
        <f ca="1">IF(Table1[[#This Row],[CTN_MG_2]]="","",COUNT(AK$6:AK435))</f>
        <v/>
      </c>
      <c r="AO435" s="2">
        <f ca="1">IF(AND(AX$5:AX$509&gt;=$3:$3,AX$5:AX$509&lt;=$4:$4),Table1[[#This Row],[CTN]],"")</f>
        <v>1</v>
      </c>
      <c r="AP435" s="2" t="str">
        <f ca="1">IF(Table1[[#This Row],[CTN_MG_3]]="","",Table1[[#This Row],[SISA X]])</f>
        <v/>
      </c>
      <c r="AQ435" s="2" t="str">
        <f ca="1">IF(Table1[[#This Row],[QTY_ECER_MG_3]]="","",Table1[[#This Row],[STN SISA X]])</f>
        <v/>
      </c>
      <c r="AR435" s="4">
        <f ca="1">IF(Table1[[#This Row],[CTN_MG_3]]="","",COUNT(AO$6:AO435))</f>
        <v>113</v>
      </c>
      <c r="AS435" s="4" t="str">
        <f ca="1">IF(AND(Table1[[#This Row],[TGL_H]]&gt;=$3:$3,Table1[[#This Row],[TGL_H]]&lt;=$4:$4),Table1[[#This Row],[CTN]],"")</f>
        <v/>
      </c>
      <c r="AT435" s="4" t="str">
        <f ca="1">IF(Table1[[#This Row],[CTN_MG_4]]="","",Table1[[#This Row],[SISA X]])</f>
        <v/>
      </c>
      <c r="AU435" s="4" t="str">
        <f ca="1">IF(Table1[[#This Row],[QTY_ECER_MG_4]]="","",Table1[[#This Row],[STN SISA X]])</f>
        <v/>
      </c>
      <c r="AV435" s="4" t="str">
        <f ca="1">IF(Table1[[#This Row],[CTN_MG_4]]="","",COUNT(AS$6:AS435))</f>
        <v/>
      </c>
      <c r="AW435" s="4">
        <f ca="1">IF(Table1[[#This Row],[ID_4]]="",IF(Table1[[#This Row],[ID_3]]="",IF(Table1[[#This Row],[ID_2]]="",IF(Table1[[#This Row],[ID_1]]="","",1),2),3),4)</f>
        <v>3</v>
      </c>
      <c r="AX435" s="3">
        <f ca="1">INDEX([1]!NOTA[TGL_H],Table1[[#This Row],[//NOTA]])</f>
        <v>45127</v>
      </c>
    </row>
    <row r="436" spans="1:50" x14ac:dyDescent="0.25">
      <c r="A436" s="1">
        <v>540</v>
      </c>
      <c r="D436" s="4" t="str">
        <f ca="1">INDEX([1]!NOTA[NB NOTA_C_QTY],Table1[[#This Row],[//NOTA]])</f>
        <v>ballpenbp273zetoblackjk144lsnartomoro</v>
      </c>
      <c r="E436" s="4" t="str">
        <f ca="1">INDEX([1]!NOTA[NB NOTA_C_QTY],Table1[[#This Row],[//NOTA]])&amp;Table1[[#This Row],[MINGGU]]</f>
        <v>ballpenbp273zetoblackjk144lsnartomoro3</v>
      </c>
      <c r="F436" s="4">
        <f t="shared" si="8"/>
        <v>540</v>
      </c>
      <c r="G436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36" s="4">
        <f ca="1">MATCH(Table1[[#This Row],[NB NOTA_C_QTY]],[2]!db[NB NOTA_C_QTY+F],0)</f>
        <v>206</v>
      </c>
      <c r="I436" s="4" t="str">
        <f ca="1">INDEX(INDIRECT($4:$4),Table1[//DB])</f>
        <v>Bp JK BP-273 Zeto hitam</v>
      </c>
      <c r="J436" s="4" t="str">
        <f ca="1">INDEX(INDIRECT($4:$4),Table1[//DB])</f>
        <v>ARTO MORO</v>
      </c>
      <c r="K436" s="5" t="str">
        <f ca="1">INDEX(INDIRECT($4:$4),Table1[//DB])</f>
        <v>ATALI</v>
      </c>
      <c r="L436" s="4" t="str">
        <f ca="1">INDEX(INDIRECT($4:$4),Table1[//DB])</f>
        <v>144 LSN</v>
      </c>
      <c r="M436" s="4" t="str">
        <f ca="1">INDEX(INDIRECT($4:$4),Table1[//DB])</f>
        <v>pen</v>
      </c>
      <c r="N436" s="4" t="str">
        <f ca="1">INDEX(INDIRECT($4:$4),Table1[//DB])</f>
        <v>144</v>
      </c>
      <c r="O436" s="4" t="str">
        <f ca="1">INDEX(INDIRECT($4:$4),Table1[//DB])</f>
        <v>LSN</v>
      </c>
      <c r="P436" s="4">
        <f ca="1">INDEX(INDIRECT($4:$4),Table1[//DB])</f>
        <v>12</v>
      </c>
      <c r="Q436" s="4" t="str">
        <f ca="1">INDEX(INDIRECT($4:$4),Table1[//DB])</f>
        <v>PCS</v>
      </c>
      <c r="R436" s="4" t="str">
        <f ca="1">INDEX(INDIRECT($4:$4),Table1[//DB])</f>
        <v/>
      </c>
      <c r="S436" s="4" t="str">
        <f ca="1">INDEX(INDIRECT($4:$4),Table1[//DB])</f>
        <v/>
      </c>
      <c r="T436" s="4">
        <f ca="1">INDEX(INDIRECT($4:$4),Table1[//DB])</f>
        <v>1728</v>
      </c>
      <c r="U436" s="4" t="str">
        <f ca="1">INDEX(INDIRECT($4:$4),Table1[//DB])</f>
        <v>PCS</v>
      </c>
      <c r="V436" s="4"/>
      <c r="W436" s="2">
        <f>INDEX([1]!NOTA[C],Table1[[#This Row],[//NOTA]])</f>
        <v>1</v>
      </c>
      <c r="X436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36" s="2">
        <f ca="1">INDEX(INDIRECT($2:$2),Table1[//NOTA])</f>
        <v>1</v>
      </c>
      <c r="Z436" s="2">
        <f>IF(Table1[[#This Row],[CTN]]&lt;1,"",INDEX([1]!NOTA[QTY],Table1[[#This Row],[//NOTA]]))</f>
        <v>144</v>
      </c>
      <c r="AA436" s="2" t="str">
        <f>IF(Table1[[#This Row],[CTN]]&lt;1,"",INDEX([1]!NOTA[STN],Table1[[#This Row],[//NOTA]]))</f>
        <v>LSN</v>
      </c>
      <c r="AB436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</v>
      </c>
      <c r="AC436" s="4" t="str">
        <f>IF(Table1[[#This Row],[CTN]]&lt;1,INDEX([1]!NOTA[QTY],Table1[[#This Row],[//NOTA]]),"")</f>
        <v/>
      </c>
      <c r="AD436" s="4" t="str">
        <f>IF(Table1[[#This Row],[SISA]]="","",INDEX([1]!NOTA[STN],Table1[[#This Row],[//NOTA]]))</f>
        <v/>
      </c>
      <c r="AE43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36" s="2" t="str">
        <f>IF(Table1[[#This Row],[SISA X]]="","",Table1[[#This Row],[STN X]])</f>
        <v/>
      </c>
      <c r="AG436" s="2" t="str">
        <f ca="1">IF(AND(AX$5:AX$509&gt;=$3:$3,AX$5:AX$509&lt;=$4:$4),Table1[[#This Row],[CTN]],"")</f>
        <v/>
      </c>
      <c r="AH436" s="2" t="str">
        <f ca="1">IF(Table1[[#This Row],[CTN_MG_1]]="","",Table1[[#This Row],[SISA X]])</f>
        <v/>
      </c>
      <c r="AI436" s="2" t="str">
        <f ca="1">IF(Table1[[#This Row],[QTY_ECER_MG_1]]="","",Table1[[#This Row],[STN SISA X]])</f>
        <v/>
      </c>
      <c r="AJ436" s="2" t="str">
        <f ca="1">IF(Table1[[#This Row],[CTN_MG_1]]="","",COUNT(AG$6:AG436))</f>
        <v/>
      </c>
      <c r="AK436" s="2" t="str">
        <f ca="1">IF(AND(Table1[TGL_H]&gt;=$3:$3,Table1[TGL_H]&lt;=$4:$4),Table1[CTN],"")</f>
        <v/>
      </c>
      <c r="AL436" s="2" t="str">
        <f ca="1">IF(Table1[[#This Row],[CTN_MG_2]]="","",Table1[[#This Row],[SISA X]])</f>
        <v/>
      </c>
      <c r="AM436" s="2" t="str">
        <f ca="1">IF(Table1[[#This Row],[QTY_ECER_MG_2]]="","",Table1[[#This Row],[STN SISA X]])</f>
        <v/>
      </c>
      <c r="AN436" s="2" t="str">
        <f ca="1">IF(Table1[[#This Row],[CTN_MG_2]]="","",COUNT(AK$6:AK436))</f>
        <v/>
      </c>
      <c r="AO436" s="2">
        <f ca="1">IF(AND(AX$5:AX$509&gt;=$3:$3,AX$5:AX$509&lt;=$4:$4),Table1[[#This Row],[CTN]],"")</f>
        <v>1</v>
      </c>
      <c r="AP436" s="2" t="str">
        <f ca="1">IF(Table1[[#This Row],[CTN_MG_3]]="","",Table1[[#This Row],[SISA X]])</f>
        <v/>
      </c>
      <c r="AQ436" s="2" t="str">
        <f ca="1">IF(Table1[[#This Row],[QTY_ECER_MG_3]]="","",Table1[[#This Row],[STN SISA X]])</f>
        <v/>
      </c>
      <c r="AR436" s="4">
        <f ca="1">IF(Table1[[#This Row],[CTN_MG_3]]="","",COUNT(AO$6:AO436))</f>
        <v>114</v>
      </c>
      <c r="AS436" s="4" t="str">
        <f ca="1">IF(AND(Table1[[#This Row],[TGL_H]]&gt;=$3:$3,Table1[[#This Row],[TGL_H]]&lt;=$4:$4),Table1[[#This Row],[CTN]],"")</f>
        <v/>
      </c>
      <c r="AT436" s="4" t="str">
        <f ca="1">IF(Table1[[#This Row],[CTN_MG_4]]="","",Table1[[#This Row],[SISA X]])</f>
        <v/>
      </c>
      <c r="AU436" s="4" t="str">
        <f ca="1">IF(Table1[[#This Row],[QTY_ECER_MG_4]]="","",Table1[[#This Row],[STN SISA X]])</f>
        <v/>
      </c>
      <c r="AV436" s="4" t="str">
        <f ca="1">IF(Table1[[#This Row],[CTN_MG_4]]="","",COUNT(AS$6:AS436))</f>
        <v/>
      </c>
      <c r="AW436" s="4">
        <f ca="1">IF(Table1[[#This Row],[ID_4]]="",IF(Table1[[#This Row],[ID_3]]="",IF(Table1[[#This Row],[ID_2]]="",IF(Table1[[#This Row],[ID_1]]="","",1),2),3),4)</f>
        <v>3</v>
      </c>
      <c r="AX436" s="3">
        <f ca="1">INDEX([1]!NOTA[TGL_H],Table1[[#This Row],[//NOTA]])</f>
        <v>45127</v>
      </c>
    </row>
    <row r="437" spans="1:50" x14ac:dyDescent="0.25">
      <c r="A437" s="1">
        <v>541</v>
      </c>
      <c r="D437" s="4" t="str">
        <f ca="1">INDEX([1]!NOTA[NB NOTA_C_QTY],Table1[[#This Row],[//NOTA]])</f>
        <v>ballpenbp248sumablackjk144lsnartomoro</v>
      </c>
      <c r="E437" s="4" t="str">
        <f ca="1">INDEX([1]!NOTA[NB NOTA_C_QTY],Table1[[#This Row],[//NOTA]])&amp;Table1[[#This Row],[MINGGU]]</f>
        <v>ballpenbp248sumablackjk144lsnartomoro3</v>
      </c>
      <c r="F437" s="4">
        <f t="shared" si="8"/>
        <v>541</v>
      </c>
      <c r="G437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37" s="4">
        <f ca="1">MATCH(Table1[[#This Row],[NB NOTA_C_QTY]],[2]!db[NB NOTA_C_QTY+F],0)</f>
        <v>202</v>
      </c>
      <c r="I437" s="4" t="str">
        <f ca="1">INDEX(INDIRECT($4:$4),Table1[//DB])</f>
        <v>Bp JK BP-248 Suma Hitam</v>
      </c>
      <c r="J437" s="4" t="str">
        <f ca="1">INDEX(INDIRECT($4:$4),Table1[//DB])</f>
        <v>ARTO MORO</v>
      </c>
      <c r="K437" s="5" t="str">
        <f ca="1">INDEX(INDIRECT($4:$4),Table1[//DB])</f>
        <v>ATALI</v>
      </c>
      <c r="L437" s="4" t="str">
        <f ca="1">INDEX(INDIRECT($4:$4),Table1[//DB])</f>
        <v>144 LSN</v>
      </c>
      <c r="M437" s="4" t="str">
        <f ca="1">INDEX(INDIRECT($4:$4),Table1[//DB])</f>
        <v>pen</v>
      </c>
      <c r="N437" s="4" t="str">
        <f ca="1">INDEX(INDIRECT($4:$4),Table1[//DB])</f>
        <v>144</v>
      </c>
      <c r="O437" s="4" t="str">
        <f ca="1">INDEX(INDIRECT($4:$4),Table1[//DB])</f>
        <v>LSN</v>
      </c>
      <c r="P437" s="4">
        <f ca="1">INDEX(INDIRECT($4:$4),Table1[//DB])</f>
        <v>12</v>
      </c>
      <c r="Q437" s="4" t="str">
        <f ca="1">INDEX(INDIRECT($4:$4),Table1[//DB])</f>
        <v>PCS</v>
      </c>
      <c r="R437" s="4" t="str">
        <f ca="1">INDEX(INDIRECT($4:$4),Table1[//DB])</f>
        <v/>
      </c>
      <c r="S437" s="4" t="str">
        <f ca="1">INDEX(INDIRECT($4:$4),Table1[//DB])</f>
        <v/>
      </c>
      <c r="T437" s="4">
        <f ca="1">INDEX(INDIRECT($4:$4),Table1[//DB])</f>
        <v>1728</v>
      </c>
      <c r="U437" s="4" t="str">
        <f ca="1">INDEX(INDIRECT($4:$4),Table1[//DB])</f>
        <v>PCS</v>
      </c>
      <c r="V437" s="4"/>
      <c r="W437" s="2">
        <f>INDEX([1]!NOTA[C],Table1[[#This Row],[//NOTA]])</f>
        <v>2</v>
      </c>
      <c r="X437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437" s="2">
        <f ca="1">INDEX(INDIRECT($2:$2),Table1[//NOTA])</f>
        <v>2</v>
      </c>
      <c r="Z437" s="2">
        <f>IF(Table1[[#This Row],[CTN]]&lt;1,"",INDEX([1]!NOTA[QTY],Table1[[#This Row],[//NOTA]]))</f>
        <v>288</v>
      </c>
      <c r="AA437" s="2" t="str">
        <f>IF(Table1[[#This Row],[CTN]]&lt;1,"",INDEX([1]!NOTA[STN],Table1[[#This Row],[//NOTA]]))</f>
        <v>LSN</v>
      </c>
      <c r="AB437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3456</v>
      </c>
      <c r="AC437" s="4" t="str">
        <f>IF(Table1[[#This Row],[CTN]]&lt;1,INDEX([1]!NOTA[QTY],Table1[[#This Row],[//NOTA]]),"")</f>
        <v/>
      </c>
      <c r="AD437" s="4" t="str">
        <f>IF(Table1[[#This Row],[SISA]]="","",INDEX([1]!NOTA[STN],Table1[[#This Row],[//NOTA]]))</f>
        <v/>
      </c>
      <c r="AE43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37" s="2" t="str">
        <f>IF(Table1[[#This Row],[SISA X]]="","",Table1[[#This Row],[STN X]])</f>
        <v/>
      </c>
      <c r="AG437" s="2" t="str">
        <f ca="1">IF(AND(AX$5:AX$592&gt;=$3:$3,AX$5:AX$592&lt;=$4:$4),Table1[[#This Row],[CTN]],"")</f>
        <v/>
      </c>
      <c r="AH437" s="2" t="str">
        <f ca="1">IF(Table1[[#This Row],[CTN_MG_1]]="","",Table1[[#This Row],[SISA X]])</f>
        <v/>
      </c>
      <c r="AI437" s="2" t="str">
        <f ca="1">IF(Table1[[#This Row],[QTY_ECER_MG_1]]="","",Table1[[#This Row],[STN SISA X]])</f>
        <v/>
      </c>
      <c r="AJ437" s="2" t="str">
        <f ca="1">IF(Table1[[#This Row],[CTN_MG_1]]="","",COUNT(AG$6:AG437))</f>
        <v/>
      </c>
      <c r="AK437" s="2" t="str">
        <f ca="1">IF(AND(Table1[TGL_H]&gt;=$3:$3,Table1[TGL_H]&lt;=$4:$4),Table1[CTN],"")</f>
        <v/>
      </c>
      <c r="AL437" s="2" t="str">
        <f ca="1">IF(Table1[[#This Row],[CTN_MG_2]]="","",Table1[[#This Row],[SISA X]])</f>
        <v/>
      </c>
      <c r="AM437" s="2" t="str">
        <f ca="1">IF(Table1[[#This Row],[QTY_ECER_MG_2]]="","",Table1[[#This Row],[STN SISA X]])</f>
        <v/>
      </c>
      <c r="AN437" s="2" t="str">
        <f ca="1">IF(Table1[[#This Row],[CTN_MG_2]]="","",COUNT(AK$6:AK437))</f>
        <v/>
      </c>
      <c r="AO437" s="2">
        <f ca="1">IF(AND(AX$5:AX$592&gt;=$3:$3,AX$5:AX$592&lt;=$4:$4),Table1[[#This Row],[CTN]],"")</f>
        <v>2</v>
      </c>
      <c r="AP437" s="2" t="str">
        <f ca="1">IF(Table1[[#This Row],[CTN_MG_3]]="","",Table1[[#This Row],[SISA X]])</f>
        <v/>
      </c>
      <c r="AQ437" s="2" t="str">
        <f ca="1">IF(Table1[[#This Row],[QTY_ECER_MG_3]]="","",Table1[[#This Row],[STN SISA X]])</f>
        <v/>
      </c>
      <c r="AR437" s="4">
        <f ca="1">IF(Table1[[#This Row],[CTN_MG_3]]="","",COUNT(AO$6:AO437))</f>
        <v>115</v>
      </c>
      <c r="AS437" s="4" t="str">
        <f ca="1">IF(AND(Table1[[#This Row],[TGL_H]]&gt;=$3:$3,Table1[[#This Row],[TGL_H]]&lt;=$4:$4),Table1[[#This Row],[CTN]],"")</f>
        <v/>
      </c>
      <c r="AT437" s="4" t="str">
        <f ca="1">IF(Table1[[#This Row],[CTN_MG_4]]="","",Table1[[#This Row],[SISA X]])</f>
        <v/>
      </c>
      <c r="AU437" s="4" t="str">
        <f ca="1">IF(Table1[[#This Row],[QTY_ECER_MG_4]]="","",Table1[[#This Row],[STN SISA X]])</f>
        <v/>
      </c>
      <c r="AV437" s="4" t="str">
        <f ca="1">IF(Table1[[#This Row],[CTN_MG_4]]="","",COUNT(AS$6:AS437))</f>
        <v/>
      </c>
      <c r="AW437" s="4">
        <f ca="1">IF(Table1[[#This Row],[ID_4]]="",IF(Table1[[#This Row],[ID_3]]="",IF(Table1[[#This Row],[ID_2]]="",IF(Table1[[#This Row],[ID_1]]="","",1),2),3),4)</f>
        <v>3</v>
      </c>
      <c r="AX437" s="3">
        <f ca="1">INDEX([1]!NOTA[TGL_H],Table1[[#This Row],[//NOTA]])</f>
        <v>45127</v>
      </c>
    </row>
    <row r="438" spans="1:50" x14ac:dyDescent="0.25">
      <c r="A438" s="1">
        <v>542</v>
      </c>
      <c r="D438" s="4" t="str">
        <f ca="1">INDEX([1]!NOTA[NB NOTA_C_QTY],Table1[[#This Row],[//NOTA]])</f>
        <v>penstandblackpsgp147blackjk48lsnartomoro</v>
      </c>
      <c r="E438" s="4" t="str">
        <f ca="1">INDEX([1]!NOTA[NB NOTA_C_QTY],Table1[[#This Row],[//NOTA]])&amp;Table1[[#This Row],[MINGGU]]</f>
        <v>penstandblackpsgp147blackjk48lsnartomoro3</v>
      </c>
      <c r="F438" s="4">
        <f t="shared" ref="F438:F466" si="9">A:A</f>
        <v>542</v>
      </c>
      <c r="G438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38" s="4">
        <f ca="1">MATCH(Table1[[#This Row],[NB NOTA_C_QTY]],[2]!db[NB NOTA_C_QTY+F],0)</f>
        <v>847</v>
      </c>
      <c r="I438" s="4" t="str">
        <f ca="1">INDEX(INDIRECT($4:$4),Table1[//DB])</f>
        <v>Stand Pen JK PSGP-147 hitam</v>
      </c>
      <c r="J438" s="4" t="str">
        <f ca="1">INDEX(INDIRECT($4:$4),Table1[//DB])</f>
        <v>ARTO MORO</v>
      </c>
      <c r="K438" s="5" t="str">
        <f ca="1">INDEX(INDIRECT($4:$4),Table1[//DB])</f>
        <v>ATALI</v>
      </c>
      <c r="L438" s="4" t="str">
        <f ca="1">INDEX(INDIRECT($4:$4),Table1[//DB])</f>
        <v>48 LSN</v>
      </c>
      <c r="M438" s="4" t="str">
        <f ca="1">INDEX(INDIRECT($4:$4),Table1[//DB])</f>
        <v>pen</v>
      </c>
      <c r="N438" s="4" t="str">
        <f ca="1">INDEX(INDIRECT($4:$4),Table1[//DB])</f>
        <v>48</v>
      </c>
      <c r="O438" s="4" t="str">
        <f ca="1">INDEX(INDIRECT($4:$4),Table1[//DB])</f>
        <v>LSN</v>
      </c>
      <c r="P438" s="4">
        <f ca="1">INDEX(INDIRECT($4:$4),Table1[//DB])</f>
        <v>12</v>
      </c>
      <c r="Q438" s="4" t="str">
        <f ca="1">INDEX(INDIRECT($4:$4),Table1[//DB])</f>
        <v>PCS</v>
      </c>
      <c r="R438" s="4" t="str">
        <f ca="1">INDEX(INDIRECT($4:$4),Table1[//DB])</f>
        <v/>
      </c>
      <c r="S438" s="4" t="str">
        <f ca="1">INDEX(INDIRECT($4:$4),Table1[//DB])</f>
        <v/>
      </c>
      <c r="T438" s="4">
        <f ca="1">INDEX(INDIRECT($4:$4),Table1[//DB])</f>
        <v>576</v>
      </c>
      <c r="U438" s="4" t="str">
        <f ca="1">INDEX(INDIRECT($4:$4),Table1[//DB])</f>
        <v>PCS</v>
      </c>
      <c r="V438" s="4"/>
      <c r="W438" s="2">
        <f>INDEX([1]!NOTA[C],Table1[[#This Row],[//NOTA]])</f>
        <v>1</v>
      </c>
      <c r="X438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38" s="2">
        <f ca="1">INDEX(INDIRECT($2:$2),Table1[//NOTA])</f>
        <v>1</v>
      </c>
      <c r="Z438" s="2">
        <f>IF(Table1[[#This Row],[CTN]]&lt;1,"",INDEX([1]!NOTA[QTY],Table1[[#This Row],[//NOTA]]))</f>
        <v>576</v>
      </c>
      <c r="AA438" s="2" t="str">
        <f>IF(Table1[[#This Row],[CTN]]&lt;1,"",INDEX([1]!NOTA[STN],Table1[[#This Row],[//NOTA]]))</f>
        <v>PCS</v>
      </c>
      <c r="AB43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576</v>
      </c>
      <c r="AC438" s="4" t="str">
        <f>IF(Table1[[#This Row],[CTN]]&lt;1,INDEX([1]!NOTA[QTY],Table1[[#This Row],[//NOTA]]),"")</f>
        <v/>
      </c>
      <c r="AD438" s="4" t="str">
        <f>IF(Table1[[#This Row],[SISA]]="","",INDEX([1]!NOTA[STN],Table1[[#This Row],[//NOTA]]))</f>
        <v/>
      </c>
      <c r="AE43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38" s="2" t="str">
        <f>IF(Table1[[#This Row],[SISA X]]="","",Table1[[#This Row],[STN X]])</f>
        <v/>
      </c>
      <c r="AG438" s="2" t="str">
        <f ca="1">IF(AND(AX$5:AX$502&gt;=$3:$3,AX$5:AX$502&lt;=$4:$4),Table1[[#This Row],[CTN]],"")</f>
        <v/>
      </c>
      <c r="AH438" s="2" t="str">
        <f ca="1">IF(Table1[[#This Row],[CTN_MG_1]]="","",Table1[[#This Row],[SISA X]])</f>
        <v/>
      </c>
      <c r="AI438" s="2" t="str">
        <f ca="1">IF(Table1[[#This Row],[QTY_ECER_MG_1]]="","",Table1[[#This Row],[STN SISA X]])</f>
        <v/>
      </c>
      <c r="AJ438" s="2" t="str">
        <f ca="1">IF(Table1[[#This Row],[CTN_MG_1]]="","",COUNT(AG$6:AG438))</f>
        <v/>
      </c>
      <c r="AK438" s="2" t="str">
        <f ca="1">IF(AND(Table1[TGL_H]&gt;=$3:$3,Table1[TGL_H]&lt;=$4:$4),Table1[CTN],"")</f>
        <v/>
      </c>
      <c r="AL438" s="2" t="str">
        <f ca="1">IF(Table1[[#This Row],[CTN_MG_2]]="","",Table1[[#This Row],[SISA X]])</f>
        <v/>
      </c>
      <c r="AM438" s="2" t="str">
        <f ca="1">IF(Table1[[#This Row],[QTY_ECER_MG_2]]="","",Table1[[#This Row],[STN SISA X]])</f>
        <v/>
      </c>
      <c r="AN438" s="2" t="str">
        <f ca="1">IF(Table1[[#This Row],[CTN_MG_2]]="","",COUNT(AK$6:AK438))</f>
        <v/>
      </c>
      <c r="AO438" s="2">
        <f ca="1">IF(AND(AX$5:AX$502&gt;=$3:$3,AX$5:AX$502&lt;=$4:$4),Table1[[#This Row],[CTN]],"")</f>
        <v>1</v>
      </c>
      <c r="AP438" s="2" t="str">
        <f ca="1">IF(Table1[[#This Row],[CTN_MG_3]]="","",Table1[[#This Row],[SISA X]])</f>
        <v/>
      </c>
      <c r="AQ438" s="2" t="str">
        <f ca="1">IF(Table1[[#This Row],[QTY_ECER_MG_3]]="","",Table1[[#This Row],[STN SISA X]])</f>
        <v/>
      </c>
      <c r="AR438" s="4">
        <f ca="1">IF(Table1[[#This Row],[CTN_MG_3]]="","",COUNT(AO$6:AO438))</f>
        <v>116</v>
      </c>
      <c r="AS438" s="4" t="str">
        <f ca="1">IF(AND(Table1[[#This Row],[TGL_H]]&gt;=$3:$3,Table1[[#This Row],[TGL_H]]&lt;=$4:$4),Table1[[#This Row],[CTN]],"")</f>
        <v/>
      </c>
      <c r="AT438" s="4" t="str">
        <f ca="1">IF(Table1[[#This Row],[CTN_MG_4]]="","",Table1[[#This Row],[SISA X]])</f>
        <v/>
      </c>
      <c r="AU438" s="4" t="str">
        <f ca="1">IF(Table1[[#This Row],[QTY_ECER_MG_4]]="","",Table1[[#This Row],[STN SISA X]])</f>
        <v/>
      </c>
      <c r="AV438" s="4" t="str">
        <f ca="1">IF(Table1[[#This Row],[CTN_MG_4]]="","",COUNT(AS$6:AS438))</f>
        <v/>
      </c>
      <c r="AW438" s="4">
        <f ca="1">IF(Table1[[#This Row],[ID_4]]="",IF(Table1[[#This Row],[ID_3]]="",IF(Table1[[#This Row],[ID_2]]="",IF(Table1[[#This Row],[ID_1]]="","",1),2),3),4)</f>
        <v>3</v>
      </c>
      <c r="AX438" s="3">
        <f ca="1">INDEX([1]!NOTA[TGL_H],Table1[[#This Row],[//NOTA]])</f>
        <v>45127</v>
      </c>
    </row>
    <row r="439" spans="1:50" x14ac:dyDescent="0.25">
      <c r="A439" s="1">
        <v>543</v>
      </c>
      <c r="D439" s="4" t="str">
        <f ca="1">INDEX([1]!NOTA[NB NOTA_C_QTY],Table1[[#This Row],[//NOTA]])</f>
        <v>tapecuttertd102jk24pcsartomoro</v>
      </c>
      <c r="E439" s="4" t="str">
        <f ca="1">INDEX([1]!NOTA[NB NOTA_C_QTY],Table1[[#This Row],[//NOTA]])&amp;Table1[[#This Row],[MINGGU]]</f>
        <v>tapecuttertd102jk24pcsartomoro3</v>
      </c>
      <c r="F439" s="4">
        <f t="shared" si="9"/>
        <v>543</v>
      </c>
      <c r="G439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39" s="4">
        <f ca="1">MATCH(Table1[[#This Row],[NB NOTA_C_QTY]],[2]!db[NB NOTA_C_QTY+F],0)</f>
        <v>344</v>
      </c>
      <c r="I439" s="4" t="str">
        <f ca="1">INDEX(INDIRECT($4:$4),Table1[//DB])</f>
        <v>Dispenser JK TD-102</v>
      </c>
      <c r="J439" s="4" t="str">
        <f ca="1">INDEX(INDIRECT($4:$4),Table1[//DB])</f>
        <v>ARTO MORO</v>
      </c>
      <c r="K439" s="5" t="str">
        <f ca="1">INDEX(INDIRECT($4:$4),Table1[//DB])</f>
        <v>ATALI</v>
      </c>
      <c r="L439" s="4" t="str">
        <f ca="1">INDEX(INDIRECT($4:$4),Table1[//DB])</f>
        <v>24 PCS</v>
      </c>
      <c r="M439" s="4" t="str">
        <f ca="1">INDEX(INDIRECT($4:$4),Table1[//DB])</f>
        <v>isolasi</v>
      </c>
      <c r="N439" s="4" t="str">
        <f ca="1">INDEX(INDIRECT($4:$4),Table1[//DB])</f>
        <v>24</v>
      </c>
      <c r="O439" s="4" t="str">
        <f ca="1">INDEX(INDIRECT($4:$4),Table1[//DB])</f>
        <v>PCS</v>
      </c>
      <c r="P439" s="4" t="str">
        <f ca="1">INDEX(INDIRECT($4:$4),Table1[//DB])</f>
        <v/>
      </c>
      <c r="Q439" s="4" t="str">
        <f ca="1">INDEX(INDIRECT($4:$4),Table1[//DB])</f>
        <v/>
      </c>
      <c r="R439" s="4" t="str">
        <f ca="1">INDEX(INDIRECT($4:$4),Table1[//DB])</f>
        <v/>
      </c>
      <c r="S439" s="4" t="str">
        <f ca="1">INDEX(INDIRECT($4:$4),Table1[//DB])</f>
        <v/>
      </c>
      <c r="T439" s="4">
        <f ca="1">INDEX(INDIRECT($4:$4),Table1[//DB])</f>
        <v>24</v>
      </c>
      <c r="U439" s="4" t="str">
        <f ca="1">INDEX(INDIRECT($4:$4),Table1[//DB])</f>
        <v>PCS</v>
      </c>
      <c r="V439" s="4"/>
      <c r="W439" s="2">
        <f>INDEX([1]!NOTA[C],Table1[[#This Row],[//NOTA]])</f>
        <v>2</v>
      </c>
      <c r="X439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439" s="2">
        <f ca="1">INDEX(INDIRECT($2:$2),Table1[//NOTA])</f>
        <v>2</v>
      </c>
      <c r="Z439" s="2">
        <f>IF(Table1[[#This Row],[CTN]]&lt;1,"",INDEX([1]!NOTA[QTY],Table1[[#This Row],[//NOTA]]))</f>
        <v>48</v>
      </c>
      <c r="AA439" s="2" t="str">
        <f>IF(Table1[[#This Row],[CTN]]&lt;1,"",INDEX([1]!NOTA[STN],Table1[[#This Row],[//NOTA]]))</f>
        <v>PCS</v>
      </c>
      <c r="AB43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48</v>
      </c>
      <c r="AC439" s="4" t="str">
        <f>IF(Table1[[#This Row],[CTN]]&lt;1,INDEX([1]!NOTA[QTY],Table1[[#This Row],[//NOTA]]),"")</f>
        <v/>
      </c>
      <c r="AD439" s="4" t="str">
        <f>IF(Table1[[#This Row],[SISA]]="","",INDEX([1]!NOTA[STN],Table1[[#This Row],[//NOTA]]))</f>
        <v/>
      </c>
      <c r="AE43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39" s="2" t="str">
        <f>IF(Table1[[#This Row],[SISA X]]="","",Table1[[#This Row],[STN X]])</f>
        <v/>
      </c>
      <c r="AG439" s="2" t="str">
        <f ca="1">IF(AND(AX$5:AX$509&gt;=$3:$3,AX$5:AX$509&lt;=$4:$4),Table1[[#This Row],[CTN]],"")</f>
        <v/>
      </c>
      <c r="AH439" s="2" t="str">
        <f ca="1">IF(Table1[[#This Row],[CTN_MG_1]]="","",Table1[[#This Row],[SISA X]])</f>
        <v/>
      </c>
      <c r="AI439" s="2" t="str">
        <f ca="1">IF(Table1[[#This Row],[QTY_ECER_MG_1]]="","",Table1[[#This Row],[STN SISA X]])</f>
        <v/>
      </c>
      <c r="AJ439" s="2" t="str">
        <f ca="1">IF(Table1[[#This Row],[CTN_MG_1]]="","",COUNT(AG$6:AG439))</f>
        <v/>
      </c>
      <c r="AK439" s="2" t="str">
        <f ca="1">IF(AND(Table1[TGL_H]&gt;=$3:$3,Table1[TGL_H]&lt;=$4:$4),Table1[CTN],"")</f>
        <v/>
      </c>
      <c r="AL439" s="2" t="str">
        <f ca="1">IF(Table1[[#This Row],[CTN_MG_2]]="","",Table1[[#This Row],[SISA X]])</f>
        <v/>
      </c>
      <c r="AM439" s="2" t="str">
        <f ca="1">IF(Table1[[#This Row],[QTY_ECER_MG_2]]="","",Table1[[#This Row],[STN SISA X]])</f>
        <v/>
      </c>
      <c r="AN439" s="2" t="str">
        <f ca="1">IF(Table1[[#This Row],[CTN_MG_2]]="","",COUNT(AK$6:AK439))</f>
        <v/>
      </c>
      <c r="AO439" s="2">
        <f ca="1">IF(AND(AX$5:AX$509&gt;=$3:$3,AX$5:AX$509&lt;=$4:$4),Table1[[#This Row],[CTN]],"")</f>
        <v>2</v>
      </c>
      <c r="AP439" s="2" t="str">
        <f ca="1">IF(Table1[[#This Row],[CTN_MG_3]]="","",Table1[[#This Row],[SISA X]])</f>
        <v/>
      </c>
      <c r="AQ439" s="2" t="str">
        <f ca="1">IF(Table1[[#This Row],[QTY_ECER_MG_3]]="","",Table1[[#This Row],[STN SISA X]])</f>
        <v/>
      </c>
      <c r="AR439" s="4">
        <f ca="1">IF(Table1[[#This Row],[CTN_MG_3]]="","",COUNT(AO$6:AO439))</f>
        <v>117</v>
      </c>
      <c r="AS439" s="4" t="str">
        <f ca="1">IF(AND(Table1[[#This Row],[TGL_H]]&gt;=$3:$3,Table1[[#This Row],[TGL_H]]&lt;=$4:$4),Table1[[#This Row],[CTN]],"")</f>
        <v/>
      </c>
      <c r="AT439" s="4" t="str">
        <f ca="1">IF(Table1[[#This Row],[CTN_MG_4]]="","",Table1[[#This Row],[SISA X]])</f>
        <v/>
      </c>
      <c r="AU439" s="4" t="str">
        <f ca="1">IF(Table1[[#This Row],[QTY_ECER_MG_4]]="","",Table1[[#This Row],[STN SISA X]])</f>
        <v/>
      </c>
      <c r="AV439" s="4" t="str">
        <f ca="1">IF(Table1[[#This Row],[CTN_MG_4]]="","",COUNT(AS$6:AS439))</f>
        <v/>
      </c>
      <c r="AW439" s="4">
        <f ca="1">IF(Table1[[#This Row],[ID_4]]="",IF(Table1[[#This Row],[ID_3]]="",IF(Table1[[#This Row],[ID_2]]="",IF(Table1[[#This Row],[ID_1]]="","",1),2),3),4)</f>
        <v>3</v>
      </c>
      <c r="AX439" s="3">
        <f ca="1">INDEX([1]!NOTA[TGL_H],Table1[[#This Row],[//NOTA]])</f>
        <v>45127</v>
      </c>
    </row>
    <row r="440" spans="1:50" x14ac:dyDescent="0.25">
      <c r="A440" s="1">
        <v>544</v>
      </c>
      <c r="D440" s="4" t="str">
        <f ca="1">INDEX([1]!NOTA[NB NOTA_C_QTY],Table1[[#This Row],[//NOTA]])</f>
        <v>tapecuttertd09njk24pcsartomoro</v>
      </c>
      <c r="E440" s="4" t="str">
        <f ca="1">INDEX([1]!NOTA[NB NOTA_C_QTY],Table1[[#This Row],[//NOTA]])&amp;Table1[[#This Row],[MINGGU]]</f>
        <v>tapecuttertd09njk24pcsartomoro3</v>
      </c>
      <c r="F440" s="4">
        <f t="shared" si="9"/>
        <v>544</v>
      </c>
      <c r="G440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40" s="4">
        <f ca="1">MATCH(Table1[[#This Row],[NB NOTA_C_QTY]],[2]!db[NB NOTA_C_QTY+F],0)</f>
        <v>342</v>
      </c>
      <c r="I440" s="4" t="str">
        <f ca="1">INDEX(INDIRECT($4:$4),Table1[//DB])</f>
        <v>Dispenser JK TD-09N</v>
      </c>
      <c r="J440" s="4" t="str">
        <f ca="1">INDEX(INDIRECT($4:$4),Table1[//DB])</f>
        <v>ARTO MORO</v>
      </c>
      <c r="K440" s="5" t="str">
        <f ca="1">INDEX(INDIRECT($4:$4),Table1[//DB])</f>
        <v>ATALI</v>
      </c>
      <c r="L440" s="4" t="str">
        <f ca="1">INDEX(INDIRECT($4:$4),Table1[//DB])</f>
        <v>24 PCS</v>
      </c>
      <c r="M440" s="4" t="str">
        <f ca="1">INDEX(INDIRECT($4:$4),Table1[//DB])</f>
        <v>isolasi</v>
      </c>
      <c r="N440" s="4" t="str">
        <f ca="1">INDEX(INDIRECT($4:$4),Table1[//DB])</f>
        <v>24</v>
      </c>
      <c r="O440" s="4" t="str">
        <f ca="1">INDEX(INDIRECT($4:$4),Table1[//DB])</f>
        <v>PCS</v>
      </c>
      <c r="P440" s="4" t="str">
        <f ca="1">INDEX(INDIRECT($4:$4),Table1[//DB])</f>
        <v/>
      </c>
      <c r="Q440" s="4" t="str">
        <f ca="1">INDEX(INDIRECT($4:$4),Table1[//DB])</f>
        <v/>
      </c>
      <c r="R440" s="4" t="str">
        <f ca="1">INDEX(INDIRECT($4:$4),Table1[//DB])</f>
        <v/>
      </c>
      <c r="S440" s="4" t="str">
        <f ca="1">INDEX(INDIRECT($4:$4),Table1[//DB])</f>
        <v/>
      </c>
      <c r="T440" s="4">
        <f ca="1">INDEX(INDIRECT($4:$4),Table1[//DB])</f>
        <v>24</v>
      </c>
      <c r="U440" s="4" t="str">
        <f ca="1">INDEX(INDIRECT($4:$4),Table1[//DB])</f>
        <v>PCS</v>
      </c>
      <c r="V440" s="4"/>
      <c r="W440" s="2">
        <f>INDEX([1]!NOTA[C],Table1[[#This Row],[//NOTA]])</f>
        <v>2</v>
      </c>
      <c r="X440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440" s="2">
        <f ca="1">INDEX(INDIRECT($2:$2),Table1[//NOTA])</f>
        <v>2</v>
      </c>
      <c r="Z440" s="2">
        <f>IF(Table1[[#This Row],[CTN]]&lt;1,"",INDEX([1]!NOTA[QTY],Table1[[#This Row],[//NOTA]]))</f>
        <v>48</v>
      </c>
      <c r="AA440" s="2" t="str">
        <f>IF(Table1[[#This Row],[CTN]]&lt;1,"",INDEX([1]!NOTA[STN],Table1[[#This Row],[//NOTA]]))</f>
        <v>PCS</v>
      </c>
      <c r="AB44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48</v>
      </c>
      <c r="AC440" s="4" t="str">
        <f>IF(Table1[[#This Row],[CTN]]&lt;1,INDEX([1]!NOTA[QTY],Table1[[#This Row],[//NOTA]]),"")</f>
        <v/>
      </c>
      <c r="AD440" s="4" t="str">
        <f>IF(Table1[[#This Row],[SISA]]="","",INDEX([1]!NOTA[STN],Table1[[#This Row],[//NOTA]]))</f>
        <v/>
      </c>
      <c r="AE44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40" s="2" t="str">
        <f>IF(Table1[[#This Row],[SISA X]]="","",Table1[[#This Row],[STN X]])</f>
        <v/>
      </c>
      <c r="AG440" s="2" t="str">
        <f ca="1">IF(AND(AX$5:AX$509&gt;=$3:$3,AX$5:AX$509&lt;=$4:$4),Table1[[#This Row],[CTN]],"")</f>
        <v/>
      </c>
      <c r="AH440" s="2" t="str">
        <f ca="1">IF(Table1[[#This Row],[CTN_MG_1]]="","",Table1[[#This Row],[SISA X]])</f>
        <v/>
      </c>
      <c r="AI440" s="2" t="str">
        <f ca="1">IF(Table1[[#This Row],[QTY_ECER_MG_1]]="","",Table1[[#This Row],[STN SISA X]])</f>
        <v/>
      </c>
      <c r="AJ440" s="2" t="str">
        <f ca="1">IF(Table1[[#This Row],[CTN_MG_1]]="","",COUNT(AG$6:AG440))</f>
        <v/>
      </c>
      <c r="AK440" s="2" t="str">
        <f ca="1">IF(AND(Table1[TGL_H]&gt;=$3:$3,Table1[TGL_H]&lt;=$4:$4),Table1[CTN],"")</f>
        <v/>
      </c>
      <c r="AL440" s="2" t="str">
        <f ca="1">IF(Table1[[#This Row],[CTN_MG_2]]="","",Table1[[#This Row],[SISA X]])</f>
        <v/>
      </c>
      <c r="AM440" s="2" t="str">
        <f ca="1">IF(Table1[[#This Row],[QTY_ECER_MG_2]]="","",Table1[[#This Row],[STN SISA X]])</f>
        <v/>
      </c>
      <c r="AN440" s="2" t="str">
        <f ca="1">IF(Table1[[#This Row],[CTN_MG_2]]="","",COUNT(AK$6:AK440))</f>
        <v/>
      </c>
      <c r="AO440" s="2">
        <f ca="1">IF(AND(AX$5:AX$509&gt;=$3:$3,AX$5:AX$509&lt;=$4:$4),Table1[[#This Row],[CTN]],"")</f>
        <v>2</v>
      </c>
      <c r="AP440" s="2" t="str">
        <f ca="1">IF(Table1[[#This Row],[CTN_MG_3]]="","",Table1[[#This Row],[SISA X]])</f>
        <v/>
      </c>
      <c r="AQ440" s="2" t="str">
        <f ca="1">IF(Table1[[#This Row],[QTY_ECER_MG_3]]="","",Table1[[#This Row],[STN SISA X]])</f>
        <v/>
      </c>
      <c r="AR440" s="4">
        <f ca="1">IF(Table1[[#This Row],[CTN_MG_3]]="","",COUNT(AO$6:AO440))</f>
        <v>118</v>
      </c>
      <c r="AS440" s="4" t="str">
        <f ca="1">IF(AND(Table1[[#This Row],[TGL_H]]&gt;=$3:$3,Table1[[#This Row],[TGL_H]]&lt;=$4:$4),Table1[[#This Row],[CTN]],"")</f>
        <v/>
      </c>
      <c r="AT440" s="4" t="str">
        <f ca="1">IF(Table1[[#This Row],[CTN_MG_4]]="","",Table1[[#This Row],[SISA X]])</f>
        <v/>
      </c>
      <c r="AU440" s="4" t="str">
        <f ca="1">IF(Table1[[#This Row],[QTY_ECER_MG_4]]="","",Table1[[#This Row],[STN SISA X]])</f>
        <v/>
      </c>
      <c r="AV440" s="4" t="str">
        <f ca="1">IF(Table1[[#This Row],[CTN_MG_4]]="","",COUNT(AS$6:AS440))</f>
        <v/>
      </c>
      <c r="AW440" s="4">
        <f ca="1">IF(Table1[[#This Row],[ID_4]]="",IF(Table1[[#This Row],[ID_3]]="",IF(Table1[[#This Row],[ID_2]]="",IF(Table1[[#This Row],[ID_1]]="","",1),2),3),4)</f>
        <v>3</v>
      </c>
      <c r="AX440" s="3">
        <f ca="1">INDEX([1]!NOTA[TGL_H],Table1[[#This Row],[//NOTA]])</f>
        <v>45127</v>
      </c>
    </row>
    <row r="441" spans="1:50" x14ac:dyDescent="0.25">
      <c r="A441" s="1">
        <v>545</v>
      </c>
      <c r="D441" s="4" t="str">
        <f ca="1">INDEX([1]!NOTA[NB NOTA_C_QTY],Table1[[#This Row],[//NOTA]])</f>
        <v>tapecuttertd2hjk24pcsartomoro</v>
      </c>
      <c r="E441" s="4" t="str">
        <f ca="1">INDEX([1]!NOTA[NB NOTA_C_QTY],Table1[[#This Row],[//NOTA]])&amp;Table1[[#This Row],[MINGGU]]</f>
        <v>tapecuttertd2hjk24pcsartomoro3</v>
      </c>
      <c r="F441" s="4">
        <f t="shared" si="9"/>
        <v>545</v>
      </c>
      <c r="G441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41" s="4">
        <f ca="1">MATCH(Table1[[#This Row],[NB NOTA_C_QTY]],[2]!db[NB NOTA_C_QTY+F],0)</f>
        <v>347</v>
      </c>
      <c r="I441" s="4" t="str">
        <f ca="1">INDEX(INDIRECT($4:$4),Table1[//DB])</f>
        <v>Dispenser JK TD-2H</v>
      </c>
      <c r="J441" s="4" t="str">
        <f ca="1">INDEX(INDIRECT($4:$4),Table1[//DB])</f>
        <v>ARTO MORO</v>
      </c>
      <c r="K441" s="5" t="str">
        <f ca="1">INDEX(INDIRECT($4:$4),Table1[//DB])</f>
        <v>ATALI</v>
      </c>
      <c r="L441" s="4" t="str">
        <f ca="1">INDEX(INDIRECT($4:$4),Table1[//DB])</f>
        <v>24 PCS</v>
      </c>
      <c r="M441" s="4" t="str">
        <f ca="1">INDEX(INDIRECT($4:$4),Table1[//DB])</f>
        <v>isolasi</v>
      </c>
      <c r="N441" s="4" t="str">
        <f ca="1">INDEX(INDIRECT($4:$4),Table1[//DB])</f>
        <v>24</v>
      </c>
      <c r="O441" s="4" t="str">
        <f ca="1">INDEX(INDIRECT($4:$4),Table1[//DB])</f>
        <v>PCS</v>
      </c>
      <c r="P441" s="4" t="str">
        <f ca="1">INDEX(INDIRECT($4:$4),Table1[//DB])</f>
        <v/>
      </c>
      <c r="Q441" s="4" t="str">
        <f ca="1">INDEX(INDIRECT($4:$4),Table1[//DB])</f>
        <v/>
      </c>
      <c r="R441" s="4" t="str">
        <f ca="1">INDEX(INDIRECT($4:$4),Table1[//DB])</f>
        <v/>
      </c>
      <c r="S441" s="4" t="str">
        <f ca="1">INDEX(INDIRECT($4:$4),Table1[//DB])</f>
        <v/>
      </c>
      <c r="T441" s="4">
        <f ca="1">INDEX(INDIRECT($4:$4),Table1[//DB])</f>
        <v>24</v>
      </c>
      <c r="U441" s="4" t="str">
        <f ca="1">INDEX(INDIRECT($4:$4),Table1[//DB])</f>
        <v>PCS</v>
      </c>
      <c r="V441" s="4"/>
      <c r="W441" s="2">
        <f>INDEX([1]!NOTA[C],Table1[[#This Row],[//NOTA]])</f>
        <v>2</v>
      </c>
      <c r="X441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441" s="2">
        <f ca="1">INDEX(INDIRECT($2:$2),Table1[//NOTA])</f>
        <v>2</v>
      </c>
      <c r="Z441" s="2">
        <f>IF(Table1[[#This Row],[CTN]]&lt;1,"",INDEX([1]!NOTA[QTY],Table1[[#This Row],[//NOTA]]))</f>
        <v>48</v>
      </c>
      <c r="AA441" s="2" t="str">
        <f>IF(Table1[[#This Row],[CTN]]&lt;1,"",INDEX([1]!NOTA[STN],Table1[[#This Row],[//NOTA]]))</f>
        <v>PCS</v>
      </c>
      <c r="AB44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48</v>
      </c>
      <c r="AC441" s="4" t="str">
        <f>IF(Table1[[#This Row],[CTN]]&lt;1,INDEX([1]!NOTA[QTY],Table1[[#This Row],[//NOTA]]),"")</f>
        <v/>
      </c>
      <c r="AD441" s="4" t="str">
        <f>IF(Table1[[#This Row],[SISA]]="","",INDEX([1]!NOTA[STN],Table1[[#This Row],[//NOTA]]))</f>
        <v/>
      </c>
      <c r="AE44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41" s="2" t="str">
        <f>IF(Table1[[#This Row],[SISA X]]="","",Table1[[#This Row],[STN X]])</f>
        <v/>
      </c>
      <c r="AG441" s="2" t="str">
        <f ca="1">IF(AND(AX$5:AX$592&gt;=$3:$3,AX$5:AX$592&lt;=$4:$4),Table1[[#This Row],[CTN]],"")</f>
        <v/>
      </c>
      <c r="AH441" s="2" t="str">
        <f ca="1">IF(Table1[[#This Row],[CTN_MG_1]]="","",Table1[[#This Row],[SISA X]])</f>
        <v/>
      </c>
      <c r="AI441" s="2" t="str">
        <f ca="1">IF(Table1[[#This Row],[QTY_ECER_MG_1]]="","",Table1[[#This Row],[STN SISA X]])</f>
        <v/>
      </c>
      <c r="AJ441" s="2" t="str">
        <f ca="1">IF(Table1[[#This Row],[CTN_MG_1]]="","",COUNT(AG$6:AG441))</f>
        <v/>
      </c>
      <c r="AK441" s="2" t="str">
        <f ca="1">IF(AND(Table1[TGL_H]&gt;=$3:$3,Table1[TGL_H]&lt;=$4:$4),Table1[CTN],"")</f>
        <v/>
      </c>
      <c r="AL441" s="2" t="str">
        <f ca="1">IF(Table1[[#This Row],[CTN_MG_2]]="","",Table1[[#This Row],[SISA X]])</f>
        <v/>
      </c>
      <c r="AM441" s="2" t="str">
        <f ca="1">IF(Table1[[#This Row],[QTY_ECER_MG_2]]="","",Table1[[#This Row],[STN SISA X]])</f>
        <v/>
      </c>
      <c r="AN441" s="2" t="str">
        <f ca="1">IF(Table1[[#This Row],[CTN_MG_2]]="","",COUNT(AK$6:AK441))</f>
        <v/>
      </c>
      <c r="AO441" s="2">
        <f ca="1">IF(AND(AX$5:AX$592&gt;=$3:$3,AX$5:AX$592&lt;=$4:$4),Table1[[#This Row],[CTN]],"")</f>
        <v>2</v>
      </c>
      <c r="AP441" s="2" t="str">
        <f ca="1">IF(Table1[[#This Row],[CTN_MG_3]]="","",Table1[[#This Row],[SISA X]])</f>
        <v/>
      </c>
      <c r="AQ441" s="2" t="str">
        <f ca="1">IF(Table1[[#This Row],[QTY_ECER_MG_3]]="","",Table1[[#This Row],[STN SISA X]])</f>
        <v/>
      </c>
      <c r="AR441" s="4">
        <f ca="1">IF(Table1[[#This Row],[CTN_MG_3]]="","",COUNT(AO$6:AO441))</f>
        <v>119</v>
      </c>
      <c r="AS441" s="4" t="str">
        <f ca="1">IF(AND(Table1[[#This Row],[TGL_H]]&gt;=$3:$3,Table1[[#This Row],[TGL_H]]&lt;=$4:$4),Table1[[#This Row],[CTN]],"")</f>
        <v/>
      </c>
      <c r="AT441" s="4" t="str">
        <f ca="1">IF(Table1[[#This Row],[CTN_MG_4]]="","",Table1[[#This Row],[SISA X]])</f>
        <v/>
      </c>
      <c r="AU441" s="4" t="str">
        <f ca="1">IF(Table1[[#This Row],[QTY_ECER_MG_4]]="","",Table1[[#This Row],[STN SISA X]])</f>
        <v/>
      </c>
      <c r="AV441" s="4" t="str">
        <f ca="1">IF(Table1[[#This Row],[CTN_MG_4]]="","",COUNT(AS$6:AS441))</f>
        <v/>
      </c>
      <c r="AW441" s="4">
        <f ca="1">IF(Table1[[#This Row],[ID_4]]="",IF(Table1[[#This Row],[ID_3]]="",IF(Table1[[#This Row],[ID_2]]="",IF(Table1[[#This Row],[ID_1]]="","",1),2),3),4)</f>
        <v>3</v>
      </c>
      <c r="AX441" s="3">
        <f ca="1">INDEX([1]!NOTA[TGL_H],Table1[[#This Row],[//NOTA]])</f>
        <v>45127</v>
      </c>
    </row>
    <row r="442" spans="1:50" x14ac:dyDescent="0.25">
      <c r="A442" s="1">
        <v>546</v>
      </c>
      <c r="D442" s="4" t="str">
        <f ca="1">INDEX([1]!NOTA[NB NOTA_C_QTY],Table1[[#This Row],[//NOTA]])</f>
        <v>cuttercu10bcjk24lsnartomoro</v>
      </c>
      <c r="E442" s="4" t="str">
        <f ca="1">INDEX([1]!NOTA[NB NOTA_C_QTY],Table1[[#This Row],[//NOTA]])&amp;Table1[[#This Row],[MINGGU]]</f>
        <v>cuttercu10bcjk24lsnartomoro3</v>
      </c>
      <c r="F442" s="4">
        <f t="shared" si="9"/>
        <v>546</v>
      </c>
      <c r="G442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42" s="4">
        <f ca="1">MATCH(Table1[[#This Row],[NB NOTA_C_QTY]],[2]!db[NB NOTA_C_QTY+F],0)</f>
        <v>309</v>
      </c>
      <c r="I442" s="4" t="str">
        <f ca="1">INDEX(INDIRECT($4:$4),Table1[//DB])</f>
        <v>Cutter JK CU-10 BC</v>
      </c>
      <c r="J442" s="4" t="str">
        <f ca="1">INDEX(INDIRECT($4:$4),Table1[//DB])</f>
        <v>ARTO MORO</v>
      </c>
      <c r="K442" s="5" t="str">
        <f ca="1">INDEX(INDIRECT($4:$4),Table1[//DB])</f>
        <v>ATALI</v>
      </c>
      <c r="L442" s="4" t="str">
        <f ca="1">INDEX(INDIRECT($4:$4),Table1[//DB])</f>
        <v>24 LSN</v>
      </c>
      <c r="M442" s="4" t="str">
        <f ca="1">INDEX(INDIRECT($4:$4),Table1[//DB])</f>
        <v>cutter</v>
      </c>
      <c r="N442" s="4" t="str">
        <f ca="1">INDEX(INDIRECT($4:$4),Table1[//DB])</f>
        <v>24</v>
      </c>
      <c r="O442" s="4" t="str">
        <f ca="1">INDEX(INDIRECT($4:$4),Table1[//DB])</f>
        <v>LSN</v>
      </c>
      <c r="P442" s="4">
        <f ca="1">INDEX(INDIRECT($4:$4),Table1[//DB])</f>
        <v>12</v>
      </c>
      <c r="Q442" s="4" t="str">
        <f ca="1">INDEX(INDIRECT($4:$4),Table1[//DB])</f>
        <v>PCS</v>
      </c>
      <c r="R442" s="4" t="str">
        <f ca="1">INDEX(INDIRECT($4:$4),Table1[//DB])</f>
        <v/>
      </c>
      <c r="S442" s="4" t="str">
        <f ca="1">INDEX(INDIRECT($4:$4),Table1[//DB])</f>
        <v/>
      </c>
      <c r="T442" s="4">
        <f ca="1">INDEX(INDIRECT($4:$4),Table1[//DB])</f>
        <v>288</v>
      </c>
      <c r="U442" s="4" t="str">
        <f ca="1">INDEX(INDIRECT($4:$4),Table1[//DB])</f>
        <v>PCS</v>
      </c>
      <c r="V442" s="4"/>
      <c r="W442" s="2">
        <f>INDEX([1]!NOTA[C],Table1[[#This Row],[//NOTA]])</f>
        <v>1</v>
      </c>
      <c r="X442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42" s="2">
        <f ca="1">INDEX(INDIRECT($2:$2),Table1[//NOTA])</f>
        <v>1</v>
      </c>
      <c r="Z442" s="2">
        <f>IF(Table1[[#This Row],[CTN]]&lt;1,"",INDEX([1]!NOTA[QTY],Table1[[#This Row],[//NOTA]]))</f>
        <v>24</v>
      </c>
      <c r="AA442" s="2" t="str">
        <f>IF(Table1[[#This Row],[CTN]]&lt;1,"",INDEX([1]!NOTA[STN],Table1[[#This Row],[//NOTA]]))</f>
        <v>LSN</v>
      </c>
      <c r="AB442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C442" s="4" t="str">
        <f>IF(Table1[[#This Row],[CTN]]&lt;1,INDEX([1]!NOTA[QTY],Table1[[#This Row],[//NOTA]]),"")</f>
        <v/>
      </c>
      <c r="AD442" s="4" t="str">
        <f>IF(Table1[[#This Row],[SISA]]="","",INDEX([1]!NOTA[STN],Table1[[#This Row],[//NOTA]]))</f>
        <v/>
      </c>
      <c r="AE44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42" s="2" t="str">
        <f>IF(Table1[[#This Row],[SISA X]]="","",Table1[[#This Row],[STN X]])</f>
        <v/>
      </c>
      <c r="AG442" s="2" t="str">
        <f ca="1">IF(AND(AX$5:AX$509&gt;=$3:$3,AX$5:AX$509&lt;=$4:$4),Table1[[#This Row],[CTN]],"")</f>
        <v/>
      </c>
      <c r="AH442" s="2" t="str">
        <f ca="1">IF(Table1[[#This Row],[CTN_MG_1]]="","",Table1[[#This Row],[SISA X]])</f>
        <v/>
      </c>
      <c r="AI442" s="2" t="str">
        <f ca="1">IF(Table1[[#This Row],[QTY_ECER_MG_1]]="","",Table1[[#This Row],[STN SISA X]])</f>
        <v/>
      </c>
      <c r="AJ442" s="2" t="str">
        <f ca="1">IF(Table1[[#This Row],[CTN_MG_1]]="","",COUNT(AG$6:AG442))</f>
        <v/>
      </c>
      <c r="AK442" s="2" t="str">
        <f ca="1">IF(AND(Table1[TGL_H]&gt;=$3:$3,Table1[TGL_H]&lt;=$4:$4),Table1[CTN],"")</f>
        <v/>
      </c>
      <c r="AL442" s="2" t="str">
        <f ca="1">IF(Table1[[#This Row],[CTN_MG_2]]="","",Table1[[#This Row],[SISA X]])</f>
        <v/>
      </c>
      <c r="AM442" s="2" t="str">
        <f ca="1">IF(Table1[[#This Row],[QTY_ECER_MG_2]]="","",Table1[[#This Row],[STN SISA X]])</f>
        <v/>
      </c>
      <c r="AN442" s="2" t="str">
        <f ca="1">IF(Table1[[#This Row],[CTN_MG_2]]="","",COUNT(AK$6:AK442))</f>
        <v/>
      </c>
      <c r="AO442" s="2">
        <f ca="1">IF(AND(AX$5:AX$509&gt;=$3:$3,AX$5:AX$509&lt;=$4:$4),Table1[[#This Row],[CTN]],"")</f>
        <v>1</v>
      </c>
      <c r="AP442" s="2" t="str">
        <f ca="1">IF(Table1[[#This Row],[CTN_MG_3]]="","",Table1[[#This Row],[SISA X]])</f>
        <v/>
      </c>
      <c r="AQ442" s="2" t="str">
        <f ca="1">IF(Table1[[#This Row],[QTY_ECER_MG_3]]="","",Table1[[#This Row],[STN SISA X]])</f>
        <v/>
      </c>
      <c r="AR442" s="4">
        <f ca="1">IF(Table1[[#This Row],[CTN_MG_3]]="","",COUNT(AO$6:AO442))</f>
        <v>120</v>
      </c>
      <c r="AS442" s="4" t="str">
        <f ca="1">IF(AND(Table1[[#This Row],[TGL_H]]&gt;=$3:$3,Table1[[#This Row],[TGL_H]]&lt;=$4:$4),Table1[[#This Row],[CTN]],"")</f>
        <v/>
      </c>
      <c r="AT442" s="4" t="str">
        <f ca="1">IF(Table1[[#This Row],[CTN_MG_4]]="","",Table1[[#This Row],[SISA X]])</f>
        <v/>
      </c>
      <c r="AU442" s="4" t="str">
        <f ca="1">IF(Table1[[#This Row],[QTY_ECER_MG_4]]="","",Table1[[#This Row],[STN SISA X]])</f>
        <v/>
      </c>
      <c r="AV442" s="4" t="str">
        <f ca="1">IF(Table1[[#This Row],[CTN_MG_4]]="","",COUNT(AS$6:AS442))</f>
        <v/>
      </c>
      <c r="AW442" s="4">
        <f ca="1">IF(Table1[[#This Row],[ID_4]]="",IF(Table1[[#This Row],[ID_3]]="",IF(Table1[[#This Row],[ID_2]]="",IF(Table1[[#This Row],[ID_1]]="","",1),2),3),4)</f>
        <v>3</v>
      </c>
      <c r="AX442" s="3">
        <f ca="1">INDEX([1]!NOTA[TGL_H],Table1[[#This Row],[//NOTA]])</f>
        <v>45127</v>
      </c>
    </row>
    <row r="443" spans="1:50" x14ac:dyDescent="0.25">
      <c r="A443" s="1">
        <v>548</v>
      </c>
      <c r="D443" s="4" t="str">
        <f ca="1">INDEX([1]!NOTA[NB NOTA_C_QTY],Table1[[#This Row],[//NOTA]])</f>
        <v>gluestickgs104animalkingdomjk36box24pcsartomoro</v>
      </c>
      <c r="E443" s="4" t="str">
        <f ca="1">INDEX([1]!NOTA[NB NOTA_C_QTY],Table1[[#This Row],[//NOTA]])&amp;Table1[[#This Row],[MINGGU]]</f>
        <v>gluestickgs104animalkingdomjk36box24pcsartomoro3</v>
      </c>
      <c r="F443" s="4">
        <f t="shared" si="9"/>
        <v>548</v>
      </c>
      <c r="G443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43" s="4">
        <f ca="1">MATCH(Table1[[#This Row],[NB NOTA_C_QTY]],[2]!db[NB NOTA_C_QTY+F],0)</f>
        <v>555</v>
      </c>
      <c r="I443" s="4" t="str">
        <f ca="1">INDEX(INDIRECT($4:$4),Table1[//DB])</f>
        <v>Lem Stick JK GS-104</v>
      </c>
      <c r="J443" s="4" t="str">
        <f ca="1">INDEX(INDIRECT($4:$4),Table1[//DB])</f>
        <v>ARTO MORO</v>
      </c>
      <c r="K443" s="5" t="str">
        <f ca="1">INDEX(INDIRECT($4:$4),Table1[//DB])</f>
        <v>ATALI</v>
      </c>
      <c r="L443" s="4" t="str">
        <f ca="1">INDEX(INDIRECT($4:$4),Table1[//DB])</f>
        <v>36 BOX (24 PCS)</v>
      </c>
      <c r="M443" s="4" t="str">
        <f ca="1">INDEX(INDIRECT($4:$4),Table1[//DB])</f>
        <v>lem</v>
      </c>
      <c r="N443" s="4" t="str">
        <f ca="1">INDEX(INDIRECT($4:$4),Table1[//DB])</f>
        <v>36</v>
      </c>
      <c r="O443" s="4" t="str">
        <f ca="1">INDEX(INDIRECT($4:$4),Table1[//DB])</f>
        <v>BOX</v>
      </c>
      <c r="P443" s="4" t="str">
        <f ca="1">INDEX(INDIRECT($4:$4),Table1[//DB])</f>
        <v>24</v>
      </c>
      <c r="Q443" s="4" t="str">
        <f ca="1">INDEX(INDIRECT($4:$4),Table1[//DB])</f>
        <v>PCS</v>
      </c>
      <c r="R443" s="4" t="str">
        <f ca="1">INDEX(INDIRECT($4:$4),Table1[//DB])</f>
        <v/>
      </c>
      <c r="S443" s="4" t="str">
        <f ca="1">INDEX(INDIRECT($4:$4),Table1[//DB])</f>
        <v/>
      </c>
      <c r="T443" s="4">
        <f ca="1">INDEX(INDIRECT($4:$4),Table1[//DB])</f>
        <v>864</v>
      </c>
      <c r="U443" s="4" t="str">
        <f ca="1">INDEX(INDIRECT($4:$4),Table1[//DB])</f>
        <v>PCS</v>
      </c>
      <c r="V443" s="4"/>
      <c r="W443" s="2">
        <f>INDEX([1]!NOTA[C],Table1[[#This Row],[//NOTA]])</f>
        <v>1</v>
      </c>
      <c r="X443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43" s="2">
        <f ca="1">INDEX(INDIRECT($2:$2),Table1[//NOTA])</f>
        <v>1</v>
      </c>
      <c r="Z443" s="2">
        <f>IF(Table1[[#This Row],[CTN]]&lt;1,"",INDEX([1]!NOTA[QTY],Table1[[#This Row],[//NOTA]]))</f>
        <v>864</v>
      </c>
      <c r="AA443" s="2" t="str">
        <f>IF(Table1[[#This Row],[CTN]]&lt;1,"",INDEX([1]!NOTA[STN],Table1[[#This Row],[//NOTA]]))</f>
        <v>PCS</v>
      </c>
      <c r="AB44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864</v>
      </c>
      <c r="AC443" s="4" t="str">
        <f>IF(Table1[[#This Row],[CTN]]&lt;1,INDEX([1]!NOTA[QTY],Table1[[#This Row],[//NOTA]]),"")</f>
        <v/>
      </c>
      <c r="AD443" s="4" t="str">
        <f>IF(Table1[[#This Row],[SISA]]="","",INDEX([1]!NOTA[STN],Table1[[#This Row],[//NOTA]]))</f>
        <v/>
      </c>
      <c r="AE44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43" s="2" t="str">
        <f>IF(Table1[[#This Row],[SISA X]]="","",Table1[[#This Row],[STN X]])</f>
        <v/>
      </c>
      <c r="AG443" s="2" t="str">
        <f ca="1">IF(AND(AX$5:AX$502&gt;=$3:$3,AX$5:AX$502&lt;=$4:$4),Table1[[#This Row],[CTN]],"")</f>
        <v/>
      </c>
      <c r="AH443" s="2" t="str">
        <f ca="1">IF(Table1[[#This Row],[CTN_MG_1]]="","",Table1[[#This Row],[SISA X]])</f>
        <v/>
      </c>
      <c r="AI443" s="2" t="str">
        <f ca="1">IF(Table1[[#This Row],[QTY_ECER_MG_1]]="","",Table1[[#This Row],[STN SISA X]])</f>
        <v/>
      </c>
      <c r="AJ443" s="2" t="str">
        <f ca="1">IF(Table1[[#This Row],[CTN_MG_1]]="","",COUNT(AG$6:AG443))</f>
        <v/>
      </c>
      <c r="AK443" s="2" t="str">
        <f ca="1">IF(AND(Table1[TGL_H]&gt;=$3:$3,Table1[TGL_H]&lt;=$4:$4),Table1[CTN],"")</f>
        <v/>
      </c>
      <c r="AL443" s="2" t="str">
        <f ca="1">IF(Table1[[#This Row],[CTN_MG_2]]="","",Table1[[#This Row],[SISA X]])</f>
        <v/>
      </c>
      <c r="AM443" s="2" t="str">
        <f ca="1">IF(Table1[[#This Row],[QTY_ECER_MG_2]]="","",Table1[[#This Row],[STN SISA X]])</f>
        <v/>
      </c>
      <c r="AN443" s="2" t="str">
        <f ca="1">IF(Table1[[#This Row],[CTN_MG_2]]="","",COUNT(AK$6:AK443))</f>
        <v/>
      </c>
      <c r="AO443" s="2">
        <f ca="1">IF(AND(AX$5:AX$502&gt;=$3:$3,AX$5:AX$502&lt;=$4:$4),Table1[[#This Row],[CTN]],"")</f>
        <v>1</v>
      </c>
      <c r="AP443" s="2" t="str">
        <f ca="1">IF(Table1[[#This Row],[CTN_MG_3]]="","",Table1[[#This Row],[SISA X]])</f>
        <v/>
      </c>
      <c r="AQ443" s="2" t="str">
        <f ca="1">IF(Table1[[#This Row],[QTY_ECER_MG_3]]="","",Table1[[#This Row],[STN SISA X]])</f>
        <v/>
      </c>
      <c r="AR443" s="4">
        <f ca="1">IF(Table1[[#This Row],[CTN_MG_3]]="","",COUNT(AO$6:AO443))</f>
        <v>121</v>
      </c>
      <c r="AS443" s="4" t="str">
        <f ca="1">IF(AND(Table1[[#This Row],[TGL_H]]&gt;=$3:$3,Table1[[#This Row],[TGL_H]]&lt;=$4:$4),Table1[[#This Row],[CTN]],"")</f>
        <v/>
      </c>
      <c r="AT443" s="4" t="str">
        <f ca="1">IF(Table1[[#This Row],[CTN_MG_4]]="","",Table1[[#This Row],[SISA X]])</f>
        <v/>
      </c>
      <c r="AU443" s="4" t="str">
        <f ca="1">IF(Table1[[#This Row],[QTY_ECER_MG_4]]="","",Table1[[#This Row],[STN SISA X]])</f>
        <v/>
      </c>
      <c r="AV443" s="4" t="str">
        <f ca="1">IF(Table1[[#This Row],[CTN_MG_4]]="","",COUNT(AS$6:AS443))</f>
        <v/>
      </c>
      <c r="AW443" s="4">
        <f ca="1">IF(Table1[[#This Row],[ID_4]]="",IF(Table1[[#This Row],[ID_3]]="",IF(Table1[[#This Row],[ID_2]]="",IF(Table1[[#This Row],[ID_1]]="","",1),2),3),4)</f>
        <v>3</v>
      </c>
      <c r="AX443" s="3">
        <f ca="1">INDEX([1]!NOTA[TGL_H],Table1[[#This Row],[//NOTA]])</f>
        <v>45127</v>
      </c>
    </row>
    <row r="444" spans="1:50" x14ac:dyDescent="0.25">
      <c r="A444" s="1">
        <v>549</v>
      </c>
      <c r="D444" s="4" t="str">
        <f ca="1">INDEX([1]!NOTA[NB NOTA_C_QTY],Table1[[#This Row],[//NOTA]])</f>
        <v>gluestickgs1008gramjk36box24pcsartomoro</v>
      </c>
      <c r="E444" s="4" t="str">
        <f ca="1">INDEX([1]!NOTA[NB NOTA_C_QTY],Table1[[#This Row],[//NOTA]])&amp;Table1[[#This Row],[MINGGU]]</f>
        <v>gluestickgs1008gramjk36box24pcsartomoro3</v>
      </c>
      <c r="F444" s="4">
        <f t="shared" si="9"/>
        <v>549</v>
      </c>
      <c r="G444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44" s="4">
        <f ca="1">MATCH(Table1[[#This Row],[NB NOTA_C_QTY]],[2]!db[NB NOTA_C_QTY+F],0)</f>
        <v>552</v>
      </c>
      <c r="I444" s="4" t="str">
        <f ca="1">INDEX(INDIRECT($4:$4),Table1[//DB])</f>
        <v>Lem Stick JK GS-100</v>
      </c>
      <c r="J444" s="4" t="str">
        <f ca="1">INDEX(INDIRECT($4:$4),Table1[//DB])</f>
        <v>ARTO MORO</v>
      </c>
      <c r="K444" s="5" t="str">
        <f ca="1">INDEX(INDIRECT($4:$4),Table1[//DB])</f>
        <v>ATALI</v>
      </c>
      <c r="L444" s="4" t="str">
        <f ca="1">INDEX(INDIRECT($4:$4),Table1[//DB])</f>
        <v>36 BOX (24 PCS)</v>
      </c>
      <c r="M444" s="4" t="str">
        <f ca="1">INDEX(INDIRECT($4:$4),Table1[//DB])</f>
        <v>lem</v>
      </c>
      <c r="N444" s="4" t="str">
        <f ca="1">INDEX(INDIRECT($4:$4),Table1[//DB])</f>
        <v>36</v>
      </c>
      <c r="O444" s="4" t="str">
        <f ca="1">INDEX(INDIRECT($4:$4),Table1[//DB])</f>
        <v>BOX</v>
      </c>
      <c r="P444" s="4" t="str">
        <f ca="1">INDEX(INDIRECT($4:$4),Table1[//DB])</f>
        <v>24</v>
      </c>
      <c r="Q444" s="4" t="str">
        <f ca="1">INDEX(INDIRECT($4:$4),Table1[//DB])</f>
        <v>PCS</v>
      </c>
      <c r="R444" s="4" t="str">
        <f ca="1">INDEX(INDIRECT($4:$4),Table1[//DB])</f>
        <v/>
      </c>
      <c r="S444" s="4" t="str">
        <f ca="1">INDEX(INDIRECT($4:$4),Table1[//DB])</f>
        <v/>
      </c>
      <c r="T444" s="4">
        <f ca="1">INDEX(INDIRECT($4:$4),Table1[//DB])</f>
        <v>864</v>
      </c>
      <c r="U444" s="4" t="str">
        <f ca="1">INDEX(INDIRECT($4:$4),Table1[//DB])</f>
        <v>PCS</v>
      </c>
      <c r="V444" s="4"/>
      <c r="W444" s="2">
        <f>INDEX([1]!NOTA[C],Table1[[#This Row],[//NOTA]])</f>
        <v>1</v>
      </c>
      <c r="X444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44" s="2">
        <f ca="1">INDEX(INDIRECT($2:$2),Table1[//NOTA])</f>
        <v>1</v>
      </c>
      <c r="Z444" s="2">
        <f>IF(Table1[[#This Row],[CTN]]&lt;1,"",INDEX([1]!NOTA[QTY],Table1[[#This Row],[//NOTA]]))</f>
        <v>864</v>
      </c>
      <c r="AA444" s="2" t="str">
        <f>IF(Table1[[#This Row],[CTN]]&lt;1,"",INDEX([1]!NOTA[STN],Table1[[#This Row],[//NOTA]]))</f>
        <v>PCS</v>
      </c>
      <c r="AB44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864</v>
      </c>
      <c r="AC444" s="4" t="str">
        <f>IF(Table1[[#This Row],[CTN]]&lt;1,INDEX([1]!NOTA[QTY],Table1[[#This Row],[//NOTA]]),"")</f>
        <v/>
      </c>
      <c r="AD444" s="4" t="str">
        <f>IF(Table1[[#This Row],[SISA]]="","",INDEX([1]!NOTA[STN],Table1[[#This Row],[//NOTA]]))</f>
        <v/>
      </c>
      <c r="AE44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44" s="2" t="str">
        <f>IF(Table1[[#This Row],[SISA X]]="","",Table1[[#This Row],[STN X]])</f>
        <v/>
      </c>
      <c r="AG444" s="2" t="str">
        <f ca="1">IF(AND(AX$5:AX$592&gt;=$3:$3,AX$5:AX$592&lt;=$4:$4),Table1[[#This Row],[CTN]],"")</f>
        <v/>
      </c>
      <c r="AH444" s="2" t="str">
        <f ca="1">IF(Table1[[#This Row],[CTN_MG_1]]="","",Table1[[#This Row],[SISA X]])</f>
        <v/>
      </c>
      <c r="AI444" s="2" t="str">
        <f ca="1">IF(Table1[[#This Row],[QTY_ECER_MG_1]]="","",Table1[[#This Row],[STN SISA X]])</f>
        <v/>
      </c>
      <c r="AJ444" s="2" t="str">
        <f ca="1">IF(Table1[[#This Row],[CTN_MG_1]]="","",COUNT(AG$6:AG444))</f>
        <v/>
      </c>
      <c r="AK444" s="2" t="str">
        <f ca="1">IF(AND(Table1[TGL_H]&gt;=$3:$3,Table1[TGL_H]&lt;=$4:$4),Table1[CTN],"")</f>
        <v/>
      </c>
      <c r="AL444" s="2" t="str">
        <f ca="1">IF(Table1[[#This Row],[CTN_MG_2]]="","",Table1[[#This Row],[SISA X]])</f>
        <v/>
      </c>
      <c r="AM444" s="2" t="str">
        <f ca="1">IF(Table1[[#This Row],[QTY_ECER_MG_2]]="","",Table1[[#This Row],[STN SISA X]])</f>
        <v/>
      </c>
      <c r="AN444" s="2" t="str">
        <f ca="1">IF(Table1[[#This Row],[CTN_MG_2]]="","",COUNT(AK$6:AK444))</f>
        <v/>
      </c>
      <c r="AO444" s="2">
        <f ca="1">IF(AND(AX$5:AX$592&gt;=$3:$3,AX$5:AX$592&lt;=$4:$4),Table1[[#This Row],[CTN]],"")</f>
        <v>1</v>
      </c>
      <c r="AP444" s="2" t="str">
        <f ca="1">IF(Table1[[#This Row],[CTN_MG_3]]="","",Table1[[#This Row],[SISA X]])</f>
        <v/>
      </c>
      <c r="AQ444" s="2" t="str">
        <f ca="1">IF(Table1[[#This Row],[QTY_ECER_MG_3]]="","",Table1[[#This Row],[STN SISA X]])</f>
        <v/>
      </c>
      <c r="AR444" s="4">
        <f ca="1">IF(Table1[[#This Row],[CTN_MG_3]]="","",COUNT(AO$6:AO444))</f>
        <v>122</v>
      </c>
      <c r="AS444" s="4" t="str">
        <f ca="1">IF(AND(Table1[[#This Row],[TGL_H]]&gt;=$3:$3,Table1[[#This Row],[TGL_H]]&lt;=$4:$4),Table1[[#This Row],[CTN]],"")</f>
        <v/>
      </c>
      <c r="AT444" s="4" t="str">
        <f ca="1">IF(Table1[[#This Row],[CTN_MG_4]]="","",Table1[[#This Row],[SISA X]])</f>
        <v/>
      </c>
      <c r="AU444" s="4" t="str">
        <f ca="1">IF(Table1[[#This Row],[QTY_ECER_MG_4]]="","",Table1[[#This Row],[STN SISA X]])</f>
        <v/>
      </c>
      <c r="AV444" s="4" t="str">
        <f ca="1">IF(Table1[[#This Row],[CTN_MG_4]]="","",COUNT(AS$6:AS444))</f>
        <v/>
      </c>
      <c r="AW444" s="4">
        <f ca="1">IF(Table1[[#This Row],[ID_4]]="",IF(Table1[[#This Row],[ID_3]]="",IF(Table1[[#This Row],[ID_2]]="",IF(Table1[[#This Row],[ID_1]]="","",1),2),3),4)</f>
        <v>3</v>
      </c>
      <c r="AX444" s="3">
        <f ca="1">INDEX([1]!NOTA[TGL_H],Table1[[#This Row],[//NOTA]])</f>
        <v>45127</v>
      </c>
    </row>
    <row r="445" spans="1:50" x14ac:dyDescent="0.25">
      <c r="A445" s="1">
        <v>550</v>
      </c>
      <c r="D445" s="4" t="str">
        <f ca="1">INDEX([1]!NOTA[NB NOTA_C_QTY],Table1[[#This Row],[//NOTA]])</f>
        <v>correctionfluidcfs209jk36lsnartomoro</v>
      </c>
      <c r="E445" s="4" t="str">
        <f ca="1">INDEX([1]!NOTA[NB NOTA_C_QTY],Table1[[#This Row],[//NOTA]])&amp;Table1[[#This Row],[MINGGU]]</f>
        <v>correctionfluidcfs209jk36lsnartomoro3</v>
      </c>
      <c r="F445" s="4">
        <f t="shared" si="9"/>
        <v>550</v>
      </c>
      <c r="G445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45" s="4">
        <f ca="1">MATCH(Table1[[#This Row],[NB NOTA_C_QTY]],[2]!db[NB NOTA_C_QTY+F],0)</f>
        <v>934</v>
      </c>
      <c r="I445" s="4" t="str">
        <f ca="1">INDEX(INDIRECT($4:$4),Table1[//DB])</f>
        <v>Tipe-ex JK CF-S209</v>
      </c>
      <c r="J445" s="4" t="str">
        <f ca="1">INDEX(INDIRECT($4:$4),Table1[//DB])</f>
        <v>ARTO MORO</v>
      </c>
      <c r="K445" s="5" t="str">
        <f ca="1">INDEX(INDIRECT($4:$4),Table1[//DB])</f>
        <v>ATALI</v>
      </c>
      <c r="L445" s="4" t="str">
        <f ca="1">INDEX(INDIRECT($4:$4),Table1[//DB])</f>
        <v>36 LSN</v>
      </c>
      <c r="M445" s="4" t="str">
        <f ca="1">INDEX(INDIRECT($4:$4),Table1[//DB])</f>
        <v>tipex</v>
      </c>
      <c r="N445" s="4" t="str">
        <f ca="1">INDEX(INDIRECT($4:$4),Table1[//DB])</f>
        <v>36</v>
      </c>
      <c r="O445" s="4" t="str">
        <f ca="1">INDEX(INDIRECT($4:$4),Table1[//DB])</f>
        <v>LSN</v>
      </c>
      <c r="P445" s="4">
        <f ca="1">INDEX(INDIRECT($4:$4),Table1[//DB])</f>
        <v>12</v>
      </c>
      <c r="Q445" s="4" t="str">
        <f ca="1">INDEX(INDIRECT($4:$4),Table1[//DB])</f>
        <v>PCS</v>
      </c>
      <c r="R445" s="4" t="str">
        <f ca="1">INDEX(INDIRECT($4:$4),Table1[//DB])</f>
        <v/>
      </c>
      <c r="S445" s="4" t="str">
        <f ca="1">INDEX(INDIRECT($4:$4),Table1[//DB])</f>
        <v/>
      </c>
      <c r="T445" s="4">
        <f ca="1">INDEX(INDIRECT($4:$4),Table1[//DB])</f>
        <v>432</v>
      </c>
      <c r="U445" s="4" t="str">
        <f ca="1">INDEX(INDIRECT($4:$4),Table1[//DB])</f>
        <v>PCS</v>
      </c>
      <c r="V445" s="4"/>
      <c r="W445" s="2">
        <f>INDEX([1]!NOTA[C],Table1[[#This Row],[//NOTA]])</f>
        <v>1</v>
      </c>
      <c r="X445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45" s="2">
        <f ca="1">INDEX(INDIRECT($2:$2),Table1[//NOTA])</f>
        <v>1</v>
      </c>
      <c r="Z445" s="2">
        <f>IF(Table1[[#This Row],[CTN]]&lt;1,"",INDEX([1]!NOTA[QTY],Table1[[#This Row],[//NOTA]]))</f>
        <v>36</v>
      </c>
      <c r="AA445" s="2" t="str">
        <f>IF(Table1[[#This Row],[CTN]]&lt;1,"",INDEX([1]!NOTA[STN],Table1[[#This Row],[//NOTA]]))</f>
        <v>LSN</v>
      </c>
      <c r="AB445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432</v>
      </c>
      <c r="AC445" s="4" t="str">
        <f>IF(Table1[[#This Row],[CTN]]&lt;1,INDEX([1]!NOTA[QTY],Table1[[#This Row],[//NOTA]]),"")</f>
        <v/>
      </c>
      <c r="AD445" s="4" t="str">
        <f>IF(Table1[[#This Row],[SISA]]="","",INDEX([1]!NOTA[STN],Table1[[#This Row],[//NOTA]]))</f>
        <v/>
      </c>
      <c r="AE44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45" s="2" t="str">
        <f>IF(Table1[[#This Row],[SISA X]]="","",Table1[[#This Row],[STN X]])</f>
        <v/>
      </c>
      <c r="AG445" s="2" t="str">
        <f ca="1">IF(AND(AX$5:AX$509&gt;=$3:$3,AX$5:AX$509&lt;=$4:$4),Table1[[#This Row],[CTN]],"")</f>
        <v/>
      </c>
      <c r="AH445" s="2" t="str">
        <f ca="1">IF(Table1[[#This Row],[CTN_MG_1]]="","",Table1[[#This Row],[SISA X]])</f>
        <v/>
      </c>
      <c r="AI445" s="2" t="str">
        <f ca="1">IF(Table1[[#This Row],[QTY_ECER_MG_1]]="","",Table1[[#This Row],[STN SISA X]])</f>
        <v/>
      </c>
      <c r="AJ445" s="2" t="str">
        <f ca="1">IF(Table1[[#This Row],[CTN_MG_1]]="","",COUNT(AG$6:AG445))</f>
        <v/>
      </c>
      <c r="AK445" s="2" t="str">
        <f ca="1">IF(AND(Table1[TGL_H]&gt;=$3:$3,Table1[TGL_H]&lt;=$4:$4),Table1[CTN],"")</f>
        <v/>
      </c>
      <c r="AL445" s="2" t="str">
        <f ca="1">IF(Table1[[#This Row],[CTN_MG_2]]="","",Table1[[#This Row],[SISA X]])</f>
        <v/>
      </c>
      <c r="AM445" s="2" t="str">
        <f ca="1">IF(Table1[[#This Row],[QTY_ECER_MG_2]]="","",Table1[[#This Row],[STN SISA X]])</f>
        <v/>
      </c>
      <c r="AN445" s="2" t="str">
        <f ca="1">IF(Table1[[#This Row],[CTN_MG_2]]="","",COUNT(AK$6:AK445))</f>
        <v/>
      </c>
      <c r="AO445" s="2">
        <f ca="1">IF(AND(AX$5:AX$509&gt;=$3:$3,AX$5:AX$509&lt;=$4:$4),Table1[[#This Row],[CTN]],"")</f>
        <v>1</v>
      </c>
      <c r="AP445" s="2" t="str">
        <f ca="1">IF(Table1[[#This Row],[CTN_MG_3]]="","",Table1[[#This Row],[SISA X]])</f>
        <v/>
      </c>
      <c r="AQ445" s="2" t="str">
        <f ca="1">IF(Table1[[#This Row],[QTY_ECER_MG_3]]="","",Table1[[#This Row],[STN SISA X]])</f>
        <v/>
      </c>
      <c r="AR445" s="4">
        <f ca="1">IF(Table1[[#This Row],[CTN_MG_3]]="","",COUNT(AO$6:AO445))</f>
        <v>123</v>
      </c>
      <c r="AS445" s="4" t="str">
        <f ca="1">IF(AND(Table1[[#This Row],[TGL_H]]&gt;=$3:$3,Table1[[#This Row],[TGL_H]]&lt;=$4:$4),Table1[[#This Row],[CTN]],"")</f>
        <v/>
      </c>
      <c r="AT445" s="4" t="str">
        <f ca="1">IF(Table1[[#This Row],[CTN_MG_4]]="","",Table1[[#This Row],[SISA X]])</f>
        <v/>
      </c>
      <c r="AU445" s="4" t="str">
        <f ca="1">IF(Table1[[#This Row],[QTY_ECER_MG_4]]="","",Table1[[#This Row],[STN SISA X]])</f>
        <v/>
      </c>
      <c r="AV445" s="4" t="str">
        <f ca="1">IF(Table1[[#This Row],[CTN_MG_4]]="","",COUNT(AS$6:AS445))</f>
        <v/>
      </c>
      <c r="AW445" s="4">
        <f ca="1">IF(Table1[[#This Row],[ID_4]]="",IF(Table1[[#This Row],[ID_3]]="",IF(Table1[[#This Row],[ID_2]]="",IF(Table1[[#This Row],[ID_1]]="","",1),2),3),4)</f>
        <v>3</v>
      </c>
      <c r="AX445" s="3">
        <f ca="1">INDEX([1]!NOTA[TGL_H],Table1[[#This Row],[//NOTA]])</f>
        <v>45127</v>
      </c>
    </row>
    <row r="446" spans="1:50" x14ac:dyDescent="0.25">
      <c r="A446" s="1">
        <v>551</v>
      </c>
      <c r="D446" s="4" t="str">
        <f ca="1">INDEX([1]!NOTA[NB NOTA_C_QTY],Table1[[#This Row],[//NOTA]])</f>
        <v>cutterbladel150mmhjk40lsnartomoro</v>
      </c>
      <c r="E446" s="4" t="str">
        <f ca="1">INDEX([1]!NOTA[NB NOTA_C_QTY],Table1[[#This Row],[//NOTA]])&amp;Table1[[#This Row],[MINGGU]]</f>
        <v>cutterbladel150mmhjk40lsnartomoro3</v>
      </c>
      <c r="F446" s="4">
        <f t="shared" si="9"/>
        <v>551</v>
      </c>
      <c r="G446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46" s="4">
        <f ca="1">MATCH(Table1[[#This Row],[NB NOTA_C_QTY]],[2]!db[NB NOTA_C_QTY+F],0)</f>
        <v>453</v>
      </c>
      <c r="I446" s="4" t="str">
        <f ca="1">INDEX(INDIRECT($4:$4),Table1[//DB])</f>
        <v>Isi cutter JK L-150M MH</v>
      </c>
      <c r="J446" s="4" t="str">
        <f ca="1">INDEX(INDIRECT($4:$4),Table1[//DB])</f>
        <v>ARTO MORO</v>
      </c>
      <c r="K446" s="5" t="str">
        <f ca="1">INDEX(INDIRECT($4:$4),Table1[//DB])</f>
        <v>ATALI</v>
      </c>
      <c r="L446" s="4" t="str">
        <f ca="1">INDEX(INDIRECT($4:$4),Table1[//DB])</f>
        <v>40 LSN</v>
      </c>
      <c r="M446" s="4" t="str">
        <f ca="1">INDEX(INDIRECT($4:$4),Table1[//DB])</f>
        <v>isi</v>
      </c>
      <c r="N446" s="4" t="str">
        <f ca="1">INDEX(INDIRECT($4:$4),Table1[//DB])</f>
        <v>40</v>
      </c>
      <c r="O446" s="4" t="str">
        <f ca="1">INDEX(INDIRECT($4:$4),Table1[//DB])</f>
        <v>LSN</v>
      </c>
      <c r="P446" s="4">
        <f ca="1">INDEX(INDIRECT($4:$4),Table1[//DB])</f>
        <v>12</v>
      </c>
      <c r="Q446" s="4" t="str">
        <f ca="1">INDEX(INDIRECT($4:$4),Table1[//DB])</f>
        <v>PCS</v>
      </c>
      <c r="R446" s="4" t="str">
        <f ca="1">INDEX(INDIRECT($4:$4),Table1[//DB])</f>
        <v/>
      </c>
      <c r="S446" s="4" t="str">
        <f ca="1">INDEX(INDIRECT($4:$4),Table1[//DB])</f>
        <v/>
      </c>
      <c r="T446" s="4">
        <f ca="1">INDEX(INDIRECT($4:$4),Table1[//DB])</f>
        <v>480</v>
      </c>
      <c r="U446" s="4" t="str">
        <f ca="1">INDEX(INDIRECT($4:$4),Table1[//DB])</f>
        <v>PCS</v>
      </c>
      <c r="V446" s="4"/>
      <c r="W446" s="2">
        <f>INDEX([1]!NOTA[C],Table1[[#This Row],[//NOTA]])</f>
        <v>1</v>
      </c>
      <c r="X446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46" s="2">
        <f ca="1">INDEX(INDIRECT($2:$2),Table1[//NOTA])</f>
        <v>1</v>
      </c>
      <c r="Z446" s="2">
        <f>IF(Table1[[#This Row],[CTN]]&lt;1,"",INDEX([1]!NOTA[QTY],Table1[[#This Row],[//NOTA]]))</f>
        <v>40</v>
      </c>
      <c r="AA446" s="2" t="str">
        <f>IF(Table1[[#This Row],[CTN]]&lt;1,"",INDEX([1]!NOTA[STN],Table1[[#This Row],[//NOTA]]))</f>
        <v>LSN</v>
      </c>
      <c r="AB446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480</v>
      </c>
      <c r="AC446" s="4" t="str">
        <f>IF(Table1[[#This Row],[CTN]]&lt;1,INDEX([1]!NOTA[QTY],Table1[[#This Row],[//NOTA]]),"")</f>
        <v/>
      </c>
      <c r="AD446" s="4" t="str">
        <f>IF(Table1[[#This Row],[SISA]]="","",INDEX([1]!NOTA[STN],Table1[[#This Row],[//NOTA]]))</f>
        <v/>
      </c>
      <c r="AE44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46" s="2" t="str">
        <f>IF(Table1[[#This Row],[SISA X]]="","",Table1[[#This Row],[STN X]])</f>
        <v/>
      </c>
      <c r="AG446" s="2" t="str">
        <f ca="1">IF(AND(AX$5:AX$509&gt;=$3:$3,AX$5:AX$509&lt;=$4:$4),Table1[[#This Row],[CTN]],"")</f>
        <v/>
      </c>
      <c r="AH446" s="2" t="str">
        <f ca="1">IF(Table1[[#This Row],[CTN_MG_1]]="","",Table1[[#This Row],[SISA X]])</f>
        <v/>
      </c>
      <c r="AI446" s="2" t="str">
        <f ca="1">IF(Table1[[#This Row],[QTY_ECER_MG_1]]="","",Table1[[#This Row],[STN SISA X]])</f>
        <v/>
      </c>
      <c r="AJ446" s="2" t="str">
        <f ca="1">IF(Table1[[#This Row],[CTN_MG_1]]="","",COUNT(AG$6:AG446))</f>
        <v/>
      </c>
      <c r="AK446" s="2" t="str">
        <f ca="1">IF(AND(Table1[TGL_H]&gt;=$3:$3,Table1[TGL_H]&lt;=$4:$4),Table1[CTN],"")</f>
        <v/>
      </c>
      <c r="AL446" s="2" t="str">
        <f ca="1">IF(Table1[[#This Row],[CTN_MG_2]]="","",Table1[[#This Row],[SISA X]])</f>
        <v/>
      </c>
      <c r="AM446" s="2" t="str">
        <f ca="1">IF(Table1[[#This Row],[QTY_ECER_MG_2]]="","",Table1[[#This Row],[STN SISA X]])</f>
        <v/>
      </c>
      <c r="AN446" s="2" t="str">
        <f ca="1">IF(Table1[[#This Row],[CTN_MG_2]]="","",COUNT(AK$6:AK446))</f>
        <v/>
      </c>
      <c r="AO446" s="2">
        <f ca="1">IF(AND(AX$5:AX$509&gt;=$3:$3,AX$5:AX$509&lt;=$4:$4),Table1[[#This Row],[CTN]],"")</f>
        <v>1</v>
      </c>
      <c r="AP446" s="2" t="str">
        <f ca="1">IF(Table1[[#This Row],[CTN_MG_3]]="","",Table1[[#This Row],[SISA X]])</f>
        <v/>
      </c>
      <c r="AQ446" s="2" t="str">
        <f ca="1">IF(Table1[[#This Row],[QTY_ECER_MG_3]]="","",Table1[[#This Row],[STN SISA X]])</f>
        <v/>
      </c>
      <c r="AR446" s="4">
        <f ca="1">IF(Table1[[#This Row],[CTN_MG_3]]="","",COUNT(AO$6:AO446))</f>
        <v>124</v>
      </c>
      <c r="AS446" s="4" t="str">
        <f ca="1">IF(AND(Table1[[#This Row],[TGL_H]]&gt;=$3:$3,Table1[[#This Row],[TGL_H]]&lt;=$4:$4),Table1[[#This Row],[CTN]],"")</f>
        <v/>
      </c>
      <c r="AT446" s="4" t="str">
        <f ca="1">IF(Table1[[#This Row],[CTN_MG_4]]="","",Table1[[#This Row],[SISA X]])</f>
        <v/>
      </c>
      <c r="AU446" s="4" t="str">
        <f ca="1">IF(Table1[[#This Row],[QTY_ECER_MG_4]]="","",Table1[[#This Row],[STN SISA X]])</f>
        <v/>
      </c>
      <c r="AV446" s="4" t="str">
        <f ca="1">IF(Table1[[#This Row],[CTN_MG_4]]="","",COUNT(AS$6:AS446))</f>
        <v/>
      </c>
      <c r="AW446" s="4">
        <f ca="1">IF(Table1[[#This Row],[ID_4]]="",IF(Table1[[#This Row],[ID_3]]="",IF(Table1[[#This Row],[ID_2]]="",IF(Table1[[#This Row],[ID_1]]="","",1),2),3),4)</f>
        <v>3</v>
      </c>
      <c r="AX446" s="3">
        <f ca="1">INDEX([1]!NOTA[TGL_H],Table1[[#This Row],[//NOTA]])</f>
        <v>45127</v>
      </c>
    </row>
    <row r="447" spans="1:50" x14ac:dyDescent="0.25">
      <c r="A447" s="1">
        <v>552</v>
      </c>
      <c r="D447" s="4" t="str">
        <f ca="1">INDEX([1]!NOTA[NB NOTA_C_QTY],Table1[[#This Row],[//NOTA]])</f>
        <v>stamppadno00jk24pak24pcsartomoro</v>
      </c>
      <c r="E447" s="4" t="str">
        <f ca="1">INDEX([1]!NOTA[NB NOTA_C_QTY],Table1[[#This Row],[//NOTA]])&amp;Table1[[#This Row],[MINGGU]]</f>
        <v>stamppadno00jk24pak24pcsartomoro3</v>
      </c>
      <c r="F447" s="4">
        <f t="shared" si="9"/>
        <v>552</v>
      </c>
      <c r="G447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47" s="4" t="e">
        <f ca="1">MATCH(Table1[[#This Row],[NB NOTA_C_QTY]],[2]!db[NB NOTA_C_QTY+F],0)</f>
        <v>#N/A</v>
      </c>
      <c r="I447" s="4" t="e">
        <f ca="1">INDEX(INDIRECT($4:$4),Table1[//DB])</f>
        <v>#N/A</v>
      </c>
      <c r="J447" s="4" t="e">
        <f ca="1">INDEX(INDIRECT($4:$4),Table1[//DB])</f>
        <v>#N/A</v>
      </c>
      <c r="K447" s="5" t="e">
        <f ca="1">INDEX(INDIRECT($4:$4),Table1[//DB])</f>
        <v>#N/A</v>
      </c>
      <c r="L447" s="4" t="e">
        <f ca="1">INDEX(INDIRECT($4:$4),Table1[//DB])</f>
        <v>#N/A</v>
      </c>
      <c r="M447" s="4" t="e">
        <f ca="1">INDEX(INDIRECT($4:$4),Table1[//DB])</f>
        <v>#N/A</v>
      </c>
      <c r="N447" s="4" t="e">
        <f ca="1">INDEX(INDIRECT($4:$4),Table1[//DB])</f>
        <v>#N/A</v>
      </c>
      <c r="O447" s="4" t="e">
        <f ca="1">INDEX(INDIRECT($4:$4),Table1[//DB])</f>
        <v>#N/A</v>
      </c>
      <c r="P447" s="4" t="e">
        <f ca="1">INDEX(INDIRECT($4:$4),Table1[//DB])</f>
        <v>#N/A</v>
      </c>
      <c r="Q447" s="4" t="e">
        <f ca="1">INDEX(INDIRECT($4:$4),Table1[//DB])</f>
        <v>#N/A</v>
      </c>
      <c r="R447" s="4" t="e">
        <f ca="1">INDEX(INDIRECT($4:$4),Table1[//DB])</f>
        <v>#N/A</v>
      </c>
      <c r="S447" s="4" t="e">
        <f ca="1">INDEX(INDIRECT($4:$4),Table1[//DB])</f>
        <v>#N/A</v>
      </c>
      <c r="T447" s="4" t="e">
        <f ca="1">INDEX(INDIRECT($4:$4),Table1[//DB])</f>
        <v>#N/A</v>
      </c>
      <c r="U447" s="4" t="e">
        <f ca="1">INDEX(INDIRECT($4:$4),Table1[//DB])</f>
        <v>#N/A</v>
      </c>
      <c r="V447" s="4"/>
      <c r="W447" s="2">
        <f>INDEX([1]!NOTA[C],Table1[[#This Row],[//NOTA]])</f>
        <v>1</v>
      </c>
      <c r="X447" s="2" t="e">
        <f ca="1">IF(Table1[[#This Row],[Column5]]/Table1[[#This Row],[QTY X]]=Table1[[#This Row],[CTN]],Table1[[#This Row],[Column5]]/Table1[[#This Row],[QTY X]],Table1[[#This Row],[Column5]]/Table1[[#This Row],[QTY X]]&amp;" xxx ")</f>
        <v>#N/A</v>
      </c>
      <c r="Y447" s="2">
        <f ca="1">INDEX(INDIRECT($2:$2),Table1[//NOTA])</f>
        <v>1</v>
      </c>
      <c r="Z447" s="2">
        <f>IF(Table1[[#This Row],[CTN]]&lt;1,"",INDEX([1]!NOTA[QTY],Table1[[#This Row],[//NOTA]]))</f>
        <v>576</v>
      </c>
      <c r="AA447" s="2" t="str">
        <f>IF(Table1[[#This Row],[CTN]]&lt;1,"",INDEX([1]!NOTA[STN],Table1[[#This Row],[//NOTA]]))</f>
        <v>PCS</v>
      </c>
      <c r="AB447" s="2" t="e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#N/A</v>
      </c>
      <c r="AC447" s="4" t="str">
        <f>IF(Table1[[#This Row],[CTN]]&lt;1,INDEX([1]!NOTA[QTY],Table1[[#This Row],[//NOTA]]),"")</f>
        <v/>
      </c>
      <c r="AD447" s="4" t="str">
        <f>IF(Table1[[#This Row],[SISA]]="","",INDEX([1]!NOTA[STN],Table1[[#This Row],[//NOTA]]))</f>
        <v/>
      </c>
      <c r="AE44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47" s="2" t="str">
        <f>IF(Table1[[#This Row],[SISA X]]="","",Table1[[#This Row],[STN X]])</f>
        <v/>
      </c>
      <c r="AG447" s="2" t="str">
        <f ca="1">IF(AND(AX$5:AX$592&gt;=$3:$3,AX$5:AX$592&lt;=$4:$4),Table1[[#This Row],[CTN]],"")</f>
        <v/>
      </c>
      <c r="AH447" s="2" t="str">
        <f ca="1">IF(Table1[[#This Row],[CTN_MG_1]]="","",Table1[[#This Row],[SISA X]])</f>
        <v/>
      </c>
      <c r="AI447" s="2" t="str">
        <f ca="1">IF(Table1[[#This Row],[QTY_ECER_MG_1]]="","",Table1[[#This Row],[STN SISA X]])</f>
        <v/>
      </c>
      <c r="AJ447" s="2" t="str">
        <f ca="1">IF(Table1[[#This Row],[CTN_MG_1]]="","",COUNT(AG$6:AG447))</f>
        <v/>
      </c>
      <c r="AK447" s="2" t="str">
        <f ca="1">IF(AND(Table1[TGL_H]&gt;=$3:$3,Table1[TGL_H]&lt;=$4:$4),Table1[CTN],"")</f>
        <v/>
      </c>
      <c r="AL447" s="2" t="str">
        <f ca="1">IF(Table1[[#This Row],[CTN_MG_2]]="","",Table1[[#This Row],[SISA X]])</f>
        <v/>
      </c>
      <c r="AM447" s="2" t="str">
        <f ca="1">IF(Table1[[#This Row],[QTY_ECER_MG_2]]="","",Table1[[#This Row],[STN SISA X]])</f>
        <v/>
      </c>
      <c r="AN447" s="2" t="str">
        <f ca="1">IF(Table1[[#This Row],[CTN_MG_2]]="","",COUNT(AK$6:AK447))</f>
        <v/>
      </c>
      <c r="AO447" s="2">
        <f ca="1">IF(AND(AX$5:AX$592&gt;=$3:$3,AX$5:AX$592&lt;=$4:$4),Table1[[#This Row],[CTN]],"")</f>
        <v>1</v>
      </c>
      <c r="AP447" s="2" t="str">
        <f ca="1">IF(Table1[[#This Row],[CTN_MG_3]]="","",Table1[[#This Row],[SISA X]])</f>
        <v/>
      </c>
      <c r="AQ447" s="2" t="str">
        <f ca="1">IF(Table1[[#This Row],[QTY_ECER_MG_3]]="","",Table1[[#This Row],[STN SISA X]])</f>
        <v/>
      </c>
      <c r="AR447" s="4">
        <f ca="1">IF(Table1[[#This Row],[CTN_MG_3]]="","",COUNT(AO$6:AO447))</f>
        <v>125</v>
      </c>
      <c r="AS447" s="4" t="str">
        <f ca="1">IF(AND(Table1[[#This Row],[TGL_H]]&gt;=$3:$3,Table1[[#This Row],[TGL_H]]&lt;=$4:$4),Table1[[#This Row],[CTN]],"")</f>
        <v/>
      </c>
      <c r="AT447" s="4" t="str">
        <f ca="1">IF(Table1[[#This Row],[CTN_MG_4]]="","",Table1[[#This Row],[SISA X]])</f>
        <v/>
      </c>
      <c r="AU447" s="4" t="str">
        <f ca="1">IF(Table1[[#This Row],[QTY_ECER_MG_4]]="","",Table1[[#This Row],[STN SISA X]])</f>
        <v/>
      </c>
      <c r="AV447" s="4" t="str">
        <f ca="1">IF(Table1[[#This Row],[CTN_MG_4]]="","",COUNT(AS$6:AS447))</f>
        <v/>
      </c>
      <c r="AW447" s="4">
        <f ca="1">IF(Table1[[#This Row],[ID_4]]="",IF(Table1[[#This Row],[ID_3]]="",IF(Table1[[#This Row],[ID_2]]="",IF(Table1[[#This Row],[ID_1]]="","",1),2),3),4)</f>
        <v>3</v>
      </c>
      <c r="AX447" s="3">
        <f ca="1">INDEX([1]!NOTA[TGL_H],Table1[[#This Row],[//NOTA]])</f>
        <v>45127</v>
      </c>
    </row>
    <row r="448" spans="1:50" x14ac:dyDescent="0.25">
      <c r="A448" s="1">
        <v>553</v>
      </c>
      <c r="D448" s="4" t="str">
        <f ca="1">INDEX([1]!NOTA[NB NOTA_C_QTY],Table1[[#This Row],[//NOTA]])</f>
        <v>eraser526b40bljk50box40pcsartomoro</v>
      </c>
      <c r="E448" s="4" t="str">
        <f ca="1">INDEX([1]!NOTA[NB NOTA_C_QTY],Table1[[#This Row],[//NOTA]])&amp;Table1[[#This Row],[MINGGU]]</f>
        <v>eraser526b40bljk50box40pcsartomoro3</v>
      </c>
      <c r="F448" s="4">
        <f t="shared" si="9"/>
        <v>553</v>
      </c>
      <c r="G448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48" s="4">
        <f ca="1">MATCH(Table1[[#This Row],[NB NOTA_C_QTY]],[2]!db[NB NOTA_C_QTY+F],0)</f>
        <v>888</v>
      </c>
      <c r="I448" s="4" t="str">
        <f ca="1">INDEX(INDIRECT($4:$4),Table1[//DB])</f>
        <v>Stip JK 40 Ht</v>
      </c>
      <c r="J448" s="4" t="str">
        <f ca="1">INDEX(INDIRECT($4:$4),Table1[//DB])</f>
        <v>ARTO MORO</v>
      </c>
      <c r="K448" s="5" t="str">
        <f ca="1">INDEX(INDIRECT($4:$4),Table1[//DB])</f>
        <v>ATALI</v>
      </c>
      <c r="L448" s="4" t="str">
        <f ca="1">INDEX(INDIRECT($4:$4),Table1[//DB])</f>
        <v>50 BOX (40 PCS)</v>
      </c>
      <c r="M448" s="4" t="str">
        <f ca="1">INDEX(INDIRECT($4:$4),Table1[//DB])</f>
        <v>stip</v>
      </c>
      <c r="N448" s="4" t="str">
        <f ca="1">INDEX(INDIRECT($4:$4),Table1[//DB])</f>
        <v>50</v>
      </c>
      <c r="O448" s="4" t="str">
        <f ca="1">INDEX(INDIRECT($4:$4),Table1[//DB])</f>
        <v>BOX</v>
      </c>
      <c r="P448" s="4" t="str">
        <f ca="1">INDEX(INDIRECT($4:$4),Table1[//DB])</f>
        <v>40</v>
      </c>
      <c r="Q448" s="4" t="str">
        <f ca="1">INDEX(INDIRECT($4:$4),Table1[//DB])</f>
        <v>PCS</v>
      </c>
      <c r="R448" s="4" t="str">
        <f ca="1">INDEX(INDIRECT($4:$4),Table1[//DB])</f>
        <v/>
      </c>
      <c r="S448" s="4" t="str">
        <f ca="1">INDEX(INDIRECT($4:$4),Table1[//DB])</f>
        <v/>
      </c>
      <c r="T448" s="4">
        <f ca="1">INDEX(INDIRECT($4:$4),Table1[//DB])</f>
        <v>2000</v>
      </c>
      <c r="U448" s="4" t="str">
        <f ca="1">INDEX(INDIRECT($4:$4),Table1[//DB])</f>
        <v>PCS</v>
      </c>
      <c r="V448" s="4"/>
      <c r="W448" s="2">
        <f>INDEX([1]!NOTA[C],Table1[[#This Row],[//NOTA]])</f>
        <v>2</v>
      </c>
      <c r="X448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448" s="2">
        <f ca="1">INDEX(INDIRECT($2:$2),Table1[//NOTA])</f>
        <v>0</v>
      </c>
      <c r="Z448" s="2">
        <f>IF(Table1[[#This Row],[CTN]]&lt;1,"",INDEX([1]!NOTA[QTY],Table1[[#This Row],[//NOTA]]))</f>
        <v>100</v>
      </c>
      <c r="AA448" s="2" t="str">
        <f>IF(Table1[[#This Row],[CTN]]&lt;1,"",INDEX([1]!NOTA[STN],Table1[[#This Row],[//NOTA]]))</f>
        <v>BOX</v>
      </c>
      <c r="AB44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4000</v>
      </c>
      <c r="AC448" s="4" t="str">
        <f>IF(Table1[[#This Row],[CTN]]&lt;1,INDEX([1]!NOTA[QTY],Table1[[#This Row],[//NOTA]]),"")</f>
        <v/>
      </c>
      <c r="AD448" s="4" t="str">
        <f>IF(Table1[[#This Row],[SISA]]="","",INDEX([1]!NOTA[STN],Table1[[#This Row],[//NOTA]]))</f>
        <v/>
      </c>
      <c r="AE44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48" s="2" t="str">
        <f>IF(Table1[[#This Row],[SISA X]]="","",Table1[[#This Row],[STN X]])</f>
        <v/>
      </c>
      <c r="AG448" s="2" t="str">
        <f ca="1">IF(AND(AX$5:AX$509&gt;=$3:$3,AX$5:AX$509&lt;=$4:$4),Table1[[#This Row],[CTN]],"")</f>
        <v/>
      </c>
      <c r="AH448" s="2" t="str">
        <f ca="1">IF(Table1[[#This Row],[CTN_MG_1]]="","",Table1[[#This Row],[SISA X]])</f>
        <v/>
      </c>
      <c r="AI448" s="2" t="str">
        <f ca="1">IF(Table1[[#This Row],[QTY_ECER_MG_1]]="","",Table1[[#This Row],[STN SISA X]])</f>
        <v/>
      </c>
      <c r="AJ448" s="2" t="str">
        <f ca="1">IF(Table1[[#This Row],[CTN_MG_1]]="","",COUNT(AG$6:AG448))</f>
        <v/>
      </c>
      <c r="AK448" s="2" t="str">
        <f ca="1">IF(AND(Table1[TGL_H]&gt;=$3:$3,Table1[TGL_H]&lt;=$4:$4),Table1[CTN],"")</f>
        <v/>
      </c>
      <c r="AL448" s="2" t="str">
        <f ca="1">IF(Table1[[#This Row],[CTN_MG_2]]="","",Table1[[#This Row],[SISA X]])</f>
        <v/>
      </c>
      <c r="AM448" s="2" t="str">
        <f ca="1">IF(Table1[[#This Row],[QTY_ECER_MG_2]]="","",Table1[[#This Row],[STN SISA X]])</f>
        <v/>
      </c>
      <c r="AN448" s="2" t="str">
        <f ca="1">IF(Table1[[#This Row],[CTN_MG_2]]="","",COUNT(AK$6:AK448))</f>
        <v/>
      </c>
      <c r="AO448" s="2">
        <f ca="1">IF(AND(AX$5:AX$509&gt;=$3:$3,AX$5:AX$509&lt;=$4:$4),Table1[[#This Row],[CTN]],"")</f>
        <v>2</v>
      </c>
      <c r="AP448" s="2" t="str">
        <f ca="1">IF(Table1[[#This Row],[CTN_MG_3]]="","",Table1[[#This Row],[SISA X]])</f>
        <v/>
      </c>
      <c r="AQ448" s="2" t="str">
        <f ca="1">IF(Table1[[#This Row],[QTY_ECER_MG_3]]="","",Table1[[#This Row],[STN SISA X]])</f>
        <v/>
      </c>
      <c r="AR448" s="4">
        <f ca="1">IF(Table1[[#This Row],[CTN_MG_3]]="","",COUNT(AO$6:AO448))</f>
        <v>126</v>
      </c>
      <c r="AS448" s="4" t="str">
        <f ca="1">IF(AND(Table1[[#This Row],[TGL_H]]&gt;=$3:$3,Table1[[#This Row],[TGL_H]]&lt;=$4:$4),Table1[[#This Row],[CTN]],"")</f>
        <v/>
      </c>
      <c r="AT448" s="4" t="str">
        <f ca="1">IF(Table1[[#This Row],[CTN_MG_4]]="","",Table1[[#This Row],[SISA X]])</f>
        <v/>
      </c>
      <c r="AU448" s="4" t="str">
        <f ca="1">IF(Table1[[#This Row],[QTY_ECER_MG_4]]="","",Table1[[#This Row],[STN SISA X]])</f>
        <v/>
      </c>
      <c r="AV448" s="4" t="str">
        <f ca="1">IF(Table1[[#This Row],[CTN_MG_4]]="","",COUNT(AS$6:AS448))</f>
        <v/>
      </c>
      <c r="AW448" s="4">
        <f ca="1">IF(Table1[[#This Row],[ID_4]]="",IF(Table1[[#This Row],[ID_3]]="",IF(Table1[[#This Row],[ID_2]]="",IF(Table1[[#This Row],[ID_1]]="","",1),2),3),4)</f>
        <v>3</v>
      </c>
      <c r="AX448" s="3">
        <f ca="1">INDEX([1]!NOTA[TGL_H],Table1[[#This Row],[//NOTA]])</f>
        <v>45127</v>
      </c>
    </row>
    <row r="449" spans="1:50" x14ac:dyDescent="0.25">
      <c r="A449" s="1">
        <v>555</v>
      </c>
      <c r="D449" s="4" t="str">
        <f ca="1">INDEX([1]!NOTA[NB NOTA_C_QTY],Table1[[#This Row],[//NOTA]])</f>
        <v>pencilcasepc0618pl11bluejk12box24pcsartomoro</v>
      </c>
      <c r="E449" s="4" t="str">
        <f ca="1">INDEX([1]!NOTA[NB NOTA_C_QTY],Table1[[#This Row],[//NOTA]])&amp;Table1[[#This Row],[MINGGU]]</f>
        <v>pencilcasepc0618pl11bluejk12box24pcsartomoro3</v>
      </c>
      <c r="F449" s="4">
        <f t="shared" si="9"/>
        <v>555</v>
      </c>
      <c r="G449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49" s="4" t="e">
        <f ca="1">MATCH(Table1[[#This Row],[NB NOTA_C_QTY]],[2]!db[NB NOTA_C_QTY+F],0)</f>
        <v>#N/A</v>
      </c>
      <c r="I449" s="4" t="e">
        <f ca="1">INDEX(INDIRECT($4:$4),Table1[//DB])</f>
        <v>#N/A</v>
      </c>
      <c r="J449" s="4" t="e">
        <f ca="1">INDEX(INDIRECT($4:$4),Table1[//DB])</f>
        <v>#N/A</v>
      </c>
      <c r="K449" s="5" t="e">
        <f ca="1">INDEX(INDIRECT($4:$4),Table1[//DB])</f>
        <v>#N/A</v>
      </c>
      <c r="L449" s="4" t="e">
        <f ca="1">INDEX(INDIRECT($4:$4),Table1[//DB])</f>
        <v>#N/A</v>
      </c>
      <c r="M449" s="4" t="e">
        <f ca="1">INDEX(INDIRECT($4:$4),Table1[//DB])</f>
        <v>#N/A</v>
      </c>
      <c r="N449" s="4" t="e">
        <f ca="1">INDEX(INDIRECT($4:$4),Table1[//DB])</f>
        <v>#N/A</v>
      </c>
      <c r="O449" s="4" t="e">
        <f ca="1">INDEX(INDIRECT($4:$4),Table1[//DB])</f>
        <v>#N/A</v>
      </c>
      <c r="P449" s="4" t="e">
        <f ca="1">INDEX(INDIRECT($4:$4),Table1[//DB])</f>
        <v>#N/A</v>
      </c>
      <c r="Q449" s="4" t="e">
        <f ca="1">INDEX(INDIRECT($4:$4),Table1[//DB])</f>
        <v>#N/A</v>
      </c>
      <c r="R449" s="4" t="e">
        <f ca="1">INDEX(INDIRECT($4:$4),Table1[//DB])</f>
        <v>#N/A</v>
      </c>
      <c r="S449" s="4" t="e">
        <f ca="1">INDEX(INDIRECT($4:$4),Table1[//DB])</f>
        <v>#N/A</v>
      </c>
      <c r="T449" s="4" t="e">
        <f ca="1">INDEX(INDIRECT($4:$4),Table1[//DB])</f>
        <v>#N/A</v>
      </c>
      <c r="U449" s="4" t="e">
        <f ca="1">INDEX(INDIRECT($4:$4),Table1[//DB])</f>
        <v>#N/A</v>
      </c>
      <c r="V449" s="4"/>
      <c r="W449" s="2">
        <f>INDEX([1]!NOTA[C],Table1[[#This Row],[//NOTA]])</f>
        <v>0</v>
      </c>
      <c r="X449" s="2" t="e">
        <f ca="1">IF(Table1[[#This Row],[Column5]]/Table1[[#This Row],[QTY X]]=Table1[[#This Row],[CTN]],Table1[[#This Row],[Column5]]/Table1[[#This Row],[QTY X]],Table1[[#This Row],[Column5]]/Table1[[#This Row],[QTY X]]&amp;" xxx ")</f>
        <v>#N/A</v>
      </c>
      <c r="Y449" s="2">
        <f ca="1">INDEX(INDIRECT($2:$2),Table1[//NOTA])</f>
        <v>0</v>
      </c>
      <c r="Z449" s="2" t="str">
        <f>IF(Table1[[#This Row],[CTN]]&lt;1,"",INDEX([1]!NOTA[QTY],Table1[[#This Row],[//NOTA]]))</f>
        <v/>
      </c>
      <c r="AA449" s="2" t="str">
        <f>IF(Table1[[#This Row],[CTN]]&lt;1,"",INDEX([1]!NOTA[STN],Table1[[#This Row],[//NOTA]]))</f>
        <v/>
      </c>
      <c r="AB449" s="2" t="e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#N/A</v>
      </c>
      <c r="AC449" s="4">
        <f>IF(Table1[[#This Row],[CTN]]&lt;1,INDEX([1]!NOTA[QTY],Table1[[#This Row],[//NOTA]]),"")</f>
        <v>72</v>
      </c>
      <c r="AD449" s="4" t="str">
        <f>IF(Table1[[#This Row],[SISA]]="","",INDEX([1]!NOTA[STN],Table1[[#This Row],[//NOTA]]))</f>
        <v>PCS</v>
      </c>
      <c r="AE449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72</v>
      </c>
      <c r="AF449" s="2" t="e">
        <f ca="1">IF(Table1[[#This Row],[SISA X]]="","",Table1[[#This Row],[STN X]])</f>
        <v>#N/A</v>
      </c>
      <c r="AG449" s="2" t="str">
        <f ca="1">IF(AND(AX$5:AX$592&gt;=$3:$3,AX$5:AX$592&lt;=$4:$4),Table1[[#This Row],[CTN]],"")</f>
        <v/>
      </c>
      <c r="AH449" s="2" t="str">
        <f ca="1">IF(Table1[[#This Row],[CTN_MG_1]]="","",Table1[[#This Row],[SISA X]])</f>
        <v/>
      </c>
      <c r="AI449" s="2" t="str">
        <f ca="1">IF(Table1[[#This Row],[QTY_ECER_MG_1]]="","",Table1[[#This Row],[STN SISA X]])</f>
        <v/>
      </c>
      <c r="AJ449" s="2" t="str">
        <f ca="1">IF(Table1[[#This Row],[CTN_MG_1]]="","",COUNT(AG$6:AG449))</f>
        <v/>
      </c>
      <c r="AK449" s="2" t="str">
        <f ca="1">IF(AND(Table1[TGL_H]&gt;=$3:$3,Table1[TGL_H]&lt;=$4:$4),Table1[CTN],"")</f>
        <v/>
      </c>
      <c r="AL449" s="2" t="str">
        <f ca="1">IF(Table1[[#This Row],[CTN_MG_2]]="","",Table1[[#This Row],[SISA X]])</f>
        <v/>
      </c>
      <c r="AM449" s="2" t="str">
        <f ca="1">IF(Table1[[#This Row],[QTY_ECER_MG_2]]="","",Table1[[#This Row],[STN SISA X]])</f>
        <v/>
      </c>
      <c r="AN449" s="2" t="str">
        <f ca="1">IF(Table1[[#This Row],[CTN_MG_2]]="","",COUNT(AK$6:AK449))</f>
        <v/>
      </c>
      <c r="AO449" s="2">
        <f ca="1">IF(AND(AX$5:AX$592&gt;=$3:$3,AX$5:AX$592&lt;=$4:$4),Table1[[#This Row],[CTN]],"")</f>
        <v>0</v>
      </c>
      <c r="AP449" s="2">
        <f ca="1">IF(Table1[[#This Row],[CTN_MG_3]]="","",Table1[[#This Row],[SISA X]])</f>
        <v>72</v>
      </c>
      <c r="AQ449" s="2" t="e">
        <f ca="1">IF(Table1[[#This Row],[QTY_ECER_MG_3]]="","",Table1[[#This Row],[STN SISA X]])</f>
        <v>#N/A</v>
      </c>
      <c r="AR449" s="4">
        <f ca="1">IF(Table1[[#This Row],[CTN_MG_3]]="","",COUNT(AO$6:AO449))</f>
        <v>127</v>
      </c>
      <c r="AS449" s="4" t="str">
        <f ca="1">IF(AND(Table1[[#This Row],[TGL_H]]&gt;=$3:$3,Table1[[#This Row],[TGL_H]]&lt;=$4:$4),Table1[[#This Row],[CTN]],"")</f>
        <v/>
      </c>
      <c r="AT449" s="4" t="str">
        <f ca="1">IF(Table1[[#This Row],[CTN_MG_4]]="","",Table1[[#This Row],[SISA X]])</f>
        <v/>
      </c>
      <c r="AU449" s="4" t="str">
        <f ca="1">IF(Table1[[#This Row],[QTY_ECER_MG_4]]="","",Table1[[#This Row],[STN SISA X]])</f>
        <v/>
      </c>
      <c r="AV449" s="4" t="str">
        <f ca="1">IF(Table1[[#This Row],[CTN_MG_4]]="","",COUNT(AS$6:AS449))</f>
        <v/>
      </c>
      <c r="AW449" s="4">
        <f ca="1">IF(Table1[[#This Row],[ID_4]]="",IF(Table1[[#This Row],[ID_3]]="",IF(Table1[[#This Row],[ID_2]]="",IF(Table1[[#This Row],[ID_1]]="","",1),2),3),4)</f>
        <v>3</v>
      </c>
      <c r="AX449" s="3">
        <f ca="1">INDEX([1]!NOTA[TGL_H],Table1[[#This Row],[//NOTA]])</f>
        <v>45127</v>
      </c>
    </row>
    <row r="450" spans="1:50" x14ac:dyDescent="0.25">
      <c r="A450" s="1">
        <v>556</v>
      </c>
      <c r="D450" s="4" t="str">
        <f ca="1">INDEX([1]!NOTA[NB NOTA_C_QTY],Table1[[#This Row],[//NOTA]])</f>
        <v>pencilcasepc0618pl11greenjk12box24pcsartomoro</v>
      </c>
      <c r="E450" s="4" t="str">
        <f ca="1">INDEX([1]!NOTA[NB NOTA_C_QTY],Table1[[#This Row],[//NOTA]])&amp;Table1[[#This Row],[MINGGU]]</f>
        <v>pencilcasepc0618pl11greenjk12box24pcsartomoro3</v>
      </c>
      <c r="F450" s="4">
        <f t="shared" si="9"/>
        <v>556</v>
      </c>
      <c r="G450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50" s="4" t="e">
        <f ca="1">MATCH(Table1[[#This Row],[NB NOTA_C_QTY]],[2]!db[NB NOTA_C_QTY+F],0)</f>
        <v>#N/A</v>
      </c>
      <c r="I450" s="4" t="e">
        <f ca="1">INDEX(INDIRECT($4:$4),Table1[//DB])</f>
        <v>#N/A</v>
      </c>
      <c r="J450" s="4" t="e">
        <f ca="1">INDEX(INDIRECT($4:$4),Table1[//DB])</f>
        <v>#N/A</v>
      </c>
      <c r="K450" s="5" t="e">
        <f ca="1">INDEX(INDIRECT($4:$4),Table1[//DB])</f>
        <v>#N/A</v>
      </c>
      <c r="L450" s="4" t="e">
        <f ca="1">INDEX(INDIRECT($4:$4),Table1[//DB])</f>
        <v>#N/A</v>
      </c>
      <c r="M450" s="4" t="e">
        <f ca="1">INDEX(INDIRECT($4:$4),Table1[//DB])</f>
        <v>#N/A</v>
      </c>
      <c r="N450" s="4" t="e">
        <f ca="1">INDEX(INDIRECT($4:$4),Table1[//DB])</f>
        <v>#N/A</v>
      </c>
      <c r="O450" s="4" t="e">
        <f ca="1">INDEX(INDIRECT($4:$4),Table1[//DB])</f>
        <v>#N/A</v>
      </c>
      <c r="P450" s="4" t="e">
        <f ca="1">INDEX(INDIRECT($4:$4),Table1[//DB])</f>
        <v>#N/A</v>
      </c>
      <c r="Q450" s="4" t="e">
        <f ca="1">INDEX(INDIRECT($4:$4),Table1[//DB])</f>
        <v>#N/A</v>
      </c>
      <c r="R450" s="4" t="e">
        <f ca="1">INDEX(INDIRECT($4:$4),Table1[//DB])</f>
        <v>#N/A</v>
      </c>
      <c r="S450" s="4" t="e">
        <f ca="1">INDEX(INDIRECT($4:$4),Table1[//DB])</f>
        <v>#N/A</v>
      </c>
      <c r="T450" s="4" t="e">
        <f ca="1">INDEX(INDIRECT($4:$4),Table1[//DB])</f>
        <v>#N/A</v>
      </c>
      <c r="U450" s="4" t="e">
        <f ca="1">INDEX(INDIRECT($4:$4),Table1[//DB])</f>
        <v>#N/A</v>
      </c>
      <c r="V450" s="4"/>
      <c r="W450" s="2">
        <f>INDEX([1]!NOTA[C],Table1[[#This Row],[//NOTA]])</f>
        <v>0</v>
      </c>
      <c r="X450" s="2" t="e">
        <f ca="1">IF(Table1[[#This Row],[Column5]]/Table1[[#This Row],[QTY X]]=Table1[[#This Row],[CTN]],Table1[[#This Row],[Column5]]/Table1[[#This Row],[QTY X]],Table1[[#This Row],[Column5]]/Table1[[#This Row],[QTY X]]&amp;" xxx ")</f>
        <v>#N/A</v>
      </c>
      <c r="Y450" s="2">
        <f ca="1">INDEX(INDIRECT($2:$2),Table1[//NOTA])</f>
        <v>0</v>
      </c>
      <c r="Z450" s="2" t="str">
        <f>IF(Table1[[#This Row],[CTN]]&lt;1,"",INDEX([1]!NOTA[QTY],Table1[[#This Row],[//NOTA]]))</f>
        <v/>
      </c>
      <c r="AA450" s="2" t="str">
        <f>IF(Table1[[#This Row],[CTN]]&lt;1,"",INDEX([1]!NOTA[STN],Table1[[#This Row],[//NOTA]]))</f>
        <v/>
      </c>
      <c r="AB450" s="2" t="e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#N/A</v>
      </c>
      <c r="AC450" s="4">
        <f>IF(Table1[[#This Row],[CTN]]&lt;1,INDEX([1]!NOTA[QTY],Table1[[#This Row],[//NOTA]]),"")</f>
        <v>72</v>
      </c>
      <c r="AD450" s="4" t="str">
        <f>IF(Table1[[#This Row],[SISA]]="","",INDEX([1]!NOTA[STN],Table1[[#This Row],[//NOTA]]))</f>
        <v>PCS</v>
      </c>
      <c r="AE450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72</v>
      </c>
      <c r="AF450" s="2" t="e">
        <f ca="1">IF(Table1[[#This Row],[SISA X]]="","",Table1[[#This Row],[STN X]])</f>
        <v>#N/A</v>
      </c>
      <c r="AG450" s="2" t="str">
        <f ca="1">IF(AND(AX$5:AX$509&gt;=$3:$3,AX$5:AX$509&lt;=$4:$4),Table1[[#This Row],[CTN]],"")</f>
        <v/>
      </c>
      <c r="AH450" s="2" t="str">
        <f ca="1">IF(Table1[[#This Row],[CTN_MG_1]]="","",Table1[[#This Row],[SISA X]])</f>
        <v/>
      </c>
      <c r="AI450" s="2" t="str">
        <f ca="1">IF(Table1[[#This Row],[QTY_ECER_MG_1]]="","",Table1[[#This Row],[STN SISA X]])</f>
        <v/>
      </c>
      <c r="AJ450" s="2" t="str">
        <f ca="1">IF(Table1[[#This Row],[CTN_MG_1]]="","",COUNT(AG$6:AG450))</f>
        <v/>
      </c>
      <c r="AK450" s="2" t="str">
        <f ca="1">IF(AND(Table1[TGL_H]&gt;=$3:$3,Table1[TGL_H]&lt;=$4:$4),Table1[CTN],"")</f>
        <v/>
      </c>
      <c r="AL450" s="2" t="str">
        <f ca="1">IF(Table1[[#This Row],[CTN_MG_2]]="","",Table1[[#This Row],[SISA X]])</f>
        <v/>
      </c>
      <c r="AM450" s="2" t="str">
        <f ca="1">IF(Table1[[#This Row],[QTY_ECER_MG_2]]="","",Table1[[#This Row],[STN SISA X]])</f>
        <v/>
      </c>
      <c r="AN450" s="2" t="str">
        <f ca="1">IF(Table1[[#This Row],[CTN_MG_2]]="","",COUNT(AK$6:AK450))</f>
        <v/>
      </c>
      <c r="AO450" s="2">
        <f ca="1">IF(AND(AX$5:AX$509&gt;=$3:$3,AX$5:AX$509&lt;=$4:$4),Table1[[#This Row],[CTN]],"")</f>
        <v>0</v>
      </c>
      <c r="AP450" s="2">
        <f ca="1">IF(Table1[[#This Row],[CTN_MG_3]]="","",Table1[[#This Row],[SISA X]])</f>
        <v>72</v>
      </c>
      <c r="AQ450" s="2" t="e">
        <f ca="1">IF(Table1[[#This Row],[QTY_ECER_MG_3]]="","",Table1[[#This Row],[STN SISA X]])</f>
        <v>#N/A</v>
      </c>
      <c r="AR450" s="4">
        <f ca="1">IF(Table1[[#This Row],[CTN_MG_3]]="","",COUNT(AO$6:AO450))</f>
        <v>128</v>
      </c>
      <c r="AS450" s="4" t="str">
        <f ca="1">IF(AND(Table1[[#This Row],[TGL_H]]&gt;=$3:$3,Table1[[#This Row],[TGL_H]]&lt;=$4:$4),Table1[[#This Row],[CTN]],"")</f>
        <v/>
      </c>
      <c r="AT450" s="4" t="str">
        <f ca="1">IF(Table1[[#This Row],[CTN_MG_4]]="","",Table1[[#This Row],[SISA X]])</f>
        <v/>
      </c>
      <c r="AU450" s="4" t="str">
        <f ca="1">IF(Table1[[#This Row],[QTY_ECER_MG_4]]="","",Table1[[#This Row],[STN SISA X]])</f>
        <v/>
      </c>
      <c r="AV450" s="4" t="str">
        <f ca="1">IF(Table1[[#This Row],[CTN_MG_4]]="","",COUNT(AS$6:AS450))</f>
        <v/>
      </c>
      <c r="AW450" s="4">
        <f ca="1">IF(Table1[[#This Row],[ID_4]]="",IF(Table1[[#This Row],[ID_3]]="",IF(Table1[[#This Row],[ID_2]]="",IF(Table1[[#This Row],[ID_1]]="","",1),2),3),4)</f>
        <v>3</v>
      </c>
      <c r="AX450" s="3">
        <f ca="1">INDEX([1]!NOTA[TGL_H],Table1[[#This Row],[//NOTA]])</f>
        <v>45127</v>
      </c>
    </row>
    <row r="451" spans="1:50" x14ac:dyDescent="0.25">
      <c r="A451" s="1">
        <v>557</v>
      </c>
      <c r="D451" s="4" t="str">
        <f ca="1">INDEX([1]!NOTA[NB NOTA_C_QTY],Table1[[#This Row],[//NOTA]])</f>
        <v>pencilcasepc0618pl11redjk12box24pcsartomoro</v>
      </c>
      <c r="E451" s="4" t="str">
        <f ca="1">INDEX([1]!NOTA[NB NOTA_C_QTY],Table1[[#This Row],[//NOTA]])&amp;Table1[[#This Row],[MINGGU]]</f>
        <v>pencilcasepc0618pl11redjk12box24pcsartomoro3</v>
      </c>
      <c r="F451" s="4">
        <f t="shared" si="9"/>
        <v>557</v>
      </c>
      <c r="G451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51" s="4" t="e">
        <f ca="1">MATCH(Table1[[#This Row],[NB NOTA_C_QTY]],[2]!db[NB NOTA_C_QTY+F],0)</f>
        <v>#N/A</v>
      </c>
      <c r="I451" s="4" t="e">
        <f ca="1">INDEX(INDIRECT($4:$4),Table1[//DB])</f>
        <v>#N/A</v>
      </c>
      <c r="J451" s="4" t="e">
        <f ca="1">INDEX(INDIRECT($4:$4),Table1[//DB])</f>
        <v>#N/A</v>
      </c>
      <c r="K451" s="5" t="e">
        <f ca="1">INDEX(INDIRECT($4:$4),Table1[//DB])</f>
        <v>#N/A</v>
      </c>
      <c r="L451" s="4" t="e">
        <f ca="1">INDEX(INDIRECT($4:$4),Table1[//DB])</f>
        <v>#N/A</v>
      </c>
      <c r="M451" s="4" t="e">
        <f ca="1">INDEX(INDIRECT($4:$4),Table1[//DB])</f>
        <v>#N/A</v>
      </c>
      <c r="N451" s="4" t="e">
        <f ca="1">INDEX(INDIRECT($4:$4),Table1[//DB])</f>
        <v>#N/A</v>
      </c>
      <c r="O451" s="4" t="e">
        <f ca="1">INDEX(INDIRECT($4:$4),Table1[//DB])</f>
        <v>#N/A</v>
      </c>
      <c r="P451" s="4" t="e">
        <f ca="1">INDEX(INDIRECT($4:$4),Table1[//DB])</f>
        <v>#N/A</v>
      </c>
      <c r="Q451" s="4" t="e">
        <f ca="1">INDEX(INDIRECT($4:$4),Table1[//DB])</f>
        <v>#N/A</v>
      </c>
      <c r="R451" s="4" t="e">
        <f ca="1">INDEX(INDIRECT($4:$4),Table1[//DB])</f>
        <v>#N/A</v>
      </c>
      <c r="S451" s="4" t="e">
        <f ca="1">INDEX(INDIRECT($4:$4),Table1[//DB])</f>
        <v>#N/A</v>
      </c>
      <c r="T451" s="4" t="e">
        <f ca="1">INDEX(INDIRECT($4:$4),Table1[//DB])</f>
        <v>#N/A</v>
      </c>
      <c r="U451" s="4" t="e">
        <f ca="1">INDEX(INDIRECT($4:$4),Table1[//DB])</f>
        <v>#N/A</v>
      </c>
      <c r="V451" s="4"/>
      <c r="W451" s="2">
        <f>INDEX([1]!NOTA[C],Table1[[#This Row],[//NOTA]])</f>
        <v>0</v>
      </c>
      <c r="X451" s="2" t="e">
        <f ca="1">IF(Table1[[#This Row],[Column5]]/Table1[[#This Row],[QTY X]]=Table1[[#This Row],[CTN]],Table1[[#This Row],[Column5]]/Table1[[#This Row],[QTY X]],Table1[[#This Row],[Column5]]/Table1[[#This Row],[QTY X]]&amp;" xxx ")</f>
        <v>#N/A</v>
      </c>
      <c r="Y451" s="2">
        <f ca="1">INDEX(INDIRECT($2:$2),Table1[//NOTA])</f>
        <v>0</v>
      </c>
      <c r="Z451" s="2" t="str">
        <f>IF(Table1[[#This Row],[CTN]]&lt;1,"",INDEX([1]!NOTA[QTY],Table1[[#This Row],[//NOTA]]))</f>
        <v/>
      </c>
      <c r="AA451" s="2" t="str">
        <f>IF(Table1[[#This Row],[CTN]]&lt;1,"",INDEX([1]!NOTA[STN],Table1[[#This Row],[//NOTA]]))</f>
        <v/>
      </c>
      <c r="AB451" s="2" t="e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#N/A</v>
      </c>
      <c r="AC451" s="4">
        <f>IF(Table1[[#This Row],[CTN]]&lt;1,INDEX([1]!NOTA[QTY],Table1[[#This Row],[//NOTA]]),"")</f>
        <v>72</v>
      </c>
      <c r="AD451" s="4" t="str">
        <f>IF(Table1[[#This Row],[SISA]]="","",INDEX([1]!NOTA[STN],Table1[[#This Row],[//NOTA]]))</f>
        <v>PCS</v>
      </c>
      <c r="AE451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72</v>
      </c>
      <c r="AF451" s="2" t="e">
        <f ca="1">IF(Table1[[#This Row],[SISA X]]="","",Table1[[#This Row],[STN X]])</f>
        <v>#N/A</v>
      </c>
      <c r="AG451" s="2" t="str">
        <f ca="1">IF(AND(AX$5:AX$592&gt;=$3:$3,AX$5:AX$592&lt;=$4:$4),Table1[[#This Row],[CTN]],"")</f>
        <v/>
      </c>
      <c r="AH451" s="2" t="str">
        <f ca="1">IF(Table1[[#This Row],[CTN_MG_1]]="","",Table1[[#This Row],[SISA X]])</f>
        <v/>
      </c>
      <c r="AI451" s="2" t="str">
        <f ca="1">IF(Table1[[#This Row],[QTY_ECER_MG_1]]="","",Table1[[#This Row],[STN SISA X]])</f>
        <v/>
      </c>
      <c r="AJ451" s="2" t="str">
        <f ca="1">IF(Table1[[#This Row],[CTN_MG_1]]="","",COUNT(AG$6:AG451))</f>
        <v/>
      </c>
      <c r="AK451" s="2" t="str">
        <f ca="1">IF(AND(Table1[TGL_H]&gt;=$3:$3,Table1[TGL_H]&lt;=$4:$4),Table1[CTN],"")</f>
        <v/>
      </c>
      <c r="AL451" s="2" t="str">
        <f ca="1">IF(Table1[[#This Row],[CTN_MG_2]]="","",Table1[[#This Row],[SISA X]])</f>
        <v/>
      </c>
      <c r="AM451" s="2" t="str">
        <f ca="1">IF(Table1[[#This Row],[QTY_ECER_MG_2]]="","",Table1[[#This Row],[STN SISA X]])</f>
        <v/>
      </c>
      <c r="AN451" s="2" t="str">
        <f ca="1">IF(Table1[[#This Row],[CTN_MG_2]]="","",COUNT(AK$6:AK451))</f>
        <v/>
      </c>
      <c r="AO451" s="2">
        <f ca="1">IF(AND(AX$5:AX$592&gt;=$3:$3,AX$5:AX$592&lt;=$4:$4),Table1[[#This Row],[CTN]],"")</f>
        <v>0</v>
      </c>
      <c r="AP451" s="2">
        <f ca="1">IF(Table1[[#This Row],[CTN_MG_3]]="","",Table1[[#This Row],[SISA X]])</f>
        <v>72</v>
      </c>
      <c r="AQ451" s="2" t="e">
        <f ca="1">IF(Table1[[#This Row],[QTY_ECER_MG_3]]="","",Table1[[#This Row],[STN SISA X]])</f>
        <v>#N/A</v>
      </c>
      <c r="AR451" s="4">
        <f ca="1">IF(Table1[[#This Row],[CTN_MG_3]]="","",COUNT(AO$6:AO451))</f>
        <v>129</v>
      </c>
      <c r="AS451" s="4" t="str">
        <f ca="1">IF(AND(Table1[[#This Row],[TGL_H]]&gt;=$3:$3,Table1[[#This Row],[TGL_H]]&lt;=$4:$4),Table1[[#This Row],[CTN]],"")</f>
        <v/>
      </c>
      <c r="AT451" s="4" t="str">
        <f ca="1">IF(Table1[[#This Row],[CTN_MG_4]]="","",Table1[[#This Row],[SISA X]])</f>
        <v/>
      </c>
      <c r="AU451" s="4" t="str">
        <f ca="1">IF(Table1[[#This Row],[QTY_ECER_MG_4]]="","",Table1[[#This Row],[STN SISA X]])</f>
        <v/>
      </c>
      <c r="AV451" s="4" t="str">
        <f ca="1">IF(Table1[[#This Row],[CTN_MG_4]]="","",COUNT(AS$6:AS451))</f>
        <v/>
      </c>
      <c r="AW451" s="4">
        <f ca="1">IF(Table1[[#This Row],[ID_4]]="",IF(Table1[[#This Row],[ID_3]]="",IF(Table1[[#This Row],[ID_2]]="",IF(Table1[[#This Row],[ID_1]]="","",1),2),3),4)</f>
        <v>3</v>
      </c>
      <c r="AX451" s="3">
        <f ca="1">INDEX([1]!NOTA[TGL_H],Table1[[#This Row],[//NOTA]])</f>
        <v>45127</v>
      </c>
    </row>
    <row r="452" spans="1:50" x14ac:dyDescent="0.25">
      <c r="A452" s="1">
        <v>558</v>
      </c>
      <c r="D452" s="4" t="str">
        <f ca="1">INDEX([1]!NOTA[NB NOTA_C_QTY],Table1[[#This Row],[//NOTA]])</f>
        <v>pencilcasepc0618pl11yellowjk12box24pcsartomoro</v>
      </c>
      <c r="E452" s="4" t="str">
        <f ca="1">INDEX([1]!NOTA[NB NOTA_C_QTY],Table1[[#This Row],[//NOTA]])&amp;Table1[[#This Row],[MINGGU]]</f>
        <v>pencilcasepc0618pl11yellowjk12box24pcsartomoro3</v>
      </c>
      <c r="F452" s="4">
        <f t="shared" si="9"/>
        <v>558</v>
      </c>
      <c r="G452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52" s="4" t="e">
        <f ca="1">MATCH(Table1[[#This Row],[NB NOTA_C_QTY]],[2]!db[NB NOTA_C_QTY+F],0)</f>
        <v>#N/A</v>
      </c>
      <c r="I452" s="4" t="e">
        <f ca="1">INDEX(INDIRECT($4:$4),Table1[//DB])</f>
        <v>#N/A</v>
      </c>
      <c r="J452" s="4" t="e">
        <f ca="1">INDEX(INDIRECT($4:$4),Table1[//DB])</f>
        <v>#N/A</v>
      </c>
      <c r="K452" s="5" t="e">
        <f ca="1">INDEX(INDIRECT($4:$4),Table1[//DB])</f>
        <v>#N/A</v>
      </c>
      <c r="L452" s="4" t="e">
        <f ca="1">INDEX(INDIRECT($4:$4),Table1[//DB])</f>
        <v>#N/A</v>
      </c>
      <c r="M452" s="4" t="e">
        <f ca="1">INDEX(INDIRECT($4:$4),Table1[//DB])</f>
        <v>#N/A</v>
      </c>
      <c r="N452" s="4" t="e">
        <f ca="1">INDEX(INDIRECT($4:$4),Table1[//DB])</f>
        <v>#N/A</v>
      </c>
      <c r="O452" s="4" t="e">
        <f ca="1">INDEX(INDIRECT($4:$4),Table1[//DB])</f>
        <v>#N/A</v>
      </c>
      <c r="P452" s="4" t="e">
        <f ca="1">INDEX(INDIRECT($4:$4),Table1[//DB])</f>
        <v>#N/A</v>
      </c>
      <c r="Q452" s="4" t="e">
        <f ca="1">INDEX(INDIRECT($4:$4),Table1[//DB])</f>
        <v>#N/A</v>
      </c>
      <c r="R452" s="4" t="e">
        <f ca="1">INDEX(INDIRECT($4:$4),Table1[//DB])</f>
        <v>#N/A</v>
      </c>
      <c r="S452" s="4" t="e">
        <f ca="1">INDEX(INDIRECT($4:$4),Table1[//DB])</f>
        <v>#N/A</v>
      </c>
      <c r="T452" s="4" t="e">
        <f ca="1">INDEX(INDIRECT($4:$4),Table1[//DB])</f>
        <v>#N/A</v>
      </c>
      <c r="U452" s="4" t="e">
        <f ca="1">INDEX(INDIRECT($4:$4),Table1[//DB])</f>
        <v>#N/A</v>
      </c>
      <c r="V452" s="4"/>
      <c r="W452" s="2">
        <f>INDEX([1]!NOTA[C],Table1[[#This Row],[//NOTA]])</f>
        <v>0</v>
      </c>
      <c r="X452" s="2" t="e">
        <f ca="1">IF(Table1[[#This Row],[Column5]]/Table1[[#This Row],[QTY X]]=Table1[[#This Row],[CTN]],Table1[[#This Row],[Column5]]/Table1[[#This Row],[QTY X]],Table1[[#This Row],[Column5]]/Table1[[#This Row],[QTY X]]&amp;" xxx ")</f>
        <v>#N/A</v>
      </c>
      <c r="Y452" s="2">
        <f ca="1">INDEX(INDIRECT($2:$2),Table1[//NOTA])</f>
        <v>0</v>
      </c>
      <c r="Z452" s="2" t="str">
        <f>IF(Table1[[#This Row],[CTN]]&lt;1,"",INDEX([1]!NOTA[QTY],Table1[[#This Row],[//NOTA]]))</f>
        <v/>
      </c>
      <c r="AA452" s="2" t="str">
        <f>IF(Table1[[#This Row],[CTN]]&lt;1,"",INDEX([1]!NOTA[STN],Table1[[#This Row],[//NOTA]]))</f>
        <v/>
      </c>
      <c r="AB452" s="2" t="e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#N/A</v>
      </c>
      <c r="AC452" s="4">
        <f>IF(Table1[[#This Row],[CTN]]&lt;1,INDEX([1]!NOTA[QTY],Table1[[#This Row],[//NOTA]]),"")</f>
        <v>72</v>
      </c>
      <c r="AD452" s="4" t="str">
        <f>IF(Table1[[#This Row],[SISA]]="","",INDEX([1]!NOTA[STN],Table1[[#This Row],[//NOTA]]))</f>
        <v>PCS</v>
      </c>
      <c r="AE452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72</v>
      </c>
      <c r="AF452" s="2" t="e">
        <f ca="1">IF(Table1[[#This Row],[SISA X]]="","",Table1[[#This Row],[STN X]])</f>
        <v>#N/A</v>
      </c>
      <c r="AG452" s="2" t="str">
        <f ca="1">IF(AND(AX$5:AX$509&gt;=$3:$3,AX$5:AX$509&lt;=$4:$4),Table1[[#This Row],[CTN]],"")</f>
        <v/>
      </c>
      <c r="AH452" s="2" t="str">
        <f ca="1">IF(Table1[[#This Row],[CTN_MG_1]]="","",Table1[[#This Row],[SISA X]])</f>
        <v/>
      </c>
      <c r="AI452" s="2" t="str">
        <f ca="1">IF(Table1[[#This Row],[QTY_ECER_MG_1]]="","",Table1[[#This Row],[STN SISA X]])</f>
        <v/>
      </c>
      <c r="AJ452" s="2" t="str">
        <f ca="1">IF(Table1[[#This Row],[CTN_MG_1]]="","",COUNT(AG$6:AG452))</f>
        <v/>
      </c>
      <c r="AK452" s="2" t="str">
        <f ca="1">IF(AND(Table1[TGL_H]&gt;=$3:$3,Table1[TGL_H]&lt;=$4:$4),Table1[CTN],"")</f>
        <v/>
      </c>
      <c r="AL452" s="2" t="str">
        <f ca="1">IF(Table1[[#This Row],[CTN_MG_2]]="","",Table1[[#This Row],[SISA X]])</f>
        <v/>
      </c>
      <c r="AM452" s="2" t="str">
        <f ca="1">IF(Table1[[#This Row],[QTY_ECER_MG_2]]="","",Table1[[#This Row],[STN SISA X]])</f>
        <v/>
      </c>
      <c r="AN452" s="2" t="str">
        <f ca="1">IF(Table1[[#This Row],[CTN_MG_2]]="","",COUNT(AK$6:AK452))</f>
        <v/>
      </c>
      <c r="AO452" s="2">
        <f ca="1">IF(AND(AX$5:AX$509&gt;=$3:$3,AX$5:AX$509&lt;=$4:$4),Table1[[#This Row],[CTN]],"")</f>
        <v>0</v>
      </c>
      <c r="AP452" s="2">
        <f ca="1">IF(Table1[[#This Row],[CTN_MG_3]]="","",Table1[[#This Row],[SISA X]])</f>
        <v>72</v>
      </c>
      <c r="AQ452" s="2" t="e">
        <f ca="1">IF(Table1[[#This Row],[QTY_ECER_MG_3]]="","",Table1[[#This Row],[STN SISA X]])</f>
        <v>#N/A</v>
      </c>
      <c r="AR452" s="4">
        <f ca="1">IF(Table1[[#This Row],[CTN_MG_3]]="","",COUNT(AO$6:AO452))</f>
        <v>130</v>
      </c>
      <c r="AS452" s="4" t="str">
        <f ca="1">IF(AND(Table1[[#This Row],[TGL_H]]&gt;=$3:$3,Table1[[#This Row],[TGL_H]]&lt;=$4:$4),Table1[[#This Row],[CTN]],"")</f>
        <v/>
      </c>
      <c r="AT452" s="4" t="str">
        <f ca="1">IF(Table1[[#This Row],[CTN_MG_4]]="","",Table1[[#This Row],[SISA X]])</f>
        <v/>
      </c>
      <c r="AU452" s="4" t="str">
        <f ca="1">IF(Table1[[#This Row],[QTY_ECER_MG_4]]="","",Table1[[#This Row],[STN SISA X]])</f>
        <v/>
      </c>
      <c r="AV452" s="4" t="str">
        <f ca="1">IF(Table1[[#This Row],[CTN_MG_4]]="","",COUNT(AS$6:AS452))</f>
        <v/>
      </c>
      <c r="AW452" s="4">
        <f ca="1">IF(Table1[[#This Row],[ID_4]]="",IF(Table1[[#This Row],[ID_3]]="",IF(Table1[[#This Row],[ID_2]]="",IF(Table1[[#This Row],[ID_1]]="","",1),2),3),4)</f>
        <v>3</v>
      </c>
      <c r="AX452" s="3">
        <f ca="1">INDEX([1]!NOTA[TGL_H],Table1[[#This Row],[//NOTA]])</f>
        <v>45127</v>
      </c>
    </row>
    <row r="453" spans="1:50" x14ac:dyDescent="0.25">
      <c r="A453" s="1">
        <v>559</v>
      </c>
      <c r="D453" s="4" t="str">
        <f ca="1">INDEX([1]!NOTA[NB NOTA_C_QTY],Table1[[#This Row],[//NOTA]])</f>
        <v>highlighterhl1yellowjk72box10pcsartomoro</v>
      </c>
      <c r="E453" s="4" t="str">
        <f ca="1">INDEX([1]!NOTA[NB NOTA_C_QTY],Table1[[#This Row],[//NOTA]])&amp;Table1[[#This Row],[MINGGU]]</f>
        <v>highlighterhl1yellowjk72box10pcsartomoro3</v>
      </c>
      <c r="F453" s="4">
        <f t="shared" si="9"/>
        <v>559</v>
      </c>
      <c r="G453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53" s="4">
        <f ca="1">MATCH(Table1[[#This Row],[NB NOTA_C_QTY]],[2]!db[NB NOTA_C_QTY+F],0)</f>
        <v>813</v>
      </c>
      <c r="I453" s="4" t="str">
        <f ca="1">INDEX(INDIRECT($4:$4),Table1[//DB])</f>
        <v>Stabillo Highlighter JK HL-1 kuning</v>
      </c>
      <c r="J453" s="4" t="str">
        <f ca="1">INDEX(INDIRECT($4:$4),Table1[//DB])</f>
        <v>ARTO MORO</v>
      </c>
      <c r="K453" s="5" t="str">
        <f ca="1">INDEX(INDIRECT($4:$4),Table1[//DB])</f>
        <v>ATALI</v>
      </c>
      <c r="L453" s="4" t="str">
        <f ca="1">INDEX(INDIRECT($4:$4),Table1[//DB])</f>
        <v>72 BOX (10 PCS)</v>
      </c>
      <c r="M453" s="4" t="str">
        <f ca="1">INDEX(INDIRECT($4:$4),Table1[//DB])</f>
        <v>spidol</v>
      </c>
      <c r="N453" s="4" t="str">
        <f ca="1">INDEX(INDIRECT($4:$4),Table1[//DB])</f>
        <v>72</v>
      </c>
      <c r="O453" s="4" t="str">
        <f ca="1">INDEX(INDIRECT($4:$4),Table1[//DB])</f>
        <v>BOX</v>
      </c>
      <c r="P453" s="4" t="str">
        <f ca="1">INDEX(INDIRECT($4:$4),Table1[//DB])</f>
        <v>10</v>
      </c>
      <c r="Q453" s="4" t="str">
        <f ca="1">INDEX(INDIRECT($4:$4),Table1[//DB])</f>
        <v>PCS</v>
      </c>
      <c r="R453" s="4" t="str">
        <f ca="1">INDEX(INDIRECT($4:$4),Table1[//DB])</f>
        <v/>
      </c>
      <c r="S453" s="4" t="str">
        <f ca="1">INDEX(INDIRECT($4:$4),Table1[//DB])</f>
        <v/>
      </c>
      <c r="T453" s="4">
        <f ca="1">INDEX(INDIRECT($4:$4),Table1[//DB])</f>
        <v>720</v>
      </c>
      <c r="U453" s="4" t="str">
        <f ca="1">INDEX(INDIRECT($4:$4),Table1[//DB])</f>
        <v>PCS</v>
      </c>
      <c r="V453" s="4"/>
      <c r="W453" s="2">
        <f>INDEX([1]!NOTA[C],Table1[[#This Row],[//NOTA]])</f>
        <v>0</v>
      </c>
      <c r="X453" s="2">
        <f ca="1">IF(Table1[[#This Row],[Column5]]/Table1[[#This Row],[QTY X]]=Table1[[#This Row],[CTN]],Table1[[#This Row],[Column5]]/Table1[[#This Row],[QTY X]],Table1[[#This Row],[Column5]]/Table1[[#This Row],[QTY X]]&amp;" xxx ")</f>
        <v>0</v>
      </c>
      <c r="Y453" s="2">
        <f ca="1">INDEX(INDIRECT($2:$2),Table1[//NOTA])</f>
        <v>0</v>
      </c>
      <c r="Z453" s="2" t="str">
        <f>IF(Table1[[#This Row],[CTN]]&lt;1,"",INDEX([1]!NOTA[QTY],Table1[[#This Row],[//NOTA]]))</f>
        <v/>
      </c>
      <c r="AA453" s="2" t="str">
        <f>IF(Table1[[#This Row],[CTN]]&lt;1,"",INDEX([1]!NOTA[STN],Table1[[#This Row],[//NOTA]]))</f>
        <v/>
      </c>
      <c r="AB45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0</v>
      </c>
      <c r="AC453" s="4">
        <f>IF(Table1[[#This Row],[CTN]]&lt;1,INDEX([1]!NOTA[QTY],Table1[[#This Row],[//NOTA]]),"")</f>
        <v>360</v>
      </c>
      <c r="AD453" s="4" t="str">
        <f>IF(Table1[[#This Row],[SISA]]="","",INDEX([1]!NOTA[STN],Table1[[#This Row],[//NOTA]]))</f>
        <v>PCS</v>
      </c>
      <c r="AE453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360</v>
      </c>
      <c r="AF453" s="2" t="str">
        <f ca="1">IF(Table1[[#This Row],[SISA X]]="","",Table1[[#This Row],[STN X]])</f>
        <v>PCS</v>
      </c>
      <c r="AG453" s="2" t="str">
        <f ca="1">IF(AND(AX$5:AX$502&gt;=$3:$3,AX$5:AX$502&lt;=$4:$4),Table1[[#This Row],[CTN]],"")</f>
        <v/>
      </c>
      <c r="AH453" s="2" t="str">
        <f ca="1">IF(Table1[[#This Row],[CTN_MG_1]]="","",Table1[[#This Row],[SISA X]])</f>
        <v/>
      </c>
      <c r="AI453" s="2" t="str">
        <f ca="1">IF(Table1[[#This Row],[QTY_ECER_MG_1]]="","",Table1[[#This Row],[STN SISA X]])</f>
        <v/>
      </c>
      <c r="AJ453" s="2" t="str">
        <f ca="1">IF(Table1[[#This Row],[CTN_MG_1]]="","",COUNT(AG$6:AG453))</f>
        <v/>
      </c>
      <c r="AK453" s="2" t="str">
        <f ca="1">IF(AND(Table1[TGL_H]&gt;=$3:$3,Table1[TGL_H]&lt;=$4:$4),Table1[CTN],"")</f>
        <v/>
      </c>
      <c r="AL453" s="2" t="str">
        <f ca="1">IF(Table1[[#This Row],[CTN_MG_2]]="","",Table1[[#This Row],[SISA X]])</f>
        <v/>
      </c>
      <c r="AM453" s="2" t="str">
        <f ca="1">IF(Table1[[#This Row],[QTY_ECER_MG_2]]="","",Table1[[#This Row],[STN SISA X]])</f>
        <v/>
      </c>
      <c r="AN453" s="2" t="str">
        <f ca="1">IF(Table1[[#This Row],[CTN_MG_2]]="","",COUNT(AK$6:AK453))</f>
        <v/>
      </c>
      <c r="AO453" s="2">
        <f ca="1">IF(AND(AX$5:AX$502&gt;=$3:$3,AX$5:AX$502&lt;=$4:$4),Table1[[#This Row],[CTN]],"")</f>
        <v>0</v>
      </c>
      <c r="AP453" s="2">
        <f ca="1">IF(Table1[[#This Row],[CTN_MG_3]]="","",Table1[[#This Row],[SISA X]])</f>
        <v>360</v>
      </c>
      <c r="AQ453" s="2" t="str">
        <f ca="1">IF(Table1[[#This Row],[QTY_ECER_MG_3]]="","",Table1[[#This Row],[STN SISA X]])</f>
        <v>PCS</v>
      </c>
      <c r="AR453" s="4">
        <f ca="1">IF(Table1[[#This Row],[CTN_MG_3]]="","",COUNT(AO$6:AO453))</f>
        <v>131</v>
      </c>
      <c r="AS453" s="4" t="str">
        <f ca="1">IF(AND(Table1[[#This Row],[TGL_H]]&gt;=$3:$3,Table1[[#This Row],[TGL_H]]&lt;=$4:$4),Table1[[#This Row],[CTN]],"")</f>
        <v/>
      </c>
      <c r="AT453" s="4" t="str">
        <f ca="1">IF(Table1[[#This Row],[CTN_MG_4]]="","",Table1[[#This Row],[SISA X]])</f>
        <v/>
      </c>
      <c r="AU453" s="4" t="str">
        <f ca="1">IF(Table1[[#This Row],[QTY_ECER_MG_4]]="","",Table1[[#This Row],[STN SISA X]])</f>
        <v/>
      </c>
      <c r="AV453" s="4" t="str">
        <f ca="1">IF(Table1[[#This Row],[CTN_MG_4]]="","",COUNT(AS$6:AS453))</f>
        <v/>
      </c>
      <c r="AW453" s="4">
        <f ca="1">IF(Table1[[#This Row],[ID_4]]="",IF(Table1[[#This Row],[ID_3]]="",IF(Table1[[#This Row],[ID_2]]="",IF(Table1[[#This Row],[ID_1]]="","",1),2),3),4)</f>
        <v>3</v>
      </c>
      <c r="AX453" s="3">
        <f ca="1">INDEX([1]!NOTA[TGL_H],Table1[[#This Row],[//NOTA]])</f>
        <v>45127</v>
      </c>
    </row>
    <row r="454" spans="1:50" x14ac:dyDescent="0.25">
      <c r="A454" s="1">
        <v>560</v>
      </c>
      <c r="D454" s="4" t="str">
        <f ca="1">INDEX([1]!NOTA[NB NOTA_C_QTY],Table1[[#This Row],[//NOTA]])</f>
        <v>highlighterhl5orangejk73box10pcsartomoro</v>
      </c>
      <c r="E454" s="4" t="str">
        <f ca="1">INDEX([1]!NOTA[NB NOTA_C_QTY],Table1[[#This Row],[//NOTA]])&amp;Table1[[#This Row],[MINGGU]]</f>
        <v>highlighterhl5orangejk73box10pcsartomoro3</v>
      </c>
      <c r="F454" s="4">
        <f t="shared" si="9"/>
        <v>560</v>
      </c>
      <c r="G454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54" s="4" t="e">
        <f ca="1">MATCH(Table1[[#This Row],[NB NOTA_C_QTY]],[2]!db[NB NOTA_C_QTY+F],0)</f>
        <v>#N/A</v>
      </c>
      <c r="I454" s="4" t="e">
        <f ca="1">INDEX(INDIRECT($4:$4),Table1[//DB])</f>
        <v>#N/A</v>
      </c>
      <c r="J454" s="4" t="e">
        <f ca="1">INDEX(INDIRECT($4:$4),Table1[//DB])</f>
        <v>#N/A</v>
      </c>
      <c r="K454" s="5" t="e">
        <f ca="1">INDEX(INDIRECT($4:$4),Table1[//DB])</f>
        <v>#N/A</v>
      </c>
      <c r="L454" s="4" t="e">
        <f ca="1">INDEX(INDIRECT($4:$4),Table1[//DB])</f>
        <v>#N/A</v>
      </c>
      <c r="M454" s="4" t="e">
        <f ca="1">INDEX(INDIRECT($4:$4),Table1[//DB])</f>
        <v>#N/A</v>
      </c>
      <c r="N454" s="4" t="e">
        <f ca="1">INDEX(INDIRECT($4:$4),Table1[//DB])</f>
        <v>#N/A</v>
      </c>
      <c r="O454" s="4" t="e">
        <f ca="1">INDEX(INDIRECT($4:$4),Table1[//DB])</f>
        <v>#N/A</v>
      </c>
      <c r="P454" s="4" t="e">
        <f ca="1">INDEX(INDIRECT($4:$4),Table1[//DB])</f>
        <v>#N/A</v>
      </c>
      <c r="Q454" s="4" t="e">
        <f ca="1">INDEX(INDIRECT($4:$4),Table1[//DB])</f>
        <v>#N/A</v>
      </c>
      <c r="R454" s="4" t="e">
        <f ca="1">INDEX(INDIRECT($4:$4),Table1[//DB])</f>
        <v>#N/A</v>
      </c>
      <c r="S454" s="4" t="e">
        <f ca="1">INDEX(INDIRECT($4:$4),Table1[//DB])</f>
        <v>#N/A</v>
      </c>
      <c r="T454" s="4" t="e">
        <f ca="1">INDEX(INDIRECT($4:$4),Table1[//DB])</f>
        <v>#N/A</v>
      </c>
      <c r="U454" s="4" t="e">
        <f ca="1">INDEX(INDIRECT($4:$4),Table1[//DB])</f>
        <v>#N/A</v>
      </c>
      <c r="V454" s="4"/>
      <c r="W454" s="2">
        <f>INDEX([1]!NOTA[C],Table1[[#This Row],[//NOTA]])</f>
        <v>0</v>
      </c>
      <c r="X454" s="2" t="e">
        <f ca="1">IF(Table1[[#This Row],[Column5]]/Table1[[#This Row],[QTY X]]=Table1[[#This Row],[CTN]],Table1[[#This Row],[Column5]]/Table1[[#This Row],[QTY X]],Table1[[#This Row],[Column5]]/Table1[[#This Row],[QTY X]]&amp;" xxx ")</f>
        <v>#N/A</v>
      </c>
      <c r="Y454" s="2">
        <f ca="1">INDEX(INDIRECT($2:$2),Table1[//NOTA])</f>
        <v>0</v>
      </c>
      <c r="Z454" s="2" t="str">
        <f>IF(Table1[[#This Row],[CTN]]&lt;1,"",INDEX([1]!NOTA[QTY],Table1[[#This Row],[//NOTA]]))</f>
        <v/>
      </c>
      <c r="AA454" s="2" t="str">
        <f>IF(Table1[[#This Row],[CTN]]&lt;1,"",INDEX([1]!NOTA[STN],Table1[[#This Row],[//NOTA]]))</f>
        <v/>
      </c>
      <c r="AB454" s="2" t="e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#N/A</v>
      </c>
      <c r="AC454" s="4">
        <f>IF(Table1[[#This Row],[CTN]]&lt;1,INDEX([1]!NOTA[QTY],Table1[[#This Row],[//NOTA]]),"")</f>
        <v>360</v>
      </c>
      <c r="AD454" s="4" t="str">
        <f>IF(Table1[[#This Row],[SISA]]="","",INDEX([1]!NOTA[STN],Table1[[#This Row],[//NOTA]]))</f>
        <v>PCS</v>
      </c>
      <c r="AE454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360</v>
      </c>
      <c r="AF454" s="2" t="e">
        <f ca="1">IF(Table1[[#This Row],[SISA X]]="","",Table1[[#This Row],[STN X]])</f>
        <v>#N/A</v>
      </c>
      <c r="AG454" s="2" t="str">
        <f ca="1">IF(AND(AX$5:AX$592&gt;=$3:$3,AX$5:AX$592&lt;=$4:$4),Table1[[#This Row],[CTN]],"")</f>
        <v/>
      </c>
      <c r="AH454" s="2" t="str">
        <f ca="1">IF(Table1[[#This Row],[CTN_MG_1]]="","",Table1[[#This Row],[SISA X]])</f>
        <v/>
      </c>
      <c r="AI454" s="2" t="str">
        <f ca="1">IF(Table1[[#This Row],[QTY_ECER_MG_1]]="","",Table1[[#This Row],[STN SISA X]])</f>
        <v/>
      </c>
      <c r="AJ454" s="2" t="str">
        <f ca="1">IF(Table1[[#This Row],[CTN_MG_1]]="","",COUNT(AG$6:AG454))</f>
        <v/>
      </c>
      <c r="AK454" s="2" t="str">
        <f ca="1">IF(AND(Table1[TGL_H]&gt;=$3:$3,Table1[TGL_H]&lt;=$4:$4),Table1[CTN],"")</f>
        <v/>
      </c>
      <c r="AL454" s="2" t="str">
        <f ca="1">IF(Table1[[#This Row],[CTN_MG_2]]="","",Table1[[#This Row],[SISA X]])</f>
        <v/>
      </c>
      <c r="AM454" s="2" t="str">
        <f ca="1">IF(Table1[[#This Row],[QTY_ECER_MG_2]]="","",Table1[[#This Row],[STN SISA X]])</f>
        <v/>
      </c>
      <c r="AN454" s="2" t="str">
        <f ca="1">IF(Table1[[#This Row],[CTN_MG_2]]="","",COUNT(AK$6:AK454))</f>
        <v/>
      </c>
      <c r="AO454" s="2">
        <f ca="1">IF(AND(AX$5:AX$592&gt;=$3:$3,AX$5:AX$592&lt;=$4:$4),Table1[[#This Row],[CTN]],"")</f>
        <v>0</v>
      </c>
      <c r="AP454" s="2">
        <f ca="1">IF(Table1[[#This Row],[CTN_MG_3]]="","",Table1[[#This Row],[SISA X]])</f>
        <v>360</v>
      </c>
      <c r="AQ454" s="2" t="e">
        <f ca="1">IF(Table1[[#This Row],[QTY_ECER_MG_3]]="","",Table1[[#This Row],[STN SISA X]])</f>
        <v>#N/A</v>
      </c>
      <c r="AR454" s="4">
        <f ca="1">IF(Table1[[#This Row],[CTN_MG_3]]="","",COUNT(AO$6:AO454))</f>
        <v>132</v>
      </c>
      <c r="AS454" s="4" t="str">
        <f ca="1">IF(AND(Table1[[#This Row],[TGL_H]]&gt;=$3:$3,Table1[[#This Row],[TGL_H]]&lt;=$4:$4),Table1[[#This Row],[CTN]],"")</f>
        <v/>
      </c>
      <c r="AT454" s="4" t="str">
        <f ca="1">IF(Table1[[#This Row],[CTN_MG_4]]="","",Table1[[#This Row],[SISA X]])</f>
        <v/>
      </c>
      <c r="AU454" s="4" t="str">
        <f ca="1">IF(Table1[[#This Row],[QTY_ECER_MG_4]]="","",Table1[[#This Row],[STN SISA X]])</f>
        <v/>
      </c>
      <c r="AV454" s="4" t="str">
        <f ca="1">IF(Table1[[#This Row],[CTN_MG_4]]="","",COUNT(AS$6:AS454))</f>
        <v/>
      </c>
      <c r="AW454" s="4">
        <f ca="1">IF(Table1[[#This Row],[ID_4]]="",IF(Table1[[#This Row],[ID_3]]="",IF(Table1[[#This Row],[ID_2]]="",IF(Table1[[#This Row],[ID_1]]="","",1),2),3),4)</f>
        <v>3</v>
      </c>
      <c r="AX454" s="3">
        <f ca="1">INDEX([1]!NOTA[TGL_H],Table1[[#This Row],[//NOTA]])</f>
        <v>45127</v>
      </c>
    </row>
    <row r="455" spans="1:50" x14ac:dyDescent="0.25">
      <c r="A455" s="1">
        <v>561</v>
      </c>
      <c r="D455" s="4" t="str">
        <f ca="1">INDEX([1]!NOTA[NB NOTA_C_QTY],Table1[[#This Row],[//NOTA]])</f>
        <v>highlighterhl14greyjk74box10pcsartomoro</v>
      </c>
      <c r="E455" s="4" t="str">
        <f ca="1">INDEX([1]!NOTA[NB NOTA_C_QTY],Table1[[#This Row],[//NOTA]])&amp;Table1[[#This Row],[MINGGU]]</f>
        <v>highlighterhl14greyjk74box10pcsartomoro3</v>
      </c>
      <c r="F455" s="4">
        <f t="shared" si="9"/>
        <v>561</v>
      </c>
      <c r="G455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55" s="4" t="e">
        <f ca="1">MATCH(Table1[[#This Row],[NB NOTA_C_QTY]],[2]!db[NB NOTA_C_QTY+F],0)</f>
        <v>#N/A</v>
      </c>
      <c r="I455" s="4" t="e">
        <f ca="1">INDEX(INDIRECT($4:$4),Table1[//DB])</f>
        <v>#N/A</v>
      </c>
      <c r="J455" s="4" t="e">
        <f ca="1">INDEX(INDIRECT($4:$4),Table1[//DB])</f>
        <v>#N/A</v>
      </c>
      <c r="K455" s="5" t="e">
        <f ca="1">INDEX(INDIRECT($4:$4),Table1[//DB])</f>
        <v>#N/A</v>
      </c>
      <c r="L455" s="4" t="e">
        <f ca="1">INDEX(INDIRECT($4:$4),Table1[//DB])</f>
        <v>#N/A</v>
      </c>
      <c r="M455" s="4" t="e">
        <f ca="1">INDEX(INDIRECT($4:$4),Table1[//DB])</f>
        <v>#N/A</v>
      </c>
      <c r="N455" s="4" t="e">
        <f ca="1">INDEX(INDIRECT($4:$4),Table1[//DB])</f>
        <v>#N/A</v>
      </c>
      <c r="O455" s="4" t="e">
        <f ca="1">INDEX(INDIRECT($4:$4),Table1[//DB])</f>
        <v>#N/A</v>
      </c>
      <c r="P455" s="4" t="e">
        <f ca="1">INDEX(INDIRECT($4:$4),Table1[//DB])</f>
        <v>#N/A</v>
      </c>
      <c r="Q455" s="4" t="e">
        <f ca="1">INDEX(INDIRECT($4:$4),Table1[//DB])</f>
        <v>#N/A</v>
      </c>
      <c r="R455" s="4" t="e">
        <f ca="1">INDEX(INDIRECT($4:$4),Table1[//DB])</f>
        <v>#N/A</v>
      </c>
      <c r="S455" s="4" t="e">
        <f ca="1">INDEX(INDIRECT($4:$4),Table1[//DB])</f>
        <v>#N/A</v>
      </c>
      <c r="T455" s="4" t="e">
        <f ca="1">INDEX(INDIRECT($4:$4),Table1[//DB])</f>
        <v>#N/A</v>
      </c>
      <c r="U455" s="4" t="e">
        <f ca="1">INDEX(INDIRECT($4:$4),Table1[//DB])</f>
        <v>#N/A</v>
      </c>
      <c r="V455" s="4"/>
      <c r="W455" s="2">
        <f>INDEX([1]!NOTA[C],Table1[[#This Row],[//NOTA]])</f>
        <v>0</v>
      </c>
      <c r="X455" s="2" t="e">
        <f ca="1">IF(Table1[[#This Row],[Column5]]/Table1[[#This Row],[QTY X]]=Table1[[#This Row],[CTN]],Table1[[#This Row],[Column5]]/Table1[[#This Row],[QTY X]],Table1[[#This Row],[Column5]]/Table1[[#This Row],[QTY X]]&amp;" xxx ")</f>
        <v>#N/A</v>
      </c>
      <c r="Y455" s="2">
        <f ca="1">INDEX(INDIRECT($2:$2),Table1[//NOTA])</f>
        <v>0</v>
      </c>
      <c r="Z455" s="2" t="str">
        <f>IF(Table1[[#This Row],[CTN]]&lt;1,"",INDEX([1]!NOTA[QTY],Table1[[#This Row],[//NOTA]]))</f>
        <v/>
      </c>
      <c r="AA455" s="2" t="str">
        <f>IF(Table1[[#This Row],[CTN]]&lt;1,"",INDEX([1]!NOTA[STN],Table1[[#This Row],[//NOTA]]))</f>
        <v/>
      </c>
      <c r="AB455" s="2" t="e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#N/A</v>
      </c>
      <c r="AC455" s="4">
        <f>IF(Table1[[#This Row],[CTN]]&lt;1,INDEX([1]!NOTA[QTY],Table1[[#This Row],[//NOTA]]),"")</f>
        <v>240</v>
      </c>
      <c r="AD455" s="4" t="str">
        <f>IF(Table1[[#This Row],[SISA]]="","",INDEX([1]!NOTA[STN],Table1[[#This Row],[//NOTA]]))</f>
        <v>PCS</v>
      </c>
      <c r="AE455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240</v>
      </c>
      <c r="AF455" s="2" t="e">
        <f ca="1">IF(Table1[[#This Row],[SISA X]]="","",Table1[[#This Row],[STN X]])</f>
        <v>#N/A</v>
      </c>
      <c r="AG455" s="2" t="str">
        <f ca="1">IF(AND(AX$5:AX$509&gt;=$3:$3,AX$5:AX$509&lt;=$4:$4),Table1[[#This Row],[CTN]],"")</f>
        <v/>
      </c>
      <c r="AH455" s="2" t="str">
        <f ca="1">IF(Table1[[#This Row],[CTN_MG_1]]="","",Table1[[#This Row],[SISA X]])</f>
        <v/>
      </c>
      <c r="AI455" s="2" t="str">
        <f ca="1">IF(Table1[[#This Row],[QTY_ECER_MG_1]]="","",Table1[[#This Row],[STN SISA X]])</f>
        <v/>
      </c>
      <c r="AJ455" s="2" t="str">
        <f ca="1">IF(Table1[[#This Row],[CTN_MG_1]]="","",COUNT(AG$6:AG455))</f>
        <v/>
      </c>
      <c r="AK455" s="2" t="str">
        <f ca="1">IF(AND(Table1[TGL_H]&gt;=$3:$3,Table1[TGL_H]&lt;=$4:$4),Table1[CTN],"")</f>
        <v/>
      </c>
      <c r="AL455" s="2" t="str">
        <f ca="1">IF(Table1[[#This Row],[CTN_MG_2]]="","",Table1[[#This Row],[SISA X]])</f>
        <v/>
      </c>
      <c r="AM455" s="2" t="str">
        <f ca="1">IF(Table1[[#This Row],[QTY_ECER_MG_2]]="","",Table1[[#This Row],[STN SISA X]])</f>
        <v/>
      </c>
      <c r="AN455" s="2" t="str">
        <f ca="1">IF(Table1[[#This Row],[CTN_MG_2]]="","",COUNT(AK$6:AK455))</f>
        <v/>
      </c>
      <c r="AO455" s="2">
        <f ca="1">IF(AND(AX$5:AX$509&gt;=$3:$3,AX$5:AX$509&lt;=$4:$4),Table1[[#This Row],[CTN]],"")</f>
        <v>0</v>
      </c>
      <c r="AP455" s="2">
        <f ca="1">IF(Table1[[#This Row],[CTN_MG_3]]="","",Table1[[#This Row],[SISA X]])</f>
        <v>240</v>
      </c>
      <c r="AQ455" s="2" t="e">
        <f ca="1">IF(Table1[[#This Row],[QTY_ECER_MG_3]]="","",Table1[[#This Row],[STN SISA X]])</f>
        <v>#N/A</v>
      </c>
      <c r="AR455" s="4">
        <f ca="1">IF(Table1[[#This Row],[CTN_MG_3]]="","",COUNT(AO$6:AO455))</f>
        <v>133</v>
      </c>
      <c r="AS455" s="4" t="str">
        <f ca="1">IF(AND(Table1[[#This Row],[TGL_H]]&gt;=$3:$3,Table1[[#This Row],[TGL_H]]&lt;=$4:$4),Table1[[#This Row],[CTN]],"")</f>
        <v/>
      </c>
      <c r="AT455" s="4" t="str">
        <f ca="1">IF(Table1[[#This Row],[CTN_MG_4]]="","",Table1[[#This Row],[SISA X]])</f>
        <v/>
      </c>
      <c r="AU455" s="4" t="str">
        <f ca="1">IF(Table1[[#This Row],[QTY_ECER_MG_4]]="","",Table1[[#This Row],[STN SISA X]])</f>
        <v/>
      </c>
      <c r="AV455" s="4" t="str">
        <f ca="1">IF(Table1[[#This Row],[CTN_MG_4]]="","",COUNT(AS$6:AS455))</f>
        <v/>
      </c>
      <c r="AW455" s="4">
        <f ca="1">IF(Table1[[#This Row],[ID_4]]="",IF(Table1[[#This Row],[ID_3]]="",IF(Table1[[#This Row],[ID_2]]="",IF(Table1[[#This Row],[ID_1]]="","",1),2),3),4)</f>
        <v>3</v>
      </c>
      <c r="AX455" s="3">
        <f ca="1">INDEX([1]!NOTA[TGL_H],Table1[[#This Row],[//NOTA]])</f>
        <v>45127</v>
      </c>
    </row>
    <row r="456" spans="1:50" x14ac:dyDescent="0.25">
      <c r="A456" s="1">
        <v>563</v>
      </c>
      <c r="D456" s="4" t="str">
        <f ca="1">INDEX([1]!NOTA[NB NOTA_C_QTY],Table1[[#This Row],[//NOTA]])</f>
        <v>oilpastelop36sppcaseseaworldjk6box6setartomoro</v>
      </c>
      <c r="E456" s="4" t="str">
        <f ca="1">INDEX([1]!NOTA[NB NOTA_C_QTY],Table1[[#This Row],[//NOTA]])&amp;Table1[[#This Row],[MINGGU]]</f>
        <v>oilpastelop36sppcaseseaworldjk6box6setartomoro3</v>
      </c>
      <c r="F456" s="4">
        <f t="shared" si="9"/>
        <v>563</v>
      </c>
      <c r="G456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56" s="4">
        <f ca="1">MATCH(Table1[[#This Row],[NB NOTA_C_QTY]],[2]!db[NB NOTA_C_QTY+F],0)</f>
        <v>603</v>
      </c>
      <c r="I456" s="4" t="str">
        <f ca="1">INDEX(INDIRECT($4:$4),Table1[//DB])</f>
        <v>O pastel JK 36W OP-36 S</v>
      </c>
      <c r="J456" s="4" t="str">
        <f ca="1">INDEX(INDIRECT($4:$4),Table1[//DB])</f>
        <v>ARTO MORO</v>
      </c>
      <c r="K456" s="5" t="str">
        <f ca="1">INDEX(INDIRECT($4:$4),Table1[//DB])</f>
        <v>ATALI</v>
      </c>
      <c r="L456" s="4" t="str">
        <f ca="1">INDEX(INDIRECT($4:$4),Table1[//DB])</f>
        <v>6 BOX (6 SET)</v>
      </c>
      <c r="M456" s="4" t="str">
        <f ca="1">INDEX(INDIRECT($4:$4),Table1[//DB])</f>
        <v>cr/op</v>
      </c>
      <c r="N456" s="4" t="str">
        <f ca="1">INDEX(INDIRECT($4:$4),Table1[//DB])</f>
        <v>6</v>
      </c>
      <c r="O456" s="4" t="str">
        <f ca="1">INDEX(INDIRECT($4:$4),Table1[//DB])</f>
        <v>BOX</v>
      </c>
      <c r="P456" s="4" t="str">
        <f ca="1">INDEX(INDIRECT($4:$4),Table1[//DB])</f>
        <v>6</v>
      </c>
      <c r="Q456" s="4" t="str">
        <f ca="1">INDEX(INDIRECT($4:$4),Table1[//DB])</f>
        <v>SET</v>
      </c>
      <c r="R456" s="4" t="str">
        <f ca="1">INDEX(INDIRECT($4:$4),Table1[//DB])</f>
        <v/>
      </c>
      <c r="S456" s="4" t="str">
        <f ca="1">INDEX(INDIRECT($4:$4),Table1[//DB])</f>
        <v/>
      </c>
      <c r="T456" s="4">
        <f ca="1">INDEX(INDIRECT($4:$4),Table1[//DB])</f>
        <v>36</v>
      </c>
      <c r="U456" s="4" t="str">
        <f ca="1">INDEX(INDIRECT($4:$4),Table1[//DB])</f>
        <v>SET</v>
      </c>
      <c r="V456" s="4"/>
      <c r="W456" s="2">
        <f>INDEX([1]!NOTA[C],Table1[[#This Row],[//NOTA]])</f>
        <v>10</v>
      </c>
      <c r="X456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456" s="2">
        <f ca="1">INDEX(INDIRECT($2:$2),Table1[//NOTA])</f>
        <v>1</v>
      </c>
      <c r="Z456" s="2">
        <f>IF(Table1[[#This Row],[CTN]]&lt;1,"",INDEX([1]!NOTA[QTY],Table1[[#This Row],[//NOTA]]))</f>
        <v>360</v>
      </c>
      <c r="AA456" s="2" t="str">
        <f>IF(Table1[[#This Row],[CTN]]&lt;1,"",INDEX([1]!NOTA[STN],Table1[[#This Row],[//NOTA]]))</f>
        <v>SET</v>
      </c>
      <c r="AB45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360</v>
      </c>
      <c r="AC456" s="4" t="str">
        <f>IF(Table1[[#This Row],[CTN]]&lt;1,INDEX([1]!NOTA[QTY],Table1[[#This Row],[//NOTA]]),"")</f>
        <v/>
      </c>
      <c r="AD456" s="4" t="str">
        <f>IF(Table1[[#This Row],[SISA]]="","",INDEX([1]!NOTA[STN],Table1[[#This Row],[//NOTA]]))</f>
        <v/>
      </c>
      <c r="AE45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56" s="2" t="str">
        <f>IF(Table1[[#This Row],[SISA X]]="","",Table1[[#This Row],[STN X]])</f>
        <v/>
      </c>
      <c r="AG456" s="2" t="str">
        <f ca="1">IF(AND(AX$5:AX$592&gt;=$3:$3,AX$5:AX$592&lt;=$4:$4),Table1[[#This Row],[CTN]],"")</f>
        <v/>
      </c>
      <c r="AH456" s="2" t="str">
        <f ca="1">IF(Table1[[#This Row],[CTN_MG_1]]="","",Table1[[#This Row],[SISA X]])</f>
        <v/>
      </c>
      <c r="AI456" s="2" t="str">
        <f ca="1">IF(Table1[[#This Row],[QTY_ECER_MG_1]]="","",Table1[[#This Row],[STN SISA X]])</f>
        <v/>
      </c>
      <c r="AJ456" s="2" t="str">
        <f ca="1">IF(Table1[[#This Row],[CTN_MG_1]]="","",COUNT(AG$6:AG456))</f>
        <v/>
      </c>
      <c r="AK456" s="2" t="str">
        <f ca="1">IF(AND(Table1[TGL_H]&gt;=$3:$3,Table1[TGL_H]&lt;=$4:$4),Table1[CTN],"")</f>
        <v/>
      </c>
      <c r="AL456" s="2" t="str">
        <f ca="1">IF(Table1[[#This Row],[CTN_MG_2]]="","",Table1[[#This Row],[SISA X]])</f>
        <v/>
      </c>
      <c r="AM456" s="2" t="str">
        <f ca="1">IF(Table1[[#This Row],[QTY_ECER_MG_2]]="","",Table1[[#This Row],[STN SISA X]])</f>
        <v/>
      </c>
      <c r="AN456" s="2" t="str">
        <f ca="1">IF(Table1[[#This Row],[CTN_MG_2]]="","",COUNT(AK$6:AK456))</f>
        <v/>
      </c>
      <c r="AO456" s="2">
        <f ca="1">IF(AND(AX$5:AX$592&gt;=$3:$3,AX$5:AX$592&lt;=$4:$4),Table1[[#This Row],[CTN]],"")</f>
        <v>10</v>
      </c>
      <c r="AP456" s="2" t="str">
        <f ca="1">IF(Table1[[#This Row],[CTN_MG_3]]="","",Table1[[#This Row],[SISA X]])</f>
        <v/>
      </c>
      <c r="AQ456" s="2" t="str">
        <f ca="1">IF(Table1[[#This Row],[QTY_ECER_MG_3]]="","",Table1[[#This Row],[STN SISA X]])</f>
        <v/>
      </c>
      <c r="AR456" s="4">
        <f ca="1">IF(Table1[[#This Row],[CTN_MG_3]]="","",COUNT(AO$6:AO456))</f>
        <v>134</v>
      </c>
      <c r="AS456" s="4" t="str">
        <f ca="1">IF(AND(Table1[[#This Row],[TGL_H]]&gt;=$3:$3,Table1[[#This Row],[TGL_H]]&lt;=$4:$4),Table1[[#This Row],[CTN]],"")</f>
        <v/>
      </c>
      <c r="AT456" s="4" t="str">
        <f ca="1">IF(Table1[[#This Row],[CTN_MG_4]]="","",Table1[[#This Row],[SISA X]])</f>
        <v/>
      </c>
      <c r="AU456" s="4" t="str">
        <f ca="1">IF(Table1[[#This Row],[QTY_ECER_MG_4]]="","",Table1[[#This Row],[STN SISA X]])</f>
        <v/>
      </c>
      <c r="AV456" s="4" t="str">
        <f ca="1">IF(Table1[[#This Row],[CTN_MG_4]]="","",COUNT(AS$6:AS456))</f>
        <v/>
      </c>
      <c r="AW456" s="4">
        <f ca="1">IF(Table1[[#This Row],[ID_4]]="",IF(Table1[[#This Row],[ID_3]]="",IF(Table1[[#This Row],[ID_2]]="",IF(Table1[[#This Row],[ID_1]]="","",1),2),3),4)</f>
        <v>3</v>
      </c>
      <c r="AX456" s="3">
        <f ca="1">INDEX([1]!NOTA[TGL_H],Table1[[#This Row],[//NOTA]])</f>
        <v>45127</v>
      </c>
    </row>
    <row r="457" spans="1:50" x14ac:dyDescent="0.25">
      <c r="A457" s="1">
        <v>564</v>
      </c>
      <c r="D457" s="4" t="str">
        <f ca="1">INDEX([1]!NOTA[NB NOTA_C_QTY],Table1[[#This Row],[//NOTA]])</f>
        <v>oilpastelop12crroundjk6box24setartomoro</v>
      </c>
      <c r="E457" s="4" t="str">
        <f ca="1">INDEX([1]!NOTA[NB NOTA_C_QTY],Table1[[#This Row],[//NOTA]])&amp;Table1[[#This Row],[MINGGU]]</f>
        <v>oilpastelop12crroundjk6box24setartomoro3</v>
      </c>
      <c r="F457" s="4">
        <f t="shared" si="9"/>
        <v>564</v>
      </c>
      <c r="G457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57" s="4">
        <f ca="1">MATCH(Table1[[#This Row],[NB NOTA_C_QTY]],[2]!db[NB NOTA_C_QTY+F],0)</f>
        <v>598</v>
      </c>
      <c r="I457" s="4" t="str">
        <f ca="1">INDEX(INDIRECT($4:$4),Table1[//DB])</f>
        <v>O pastel JK 12W OP-12 CR Round</v>
      </c>
      <c r="J457" s="4" t="str">
        <f ca="1">INDEX(INDIRECT($4:$4),Table1[//DB])</f>
        <v>ARTO MORO</v>
      </c>
      <c r="K457" s="5" t="str">
        <f ca="1">INDEX(INDIRECT($4:$4),Table1[//DB])</f>
        <v>ATALI</v>
      </c>
      <c r="L457" s="4" t="str">
        <f ca="1">INDEX(INDIRECT($4:$4),Table1[//DB])</f>
        <v>6 BOX (24 SET)</v>
      </c>
      <c r="M457" s="4" t="str">
        <f ca="1">INDEX(INDIRECT($4:$4),Table1[//DB])</f>
        <v>cr/op</v>
      </c>
      <c r="N457" s="4" t="str">
        <f ca="1">INDEX(INDIRECT($4:$4),Table1[//DB])</f>
        <v>6</v>
      </c>
      <c r="O457" s="4" t="str">
        <f ca="1">INDEX(INDIRECT($4:$4),Table1[//DB])</f>
        <v>BOX</v>
      </c>
      <c r="P457" s="4" t="str">
        <f ca="1">INDEX(INDIRECT($4:$4),Table1[//DB])</f>
        <v>24</v>
      </c>
      <c r="Q457" s="4" t="str">
        <f ca="1">INDEX(INDIRECT($4:$4),Table1[//DB])</f>
        <v>SET</v>
      </c>
      <c r="R457" s="4" t="str">
        <f ca="1">INDEX(INDIRECT($4:$4),Table1[//DB])</f>
        <v/>
      </c>
      <c r="S457" s="4" t="str">
        <f ca="1">INDEX(INDIRECT($4:$4),Table1[//DB])</f>
        <v/>
      </c>
      <c r="T457" s="4">
        <f ca="1">INDEX(INDIRECT($4:$4),Table1[//DB])</f>
        <v>144</v>
      </c>
      <c r="U457" s="4" t="str">
        <f ca="1">INDEX(INDIRECT($4:$4),Table1[//DB])</f>
        <v>SET</v>
      </c>
      <c r="V457" s="4"/>
      <c r="W457" s="2">
        <f>INDEX([1]!NOTA[C],Table1[[#This Row],[//NOTA]])</f>
        <v>1</v>
      </c>
      <c r="X457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57" s="2">
        <f ca="1">INDEX(INDIRECT($2:$2),Table1[//NOTA])</f>
        <v>1</v>
      </c>
      <c r="Z457" s="2">
        <f>IF(Table1[[#This Row],[CTN]]&lt;1,"",INDEX([1]!NOTA[QTY],Table1[[#This Row],[//NOTA]]))</f>
        <v>144</v>
      </c>
      <c r="AA457" s="2" t="str">
        <f>IF(Table1[[#This Row],[CTN]]&lt;1,"",INDEX([1]!NOTA[STN],Table1[[#This Row],[//NOTA]]))</f>
        <v>SET</v>
      </c>
      <c r="AB45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</v>
      </c>
      <c r="AC457" s="4" t="str">
        <f>IF(Table1[[#This Row],[CTN]]&lt;1,INDEX([1]!NOTA[QTY],Table1[[#This Row],[//NOTA]]),"")</f>
        <v/>
      </c>
      <c r="AD457" s="4" t="str">
        <f>IF(Table1[[#This Row],[SISA]]="","",INDEX([1]!NOTA[STN],Table1[[#This Row],[//NOTA]]))</f>
        <v/>
      </c>
      <c r="AE45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57" s="2" t="str">
        <f>IF(Table1[[#This Row],[SISA X]]="","",Table1[[#This Row],[STN X]])</f>
        <v/>
      </c>
      <c r="AG457" s="2" t="str">
        <f ca="1">IF(AND(AX$5:AX$509&gt;=$3:$3,AX$5:AX$509&lt;=$4:$4),Table1[[#This Row],[CTN]],"")</f>
        <v/>
      </c>
      <c r="AH457" s="2" t="str">
        <f ca="1">IF(Table1[[#This Row],[CTN_MG_1]]="","",Table1[[#This Row],[SISA X]])</f>
        <v/>
      </c>
      <c r="AI457" s="2" t="str">
        <f ca="1">IF(Table1[[#This Row],[QTY_ECER_MG_1]]="","",Table1[[#This Row],[STN SISA X]])</f>
        <v/>
      </c>
      <c r="AJ457" s="2" t="str">
        <f ca="1">IF(Table1[[#This Row],[CTN_MG_1]]="","",COUNT(AG$6:AG457))</f>
        <v/>
      </c>
      <c r="AK457" s="2" t="str">
        <f ca="1">IF(AND(Table1[TGL_H]&gt;=$3:$3,Table1[TGL_H]&lt;=$4:$4),Table1[CTN],"")</f>
        <v/>
      </c>
      <c r="AL457" s="2" t="str">
        <f ca="1">IF(Table1[[#This Row],[CTN_MG_2]]="","",Table1[[#This Row],[SISA X]])</f>
        <v/>
      </c>
      <c r="AM457" s="2" t="str">
        <f ca="1">IF(Table1[[#This Row],[QTY_ECER_MG_2]]="","",Table1[[#This Row],[STN SISA X]])</f>
        <v/>
      </c>
      <c r="AN457" s="2" t="str">
        <f ca="1">IF(Table1[[#This Row],[CTN_MG_2]]="","",COUNT(AK$6:AK457))</f>
        <v/>
      </c>
      <c r="AO457" s="2">
        <f ca="1">IF(AND(AX$5:AX$509&gt;=$3:$3,AX$5:AX$509&lt;=$4:$4),Table1[[#This Row],[CTN]],"")</f>
        <v>1</v>
      </c>
      <c r="AP457" s="2" t="str">
        <f ca="1">IF(Table1[[#This Row],[CTN_MG_3]]="","",Table1[[#This Row],[SISA X]])</f>
        <v/>
      </c>
      <c r="AQ457" s="2" t="str">
        <f ca="1">IF(Table1[[#This Row],[QTY_ECER_MG_3]]="","",Table1[[#This Row],[STN SISA X]])</f>
        <v/>
      </c>
      <c r="AR457" s="4">
        <f ca="1">IF(Table1[[#This Row],[CTN_MG_3]]="","",COUNT(AO$6:AO457))</f>
        <v>135</v>
      </c>
      <c r="AS457" s="4" t="str">
        <f ca="1">IF(AND(Table1[[#This Row],[TGL_H]]&gt;=$3:$3,Table1[[#This Row],[TGL_H]]&lt;=$4:$4),Table1[[#This Row],[CTN]],"")</f>
        <v/>
      </c>
      <c r="AT457" s="4" t="str">
        <f ca="1">IF(Table1[[#This Row],[CTN_MG_4]]="","",Table1[[#This Row],[SISA X]])</f>
        <v/>
      </c>
      <c r="AU457" s="4" t="str">
        <f ca="1">IF(Table1[[#This Row],[QTY_ECER_MG_4]]="","",Table1[[#This Row],[STN SISA X]])</f>
        <v/>
      </c>
      <c r="AV457" s="4" t="str">
        <f ca="1">IF(Table1[[#This Row],[CTN_MG_4]]="","",COUNT(AS$6:AS457))</f>
        <v/>
      </c>
      <c r="AW457" s="4">
        <f ca="1">IF(Table1[[#This Row],[ID_4]]="",IF(Table1[[#This Row],[ID_3]]="",IF(Table1[[#This Row],[ID_2]]="",IF(Table1[[#This Row],[ID_1]]="","",1),2),3),4)</f>
        <v>3</v>
      </c>
      <c r="AX457" s="3">
        <f ca="1">INDEX([1]!NOTA[TGL_H],Table1[[#This Row],[//NOTA]])</f>
        <v>45127</v>
      </c>
    </row>
    <row r="458" spans="1:50" x14ac:dyDescent="0.25">
      <c r="A458" s="1">
        <v>565</v>
      </c>
      <c r="D458" s="4" t="str">
        <f ca="1">INDEX([1]!NOTA[NB NOTA_C_QTY],Table1[[#This Row],[//NOTA]])</f>
        <v>pencilp882bjk30grsartomoro</v>
      </c>
      <c r="E458" s="4" t="str">
        <f ca="1">INDEX([1]!NOTA[NB NOTA_C_QTY],Table1[[#This Row],[//NOTA]])&amp;Table1[[#This Row],[MINGGU]]</f>
        <v>pencilp882bjk30grsartomoro3</v>
      </c>
      <c r="F458" s="4">
        <f t="shared" si="9"/>
        <v>565</v>
      </c>
      <c r="G458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58" s="4">
        <f ca="1">MATCH(Table1[[#This Row],[NB NOTA_C_QTY]],[2]!db[NB NOTA_C_QTY+F],0)</f>
        <v>708</v>
      </c>
      <c r="I458" s="4" t="str">
        <f ca="1">INDEX(INDIRECT($4:$4),Table1[//DB])</f>
        <v>Pensil JK P-88 2B</v>
      </c>
      <c r="J458" s="4" t="str">
        <f ca="1">INDEX(INDIRECT($4:$4),Table1[//DB])</f>
        <v>ARTO MORO</v>
      </c>
      <c r="K458" s="5" t="str">
        <f ca="1">INDEX(INDIRECT($4:$4),Table1[//DB])</f>
        <v>ATALI</v>
      </c>
      <c r="L458" s="4" t="str">
        <f ca="1">INDEX(INDIRECT($4:$4),Table1[//DB])</f>
        <v>30 GRS</v>
      </c>
      <c r="M458" s="4" t="str">
        <f ca="1">INDEX(INDIRECT($4:$4),Table1[//DB])</f>
        <v>pensil</v>
      </c>
      <c r="N458" s="4" t="str">
        <f ca="1">INDEX(INDIRECT($4:$4),Table1[//DB])</f>
        <v>30</v>
      </c>
      <c r="O458" s="4" t="str">
        <f ca="1">INDEX(INDIRECT($4:$4),Table1[//DB])</f>
        <v>GRS</v>
      </c>
      <c r="P458" s="4">
        <f ca="1">INDEX(INDIRECT($4:$4),Table1[//DB])</f>
        <v>12</v>
      </c>
      <c r="Q458" s="4" t="str">
        <f ca="1">INDEX(INDIRECT($4:$4),Table1[//DB])</f>
        <v>LSN</v>
      </c>
      <c r="R458" s="4">
        <f ca="1">INDEX(INDIRECT($4:$4),Table1[//DB])</f>
        <v>12</v>
      </c>
      <c r="S458" s="4" t="str">
        <f ca="1">INDEX(INDIRECT($4:$4),Table1[//DB])</f>
        <v>PCS</v>
      </c>
      <c r="T458" s="4">
        <f ca="1">INDEX(INDIRECT($4:$4),Table1[//DB])</f>
        <v>4320</v>
      </c>
      <c r="U458" s="4" t="str">
        <f ca="1">INDEX(INDIRECT($4:$4),Table1[//DB])</f>
        <v>PCS</v>
      </c>
      <c r="V458" s="4"/>
      <c r="W458" s="2">
        <f>INDEX([1]!NOTA[C],Table1[[#This Row],[//NOTA]])</f>
        <v>5</v>
      </c>
      <c r="X458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458" s="2">
        <f ca="1">INDEX(INDIRECT($2:$2),Table1[//NOTA])</f>
        <v>5</v>
      </c>
      <c r="Z458" s="2">
        <f>IF(Table1[[#This Row],[CTN]]&lt;1,"",INDEX([1]!NOTA[QTY],Table1[[#This Row],[//NOTA]]))</f>
        <v>150</v>
      </c>
      <c r="AA458" s="2" t="str">
        <f>IF(Table1[[#This Row],[CTN]]&lt;1,"",INDEX([1]!NOTA[STN],Table1[[#This Row],[//NOTA]]))</f>
        <v>GRS</v>
      </c>
      <c r="AB458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21600</v>
      </c>
      <c r="AC458" s="4" t="str">
        <f>IF(Table1[[#This Row],[CTN]]&lt;1,INDEX([1]!NOTA[QTY],Table1[[#This Row],[//NOTA]]),"")</f>
        <v/>
      </c>
      <c r="AD458" s="4" t="str">
        <f>IF(Table1[[#This Row],[SISA]]="","",INDEX([1]!NOTA[STN],Table1[[#This Row],[//NOTA]]))</f>
        <v/>
      </c>
      <c r="AE45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58" s="2" t="str">
        <f>IF(Table1[[#This Row],[SISA X]]="","",Table1[[#This Row],[STN X]])</f>
        <v/>
      </c>
      <c r="AG458" s="2" t="str">
        <f ca="1">IF(AND(AX$5:AX$509&gt;=$3:$3,AX$5:AX$509&lt;=$4:$4),Table1[[#This Row],[CTN]],"")</f>
        <v/>
      </c>
      <c r="AH458" s="2" t="str">
        <f ca="1">IF(Table1[[#This Row],[CTN_MG_1]]="","",Table1[[#This Row],[SISA X]])</f>
        <v/>
      </c>
      <c r="AI458" s="2" t="str">
        <f ca="1">IF(Table1[[#This Row],[QTY_ECER_MG_1]]="","",Table1[[#This Row],[STN SISA X]])</f>
        <v/>
      </c>
      <c r="AJ458" s="2" t="str">
        <f ca="1">IF(Table1[[#This Row],[CTN_MG_1]]="","",COUNT(AG$6:AG458))</f>
        <v/>
      </c>
      <c r="AK458" s="2" t="str">
        <f ca="1">IF(AND(Table1[TGL_H]&gt;=$3:$3,Table1[TGL_H]&lt;=$4:$4),Table1[CTN],"")</f>
        <v/>
      </c>
      <c r="AL458" s="2" t="str">
        <f ca="1">IF(Table1[[#This Row],[CTN_MG_2]]="","",Table1[[#This Row],[SISA X]])</f>
        <v/>
      </c>
      <c r="AM458" s="2" t="str">
        <f ca="1">IF(Table1[[#This Row],[QTY_ECER_MG_2]]="","",Table1[[#This Row],[STN SISA X]])</f>
        <v/>
      </c>
      <c r="AN458" s="2" t="str">
        <f ca="1">IF(Table1[[#This Row],[CTN_MG_2]]="","",COUNT(AK$6:AK458))</f>
        <v/>
      </c>
      <c r="AO458" s="2">
        <f ca="1">IF(AND(AX$5:AX$509&gt;=$3:$3,AX$5:AX$509&lt;=$4:$4),Table1[[#This Row],[CTN]],"")</f>
        <v>5</v>
      </c>
      <c r="AP458" s="2" t="str">
        <f ca="1">IF(Table1[[#This Row],[CTN_MG_3]]="","",Table1[[#This Row],[SISA X]])</f>
        <v/>
      </c>
      <c r="AQ458" s="2" t="str">
        <f ca="1">IF(Table1[[#This Row],[QTY_ECER_MG_3]]="","",Table1[[#This Row],[STN SISA X]])</f>
        <v/>
      </c>
      <c r="AR458" s="4">
        <f ca="1">IF(Table1[[#This Row],[CTN_MG_3]]="","",COUNT(AO$6:AO458))</f>
        <v>136</v>
      </c>
      <c r="AS458" s="4" t="str">
        <f ca="1">IF(AND(Table1[[#This Row],[TGL_H]]&gt;=$3:$3,Table1[[#This Row],[TGL_H]]&lt;=$4:$4),Table1[[#This Row],[CTN]],"")</f>
        <v/>
      </c>
      <c r="AT458" s="4" t="str">
        <f ca="1">IF(Table1[[#This Row],[CTN_MG_4]]="","",Table1[[#This Row],[SISA X]])</f>
        <v/>
      </c>
      <c r="AU458" s="4" t="str">
        <f ca="1">IF(Table1[[#This Row],[QTY_ECER_MG_4]]="","",Table1[[#This Row],[STN SISA X]])</f>
        <v/>
      </c>
      <c r="AV458" s="4" t="str">
        <f ca="1">IF(Table1[[#This Row],[CTN_MG_4]]="","",COUNT(AS$6:AS458))</f>
        <v/>
      </c>
      <c r="AW458" s="4">
        <f ca="1">IF(Table1[[#This Row],[ID_4]]="",IF(Table1[[#This Row],[ID_3]]="",IF(Table1[[#This Row],[ID_2]]="",IF(Table1[[#This Row],[ID_1]]="","",1),2),3),4)</f>
        <v>3</v>
      </c>
      <c r="AX458" s="3">
        <f ca="1">INDEX([1]!NOTA[TGL_H],Table1[[#This Row],[//NOTA]])</f>
        <v>45127</v>
      </c>
    </row>
    <row r="459" spans="1:50" x14ac:dyDescent="0.25">
      <c r="A459" s="1">
        <v>566</v>
      </c>
      <c r="D459" s="4" t="str">
        <f ca="1">INDEX([1]!NOTA[NB NOTA_C_QTY],Table1[[#This Row],[//NOTA]])</f>
        <v>staplerhd10cljk20lsnartomoro</v>
      </c>
      <c r="E459" s="4" t="str">
        <f ca="1">INDEX([1]!NOTA[NB NOTA_C_QTY],Table1[[#This Row],[//NOTA]])&amp;Table1[[#This Row],[MINGGU]]</f>
        <v>staplerhd10cljk20lsnartomoro3</v>
      </c>
      <c r="F459" s="4">
        <f t="shared" si="9"/>
        <v>566</v>
      </c>
      <c r="G459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59" s="4">
        <f ca="1">MATCH(Table1[[#This Row],[NB NOTA_C_QTY]],[2]!db[NB NOTA_C_QTY+F],0)</f>
        <v>852</v>
      </c>
      <c r="I459" s="4" t="str">
        <f ca="1">INDEX(INDIRECT($4:$4),Table1[//DB])</f>
        <v>Stapler JK HD-10 CL</v>
      </c>
      <c r="J459" s="4" t="str">
        <f ca="1">INDEX(INDIRECT($4:$4),Table1[//DB])</f>
        <v>ARTO MORO</v>
      </c>
      <c r="K459" s="5" t="str">
        <f ca="1">INDEX(INDIRECT($4:$4),Table1[//DB])</f>
        <v>ATALI</v>
      </c>
      <c r="L459" s="4" t="str">
        <f ca="1">INDEX(INDIRECT($4:$4),Table1[//DB])</f>
        <v>20 LSN</v>
      </c>
      <c r="M459" s="4" t="str">
        <f ca="1">INDEX(INDIRECT($4:$4),Table1[//DB])</f>
        <v>stapler</v>
      </c>
      <c r="N459" s="4" t="str">
        <f ca="1">INDEX(INDIRECT($4:$4),Table1[//DB])</f>
        <v>20</v>
      </c>
      <c r="O459" s="4" t="str">
        <f ca="1">INDEX(INDIRECT($4:$4),Table1[//DB])</f>
        <v>LSN</v>
      </c>
      <c r="P459" s="4">
        <f ca="1">INDEX(INDIRECT($4:$4),Table1[//DB])</f>
        <v>12</v>
      </c>
      <c r="Q459" s="4" t="str">
        <f ca="1">INDEX(INDIRECT($4:$4),Table1[//DB])</f>
        <v>PCS</v>
      </c>
      <c r="R459" s="4" t="str">
        <f ca="1">INDEX(INDIRECT($4:$4),Table1[//DB])</f>
        <v/>
      </c>
      <c r="S459" s="4" t="str">
        <f ca="1">INDEX(INDIRECT($4:$4),Table1[//DB])</f>
        <v/>
      </c>
      <c r="T459" s="4">
        <f ca="1">INDEX(INDIRECT($4:$4),Table1[//DB])</f>
        <v>240</v>
      </c>
      <c r="U459" s="4" t="str">
        <f ca="1">INDEX(INDIRECT($4:$4),Table1[//DB])</f>
        <v>PCS</v>
      </c>
      <c r="V459" s="4"/>
      <c r="W459" s="2">
        <f>INDEX([1]!NOTA[C],Table1[[#This Row],[//NOTA]])</f>
        <v>5</v>
      </c>
      <c r="X459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459" s="2">
        <f ca="1">INDEX(INDIRECT($2:$2),Table1[//NOTA])</f>
        <v>5</v>
      </c>
      <c r="Z459" s="2">
        <f>IF(Table1[[#This Row],[CTN]]&lt;1,"",INDEX([1]!NOTA[QTY],Table1[[#This Row],[//NOTA]]))</f>
        <v>1200</v>
      </c>
      <c r="AA459" s="2" t="str">
        <f>IF(Table1[[#This Row],[CTN]]&lt;1,"",INDEX([1]!NOTA[STN],Table1[[#This Row],[//NOTA]]))</f>
        <v>PCS</v>
      </c>
      <c r="AB45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1200</v>
      </c>
      <c r="AC459" s="4" t="str">
        <f>IF(Table1[[#This Row],[CTN]]&lt;1,INDEX([1]!NOTA[QTY],Table1[[#This Row],[//NOTA]]),"")</f>
        <v/>
      </c>
      <c r="AD459" s="4" t="str">
        <f>IF(Table1[[#This Row],[SISA]]="","",INDEX([1]!NOTA[STN],Table1[[#This Row],[//NOTA]]))</f>
        <v/>
      </c>
      <c r="AE45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59" s="2" t="str">
        <f>IF(Table1[[#This Row],[SISA X]]="","",Table1[[#This Row],[STN X]])</f>
        <v/>
      </c>
      <c r="AG459" s="2" t="str">
        <f ca="1">IF(AND(AX$5:AX$502&gt;=$3:$3,AX$5:AX$502&lt;=$4:$4),Table1[[#This Row],[CTN]],"")</f>
        <v/>
      </c>
      <c r="AH459" s="2" t="str">
        <f ca="1">IF(Table1[[#This Row],[CTN_MG_1]]="","",Table1[[#This Row],[SISA X]])</f>
        <v/>
      </c>
      <c r="AI459" s="2" t="str">
        <f ca="1">IF(Table1[[#This Row],[QTY_ECER_MG_1]]="","",Table1[[#This Row],[STN SISA X]])</f>
        <v/>
      </c>
      <c r="AJ459" s="2" t="str">
        <f ca="1">IF(Table1[[#This Row],[CTN_MG_1]]="","",COUNT(AG$6:AG459))</f>
        <v/>
      </c>
      <c r="AK459" s="2" t="str">
        <f ca="1">IF(AND(Table1[TGL_H]&gt;=$3:$3,Table1[TGL_H]&lt;=$4:$4),Table1[CTN],"")</f>
        <v/>
      </c>
      <c r="AL459" s="2" t="str">
        <f ca="1">IF(Table1[[#This Row],[CTN_MG_2]]="","",Table1[[#This Row],[SISA X]])</f>
        <v/>
      </c>
      <c r="AM459" s="2" t="str">
        <f ca="1">IF(Table1[[#This Row],[QTY_ECER_MG_2]]="","",Table1[[#This Row],[STN SISA X]])</f>
        <v/>
      </c>
      <c r="AN459" s="2" t="str">
        <f ca="1">IF(Table1[[#This Row],[CTN_MG_2]]="","",COUNT(AK$6:AK459))</f>
        <v/>
      </c>
      <c r="AO459" s="2">
        <f ca="1">IF(AND(AX$5:AX$502&gt;=$3:$3,AX$5:AX$502&lt;=$4:$4),Table1[[#This Row],[CTN]],"")</f>
        <v>5</v>
      </c>
      <c r="AP459" s="2" t="str">
        <f ca="1">IF(Table1[[#This Row],[CTN_MG_3]]="","",Table1[[#This Row],[SISA X]])</f>
        <v/>
      </c>
      <c r="AQ459" s="2" t="str">
        <f ca="1">IF(Table1[[#This Row],[QTY_ECER_MG_3]]="","",Table1[[#This Row],[STN SISA X]])</f>
        <v/>
      </c>
      <c r="AR459" s="4">
        <f ca="1">IF(Table1[[#This Row],[CTN_MG_3]]="","",COUNT(AO$6:AO459))</f>
        <v>137</v>
      </c>
      <c r="AS459" s="4" t="str">
        <f ca="1">IF(AND(Table1[[#This Row],[TGL_H]]&gt;=$3:$3,Table1[[#This Row],[TGL_H]]&lt;=$4:$4),Table1[[#This Row],[CTN]],"")</f>
        <v/>
      </c>
      <c r="AT459" s="4" t="str">
        <f ca="1">IF(Table1[[#This Row],[CTN_MG_4]]="","",Table1[[#This Row],[SISA X]])</f>
        <v/>
      </c>
      <c r="AU459" s="4" t="str">
        <f ca="1">IF(Table1[[#This Row],[QTY_ECER_MG_4]]="","",Table1[[#This Row],[STN SISA X]])</f>
        <v/>
      </c>
      <c r="AV459" s="4" t="str">
        <f ca="1">IF(Table1[[#This Row],[CTN_MG_4]]="","",COUNT(AS$6:AS459))</f>
        <v/>
      </c>
      <c r="AW459" s="4">
        <f ca="1">IF(Table1[[#This Row],[ID_4]]="",IF(Table1[[#This Row],[ID_3]]="",IF(Table1[[#This Row],[ID_2]]="",IF(Table1[[#This Row],[ID_1]]="","",1),2),3),4)</f>
        <v>3</v>
      </c>
      <c r="AX459" s="3">
        <f ca="1">INDEX([1]!NOTA[TGL_H],Table1[[#This Row],[//NOTA]])</f>
        <v>45127</v>
      </c>
    </row>
    <row r="460" spans="1:50" x14ac:dyDescent="0.25">
      <c r="A460" s="1">
        <v>567</v>
      </c>
      <c r="D460" s="4" t="str">
        <f ca="1">INDEX([1]!NOTA[NB NOTA_C_QTY],Table1[[#This Row],[//NOTA]])</f>
        <v>staplerhd10mjk25lsnartomoro</v>
      </c>
      <c r="E460" s="4" t="str">
        <f ca="1">INDEX([1]!NOTA[NB NOTA_C_QTY],Table1[[#This Row],[//NOTA]])&amp;Table1[[#This Row],[MINGGU]]</f>
        <v>staplerhd10mjk25lsnartomoro3</v>
      </c>
      <c r="F460" s="4">
        <f t="shared" si="9"/>
        <v>567</v>
      </c>
      <c r="G460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60" s="4">
        <f ca="1">MATCH(Table1[[#This Row],[NB NOTA_C_QTY]],[2]!db[NB NOTA_C_QTY+F],0)</f>
        <v>854</v>
      </c>
      <c r="I460" s="4" t="str">
        <f ca="1">INDEX(INDIRECT($4:$4),Table1[//DB])</f>
        <v>Stapler JK HD-10 M</v>
      </c>
      <c r="J460" s="4" t="str">
        <f ca="1">INDEX(INDIRECT($4:$4),Table1[//DB])</f>
        <v>ARTO MORO</v>
      </c>
      <c r="K460" s="5" t="str">
        <f ca="1">INDEX(INDIRECT($4:$4),Table1[//DB])</f>
        <v>ATALI</v>
      </c>
      <c r="L460" s="4" t="str">
        <f ca="1">INDEX(INDIRECT($4:$4),Table1[//DB])</f>
        <v>25 LSN</v>
      </c>
      <c r="M460" s="4" t="str">
        <f ca="1">INDEX(INDIRECT($4:$4),Table1[//DB])</f>
        <v>stapler</v>
      </c>
      <c r="N460" s="4" t="str">
        <f ca="1">INDEX(INDIRECT($4:$4),Table1[//DB])</f>
        <v>25</v>
      </c>
      <c r="O460" s="4" t="str">
        <f ca="1">INDEX(INDIRECT($4:$4),Table1[//DB])</f>
        <v>LSN</v>
      </c>
      <c r="P460" s="4">
        <f ca="1">INDEX(INDIRECT($4:$4),Table1[//DB])</f>
        <v>12</v>
      </c>
      <c r="Q460" s="4" t="str">
        <f ca="1">INDEX(INDIRECT($4:$4),Table1[//DB])</f>
        <v>PCS</v>
      </c>
      <c r="R460" s="4" t="str">
        <f ca="1">INDEX(INDIRECT($4:$4),Table1[//DB])</f>
        <v/>
      </c>
      <c r="S460" s="4" t="str">
        <f ca="1">INDEX(INDIRECT($4:$4),Table1[//DB])</f>
        <v/>
      </c>
      <c r="T460" s="4">
        <f ca="1">INDEX(INDIRECT($4:$4),Table1[//DB])</f>
        <v>300</v>
      </c>
      <c r="U460" s="4" t="str">
        <f ca="1">INDEX(INDIRECT($4:$4),Table1[//DB])</f>
        <v>PCS</v>
      </c>
      <c r="V460" s="4"/>
      <c r="W460" s="2">
        <f>INDEX([1]!NOTA[C],Table1[[#This Row],[//NOTA]])</f>
        <v>2</v>
      </c>
      <c r="X460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460" s="2">
        <f ca="1">INDEX(INDIRECT($2:$2),Table1[//NOTA])</f>
        <v>2</v>
      </c>
      <c r="Z460" s="2">
        <f>IF(Table1[[#This Row],[CTN]]&lt;1,"",INDEX([1]!NOTA[QTY],Table1[[#This Row],[//NOTA]]))</f>
        <v>50</v>
      </c>
      <c r="AA460" s="2" t="str">
        <f>IF(Table1[[#This Row],[CTN]]&lt;1,"",INDEX([1]!NOTA[STN],Table1[[#This Row],[//NOTA]]))</f>
        <v>LSN</v>
      </c>
      <c r="AB460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600</v>
      </c>
      <c r="AC460" s="4" t="str">
        <f>IF(Table1[[#This Row],[CTN]]&lt;1,INDEX([1]!NOTA[QTY],Table1[[#This Row],[//NOTA]]),"")</f>
        <v/>
      </c>
      <c r="AD460" s="4" t="str">
        <f>IF(Table1[[#This Row],[SISA]]="","",INDEX([1]!NOTA[STN],Table1[[#This Row],[//NOTA]]))</f>
        <v/>
      </c>
      <c r="AE46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60" s="2" t="str">
        <f>IF(Table1[[#This Row],[SISA X]]="","",Table1[[#This Row],[STN X]])</f>
        <v/>
      </c>
      <c r="AG460" s="2" t="str">
        <f ca="1">IF(AND(AX$5:AX$509&gt;=$3:$3,AX$5:AX$509&lt;=$4:$4),Table1[[#This Row],[CTN]],"")</f>
        <v/>
      </c>
      <c r="AH460" s="2" t="str">
        <f ca="1">IF(Table1[[#This Row],[CTN_MG_1]]="","",Table1[[#This Row],[SISA X]])</f>
        <v/>
      </c>
      <c r="AI460" s="2" t="str">
        <f ca="1">IF(Table1[[#This Row],[QTY_ECER_MG_1]]="","",Table1[[#This Row],[STN SISA X]])</f>
        <v/>
      </c>
      <c r="AJ460" s="2" t="str">
        <f ca="1">IF(Table1[[#This Row],[CTN_MG_1]]="","",COUNT(AG$6:AG460))</f>
        <v/>
      </c>
      <c r="AK460" s="2" t="str">
        <f ca="1">IF(AND(Table1[TGL_H]&gt;=$3:$3,Table1[TGL_H]&lt;=$4:$4),Table1[CTN],"")</f>
        <v/>
      </c>
      <c r="AL460" s="2" t="str">
        <f ca="1">IF(Table1[[#This Row],[CTN_MG_2]]="","",Table1[[#This Row],[SISA X]])</f>
        <v/>
      </c>
      <c r="AM460" s="2" t="str">
        <f ca="1">IF(Table1[[#This Row],[QTY_ECER_MG_2]]="","",Table1[[#This Row],[STN SISA X]])</f>
        <v/>
      </c>
      <c r="AN460" s="2" t="str">
        <f ca="1">IF(Table1[[#This Row],[CTN_MG_2]]="","",COUNT(AK$6:AK460))</f>
        <v/>
      </c>
      <c r="AO460" s="2">
        <f ca="1">IF(AND(AX$5:AX$509&gt;=$3:$3,AX$5:AX$509&lt;=$4:$4),Table1[[#This Row],[CTN]],"")</f>
        <v>2</v>
      </c>
      <c r="AP460" s="2" t="str">
        <f ca="1">IF(Table1[[#This Row],[CTN_MG_3]]="","",Table1[[#This Row],[SISA X]])</f>
        <v/>
      </c>
      <c r="AQ460" s="2" t="str">
        <f ca="1">IF(Table1[[#This Row],[QTY_ECER_MG_3]]="","",Table1[[#This Row],[STN SISA X]])</f>
        <v/>
      </c>
      <c r="AR460" s="4">
        <f ca="1">IF(Table1[[#This Row],[CTN_MG_3]]="","",COUNT(AO$6:AO460))</f>
        <v>138</v>
      </c>
      <c r="AS460" s="4" t="str">
        <f ca="1">IF(AND(Table1[[#This Row],[TGL_H]]&gt;=$3:$3,Table1[[#This Row],[TGL_H]]&lt;=$4:$4),Table1[[#This Row],[CTN]],"")</f>
        <v/>
      </c>
      <c r="AT460" s="4" t="str">
        <f ca="1">IF(Table1[[#This Row],[CTN_MG_4]]="","",Table1[[#This Row],[SISA X]])</f>
        <v/>
      </c>
      <c r="AU460" s="4" t="str">
        <f ca="1">IF(Table1[[#This Row],[QTY_ECER_MG_4]]="","",Table1[[#This Row],[STN SISA X]])</f>
        <v/>
      </c>
      <c r="AV460" s="4" t="str">
        <f ca="1">IF(Table1[[#This Row],[CTN_MG_4]]="","",COUNT(AS$6:AS460))</f>
        <v/>
      </c>
      <c r="AW460" s="4">
        <f ca="1">IF(Table1[[#This Row],[ID_4]]="",IF(Table1[[#This Row],[ID_3]]="",IF(Table1[[#This Row],[ID_2]]="",IF(Table1[[#This Row],[ID_1]]="","",1),2),3),4)</f>
        <v>3</v>
      </c>
      <c r="AX460" s="3">
        <f ca="1">INDEX([1]!NOTA[TGL_H],Table1[[#This Row],[//NOTA]])</f>
        <v>45127</v>
      </c>
    </row>
    <row r="461" spans="1:50" x14ac:dyDescent="0.25">
      <c r="A461" s="1">
        <v>568</v>
      </c>
      <c r="D461" s="4" t="str">
        <f ca="1">INDEX([1]!NOTA[NB NOTA_C_QTY],Table1[[#This Row],[//NOTA]])</f>
        <v>sharpenera63robotjk72pcsartomoro</v>
      </c>
      <c r="E461" s="4" t="str">
        <f ca="1">INDEX([1]!NOTA[NB NOTA_C_QTY],Table1[[#This Row],[//NOTA]])&amp;Table1[[#This Row],[MINGGU]]</f>
        <v>sharpenera63robotjk72pcsartomoro3</v>
      </c>
      <c r="F461" s="4">
        <f t="shared" si="9"/>
        <v>568</v>
      </c>
      <c r="G461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61" s="4">
        <f ca="1">MATCH(Table1[[#This Row],[NB NOTA_C_QTY]],[2]!db[NB NOTA_C_QTY+F],0)</f>
        <v>5</v>
      </c>
      <c r="I461" s="4" t="str">
        <f ca="1">INDEX(INDIRECT($4:$4),Table1[//DB])</f>
        <v>Asahan JK A-63 Robot</v>
      </c>
      <c r="J461" s="4" t="str">
        <f ca="1">INDEX(INDIRECT($4:$4),Table1[//DB])</f>
        <v>ARTO MORO</v>
      </c>
      <c r="K461" s="5" t="str">
        <f ca="1">INDEX(INDIRECT($4:$4),Table1[//DB])</f>
        <v>ATALI</v>
      </c>
      <c r="L461" s="4" t="str">
        <f ca="1">INDEX(INDIRECT($4:$4),Table1[//DB])</f>
        <v>72 PCS</v>
      </c>
      <c r="M461" s="4" t="str">
        <f ca="1">INDEX(INDIRECT($4:$4),Table1[//DB])</f>
        <v>asahan</v>
      </c>
      <c r="N461" s="4" t="str">
        <f ca="1">INDEX(INDIRECT($4:$4),Table1[//DB])</f>
        <v>72</v>
      </c>
      <c r="O461" s="4" t="str">
        <f ca="1">INDEX(INDIRECT($4:$4),Table1[//DB])</f>
        <v>PCS</v>
      </c>
      <c r="P461" s="4" t="str">
        <f ca="1">INDEX(INDIRECT($4:$4),Table1[//DB])</f>
        <v/>
      </c>
      <c r="Q461" s="4" t="str">
        <f ca="1">INDEX(INDIRECT($4:$4),Table1[//DB])</f>
        <v/>
      </c>
      <c r="R461" s="4" t="str">
        <f ca="1">INDEX(INDIRECT($4:$4),Table1[//DB])</f>
        <v/>
      </c>
      <c r="S461" s="4" t="str">
        <f ca="1">INDEX(INDIRECT($4:$4),Table1[//DB])</f>
        <v/>
      </c>
      <c r="T461" s="4">
        <f ca="1">INDEX(INDIRECT($4:$4),Table1[//DB])</f>
        <v>72</v>
      </c>
      <c r="U461" s="4" t="str">
        <f ca="1">INDEX(INDIRECT($4:$4),Table1[//DB])</f>
        <v>PCS</v>
      </c>
      <c r="V461" s="4"/>
      <c r="W461" s="2">
        <f>INDEX([1]!NOTA[C],Table1[[#This Row],[//NOTA]])</f>
        <v>1</v>
      </c>
      <c r="X461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61" s="2">
        <f ca="1">INDEX(INDIRECT($2:$2),Table1[//NOTA])</f>
        <v>1</v>
      </c>
      <c r="Z461" s="2">
        <f>IF(Table1[[#This Row],[CTN]]&lt;1,"",INDEX([1]!NOTA[QTY],Table1[[#This Row],[//NOTA]]))</f>
        <v>72</v>
      </c>
      <c r="AA461" s="2" t="str">
        <f>IF(Table1[[#This Row],[CTN]]&lt;1,"",INDEX([1]!NOTA[STN],Table1[[#This Row],[//NOTA]]))</f>
        <v>PCS</v>
      </c>
      <c r="AB46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</v>
      </c>
      <c r="AC461" s="4" t="str">
        <f>IF(Table1[[#This Row],[CTN]]&lt;1,INDEX([1]!NOTA[QTY],Table1[[#This Row],[//NOTA]]),"")</f>
        <v/>
      </c>
      <c r="AD461" s="4" t="str">
        <f>IF(Table1[[#This Row],[SISA]]="","",INDEX([1]!NOTA[STN],Table1[[#This Row],[//NOTA]]))</f>
        <v/>
      </c>
      <c r="AE46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61" s="2" t="str">
        <f>IF(Table1[[#This Row],[SISA X]]="","",Table1[[#This Row],[STN X]])</f>
        <v/>
      </c>
      <c r="AG461" s="2" t="str">
        <f ca="1">IF(AND(AX$5:AX$502&gt;=$3:$3,AX$5:AX$502&lt;=$4:$4),Table1[[#This Row],[CTN]],"")</f>
        <v/>
      </c>
      <c r="AH461" s="2" t="str">
        <f ca="1">IF(Table1[[#This Row],[CTN_MG_1]]="","",Table1[[#This Row],[SISA X]])</f>
        <v/>
      </c>
      <c r="AI461" s="2" t="str">
        <f ca="1">IF(Table1[[#This Row],[QTY_ECER_MG_1]]="","",Table1[[#This Row],[STN SISA X]])</f>
        <v/>
      </c>
      <c r="AJ461" s="2" t="str">
        <f ca="1">IF(Table1[[#This Row],[CTN_MG_1]]="","",COUNT(AG$6:AG461))</f>
        <v/>
      </c>
      <c r="AK461" s="2" t="str">
        <f ca="1">IF(AND(Table1[TGL_H]&gt;=$3:$3,Table1[TGL_H]&lt;=$4:$4),Table1[CTN],"")</f>
        <v/>
      </c>
      <c r="AL461" s="2" t="str">
        <f ca="1">IF(Table1[[#This Row],[CTN_MG_2]]="","",Table1[[#This Row],[SISA X]])</f>
        <v/>
      </c>
      <c r="AM461" s="2" t="str">
        <f ca="1">IF(Table1[[#This Row],[QTY_ECER_MG_2]]="","",Table1[[#This Row],[STN SISA X]])</f>
        <v/>
      </c>
      <c r="AN461" s="2" t="str">
        <f ca="1">IF(Table1[[#This Row],[CTN_MG_2]]="","",COUNT(AK$6:AK461))</f>
        <v/>
      </c>
      <c r="AO461" s="2">
        <f ca="1">IF(AND(AX$5:AX$502&gt;=$3:$3,AX$5:AX$502&lt;=$4:$4),Table1[[#This Row],[CTN]],"")</f>
        <v>1</v>
      </c>
      <c r="AP461" s="2" t="str">
        <f ca="1">IF(Table1[[#This Row],[CTN_MG_3]]="","",Table1[[#This Row],[SISA X]])</f>
        <v/>
      </c>
      <c r="AQ461" s="2" t="str">
        <f ca="1">IF(Table1[[#This Row],[QTY_ECER_MG_3]]="","",Table1[[#This Row],[STN SISA X]])</f>
        <v/>
      </c>
      <c r="AR461" s="4">
        <f ca="1">IF(Table1[[#This Row],[CTN_MG_3]]="","",COUNT(AO$6:AO461))</f>
        <v>139</v>
      </c>
      <c r="AS461" s="4" t="str">
        <f ca="1">IF(AND(Table1[[#This Row],[TGL_H]]&gt;=$3:$3,Table1[[#This Row],[TGL_H]]&lt;=$4:$4),Table1[[#This Row],[CTN]],"")</f>
        <v/>
      </c>
      <c r="AT461" s="4" t="str">
        <f ca="1">IF(Table1[[#This Row],[CTN_MG_4]]="","",Table1[[#This Row],[SISA X]])</f>
        <v/>
      </c>
      <c r="AU461" s="4" t="str">
        <f ca="1">IF(Table1[[#This Row],[QTY_ECER_MG_4]]="","",Table1[[#This Row],[STN SISA X]])</f>
        <v/>
      </c>
      <c r="AV461" s="4" t="str">
        <f ca="1">IF(Table1[[#This Row],[CTN_MG_4]]="","",COUNT(AS$6:AS461))</f>
        <v/>
      </c>
      <c r="AW461" s="4">
        <f ca="1">IF(Table1[[#This Row],[ID_4]]="",IF(Table1[[#This Row],[ID_3]]="",IF(Table1[[#This Row],[ID_2]]="",IF(Table1[[#This Row],[ID_1]]="","",1),2),3),4)</f>
        <v>3</v>
      </c>
      <c r="AX461" s="3">
        <f ca="1">INDEX([1]!NOTA[TGL_H],Table1[[#This Row],[//NOTA]])</f>
        <v>45127</v>
      </c>
    </row>
    <row r="462" spans="1:50" x14ac:dyDescent="0.25">
      <c r="A462" s="1">
        <v>569</v>
      </c>
      <c r="D462" s="4" t="str">
        <f ca="1">INDEX([1]!NOTA[NB NOTA_C_QTY],Table1[[#This Row],[//NOTA]])</f>
        <v>ballpenbp338vocusblackjk144lsnartomoro</v>
      </c>
      <c r="E462" s="4" t="str">
        <f ca="1">INDEX([1]!NOTA[NB NOTA_C_QTY],Table1[[#This Row],[//NOTA]])&amp;Table1[[#This Row],[MINGGU]]</f>
        <v>ballpenbp338vocusblackjk144lsnartomoro3</v>
      </c>
      <c r="F462" s="4">
        <f t="shared" si="9"/>
        <v>569</v>
      </c>
      <c r="G462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62" s="4">
        <f ca="1">MATCH(Table1[[#This Row],[NB NOTA_C_QTY]],[2]!db[NB NOTA_C_QTY+F],0)</f>
        <v>209</v>
      </c>
      <c r="I462" s="4" t="str">
        <f ca="1">INDEX(INDIRECT($4:$4),Table1[//DB])</f>
        <v>Bp JK BP-338 Vocus hitam</v>
      </c>
      <c r="J462" s="4" t="str">
        <f ca="1">INDEX(INDIRECT($4:$4),Table1[//DB])</f>
        <v>ARTO MORO</v>
      </c>
      <c r="K462" s="5" t="str">
        <f ca="1">INDEX(INDIRECT($4:$4),Table1[//DB])</f>
        <v>ATALI</v>
      </c>
      <c r="L462" s="4" t="str">
        <f ca="1">INDEX(INDIRECT($4:$4),Table1[//DB])</f>
        <v>144 LSN</v>
      </c>
      <c r="M462" s="4" t="str">
        <f ca="1">INDEX(INDIRECT($4:$4),Table1[//DB])</f>
        <v>pen</v>
      </c>
      <c r="N462" s="4" t="str">
        <f ca="1">INDEX(INDIRECT($4:$4),Table1[//DB])</f>
        <v>144</v>
      </c>
      <c r="O462" s="4" t="str">
        <f ca="1">INDEX(INDIRECT($4:$4),Table1[//DB])</f>
        <v>LSN</v>
      </c>
      <c r="P462" s="4">
        <f ca="1">INDEX(INDIRECT($4:$4),Table1[//DB])</f>
        <v>12</v>
      </c>
      <c r="Q462" s="4" t="str">
        <f ca="1">INDEX(INDIRECT($4:$4),Table1[//DB])</f>
        <v>PCS</v>
      </c>
      <c r="R462" s="4" t="str">
        <f ca="1">INDEX(INDIRECT($4:$4),Table1[//DB])</f>
        <v/>
      </c>
      <c r="S462" s="4" t="str">
        <f ca="1">INDEX(INDIRECT($4:$4),Table1[//DB])</f>
        <v/>
      </c>
      <c r="T462" s="4">
        <f ca="1">INDEX(INDIRECT($4:$4),Table1[//DB])</f>
        <v>1728</v>
      </c>
      <c r="U462" s="4" t="str">
        <f ca="1">INDEX(INDIRECT($4:$4),Table1[//DB])</f>
        <v>PCS</v>
      </c>
      <c r="V462" s="4"/>
      <c r="W462" s="2">
        <f>INDEX([1]!NOTA[C],Table1[[#This Row],[//NOTA]])</f>
        <v>1</v>
      </c>
      <c r="X462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62" s="2">
        <f ca="1">INDEX(INDIRECT($2:$2),Table1[//NOTA])</f>
        <v>1</v>
      </c>
      <c r="Z462" s="2">
        <f>IF(Table1[[#This Row],[CTN]]&lt;1,"",INDEX([1]!NOTA[QTY],Table1[[#This Row],[//NOTA]]))</f>
        <v>144</v>
      </c>
      <c r="AA462" s="2" t="str">
        <f>IF(Table1[[#This Row],[CTN]]&lt;1,"",INDEX([1]!NOTA[STN],Table1[[#This Row],[//NOTA]]))</f>
        <v>LSN</v>
      </c>
      <c r="AB462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</v>
      </c>
      <c r="AC462" s="4" t="str">
        <f>IF(Table1[[#This Row],[CTN]]&lt;1,INDEX([1]!NOTA[QTY],Table1[[#This Row],[//NOTA]]),"")</f>
        <v/>
      </c>
      <c r="AD462" s="4" t="str">
        <f>IF(Table1[[#This Row],[SISA]]="","",INDEX([1]!NOTA[STN],Table1[[#This Row],[//NOTA]]))</f>
        <v/>
      </c>
      <c r="AE46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62" s="2" t="str">
        <f>IF(Table1[[#This Row],[SISA X]]="","",Table1[[#This Row],[STN X]])</f>
        <v/>
      </c>
      <c r="AG462" s="2" t="str">
        <f ca="1">IF(AND(AX$5:AX$592&gt;=$3:$3,AX$5:AX$592&lt;=$4:$4),Table1[[#This Row],[CTN]],"")</f>
        <v/>
      </c>
      <c r="AH462" s="2" t="str">
        <f ca="1">IF(Table1[[#This Row],[CTN_MG_1]]="","",Table1[[#This Row],[SISA X]])</f>
        <v/>
      </c>
      <c r="AI462" s="2" t="str">
        <f ca="1">IF(Table1[[#This Row],[QTY_ECER_MG_1]]="","",Table1[[#This Row],[STN SISA X]])</f>
        <v/>
      </c>
      <c r="AJ462" s="2" t="str">
        <f ca="1">IF(Table1[[#This Row],[CTN_MG_1]]="","",COUNT(AG$6:AG462))</f>
        <v/>
      </c>
      <c r="AK462" s="2" t="str">
        <f ca="1">IF(AND(Table1[TGL_H]&gt;=$3:$3,Table1[TGL_H]&lt;=$4:$4),Table1[CTN],"")</f>
        <v/>
      </c>
      <c r="AL462" s="2" t="str">
        <f ca="1">IF(Table1[[#This Row],[CTN_MG_2]]="","",Table1[[#This Row],[SISA X]])</f>
        <v/>
      </c>
      <c r="AM462" s="2" t="str">
        <f ca="1">IF(Table1[[#This Row],[QTY_ECER_MG_2]]="","",Table1[[#This Row],[STN SISA X]])</f>
        <v/>
      </c>
      <c r="AN462" s="2" t="str">
        <f ca="1">IF(Table1[[#This Row],[CTN_MG_2]]="","",COUNT(AK$6:AK462))</f>
        <v/>
      </c>
      <c r="AO462" s="2">
        <f ca="1">IF(AND(AX$5:AX$592&gt;=$3:$3,AX$5:AX$592&lt;=$4:$4),Table1[[#This Row],[CTN]],"")</f>
        <v>1</v>
      </c>
      <c r="AP462" s="2" t="str">
        <f ca="1">IF(Table1[[#This Row],[CTN_MG_3]]="","",Table1[[#This Row],[SISA X]])</f>
        <v/>
      </c>
      <c r="AQ462" s="2" t="str">
        <f ca="1">IF(Table1[[#This Row],[QTY_ECER_MG_3]]="","",Table1[[#This Row],[STN SISA X]])</f>
        <v/>
      </c>
      <c r="AR462" s="4">
        <f ca="1">IF(Table1[[#This Row],[CTN_MG_3]]="","",COUNT(AO$6:AO462))</f>
        <v>140</v>
      </c>
      <c r="AS462" s="4" t="str">
        <f ca="1">IF(AND(Table1[[#This Row],[TGL_H]]&gt;=$3:$3,Table1[[#This Row],[TGL_H]]&lt;=$4:$4),Table1[[#This Row],[CTN]],"")</f>
        <v/>
      </c>
      <c r="AT462" s="4" t="str">
        <f ca="1">IF(Table1[[#This Row],[CTN_MG_4]]="","",Table1[[#This Row],[SISA X]])</f>
        <v/>
      </c>
      <c r="AU462" s="4" t="str">
        <f ca="1">IF(Table1[[#This Row],[QTY_ECER_MG_4]]="","",Table1[[#This Row],[STN SISA X]])</f>
        <v/>
      </c>
      <c r="AV462" s="4" t="str">
        <f ca="1">IF(Table1[[#This Row],[CTN_MG_4]]="","",COUNT(AS$6:AS462))</f>
        <v/>
      </c>
      <c r="AW462" s="4">
        <f ca="1">IF(Table1[[#This Row],[ID_4]]="",IF(Table1[[#This Row],[ID_3]]="",IF(Table1[[#This Row],[ID_2]]="",IF(Table1[[#This Row],[ID_1]]="","",1),2),3),4)</f>
        <v>3</v>
      </c>
      <c r="AX462" s="3">
        <f ca="1">INDEX([1]!NOTA[TGL_H],Table1[[#This Row],[//NOTA]])</f>
        <v>45127</v>
      </c>
    </row>
    <row r="463" spans="1:50" x14ac:dyDescent="0.25">
      <c r="A463" s="1">
        <v>570</v>
      </c>
      <c r="D463" s="4" t="str">
        <f ca="1">INDEX([1]!NOTA[NB NOTA_C_QTY],Table1[[#This Row],[//NOTA]])</f>
        <v>mathsetms25jk24lsnartomoro</v>
      </c>
      <c r="E463" s="4" t="str">
        <f ca="1">INDEX([1]!NOTA[NB NOTA_C_QTY],Table1[[#This Row],[//NOTA]])&amp;Table1[[#This Row],[MINGGU]]</f>
        <v>mathsetms25jk24lsnartomoro3</v>
      </c>
      <c r="F463" s="4">
        <f t="shared" si="9"/>
        <v>570</v>
      </c>
      <c r="G463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63" s="4">
        <f ca="1">MATCH(Table1[[#This Row],[NB NOTA_C_QTY]],[2]!db[NB NOTA_C_QTY+F],0)</f>
        <v>477</v>
      </c>
      <c r="I463" s="4" t="str">
        <f ca="1">INDEX(INDIRECT($4:$4),Table1[//DB])</f>
        <v>Jangka set JK MS-25</v>
      </c>
      <c r="J463" s="4" t="str">
        <f ca="1">INDEX(INDIRECT($4:$4),Table1[//DB])</f>
        <v>ARTO MORO</v>
      </c>
      <c r="K463" s="5" t="str">
        <f ca="1">INDEX(INDIRECT($4:$4),Table1[//DB])</f>
        <v>ATALI</v>
      </c>
      <c r="L463" s="4" t="str">
        <f ca="1">INDEX(INDIRECT($4:$4),Table1[//DB])</f>
        <v>24 LSN</v>
      </c>
      <c r="M463" s="4" t="str">
        <f ca="1">INDEX(INDIRECT($4:$4),Table1[//DB])</f>
        <v>jangka</v>
      </c>
      <c r="N463" s="4" t="str">
        <f ca="1">INDEX(INDIRECT($4:$4),Table1[//DB])</f>
        <v>24</v>
      </c>
      <c r="O463" s="4" t="str">
        <f ca="1">INDEX(INDIRECT($4:$4),Table1[//DB])</f>
        <v>LSN</v>
      </c>
      <c r="P463" s="4">
        <f ca="1">INDEX(INDIRECT($4:$4),Table1[//DB])</f>
        <v>12</v>
      </c>
      <c r="Q463" s="4" t="str">
        <f ca="1">INDEX(INDIRECT($4:$4),Table1[//DB])</f>
        <v>PCS</v>
      </c>
      <c r="R463" s="4" t="str">
        <f ca="1">INDEX(INDIRECT($4:$4),Table1[//DB])</f>
        <v/>
      </c>
      <c r="S463" s="4" t="str">
        <f ca="1">INDEX(INDIRECT($4:$4),Table1[//DB])</f>
        <v/>
      </c>
      <c r="T463" s="4">
        <f ca="1">INDEX(INDIRECT($4:$4),Table1[//DB])</f>
        <v>288</v>
      </c>
      <c r="U463" s="4" t="str">
        <f ca="1">INDEX(INDIRECT($4:$4),Table1[//DB])</f>
        <v>PCS</v>
      </c>
      <c r="V463" s="4"/>
      <c r="W463" s="2">
        <f>INDEX([1]!NOTA[C],Table1[[#This Row],[//NOTA]])</f>
        <v>1</v>
      </c>
      <c r="X463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63" s="2">
        <f ca="1">INDEX(INDIRECT($2:$2),Table1[//NOTA])</f>
        <v>1</v>
      </c>
      <c r="Z463" s="2">
        <f>IF(Table1[[#This Row],[CTN]]&lt;1,"",INDEX([1]!NOTA[QTY],Table1[[#This Row],[//NOTA]]))</f>
        <v>24</v>
      </c>
      <c r="AA463" s="2" t="str">
        <f>IF(Table1[[#This Row],[CTN]]&lt;1,"",INDEX([1]!NOTA[STN],Table1[[#This Row],[//NOTA]]))</f>
        <v>LSN</v>
      </c>
      <c r="AB463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C463" s="4" t="str">
        <f>IF(Table1[[#This Row],[CTN]]&lt;1,INDEX([1]!NOTA[QTY],Table1[[#This Row],[//NOTA]]),"")</f>
        <v/>
      </c>
      <c r="AD463" s="4" t="str">
        <f>IF(Table1[[#This Row],[SISA]]="","",INDEX([1]!NOTA[STN],Table1[[#This Row],[//NOTA]]))</f>
        <v/>
      </c>
      <c r="AE46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63" s="2" t="str">
        <f>IF(Table1[[#This Row],[SISA X]]="","",Table1[[#This Row],[STN X]])</f>
        <v/>
      </c>
      <c r="AG463" s="2" t="str">
        <f ca="1">IF(AND(AX$5:AX$509&gt;=$3:$3,AX$5:AX$509&lt;=$4:$4),Table1[[#This Row],[CTN]],"")</f>
        <v/>
      </c>
      <c r="AH463" s="2" t="str">
        <f ca="1">IF(Table1[[#This Row],[CTN_MG_1]]="","",Table1[[#This Row],[SISA X]])</f>
        <v/>
      </c>
      <c r="AI463" s="2" t="str">
        <f ca="1">IF(Table1[[#This Row],[QTY_ECER_MG_1]]="","",Table1[[#This Row],[STN SISA X]])</f>
        <v/>
      </c>
      <c r="AJ463" s="2" t="str">
        <f ca="1">IF(Table1[[#This Row],[CTN_MG_1]]="","",COUNT(AG$6:AG463))</f>
        <v/>
      </c>
      <c r="AK463" s="2" t="str">
        <f ca="1">IF(AND(Table1[TGL_H]&gt;=$3:$3,Table1[TGL_H]&lt;=$4:$4),Table1[CTN],"")</f>
        <v/>
      </c>
      <c r="AL463" s="2" t="str">
        <f ca="1">IF(Table1[[#This Row],[CTN_MG_2]]="","",Table1[[#This Row],[SISA X]])</f>
        <v/>
      </c>
      <c r="AM463" s="2" t="str">
        <f ca="1">IF(Table1[[#This Row],[QTY_ECER_MG_2]]="","",Table1[[#This Row],[STN SISA X]])</f>
        <v/>
      </c>
      <c r="AN463" s="2" t="str">
        <f ca="1">IF(Table1[[#This Row],[CTN_MG_2]]="","",COUNT(AK$6:AK463))</f>
        <v/>
      </c>
      <c r="AO463" s="2">
        <f ca="1">IF(AND(AX$5:AX$509&gt;=$3:$3,AX$5:AX$509&lt;=$4:$4),Table1[[#This Row],[CTN]],"")</f>
        <v>1</v>
      </c>
      <c r="AP463" s="2" t="str">
        <f ca="1">IF(Table1[[#This Row],[CTN_MG_3]]="","",Table1[[#This Row],[SISA X]])</f>
        <v/>
      </c>
      <c r="AQ463" s="2" t="str">
        <f ca="1">IF(Table1[[#This Row],[QTY_ECER_MG_3]]="","",Table1[[#This Row],[STN SISA X]])</f>
        <v/>
      </c>
      <c r="AR463" s="4">
        <f ca="1">IF(Table1[[#This Row],[CTN_MG_3]]="","",COUNT(AO$6:AO463))</f>
        <v>141</v>
      </c>
      <c r="AS463" s="4" t="str">
        <f ca="1">IF(AND(Table1[[#This Row],[TGL_H]]&gt;=$3:$3,Table1[[#This Row],[TGL_H]]&lt;=$4:$4),Table1[[#This Row],[CTN]],"")</f>
        <v/>
      </c>
      <c r="AT463" s="4" t="str">
        <f ca="1">IF(Table1[[#This Row],[CTN_MG_4]]="","",Table1[[#This Row],[SISA X]])</f>
        <v/>
      </c>
      <c r="AU463" s="4" t="str">
        <f ca="1">IF(Table1[[#This Row],[QTY_ECER_MG_4]]="","",Table1[[#This Row],[STN SISA X]])</f>
        <v/>
      </c>
      <c r="AV463" s="4" t="str">
        <f ca="1">IF(Table1[[#This Row],[CTN_MG_4]]="","",COUNT(AS$6:AS463))</f>
        <v/>
      </c>
      <c r="AW463" s="4">
        <f ca="1">IF(Table1[[#This Row],[ID_4]]="",IF(Table1[[#This Row],[ID_3]]="",IF(Table1[[#This Row],[ID_2]]="",IF(Table1[[#This Row],[ID_1]]="","",1),2),3),4)</f>
        <v>3</v>
      </c>
      <c r="AX463" s="3">
        <f ca="1">INDEX([1]!NOTA[TGL_H],Table1[[#This Row],[//NOTA]])</f>
        <v>45127</v>
      </c>
    </row>
    <row r="464" spans="1:50" x14ac:dyDescent="0.25">
      <c r="A464" s="1">
        <v>571</v>
      </c>
      <c r="D464" s="4" t="str">
        <f ca="1">INDEX([1]!NOTA[NB NOTA_C_QTY],Table1[[#This Row],[//NOTA]])</f>
        <v>scissorssc828jk12lsnartomoro</v>
      </c>
      <c r="E464" s="4" t="str">
        <f ca="1">INDEX([1]!NOTA[NB NOTA_C_QTY],Table1[[#This Row],[//NOTA]])&amp;Table1[[#This Row],[MINGGU]]</f>
        <v>scissorssc828jk12lsnartomoro3</v>
      </c>
      <c r="F464" s="4">
        <f t="shared" si="9"/>
        <v>571</v>
      </c>
      <c r="G464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64" s="4">
        <f ca="1">MATCH(Table1[[#This Row],[NB NOTA_C_QTY]],[2]!db[NB NOTA_C_QTY+F],0)</f>
        <v>433</v>
      </c>
      <c r="I464" s="4" t="str">
        <f ca="1">INDEX(INDIRECT($4:$4),Table1[//DB])</f>
        <v>Gunting JK SC-828</v>
      </c>
      <c r="J464" s="4" t="str">
        <f ca="1">INDEX(INDIRECT($4:$4),Table1[//DB])</f>
        <v>ARTO MORO</v>
      </c>
      <c r="K464" s="5" t="str">
        <f ca="1">INDEX(INDIRECT($4:$4),Table1[//DB])</f>
        <v>ATALI</v>
      </c>
      <c r="L464" s="4" t="str">
        <f ca="1">INDEX(INDIRECT($4:$4),Table1[//DB])</f>
        <v>12 LSN</v>
      </c>
      <c r="M464" s="4" t="str">
        <f ca="1">INDEX(INDIRECT($4:$4),Table1[//DB])</f>
        <v>gunting</v>
      </c>
      <c r="N464" s="4" t="str">
        <f ca="1">INDEX(INDIRECT($4:$4),Table1[//DB])</f>
        <v>12</v>
      </c>
      <c r="O464" s="4" t="str">
        <f ca="1">INDEX(INDIRECT($4:$4),Table1[//DB])</f>
        <v>LSN</v>
      </c>
      <c r="P464" s="4">
        <f ca="1">INDEX(INDIRECT($4:$4),Table1[//DB])</f>
        <v>12</v>
      </c>
      <c r="Q464" s="4" t="str">
        <f ca="1">INDEX(INDIRECT($4:$4),Table1[//DB])</f>
        <v>PCS</v>
      </c>
      <c r="R464" s="4" t="str">
        <f ca="1">INDEX(INDIRECT($4:$4),Table1[//DB])</f>
        <v/>
      </c>
      <c r="S464" s="4" t="str">
        <f ca="1">INDEX(INDIRECT($4:$4),Table1[//DB])</f>
        <v/>
      </c>
      <c r="T464" s="4">
        <f ca="1">INDEX(INDIRECT($4:$4),Table1[//DB])</f>
        <v>144</v>
      </c>
      <c r="U464" s="4" t="str">
        <f ca="1">INDEX(INDIRECT($4:$4),Table1[//DB])</f>
        <v>PCS</v>
      </c>
      <c r="V464" s="4"/>
      <c r="W464" s="2">
        <f>INDEX([1]!NOTA[C],Table1[[#This Row],[//NOTA]])</f>
        <v>2</v>
      </c>
      <c r="X464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464" s="2">
        <f ca="1">INDEX(INDIRECT($2:$2),Table1[//NOTA])</f>
        <v>0</v>
      </c>
      <c r="Z464" s="2">
        <f>IF(Table1[[#This Row],[CTN]]&lt;1,"",INDEX([1]!NOTA[QTY],Table1[[#This Row],[//NOTA]]))</f>
        <v>288</v>
      </c>
      <c r="AA464" s="2" t="str">
        <f>IF(Table1[[#This Row],[CTN]]&lt;1,"",INDEX([1]!NOTA[STN],Table1[[#This Row],[//NOTA]]))</f>
        <v>PCS</v>
      </c>
      <c r="AB46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C464" s="4" t="str">
        <f>IF(Table1[[#This Row],[CTN]]&lt;1,INDEX([1]!NOTA[QTY],Table1[[#This Row],[//NOTA]]),"")</f>
        <v/>
      </c>
      <c r="AD464" s="4" t="str">
        <f>IF(Table1[[#This Row],[SISA]]="","",INDEX([1]!NOTA[STN],Table1[[#This Row],[//NOTA]]))</f>
        <v/>
      </c>
      <c r="AE46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64" s="2" t="str">
        <f>IF(Table1[[#This Row],[SISA X]]="","",Table1[[#This Row],[STN X]])</f>
        <v/>
      </c>
      <c r="AG464" s="2" t="str">
        <f ca="1">IF(AND(AX$5:AX$502&gt;=$3:$3,AX$5:AX$502&lt;=$4:$4),Table1[[#This Row],[CTN]],"")</f>
        <v/>
      </c>
      <c r="AH464" s="2" t="str">
        <f ca="1">IF(Table1[[#This Row],[CTN_MG_1]]="","",Table1[[#This Row],[SISA X]])</f>
        <v/>
      </c>
      <c r="AI464" s="2" t="str">
        <f ca="1">IF(Table1[[#This Row],[QTY_ECER_MG_1]]="","",Table1[[#This Row],[STN SISA X]])</f>
        <v/>
      </c>
      <c r="AJ464" s="2" t="str">
        <f ca="1">IF(Table1[[#This Row],[CTN_MG_1]]="","",COUNT(AG$6:AG464))</f>
        <v/>
      </c>
      <c r="AK464" s="2" t="str">
        <f ca="1">IF(AND(Table1[TGL_H]&gt;=$3:$3,Table1[TGL_H]&lt;=$4:$4),Table1[CTN],"")</f>
        <v/>
      </c>
      <c r="AL464" s="2" t="str">
        <f ca="1">IF(Table1[[#This Row],[CTN_MG_2]]="","",Table1[[#This Row],[SISA X]])</f>
        <v/>
      </c>
      <c r="AM464" s="2" t="str">
        <f ca="1">IF(Table1[[#This Row],[QTY_ECER_MG_2]]="","",Table1[[#This Row],[STN SISA X]])</f>
        <v/>
      </c>
      <c r="AN464" s="2" t="str">
        <f ca="1">IF(Table1[[#This Row],[CTN_MG_2]]="","",COUNT(AK$6:AK464))</f>
        <v/>
      </c>
      <c r="AO464" s="2">
        <f ca="1">IF(AND(AX$5:AX$502&gt;=$3:$3,AX$5:AX$502&lt;=$4:$4),Table1[[#This Row],[CTN]],"")</f>
        <v>2</v>
      </c>
      <c r="AP464" s="2" t="str">
        <f ca="1">IF(Table1[[#This Row],[CTN_MG_3]]="","",Table1[[#This Row],[SISA X]])</f>
        <v/>
      </c>
      <c r="AQ464" s="2" t="str">
        <f ca="1">IF(Table1[[#This Row],[QTY_ECER_MG_3]]="","",Table1[[#This Row],[STN SISA X]])</f>
        <v/>
      </c>
      <c r="AR464" s="4">
        <f ca="1">IF(Table1[[#This Row],[CTN_MG_3]]="","",COUNT(AO$6:AO464))</f>
        <v>142</v>
      </c>
      <c r="AS464" s="4" t="str">
        <f ca="1">IF(AND(Table1[[#This Row],[TGL_H]]&gt;=$3:$3,Table1[[#This Row],[TGL_H]]&lt;=$4:$4),Table1[[#This Row],[CTN]],"")</f>
        <v/>
      </c>
      <c r="AT464" s="4" t="str">
        <f ca="1">IF(Table1[[#This Row],[CTN_MG_4]]="","",Table1[[#This Row],[SISA X]])</f>
        <v/>
      </c>
      <c r="AU464" s="4" t="str">
        <f ca="1">IF(Table1[[#This Row],[QTY_ECER_MG_4]]="","",Table1[[#This Row],[STN SISA X]])</f>
        <v/>
      </c>
      <c r="AV464" s="4" t="str">
        <f ca="1">IF(Table1[[#This Row],[CTN_MG_4]]="","",COUNT(AS$6:AS464))</f>
        <v/>
      </c>
      <c r="AW464" s="4">
        <f ca="1">IF(Table1[[#This Row],[ID_4]]="",IF(Table1[[#This Row],[ID_3]]="",IF(Table1[[#This Row],[ID_2]]="",IF(Table1[[#This Row],[ID_1]]="","",1),2),3),4)</f>
        <v>3</v>
      </c>
      <c r="AX464" s="3">
        <f ca="1">INDEX([1]!NOTA[TGL_H],Table1[[#This Row],[//NOTA]])</f>
        <v>45127</v>
      </c>
    </row>
    <row r="465" spans="1:50" x14ac:dyDescent="0.25">
      <c r="A465" s="1">
        <v>572</v>
      </c>
      <c r="D465" s="4" t="str">
        <f ca="1">INDEX([1]!NOTA[NB NOTA_C_QTY],Table1[[#This Row],[//NOTA]])</f>
        <v>scissorssc838jk12lsnartomoro</v>
      </c>
      <c r="E465" s="4" t="str">
        <f ca="1">INDEX([1]!NOTA[NB NOTA_C_QTY],Table1[[#This Row],[//NOTA]])&amp;Table1[[#This Row],[MINGGU]]</f>
        <v>scissorssc838jk12lsnartomoro3</v>
      </c>
      <c r="F465" s="4">
        <f t="shared" si="9"/>
        <v>572</v>
      </c>
      <c r="G465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65" s="4">
        <f ca="1">MATCH(Table1[[#This Row],[NB NOTA_C_QTY]],[2]!db[NB NOTA_C_QTY+F],0)</f>
        <v>435</v>
      </c>
      <c r="I465" s="4" t="str">
        <f ca="1">INDEX(INDIRECT($4:$4),Table1[//DB])</f>
        <v>Gunting JK SC-838</v>
      </c>
      <c r="J465" s="4" t="str">
        <f ca="1">INDEX(INDIRECT($4:$4),Table1[//DB])</f>
        <v>ARTO MORO</v>
      </c>
      <c r="K465" s="5" t="str">
        <f ca="1">INDEX(INDIRECT($4:$4),Table1[//DB])</f>
        <v>ATALI</v>
      </c>
      <c r="L465" s="4" t="str">
        <f ca="1">INDEX(INDIRECT($4:$4),Table1[//DB])</f>
        <v>12 LSN</v>
      </c>
      <c r="M465" s="4" t="str">
        <f ca="1">INDEX(INDIRECT($4:$4),Table1[//DB])</f>
        <v>gunting</v>
      </c>
      <c r="N465" s="4" t="str">
        <f ca="1">INDEX(INDIRECT($4:$4),Table1[//DB])</f>
        <v>12</v>
      </c>
      <c r="O465" s="4" t="str">
        <f ca="1">INDEX(INDIRECT($4:$4),Table1[//DB])</f>
        <v>LSN</v>
      </c>
      <c r="P465" s="4">
        <f ca="1">INDEX(INDIRECT($4:$4),Table1[//DB])</f>
        <v>12</v>
      </c>
      <c r="Q465" s="4" t="str">
        <f ca="1">INDEX(INDIRECT($4:$4),Table1[//DB])</f>
        <v>PCS</v>
      </c>
      <c r="R465" s="4" t="str">
        <f ca="1">INDEX(INDIRECT($4:$4),Table1[//DB])</f>
        <v/>
      </c>
      <c r="S465" s="4" t="str">
        <f ca="1">INDEX(INDIRECT($4:$4),Table1[//DB])</f>
        <v/>
      </c>
      <c r="T465" s="4">
        <f ca="1">INDEX(INDIRECT($4:$4),Table1[//DB])</f>
        <v>144</v>
      </c>
      <c r="U465" s="4" t="str">
        <f ca="1">INDEX(INDIRECT($4:$4),Table1[//DB])</f>
        <v>PCS</v>
      </c>
      <c r="V465" s="4"/>
      <c r="W465" s="2">
        <f>INDEX([1]!NOTA[C],Table1[[#This Row],[//NOTA]])</f>
        <v>2</v>
      </c>
      <c r="X465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465" s="2">
        <f ca="1">INDEX(INDIRECT($2:$2),Table1[//NOTA])</f>
        <v>0</v>
      </c>
      <c r="Z465" s="2">
        <f>IF(Table1[[#This Row],[CTN]]&lt;1,"",INDEX([1]!NOTA[QTY],Table1[[#This Row],[//NOTA]]))</f>
        <v>288</v>
      </c>
      <c r="AA465" s="2" t="str">
        <f>IF(Table1[[#This Row],[CTN]]&lt;1,"",INDEX([1]!NOTA[STN],Table1[[#This Row],[//NOTA]]))</f>
        <v>PCS</v>
      </c>
      <c r="AB46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C465" s="4" t="str">
        <f>IF(Table1[[#This Row],[CTN]]&lt;1,INDEX([1]!NOTA[QTY],Table1[[#This Row],[//NOTA]]),"")</f>
        <v/>
      </c>
      <c r="AD465" s="4" t="str">
        <f>IF(Table1[[#This Row],[SISA]]="","",INDEX([1]!NOTA[STN],Table1[[#This Row],[//NOTA]]))</f>
        <v/>
      </c>
      <c r="AE46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65" s="2" t="str">
        <f>IF(Table1[[#This Row],[SISA X]]="","",Table1[[#This Row],[STN X]])</f>
        <v/>
      </c>
      <c r="AG465" s="2" t="str">
        <f ca="1">IF(AND(AX$5:AX$509&gt;=$3:$3,AX$5:AX$509&lt;=$4:$4),Table1[[#This Row],[CTN]],"")</f>
        <v/>
      </c>
      <c r="AH465" s="2" t="str">
        <f ca="1">IF(Table1[[#This Row],[CTN_MG_1]]="","",Table1[[#This Row],[SISA X]])</f>
        <v/>
      </c>
      <c r="AI465" s="2" t="str">
        <f ca="1">IF(Table1[[#This Row],[QTY_ECER_MG_1]]="","",Table1[[#This Row],[STN SISA X]])</f>
        <v/>
      </c>
      <c r="AJ465" s="2" t="str">
        <f ca="1">IF(Table1[[#This Row],[CTN_MG_1]]="","",COUNT(AG$6:AG465))</f>
        <v/>
      </c>
      <c r="AK465" s="2" t="str">
        <f ca="1">IF(AND(Table1[TGL_H]&gt;=$3:$3,Table1[TGL_H]&lt;=$4:$4),Table1[CTN],"")</f>
        <v/>
      </c>
      <c r="AL465" s="2" t="str">
        <f ca="1">IF(Table1[[#This Row],[CTN_MG_2]]="","",Table1[[#This Row],[SISA X]])</f>
        <v/>
      </c>
      <c r="AM465" s="2" t="str">
        <f ca="1">IF(Table1[[#This Row],[QTY_ECER_MG_2]]="","",Table1[[#This Row],[STN SISA X]])</f>
        <v/>
      </c>
      <c r="AN465" s="2" t="str">
        <f ca="1">IF(Table1[[#This Row],[CTN_MG_2]]="","",COUNT(AK$6:AK465))</f>
        <v/>
      </c>
      <c r="AO465" s="2">
        <f ca="1">IF(AND(AX$5:AX$509&gt;=$3:$3,AX$5:AX$509&lt;=$4:$4),Table1[[#This Row],[CTN]],"")</f>
        <v>2</v>
      </c>
      <c r="AP465" s="2" t="str">
        <f ca="1">IF(Table1[[#This Row],[CTN_MG_3]]="","",Table1[[#This Row],[SISA X]])</f>
        <v/>
      </c>
      <c r="AQ465" s="2" t="str">
        <f ca="1">IF(Table1[[#This Row],[QTY_ECER_MG_3]]="","",Table1[[#This Row],[STN SISA X]])</f>
        <v/>
      </c>
      <c r="AR465" s="4">
        <f ca="1">IF(Table1[[#This Row],[CTN_MG_3]]="","",COUNT(AO$6:AO465))</f>
        <v>143</v>
      </c>
      <c r="AS465" s="4" t="str">
        <f ca="1">IF(AND(Table1[[#This Row],[TGL_H]]&gt;=$3:$3,Table1[[#This Row],[TGL_H]]&lt;=$4:$4),Table1[[#This Row],[CTN]],"")</f>
        <v/>
      </c>
      <c r="AT465" s="4" t="str">
        <f ca="1">IF(Table1[[#This Row],[CTN_MG_4]]="","",Table1[[#This Row],[SISA X]])</f>
        <v/>
      </c>
      <c r="AU465" s="4" t="str">
        <f ca="1">IF(Table1[[#This Row],[QTY_ECER_MG_4]]="","",Table1[[#This Row],[STN SISA X]])</f>
        <v/>
      </c>
      <c r="AV465" s="4" t="str">
        <f ca="1">IF(Table1[[#This Row],[CTN_MG_4]]="","",COUNT(AS$6:AS465))</f>
        <v/>
      </c>
      <c r="AW465" s="4">
        <f ca="1">IF(Table1[[#This Row],[ID_4]]="",IF(Table1[[#This Row],[ID_3]]="",IF(Table1[[#This Row],[ID_2]]="",IF(Table1[[#This Row],[ID_1]]="","",1),2),3),4)</f>
        <v>3</v>
      </c>
      <c r="AX465" s="3">
        <f ca="1">INDEX([1]!NOTA[TGL_H],Table1[[#This Row],[//NOTA]])</f>
        <v>45127</v>
      </c>
    </row>
    <row r="466" spans="1:50" x14ac:dyDescent="0.25">
      <c r="A466" s="1">
        <v>574</v>
      </c>
      <c r="D466" s="4" t="str">
        <f ca="1">INDEX([1]!NOTA[NB NOTA_C_QTY],Table1[[#This Row],[//NOTA]])</f>
        <v>sharpenerb24jk60lsnartomoro</v>
      </c>
      <c r="E466" s="4" t="str">
        <f ca="1">INDEX([1]!NOTA[NB NOTA_C_QTY],Table1[[#This Row],[//NOTA]])&amp;Table1[[#This Row],[MINGGU]]</f>
        <v>sharpenerb24jk60lsnartomoro3</v>
      </c>
      <c r="F466" s="4">
        <f t="shared" si="9"/>
        <v>574</v>
      </c>
      <c r="G466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66" s="4">
        <f ca="1">MATCH(Table1[[#This Row],[NB NOTA_C_QTY]],[2]!db[NB NOTA_C_QTY+F],0)</f>
        <v>8</v>
      </c>
      <c r="I466" s="4" t="str">
        <f ca="1">INDEX(INDIRECT($4:$4),Table1[//DB])</f>
        <v>Asahan JK B-24</v>
      </c>
      <c r="J466" s="4" t="str">
        <f ca="1">INDEX(INDIRECT($4:$4),Table1[//DB])</f>
        <v>ARTO MORO</v>
      </c>
      <c r="K466" s="5" t="str">
        <f ca="1">INDEX(INDIRECT($4:$4),Table1[//DB])</f>
        <v>ATALI</v>
      </c>
      <c r="L466" s="4" t="str">
        <f ca="1">INDEX(INDIRECT($4:$4),Table1[//DB])</f>
        <v>60 LSN</v>
      </c>
      <c r="M466" s="4" t="str">
        <f ca="1">INDEX(INDIRECT($4:$4),Table1[//DB])</f>
        <v>asahan</v>
      </c>
      <c r="N466" s="4" t="str">
        <f ca="1">INDEX(INDIRECT($4:$4),Table1[//DB])</f>
        <v>60</v>
      </c>
      <c r="O466" s="4" t="str">
        <f ca="1">INDEX(INDIRECT($4:$4),Table1[//DB])</f>
        <v>LSN</v>
      </c>
      <c r="P466" s="4">
        <f ca="1">INDEX(INDIRECT($4:$4),Table1[//DB])</f>
        <v>12</v>
      </c>
      <c r="Q466" s="4" t="str">
        <f ca="1">INDEX(INDIRECT($4:$4),Table1[//DB])</f>
        <v>PCS</v>
      </c>
      <c r="R466" s="4" t="str">
        <f ca="1">INDEX(INDIRECT($4:$4),Table1[//DB])</f>
        <v/>
      </c>
      <c r="S466" s="4" t="str">
        <f ca="1">INDEX(INDIRECT($4:$4),Table1[//DB])</f>
        <v/>
      </c>
      <c r="T466" s="4">
        <f ca="1">INDEX(INDIRECT($4:$4),Table1[//DB])</f>
        <v>720</v>
      </c>
      <c r="U466" s="4" t="str">
        <f ca="1">INDEX(INDIRECT($4:$4),Table1[//DB])</f>
        <v>PCS</v>
      </c>
      <c r="V466" s="4"/>
      <c r="W466" s="2">
        <f>INDEX([1]!NOTA[C],Table1[[#This Row],[//NOTA]])</f>
        <v>1</v>
      </c>
      <c r="X466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66" s="2">
        <f ca="1">INDEX(INDIRECT($2:$2),Table1[//NOTA])</f>
        <v>1</v>
      </c>
      <c r="Z466" s="2">
        <f>IF(Table1[[#This Row],[CTN]]&lt;1,"",INDEX([1]!NOTA[QTY],Table1[[#This Row],[//NOTA]]))</f>
        <v>60</v>
      </c>
      <c r="AA466" s="2" t="str">
        <f>IF(Table1[[#This Row],[CTN]]&lt;1,"",INDEX([1]!NOTA[STN],Table1[[#This Row],[//NOTA]]))</f>
        <v>LSN</v>
      </c>
      <c r="AB466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</v>
      </c>
      <c r="AC466" s="4" t="str">
        <f>IF(Table1[[#This Row],[CTN]]&lt;1,INDEX([1]!NOTA[QTY],Table1[[#This Row],[//NOTA]]),"")</f>
        <v/>
      </c>
      <c r="AD466" s="4" t="str">
        <f>IF(Table1[[#This Row],[SISA]]="","",INDEX([1]!NOTA[STN],Table1[[#This Row],[//NOTA]]))</f>
        <v/>
      </c>
      <c r="AE46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66" s="2" t="str">
        <f>IF(Table1[[#This Row],[SISA X]]="","",Table1[[#This Row],[STN X]])</f>
        <v/>
      </c>
      <c r="AG466" s="2" t="str">
        <f ca="1">IF(AND(AX$5:AX$592&gt;=$3:$3,AX$5:AX$592&lt;=$4:$4),Table1[[#This Row],[CTN]],"")</f>
        <v/>
      </c>
      <c r="AH466" s="2" t="str">
        <f ca="1">IF(Table1[[#This Row],[CTN_MG_1]]="","",Table1[[#This Row],[SISA X]])</f>
        <v/>
      </c>
      <c r="AI466" s="2" t="str">
        <f ca="1">IF(Table1[[#This Row],[QTY_ECER_MG_1]]="","",Table1[[#This Row],[STN SISA X]])</f>
        <v/>
      </c>
      <c r="AJ466" s="2" t="str">
        <f ca="1">IF(Table1[[#This Row],[CTN_MG_1]]="","",COUNT(AG$6:AG501))</f>
        <v/>
      </c>
      <c r="AK466" s="2" t="str">
        <f ca="1">IF(AND(Table1[TGL_H]&gt;=$3:$3,Table1[TGL_H]&lt;=$4:$4),Table1[CTN],"")</f>
        <v/>
      </c>
      <c r="AL466" s="2" t="str">
        <f ca="1">IF(Table1[[#This Row],[CTN_MG_2]]="","",Table1[[#This Row],[SISA X]])</f>
        <v/>
      </c>
      <c r="AM466" s="2" t="str">
        <f ca="1">IF(Table1[[#This Row],[QTY_ECER_MG_2]]="","",Table1[[#This Row],[STN SISA X]])</f>
        <v/>
      </c>
      <c r="AN466" s="2" t="str">
        <f ca="1">IF(Table1[[#This Row],[CTN_MG_2]]="","",COUNT(AK$6:AK501))</f>
        <v/>
      </c>
      <c r="AO466" s="2">
        <f ca="1">IF(AND(AX$5:AX$592&gt;=$3:$3,AX$5:AX$592&lt;=$4:$4),Table1[[#This Row],[CTN]],"")</f>
        <v>1</v>
      </c>
      <c r="AP466" s="2" t="str">
        <f ca="1">IF(Table1[[#This Row],[CTN_MG_3]]="","",Table1[[#This Row],[SISA X]])</f>
        <v/>
      </c>
      <c r="AQ466" s="2" t="str">
        <f ca="1">IF(Table1[[#This Row],[QTY_ECER_MG_3]]="","",Table1[[#This Row],[STN SISA X]])</f>
        <v/>
      </c>
      <c r="AR466" s="4">
        <f ca="1">IF(Table1[[#This Row],[CTN_MG_3]]="","",COUNT(AO$6:AO466))</f>
        <v>144</v>
      </c>
      <c r="AS466" s="4" t="str">
        <f ca="1">IF(AND(Table1[[#This Row],[TGL_H]]&gt;=$3:$3,Table1[[#This Row],[TGL_H]]&lt;=$4:$4),Table1[[#This Row],[CTN]],"")</f>
        <v/>
      </c>
      <c r="AT466" s="4" t="str">
        <f ca="1">IF(Table1[[#This Row],[CTN_MG_4]]="","",Table1[[#This Row],[SISA X]])</f>
        <v/>
      </c>
      <c r="AU466" s="4" t="str">
        <f ca="1">IF(Table1[[#This Row],[QTY_ECER_MG_4]]="","",Table1[[#This Row],[STN SISA X]])</f>
        <v/>
      </c>
      <c r="AV466" s="4" t="str">
        <f ca="1">IF(Table1[[#This Row],[CTN_MG_4]]="","",COUNT(AS$6:AS501))</f>
        <v/>
      </c>
      <c r="AW466" s="4">
        <f ca="1">IF(Table1[[#This Row],[ID_4]]="",IF(Table1[[#This Row],[ID_3]]="",IF(Table1[[#This Row],[ID_2]]="",IF(Table1[[#This Row],[ID_1]]="","",1),2),3),4)</f>
        <v>3</v>
      </c>
      <c r="AX466" s="3">
        <f ca="1">INDEX([1]!NOTA[TGL_H],Table1[[#This Row],[//NOTA]])</f>
        <v>45127</v>
      </c>
    </row>
    <row r="467" spans="1:50" x14ac:dyDescent="0.25">
      <c r="A467" s="1">
        <v>575</v>
      </c>
      <c r="D467" s="4" t="str">
        <f ca="1">INDEX([1]!NOTA[NB NOTA_C_QTY],Table1[[#This Row],[//NOTA]])</f>
        <v>sharpenerb24ptljk60lsnartomoro</v>
      </c>
      <c r="E467" s="4" t="str">
        <f ca="1">INDEX([1]!NOTA[NB NOTA_C_QTY],Table1[[#This Row],[//NOTA]])&amp;Table1[[#This Row],[MINGGU]]</f>
        <v>sharpenerb24ptljk60lsnartomoro3</v>
      </c>
      <c r="F467" s="4">
        <f t="shared" ref="F467:F470" si="10">A:A</f>
        <v>575</v>
      </c>
      <c r="G467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67" s="4">
        <f ca="1">MATCH(Table1[[#This Row],[NB NOTA_C_QTY]],[2]!db[NB NOTA_C_QTY+F],0)</f>
        <v>9</v>
      </c>
      <c r="I467" s="4" t="str">
        <f ca="1">INDEX(INDIRECT($4:$4),Table1[//DB])</f>
        <v>Asahan JK B-24 PTL</v>
      </c>
      <c r="J467" s="4" t="str">
        <f ca="1">INDEX(INDIRECT($4:$4),Table1[//DB])</f>
        <v>ARTO MORO</v>
      </c>
      <c r="K467" s="5" t="str">
        <f ca="1">INDEX(INDIRECT($4:$4),Table1[//DB])</f>
        <v>ATALI</v>
      </c>
      <c r="L467" s="4" t="str">
        <f ca="1">INDEX(INDIRECT($4:$4),Table1[//DB])</f>
        <v>60 LSN</v>
      </c>
      <c r="M467" s="4" t="str">
        <f ca="1">INDEX(INDIRECT($4:$4),Table1[//DB])</f>
        <v>asaham</v>
      </c>
      <c r="N467" s="4" t="str">
        <f ca="1">INDEX(INDIRECT($4:$4),Table1[//DB])</f>
        <v>60</v>
      </c>
      <c r="O467" s="4" t="str">
        <f ca="1">INDEX(INDIRECT($4:$4),Table1[//DB])</f>
        <v>LSN</v>
      </c>
      <c r="P467" s="4">
        <f ca="1">INDEX(INDIRECT($4:$4),Table1[//DB])</f>
        <v>12</v>
      </c>
      <c r="Q467" s="4" t="str">
        <f ca="1">INDEX(INDIRECT($4:$4),Table1[//DB])</f>
        <v>PCS</v>
      </c>
      <c r="R467" s="4" t="str">
        <f ca="1">INDEX(INDIRECT($4:$4),Table1[//DB])</f>
        <v/>
      </c>
      <c r="S467" s="4" t="str">
        <f ca="1">INDEX(INDIRECT($4:$4),Table1[//DB])</f>
        <v/>
      </c>
      <c r="T467" s="4">
        <f ca="1">INDEX(INDIRECT($4:$4),Table1[//DB])</f>
        <v>720</v>
      </c>
      <c r="U467" s="4" t="str">
        <f ca="1">INDEX(INDIRECT($4:$4),Table1[//DB])</f>
        <v>PCS</v>
      </c>
      <c r="V467" s="4"/>
      <c r="W467" s="2">
        <f>INDEX([1]!NOTA[C],Table1[[#This Row],[//NOTA]])</f>
        <v>1</v>
      </c>
      <c r="X467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67" s="2">
        <f ca="1">INDEX(INDIRECT($2:$2),Table1[//NOTA])</f>
        <v>1</v>
      </c>
      <c r="Z467" s="2">
        <f>IF(Table1[[#This Row],[CTN]]&lt;1,"",INDEX([1]!NOTA[QTY],Table1[[#This Row],[//NOTA]]))</f>
        <v>60</v>
      </c>
      <c r="AA467" s="2" t="str">
        <f>IF(Table1[[#This Row],[CTN]]&lt;1,"",INDEX([1]!NOTA[STN],Table1[[#This Row],[//NOTA]]))</f>
        <v>LSN</v>
      </c>
      <c r="AB467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</v>
      </c>
      <c r="AC467" s="4" t="str">
        <f>IF(Table1[[#This Row],[CTN]]&lt;1,INDEX([1]!NOTA[QTY],Table1[[#This Row],[//NOTA]]),"")</f>
        <v/>
      </c>
      <c r="AD467" s="4" t="str">
        <f>IF(Table1[[#This Row],[SISA]]="","",INDEX([1]!NOTA[STN],Table1[[#This Row],[//NOTA]]))</f>
        <v/>
      </c>
      <c r="AE46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67" s="2" t="str">
        <f>IF(Table1[[#This Row],[SISA X]]="","",Table1[[#This Row],[STN X]])</f>
        <v/>
      </c>
      <c r="AG467" s="2" t="str">
        <f ca="1">IF(AND(AX$5:AX$509&gt;=$3:$3,AX$5:AX$509&lt;=$4:$4),Table1[[#This Row],[CTN]],"")</f>
        <v/>
      </c>
      <c r="AH467" s="2" t="str">
        <f ca="1">IF(Table1[[#This Row],[CTN_MG_1]]="","",Table1[[#This Row],[SISA X]])</f>
        <v/>
      </c>
      <c r="AI467" s="2" t="str">
        <f ca="1">IF(Table1[[#This Row],[QTY_ECER_MG_1]]="","",Table1[[#This Row],[STN SISA X]])</f>
        <v/>
      </c>
      <c r="AJ467" s="2" t="str">
        <f ca="1">IF(Table1[[#This Row],[CTN_MG_1]]="","",COUNT(AG$6:AG467))</f>
        <v/>
      </c>
      <c r="AK467" s="2" t="str">
        <f ca="1">IF(AND(Table1[TGL_H]&gt;=$3:$3,Table1[TGL_H]&lt;=$4:$4),Table1[CTN],"")</f>
        <v/>
      </c>
      <c r="AL467" s="2" t="str">
        <f ca="1">IF(Table1[[#This Row],[CTN_MG_2]]="","",Table1[[#This Row],[SISA X]])</f>
        <v/>
      </c>
      <c r="AM467" s="2" t="str">
        <f ca="1">IF(Table1[[#This Row],[QTY_ECER_MG_2]]="","",Table1[[#This Row],[STN SISA X]])</f>
        <v/>
      </c>
      <c r="AN467" s="2" t="str">
        <f ca="1">IF(Table1[[#This Row],[CTN_MG_2]]="","",COUNT(AK$6:AK467))</f>
        <v/>
      </c>
      <c r="AO467" s="2">
        <f ca="1">IF(AND(AX$5:AX$509&gt;=$3:$3,AX$5:AX$509&lt;=$4:$4),Table1[[#This Row],[CTN]],"")</f>
        <v>1</v>
      </c>
      <c r="AP467" s="2" t="str">
        <f ca="1">IF(Table1[[#This Row],[CTN_MG_3]]="","",Table1[[#This Row],[SISA X]])</f>
        <v/>
      </c>
      <c r="AQ467" s="2" t="str">
        <f ca="1">IF(Table1[[#This Row],[QTY_ECER_MG_3]]="","",Table1[[#This Row],[STN SISA X]])</f>
        <v/>
      </c>
      <c r="AR467" s="4">
        <f ca="1">IF(Table1[[#This Row],[CTN_MG_3]]="","",COUNT(AO$6:AO467))</f>
        <v>145</v>
      </c>
      <c r="AS467" s="4" t="str">
        <f ca="1">IF(AND(Table1[[#This Row],[TGL_H]]&gt;=$3:$3,Table1[[#This Row],[TGL_H]]&lt;=$4:$4),Table1[[#This Row],[CTN]],"")</f>
        <v/>
      </c>
      <c r="AT467" s="4" t="str">
        <f ca="1">IF(Table1[[#This Row],[CTN_MG_4]]="","",Table1[[#This Row],[SISA X]])</f>
        <v/>
      </c>
      <c r="AU467" s="4" t="str">
        <f ca="1">IF(Table1[[#This Row],[QTY_ECER_MG_4]]="","",Table1[[#This Row],[STN SISA X]])</f>
        <v/>
      </c>
      <c r="AV467" s="4" t="str">
        <f ca="1">IF(Table1[[#This Row],[CTN_MG_4]]="","",COUNT(AS$6:AS467))</f>
        <v/>
      </c>
      <c r="AW467" s="4">
        <f ca="1">IF(Table1[[#This Row],[ID_4]]="",IF(Table1[[#This Row],[ID_3]]="",IF(Table1[[#This Row],[ID_2]]="",IF(Table1[[#This Row],[ID_1]]="","",1),2),3),4)</f>
        <v>3</v>
      </c>
      <c r="AX467" s="3">
        <f ca="1">INDEX([1]!NOTA[TGL_H],Table1[[#This Row],[//NOTA]])</f>
        <v>45127</v>
      </c>
    </row>
    <row r="468" spans="1:50" x14ac:dyDescent="0.25">
      <c r="A468" s="1">
        <v>577</v>
      </c>
      <c r="D468" s="4" t="str">
        <f ca="1">INDEX([1]!NOTA[NB NOTA_C_QTY],Table1[[#This Row],[//NOTA]])</f>
        <v>kenkocorrectionfluidke30136lsnartomoro</v>
      </c>
      <c r="E468" s="4" t="str">
        <f ca="1">INDEX([1]!NOTA[NB NOTA_C_QTY],Table1[[#This Row],[//NOTA]])&amp;Table1[[#This Row],[MINGGU]]</f>
        <v>kenkocorrectionfluidke30136lsnartomoro3</v>
      </c>
      <c r="F468" s="4">
        <f t="shared" si="10"/>
        <v>577</v>
      </c>
      <c r="G468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68" s="4">
        <f ca="1">MATCH(Table1[[#This Row],[NB NOTA_C_QTY]],[2]!db[NB NOTA_C_QTY+F],0)</f>
        <v>999</v>
      </c>
      <c r="I468" s="4" t="str">
        <f ca="1">INDEX(INDIRECT($4:$4),Table1[//DB])</f>
        <v>Tipe-ex Kenko KE-301</v>
      </c>
      <c r="J468" s="4" t="str">
        <f ca="1">INDEX(INDIRECT($4:$4),Table1[//DB])</f>
        <v>ARTO MORO</v>
      </c>
      <c r="K468" s="5" t="str">
        <f ca="1">INDEX(INDIRECT($4:$4),Table1[//DB])</f>
        <v>KENKO</v>
      </c>
      <c r="L468" s="4" t="str">
        <f ca="1">INDEX(INDIRECT($4:$4),Table1[//DB])</f>
        <v>36 LSN</v>
      </c>
      <c r="M468" s="4" t="str">
        <f ca="1">INDEX(INDIRECT($4:$4),Table1[//DB])</f>
        <v>tipex</v>
      </c>
      <c r="N468" s="4" t="str">
        <f ca="1">INDEX(INDIRECT($4:$4),Table1[//DB])</f>
        <v>36</v>
      </c>
      <c r="O468" s="4" t="str">
        <f ca="1">INDEX(INDIRECT($4:$4),Table1[//DB])</f>
        <v>LSN</v>
      </c>
      <c r="P468" s="4">
        <f ca="1">INDEX(INDIRECT($4:$4),Table1[//DB])</f>
        <v>12</v>
      </c>
      <c r="Q468" s="4" t="str">
        <f ca="1">INDEX(INDIRECT($4:$4),Table1[//DB])</f>
        <v>PCS</v>
      </c>
      <c r="R468" s="4" t="str">
        <f ca="1">INDEX(INDIRECT($4:$4),Table1[//DB])</f>
        <v/>
      </c>
      <c r="S468" s="4" t="str">
        <f ca="1">INDEX(INDIRECT($4:$4),Table1[//DB])</f>
        <v/>
      </c>
      <c r="T468" s="4">
        <f ca="1">INDEX(INDIRECT($4:$4),Table1[//DB])</f>
        <v>432</v>
      </c>
      <c r="U468" s="4" t="str">
        <f ca="1">INDEX(INDIRECT($4:$4),Table1[//DB])</f>
        <v>PCS</v>
      </c>
      <c r="V468" s="4"/>
      <c r="W468" s="2">
        <f>INDEX([1]!NOTA[C],Table1[[#This Row],[//NOTA]])</f>
        <v>2</v>
      </c>
      <c r="X468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468" s="2">
        <f ca="1">INDEX(INDIRECT($2:$2),Table1[//NOTA])</f>
        <v>2</v>
      </c>
      <c r="Z468" s="2">
        <f>IF(Table1[[#This Row],[CTN]]&lt;1,"",INDEX([1]!NOTA[QTY],Table1[[#This Row],[//NOTA]]))</f>
        <v>0</v>
      </c>
      <c r="AA468" s="2">
        <f>IF(Table1[[#This Row],[CTN]]&lt;1,"",INDEX([1]!NOTA[STN],Table1[[#This Row],[//NOTA]]))</f>
        <v>0</v>
      </c>
      <c r="AB46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864</v>
      </c>
      <c r="AC468" s="4" t="str">
        <f>IF(Table1[[#This Row],[CTN]]&lt;1,INDEX([1]!NOTA[QTY],Table1[[#This Row],[//NOTA]]),"")</f>
        <v/>
      </c>
      <c r="AD468" s="4" t="str">
        <f>IF(Table1[[#This Row],[SISA]]="","",INDEX([1]!NOTA[STN],Table1[[#This Row],[//NOTA]]))</f>
        <v/>
      </c>
      <c r="AE46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68" s="2" t="str">
        <f>IF(Table1[[#This Row],[SISA X]]="","",Table1[[#This Row],[STN X]])</f>
        <v/>
      </c>
      <c r="AG468" s="2" t="str">
        <f ca="1">IF(AND(AX$5:AX$592&gt;=$3:$3,AX$5:AX$592&lt;=$4:$4),Table1[[#This Row],[CTN]],"")</f>
        <v/>
      </c>
      <c r="AH468" s="2" t="str">
        <f ca="1">IF(Table1[[#This Row],[CTN_MG_1]]="","",Table1[[#This Row],[SISA X]])</f>
        <v/>
      </c>
      <c r="AI468" s="2" t="str">
        <f ca="1">IF(Table1[[#This Row],[QTY_ECER_MG_1]]="","",Table1[[#This Row],[STN SISA X]])</f>
        <v/>
      </c>
      <c r="AJ468" s="2" t="str">
        <f ca="1">IF(Table1[[#This Row],[CTN_MG_1]]="","",COUNT(AG$6:AG468))</f>
        <v/>
      </c>
      <c r="AK468" s="2" t="str">
        <f ca="1">IF(AND(Table1[TGL_H]&gt;=$3:$3,Table1[TGL_H]&lt;=$4:$4),Table1[CTN],"")</f>
        <v/>
      </c>
      <c r="AL468" s="2" t="str">
        <f ca="1">IF(Table1[[#This Row],[CTN_MG_2]]="","",Table1[[#This Row],[SISA X]])</f>
        <v/>
      </c>
      <c r="AM468" s="2" t="str">
        <f ca="1">IF(Table1[[#This Row],[QTY_ECER_MG_2]]="","",Table1[[#This Row],[STN SISA X]])</f>
        <v/>
      </c>
      <c r="AN468" s="2" t="str">
        <f ca="1">IF(Table1[[#This Row],[CTN_MG_2]]="","",COUNT(AK$6:AK468))</f>
        <v/>
      </c>
      <c r="AO468" s="2">
        <f ca="1">IF(AND(AX$5:AX$592&gt;=$3:$3,AX$5:AX$592&lt;=$4:$4),Table1[[#This Row],[CTN]],"")</f>
        <v>2</v>
      </c>
      <c r="AP468" s="2" t="str">
        <f ca="1">IF(Table1[[#This Row],[CTN_MG_3]]="","",Table1[[#This Row],[SISA X]])</f>
        <v/>
      </c>
      <c r="AQ468" s="2" t="str">
        <f ca="1">IF(Table1[[#This Row],[QTY_ECER_MG_3]]="","",Table1[[#This Row],[STN SISA X]])</f>
        <v/>
      </c>
      <c r="AR468" s="4">
        <f ca="1">IF(Table1[[#This Row],[CTN_MG_3]]="","",COUNT(AO$6:AO468))</f>
        <v>146</v>
      </c>
      <c r="AS468" s="4" t="str">
        <f ca="1">IF(AND(Table1[[#This Row],[TGL_H]]&gt;=$3:$3,Table1[[#This Row],[TGL_H]]&lt;=$4:$4),Table1[[#This Row],[CTN]],"")</f>
        <v/>
      </c>
      <c r="AT468" s="4" t="str">
        <f ca="1">IF(Table1[[#This Row],[CTN_MG_4]]="","",Table1[[#This Row],[SISA X]])</f>
        <v/>
      </c>
      <c r="AU468" s="4" t="str">
        <f ca="1">IF(Table1[[#This Row],[QTY_ECER_MG_4]]="","",Table1[[#This Row],[STN SISA X]])</f>
        <v/>
      </c>
      <c r="AV468" s="4" t="str">
        <f ca="1">IF(Table1[[#This Row],[CTN_MG_4]]="","",COUNT(AS$6:AS468))</f>
        <v/>
      </c>
      <c r="AW468" s="4">
        <f ca="1">IF(Table1[[#This Row],[ID_4]]="",IF(Table1[[#This Row],[ID_3]]="",IF(Table1[[#This Row],[ID_2]]="",IF(Table1[[#This Row],[ID_1]]="","",1),2),3),4)</f>
        <v>3</v>
      </c>
      <c r="AX468" s="3">
        <f ca="1">INDEX([1]!NOTA[TGL_H],Table1[[#This Row],[//NOTA]])</f>
        <v>45129</v>
      </c>
    </row>
    <row r="469" spans="1:50" x14ac:dyDescent="0.25">
      <c r="A469" s="1">
        <v>578</v>
      </c>
      <c r="D469" s="4" t="str">
        <f ca="1">INDEX([1]!NOTA[NB NOTA_C_QTY],Table1[[#This Row],[//NOTA]])</f>
        <v>kenkobinderclipno15520grsartomoro</v>
      </c>
      <c r="E469" s="4" t="str">
        <f ca="1">INDEX([1]!NOTA[NB NOTA_C_QTY],Table1[[#This Row],[//NOTA]])&amp;Table1[[#This Row],[MINGGU]]</f>
        <v>kenkobinderclipno15520grsartomoro3</v>
      </c>
      <c r="F469" s="4">
        <f t="shared" si="10"/>
        <v>578</v>
      </c>
      <c r="G469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69" s="4">
        <f ca="1">MATCH(Table1[[#This Row],[NB NOTA_C_QTY]],[2]!db[NB NOTA_C_QTY+F],0)</f>
        <v>134</v>
      </c>
      <c r="I469" s="4" t="str">
        <f ca="1">INDEX(INDIRECT($4:$4),Table1[//DB])</f>
        <v>Binder clip Kenko 155</v>
      </c>
      <c r="J469" s="4" t="str">
        <f ca="1">INDEX(INDIRECT($4:$4),Table1[//DB])</f>
        <v>ARTO MORO</v>
      </c>
      <c r="K469" s="5" t="str">
        <f ca="1">INDEX(INDIRECT($4:$4),Table1[//DB])</f>
        <v>KENKO</v>
      </c>
      <c r="L469" s="4" t="str">
        <f ca="1">INDEX(INDIRECT($4:$4),Table1[//DB])</f>
        <v>20 GRS</v>
      </c>
      <c r="M469" s="4" t="str">
        <f ca="1">INDEX(INDIRECT($4:$4),Table1[//DB])</f>
        <v>clip</v>
      </c>
      <c r="N469" s="4" t="str">
        <f ca="1">INDEX(INDIRECT($4:$4),Table1[//DB])</f>
        <v>20</v>
      </c>
      <c r="O469" s="4" t="str">
        <f ca="1">INDEX(INDIRECT($4:$4),Table1[//DB])</f>
        <v>GRS</v>
      </c>
      <c r="P469" s="4">
        <f ca="1">INDEX(INDIRECT($4:$4),Table1[//DB])</f>
        <v>12</v>
      </c>
      <c r="Q469" s="4" t="str">
        <f ca="1">INDEX(INDIRECT($4:$4),Table1[//DB])</f>
        <v>LSN</v>
      </c>
      <c r="R469" s="4">
        <f ca="1">INDEX(INDIRECT($4:$4),Table1[//DB])</f>
        <v>12</v>
      </c>
      <c r="S469" s="4" t="str">
        <f ca="1">INDEX(INDIRECT($4:$4),Table1[//DB])</f>
        <v>PCS</v>
      </c>
      <c r="T469" s="4">
        <f ca="1">INDEX(INDIRECT($4:$4),Table1[//DB])</f>
        <v>2880</v>
      </c>
      <c r="U469" s="4" t="str">
        <f ca="1">INDEX(INDIRECT($4:$4),Table1[//DB])</f>
        <v>PCS</v>
      </c>
      <c r="V469" s="4"/>
      <c r="W469" s="2">
        <f>INDEX([1]!NOTA[C],Table1[[#This Row],[//NOTA]])</f>
        <v>4</v>
      </c>
      <c r="X469" s="2">
        <f ca="1">IF(Table1[[#This Row],[Column5]]/Table1[[#This Row],[QTY X]]=Table1[[#This Row],[CTN]],Table1[[#This Row],[Column5]]/Table1[[#This Row],[QTY X]],Table1[[#This Row],[Column5]]/Table1[[#This Row],[QTY X]]&amp;" xxx ")</f>
        <v>4</v>
      </c>
      <c r="Y469" s="2">
        <f ca="1">INDEX(INDIRECT($2:$2),Table1[//NOTA])</f>
        <v>0</v>
      </c>
      <c r="Z469" s="2">
        <f>IF(Table1[[#This Row],[CTN]]&lt;1,"",INDEX([1]!NOTA[QTY],Table1[[#This Row],[//NOTA]]))</f>
        <v>0</v>
      </c>
      <c r="AA469" s="2">
        <f>IF(Table1[[#This Row],[CTN]]&lt;1,"",INDEX([1]!NOTA[STN],Table1[[#This Row],[//NOTA]]))</f>
        <v>0</v>
      </c>
      <c r="AB46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11520</v>
      </c>
      <c r="AC469" s="4" t="str">
        <f>IF(Table1[[#This Row],[CTN]]&lt;1,INDEX([1]!NOTA[QTY],Table1[[#This Row],[//NOTA]]),"")</f>
        <v/>
      </c>
      <c r="AD469" s="4" t="str">
        <f>IF(Table1[[#This Row],[SISA]]="","",INDEX([1]!NOTA[STN],Table1[[#This Row],[//NOTA]]))</f>
        <v/>
      </c>
      <c r="AE46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69" s="2" t="str">
        <f>IF(Table1[[#This Row],[SISA X]]="","",Table1[[#This Row],[STN X]])</f>
        <v/>
      </c>
      <c r="AG469" s="2" t="str">
        <f ca="1">IF(AND(AX$5:AX$509&gt;=$3:$3,AX$5:AX$509&lt;=$4:$4),Table1[[#This Row],[CTN]],"")</f>
        <v/>
      </c>
      <c r="AH469" s="2" t="str">
        <f ca="1">IF(Table1[[#This Row],[CTN_MG_1]]="","",Table1[[#This Row],[SISA X]])</f>
        <v/>
      </c>
      <c r="AI469" s="2" t="str">
        <f ca="1">IF(Table1[[#This Row],[QTY_ECER_MG_1]]="","",Table1[[#This Row],[STN SISA X]])</f>
        <v/>
      </c>
      <c r="AJ469" s="2" t="str">
        <f ca="1">IF(Table1[[#This Row],[CTN_MG_1]]="","",COUNT(AG$6:AG469))</f>
        <v/>
      </c>
      <c r="AK469" s="2" t="str">
        <f ca="1">IF(AND(Table1[TGL_H]&gt;=$3:$3,Table1[TGL_H]&lt;=$4:$4),Table1[CTN],"")</f>
        <v/>
      </c>
      <c r="AL469" s="2" t="str">
        <f ca="1">IF(Table1[[#This Row],[CTN_MG_2]]="","",Table1[[#This Row],[SISA X]])</f>
        <v/>
      </c>
      <c r="AM469" s="2" t="str">
        <f ca="1">IF(Table1[[#This Row],[QTY_ECER_MG_2]]="","",Table1[[#This Row],[STN SISA X]])</f>
        <v/>
      </c>
      <c r="AN469" s="2" t="str">
        <f ca="1">IF(Table1[[#This Row],[CTN_MG_2]]="","",COUNT(AK$6:AK469))</f>
        <v/>
      </c>
      <c r="AO469" s="2">
        <f ca="1">IF(AND(AX$5:AX$509&gt;=$3:$3,AX$5:AX$509&lt;=$4:$4),Table1[[#This Row],[CTN]],"")</f>
        <v>4</v>
      </c>
      <c r="AP469" s="2" t="str">
        <f ca="1">IF(Table1[[#This Row],[CTN_MG_3]]="","",Table1[[#This Row],[SISA X]])</f>
        <v/>
      </c>
      <c r="AQ469" s="2" t="str">
        <f ca="1">IF(Table1[[#This Row],[QTY_ECER_MG_3]]="","",Table1[[#This Row],[STN SISA X]])</f>
        <v/>
      </c>
      <c r="AR469" s="4">
        <f ca="1">IF(Table1[[#This Row],[CTN_MG_3]]="","",COUNT(AO$6:AO469))</f>
        <v>147</v>
      </c>
      <c r="AS469" s="4" t="str">
        <f ca="1">IF(AND(Table1[[#This Row],[TGL_H]]&gt;=$3:$3,Table1[[#This Row],[TGL_H]]&lt;=$4:$4),Table1[[#This Row],[CTN]],"")</f>
        <v/>
      </c>
      <c r="AT469" s="4" t="str">
        <f ca="1">IF(Table1[[#This Row],[CTN_MG_4]]="","",Table1[[#This Row],[SISA X]])</f>
        <v/>
      </c>
      <c r="AU469" s="4" t="str">
        <f ca="1">IF(Table1[[#This Row],[QTY_ECER_MG_4]]="","",Table1[[#This Row],[STN SISA X]])</f>
        <v/>
      </c>
      <c r="AV469" s="4" t="str">
        <f ca="1">IF(Table1[[#This Row],[CTN_MG_4]]="","",COUNT(AS$6:AS469))</f>
        <v/>
      </c>
      <c r="AW469" s="4">
        <f ca="1">IF(Table1[[#This Row],[ID_4]]="",IF(Table1[[#This Row],[ID_3]]="",IF(Table1[[#This Row],[ID_2]]="",IF(Table1[[#This Row],[ID_1]]="","",1),2),3),4)</f>
        <v>3</v>
      </c>
      <c r="AX469" s="3">
        <f ca="1">INDEX([1]!NOTA[TGL_H],Table1[[#This Row],[//NOTA]])</f>
        <v>45129</v>
      </c>
    </row>
    <row r="470" spans="1:50" x14ac:dyDescent="0.25">
      <c r="A470" s="1">
        <v>579</v>
      </c>
      <c r="D470" s="4" t="str">
        <f ca="1">INDEX([1]!NOTA[NB NOTA_C_QTY],Table1[[#This Row],[//NOTA]])</f>
        <v>kenkobinderclipno20010grsartomoro</v>
      </c>
      <c r="E470" s="4" t="str">
        <f ca="1">INDEX([1]!NOTA[NB NOTA_C_QTY],Table1[[#This Row],[//NOTA]])&amp;Table1[[#This Row],[MINGGU]]</f>
        <v>kenkobinderclipno20010grsartomoro3</v>
      </c>
      <c r="F470" s="4">
        <f t="shared" si="10"/>
        <v>579</v>
      </c>
      <c r="G470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70" s="4">
        <f ca="1">MATCH(Table1[[#This Row],[NB NOTA_C_QTY]],[2]!db[NB NOTA_C_QTY+F],0)</f>
        <v>135</v>
      </c>
      <c r="I470" s="4" t="str">
        <f ca="1">INDEX(INDIRECT($4:$4),Table1[//DB])</f>
        <v>Binder clip Kenko 200</v>
      </c>
      <c r="J470" s="4" t="str">
        <f ca="1">INDEX(INDIRECT($4:$4),Table1[//DB])</f>
        <v>ARTO MORO</v>
      </c>
      <c r="K470" s="5" t="str">
        <f ca="1">INDEX(INDIRECT($4:$4),Table1[//DB])</f>
        <v>KENKO</v>
      </c>
      <c r="L470" s="4" t="str">
        <f ca="1">INDEX(INDIRECT($4:$4),Table1[//DB])</f>
        <v>10 GRS</v>
      </c>
      <c r="M470" s="4" t="str">
        <f ca="1">INDEX(INDIRECT($4:$4),Table1[//DB])</f>
        <v>clip</v>
      </c>
      <c r="N470" s="4" t="str">
        <f ca="1">INDEX(INDIRECT($4:$4),Table1[//DB])</f>
        <v>10</v>
      </c>
      <c r="O470" s="4" t="str">
        <f ca="1">INDEX(INDIRECT($4:$4),Table1[//DB])</f>
        <v>GRS</v>
      </c>
      <c r="P470" s="4">
        <f ca="1">INDEX(INDIRECT($4:$4),Table1[//DB])</f>
        <v>12</v>
      </c>
      <c r="Q470" s="4" t="str">
        <f ca="1">INDEX(INDIRECT($4:$4),Table1[//DB])</f>
        <v>LSN</v>
      </c>
      <c r="R470" s="4">
        <f ca="1">INDEX(INDIRECT($4:$4),Table1[//DB])</f>
        <v>12</v>
      </c>
      <c r="S470" s="4" t="str">
        <f ca="1">INDEX(INDIRECT($4:$4),Table1[//DB])</f>
        <v>PCS</v>
      </c>
      <c r="T470" s="4">
        <f ca="1">INDEX(INDIRECT($4:$4),Table1[//DB])</f>
        <v>1440</v>
      </c>
      <c r="U470" s="4" t="str">
        <f ca="1">INDEX(INDIRECT($4:$4),Table1[//DB])</f>
        <v>PCS</v>
      </c>
      <c r="V470" s="4"/>
      <c r="W470" s="2">
        <f>INDEX([1]!NOTA[C],Table1[[#This Row],[//NOTA]])</f>
        <v>5</v>
      </c>
      <c r="X470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470" s="2">
        <f ca="1">INDEX(INDIRECT($2:$2),Table1[//NOTA])</f>
        <v>0</v>
      </c>
      <c r="Z470" s="2">
        <f>IF(Table1[[#This Row],[CTN]]&lt;1,"",INDEX([1]!NOTA[QTY],Table1[[#This Row],[//NOTA]]))</f>
        <v>0</v>
      </c>
      <c r="AA470" s="2">
        <f>IF(Table1[[#This Row],[CTN]]&lt;1,"",INDEX([1]!NOTA[STN],Table1[[#This Row],[//NOTA]]))</f>
        <v>0</v>
      </c>
      <c r="AB47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7200</v>
      </c>
      <c r="AC470" s="4" t="str">
        <f>IF(Table1[[#This Row],[CTN]]&lt;1,INDEX([1]!NOTA[QTY],Table1[[#This Row],[//NOTA]]),"")</f>
        <v/>
      </c>
      <c r="AD470" s="4" t="str">
        <f>IF(Table1[[#This Row],[SISA]]="","",INDEX([1]!NOTA[STN],Table1[[#This Row],[//NOTA]]))</f>
        <v/>
      </c>
      <c r="AE47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70" s="2" t="str">
        <f>IF(Table1[[#This Row],[SISA X]]="","",Table1[[#This Row],[STN X]])</f>
        <v/>
      </c>
      <c r="AG470" s="2" t="str">
        <f ca="1">IF(AND(AX$5:AX$592&gt;=$3:$3,AX$5:AX$592&lt;=$4:$4),Table1[[#This Row],[CTN]],"")</f>
        <v/>
      </c>
      <c r="AH470" s="2" t="str">
        <f ca="1">IF(Table1[[#This Row],[CTN_MG_1]]="","",Table1[[#This Row],[SISA X]])</f>
        <v/>
      </c>
      <c r="AI470" s="2" t="str">
        <f ca="1">IF(Table1[[#This Row],[QTY_ECER_MG_1]]="","",Table1[[#This Row],[STN SISA X]])</f>
        <v/>
      </c>
      <c r="AJ470" s="2" t="str">
        <f ca="1">IF(Table1[[#This Row],[CTN_MG_1]]="","",COUNT(AG$6:AG501))</f>
        <v/>
      </c>
      <c r="AK470" s="2" t="str">
        <f ca="1">IF(AND(Table1[TGL_H]&gt;=$3:$3,Table1[TGL_H]&lt;=$4:$4),Table1[CTN],"")</f>
        <v/>
      </c>
      <c r="AL470" s="2" t="str">
        <f ca="1">IF(Table1[[#This Row],[CTN_MG_2]]="","",Table1[[#This Row],[SISA X]])</f>
        <v/>
      </c>
      <c r="AM470" s="2" t="str">
        <f ca="1">IF(Table1[[#This Row],[QTY_ECER_MG_2]]="","",Table1[[#This Row],[STN SISA X]])</f>
        <v/>
      </c>
      <c r="AN470" s="2" t="str">
        <f ca="1">IF(Table1[[#This Row],[CTN_MG_2]]="","",COUNT(AK$6:AK501))</f>
        <v/>
      </c>
      <c r="AO470" s="2">
        <f ca="1">IF(AND(AX$5:AX$592&gt;=$3:$3,AX$5:AX$592&lt;=$4:$4),Table1[[#This Row],[CTN]],"")</f>
        <v>5</v>
      </c>
      <c r="AP470" s="2" t="str">
        <f ca="1">IF(Table1[[#This Row],[CTN_MG_3]]="","",Table1[[#This Row],[SISA X]])</f>
        <v/>
      </c>
      <c r="AQ470" s="2" t="str">
        <f ca="1">IF(Table1[[#This Row],[QTY_ECER_MG_3]]="","",Table1[[#This Row],[STN SISA X]])</f>
        <v/>
      </c>
      <c r="AR470" s="4">
        <f ca="1">IF(Table1[[#This Row],[CTN_MG_3]]="","",COUNT(AO$6:AO470))</f>
        <v>148</v>
      </c>
      <c r="AS470" s="4" t="str">
        <f ca="1">IF(AND(Table1[[#This Row],[TGL_H]]&gt;=$3:$3,Table1[[#This Row],[TGL_H]]&lt;=$4:$4),Table1[[#This Row],[CTN]],"")</f>
        <v/>
      </c>
      <c r="AT470" s="4" t="str">
        <f ca="1">IF(Table1[[#This Row],[CTN_MG_4]]="","",Table1[[#This Row],[SISA X]])</f>
        <v/>
      </c>
      <c r="AU470" s="4" t="str">
        <f ca="1">IF(Table1[[#This Row],[QTY_ECER_MG_4]]="","",Table1[[#This Row],[STN SISA X]])</f>
        <v/>
      </c>
      <c r="AV470" s="4" t="str">
        <f ca="1">IF(Table1[[#This Row],[CTN_MG_4]]="","",COUNT(AS$6:AS501))</f>
        <v/>
      </c>
      <c r="AW470" s="4">
        <f ca="1">IF(Table1[[#This Row],[ID_4]]="",IF(Table1[[#This Row],[ID_3]]="",IF(Table1[[#This Row],[ID_2]]="",IF(Table1[[#This Row],[ID_1]]="","",1),2),3),4)</f>
        <v>3</v>
      </c>
      <c r="AX470" s="3">
        <f ca="1">INDEX([1]!NOTA[TGL_H],Table1[[#This Row],[//NOTA]])</f>
        <v>45129</v>
      </c>
    </row>
    <row r="471" spans="1:50" x14ac:dyDescent="0.25">
      <c r="A471" s="1">
        <v>580</v>
      </c>
      <c r="D471" s="4" t="str">
        <f ca="1">INDEX([1]!NOTA[NB NOTA_C_QTY],Table1[[#This Row],[//NOTA]])</f>
        <v>kenkobinderclipno2605grsartomoro</v>
      </c>
      <c r="E471" s="4" t="str">
        <f ca="1">INDEX([1]!NOTA[NB NOTA_C_QTY],Table1[[#This Row],[//NOTA]])&amp;Table1[[#This Row],[MINGGU]]</f>
        <v>kenkobinderclipno2605grsartomoro3</v>
      </c>
      <c r="F471" s="4">
        <f t="shared" ref="F471:F501" si="11">A:A</f>
        <v>580</v>
      </c>
      <c r="G471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71" s="4">
        <f ca="1">MATCH(Table1[[#This Row],[NB NOTA_C_QTY]],[2]!db[NB NOTA_C_QTY+F],0)</f>
        <v>136</v>
      </c>
      <c r="I471" s="4" t="str">
        <f ca="1">INDEX(INDIRECT($4:$4),Table1[//DB])</f>
        <v>Binder clip Kenko 260</v>
      </c>
      <c r="J471" s="4" t="str">
        <f ca="1">INDEX(INDIRECT($4:$4),Table1[//DB])</f>
        <v>ARTO MORO</v>
      </c>
      <c r="K471" s="5" t="str">
        <f ca="1">INDEX(INDIRECT($4:$4),Table1[//DB])</f>
        <v>KENKO</v>
      </c>
      <c r="L471" s="4" t="str">
        <f ca="1">INDEX(INDIRECT($4:$4),Table1[//DB])</f>
        <v>5 GRS</v>
      </c>
      <c r="M471" s="4" t="str">
        <f ca="1">INDEX(INDIRECT($4:$4),Table1[//DB])</f>
        <v>clip</v>
      </c>
      <c r="N471" s="4" t="str">
        <f ca="1">INDEX(INDIRECT($4:$4),Table1[//DB])</f>
        <v>5</v>
      </c>
      <c r="O471" s="4" t="str">
        <f ca="1">INDEX(INDIRECT($4:$4),Table1[//DB])</f>
        <v>GRS</v>
      </c>
      <c r="P471" s="4">
        <f ca="1">INDEX(INDIRECT($4:$4),Table1[//DB])</f>
        <v>12</v>
      </c>
      <c r="Q471" s="4" t="str">
        <f ca="1">INDEX(INDIRECT($4:$4),Table1[//DB])</f>
        <v>LSN</v>
      </c>
      <c r="R471" s="4">
        <f ca="1">INDEX(INDIRECT($4:$4),Table1[//DB])</f>
        <v>12</v>
      </c>
      <c r="S471" s="4" t="str">
        <f ca="1">INDEX(INDIRECT($4:$4),Table1[//DB])</f>
        <v>PCS</v>
      </c>
      <c r="T471" s="4">
        <f ca="1">INDEX(INDIRECT($4:$4),Table1[//DB])</f>
        <v>720</v>
      </c>
      <c r="U471" s="4" t="str">
        <f ca="1">INDEX(INDIRECT($4:$4),Table1[//DB])</f>
        <v>PCS</v>
      </c>
      <c r="V471" s="4"/>
      <c r="W471" s="2">
        <f>INDEX([1]!NOTA[C],Table1[[#This Row],[//NOTA]])</f>
        <v>5</v>
      </c>
      <c r="X471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471" s="2">
        <f ca="1">INDEX(INDIRECT($2:$2),Table1[//NOTA])</f>
        <v>0</v>
      </c>
      <c r="Z471" s="2">
        <f>IF(Table1[[#This Row],[CTN]]&lt;1,"",INDEX([1]!NOTA[QTY],Table1[[#This Row],[//NOTA]]))</f>
        <v>0</v>
      </c>
      <c r="AA471" s="2">
        <f>IF(Table1[[#This Row],[CTN]]&lt;1,"",INDEX([1]!NOTA[STN],Table1[[#This Row],[//NOTA]]))</f>
        <v>0</v>
      </c>
      <c r="AB47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3600</v>
      </c>
      <c r="AC471" s="4" t="str">
        <f>IF(Table1[[#This Row],[CTN]]&lt;1,INDEX([1]!NOTA[QTY],Table1[[#This Row],[//NOTA]]),"")</f>
        <v/>
      </c>
      <c r="AD471" s="4" t="str">
        <f>IF(Table1[[#This Row],[SISA]]="","",INDEX([1]!NOTA[STN],Table1[[#This Row],[//NOTA]]))</f>
        <v/>
      </c>
      <c r="AE47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71" s="2" t="str">
        <f>IF(Table1[[#This Row],[SISA X]]="","",Table1[[#This Row],[STN X]])</f>
        <v/>
      </c>
      <c r="AG471" s="2" t="str">
        <f ca="1">IF(AND(AX$5:AX$509&gt;=$3:$3,AX$5:AX$509&lt;=$4:$4),Table1[[#This Row],[CTN]],"")</f>
        <v/>
      </c>
      <c r="AH471" s="2" t="str">
        <f ca="1">IF(Table1[[#This Row],[CTN_MG_1]]="","",Table1[[#This Row],[SISA X]])</f>
        <v/>
      </c>
      <c r="AI471" s="2" t="str">
        <f ca="1">IF(Table1[[#This Row],[QTY_ECER_MG_1]]="","",Table1[[#This Row],[STN SISA X]])</f>
        <v/>
      </c>
      <c r="AJ471" s="2" t="str">
        <f ca="1">IF(Table1[[#This Row],[CTN_MG_1]]="","",COUNT(AG$6:AG471))</f>
        <v/>
      </c>
      <c r="AK471" s="2" t="str">
        <f ca="1">IF(AND(Table1[TGL_H]&gt;=$3:$3,Table1[TGL_H]&lt;=$4:$4),Table1[CTN],"")</f>
        <v/>
      </c>
      <c r="AL471" s="2" t="str">
        <f ca="1">IF(Table1[[#This Row],[CTN_MG_2]]="","",Table1[[#This Row],[SISA X]])</f>
        <v/>
      </c>
      <c r="AM471" s="2" t="str">
        <f ca="1">IF(Table1[[#This Row],[QTY_ECER_MG_2]]="","",Table1[[#This Row],[STN SISA X]])</f>
        <v/>
      </c>
      <c r="AN471" s="2" t="str">
        <f ca="1">IF(Table1[[#This Row],[CTN_MG_2]]="","",COUNT(AK$6:AK471))</f>
        <v/>
      </c>
      <c r="AO471" s="2">
        <f ca="1">IF(AND(AX$5:AX$509&gt;=$3:$3,AX$5:AX$509&lt;=$4:$4),Table1[[#This Row],[CTN]],"")</f>
        <v>5</v>
      </c>
      <c r="AP471" s="2" t="str">
        <f ca="1">IF(Table1[[#This Row],[CTN_MG_3]]="","",Table1[[#This Row],[SISA X]])</f>
        <v/>
      </c>
      <c r="AQ471" s="2" t="str">
        <f ca="1">IF(Table1[[#This Row],[QTY_ECER_MG_3]]="","",Table1[[#This Row],[STN SISA X]])</f>
        <v/>
      </c>
      <c r="AR471" s="4">
        <f ca="1">IF(Table1[[#This Row],[CTN_MG_3]]="","",COUNT(AO$6:AO471))</f>
        <v>149</v>
      </c>
      <c r="AS471" s="4" t="str">
        <f ca="1">IF(AND(Table1[[#This Row],[TGL_H]]&gt;=$3:$3,Table1[[#This Row],[TGL_H]]&lt;=$4:$4),Table1[[#This Row],[CTN]],"")</f>
        <v/>
      </c>
      <c r="AT471" s="4" t="str">
        <f ca="1">IF(Table1[[#This Row],[CTN_MG_4]]="","",Table1[[#This Row],[SISA X]])</f>
        <v/>
      </c>
      <c r="AU471" s="4" t="str">
        <f ca="1">IF(Table1[[#This Row],[QTY_ECER_MG_4]]="","",Table1[[#This Row],[STN SISA X]])</f>
        <v/>
      </c>
      <c r="AV471" s="4" t="str">
        <f ca="1">IF(Table1[[#This Row],[CTN_MG_4]]="","",COUNT(AS$6:AS471))</f>
        <v/>
      </c>
      <c r="AW471" s="4">
        <f ca="1">IF(Table1[[#This Row],[ID_4]]="",IF(Table1[[#This Row],[ID_3]]="",IF(Table1[[#This Row],[ID_2]]="",IF(Table1[[#This Row],[ID_1]]="","",1),2),3),4)</f>
        <v>3</v>
      </c>
      <c r="AX471" s="3">
        <f ca="1">INDEX([1]!NOTA[TGL_H],Table1[[#This Row],[//NOTA]])</f>
        <v>45129</v>
      </c>
    </row>
    <row r="472" spans="1:50" x14ac:dyDescent="0.25">
      <c r="A472" s="1">
        <v>581</v>
      </c>
      <c r="D472" s="4" t="str">
        <f ca="1">INDEX([1]!NOTA[NB NOTA_C_QTY],Table1[[#This Row],[//NOTA]])</f>
        <v>kenkopricelabellermx5500eos8digits1line50pcsartomoro</v>
      </c>
      <c r="E472" s="4" t="str">
        <f ca="1">INDEX([1]!NOTA[NB NOTA_C_QTY],Table1[[#This Row],[//NOTA]])&amp;Table1[[#This Row],[MINGGU]]</f>
        <v>kenkopricelabellermx5500eos8digits1line50pcsartomoro3</v>
      </c>
      <c r="F472" s="4">
        <f t="shared" si="11"/>
        <v>581</v>
      </c>
      <c r="G472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72" s="4">
        <f ca="1">MATCH(Table1[[#This Row],[NB NOTA_C_QTY]],[2]!db[NB NOTA_C_QTY+F],0)</f>
        <v>586</v>
      </c>
      <c r="I472" s="4" t="str">
        <f ca="1">INDEX(INDIRECT($4:$4),Table1[//DB])</f>
        <v>Mesin label harga Kenko MX-5500 EOS</v>
      </c>
      <c r="J472" s="4" t="str">
        <f ca="1">INDEX(INDIRECT($4:$4),Table1[//DB])</f>
        <v>ARTO MORO</v>
      </c>
      <c r="K472" s="5" t="str">
        <f ca="1">INDEX(INDIRECT($4:$4),Table1[//DB])</f>
        <v>KENKO</v>
      </c>
      <c r="L472" s="4" t="str">
        <f ca="1">INDEX(INDIRECT($4:$4),Table1[//DB])</f>
        <v>50 PCS</v>
      </c>
      <c r="M472" s="4" t="str">
        <f ca="1">INDEX(INDIRECT($4:$4),Table1[//DB])</f>
        <v>label</v>
      </c>
      <c r="N472" s="4" t="str">
        <f ca="1">INDEX(INDIRECT($4:$4),Table1[//DB])</f>
        <v>50</v>
      </c>
      <c r="O472" s="4" t="str">
        <f ca="1">INDEX(INDIRECT($4:$4),Table1[//DB])</f>
        <v>PCS</v>
      </c>
      <c r="P472" s="4" t="str">
        <f ca="1">INDEX(INDIRECT($4:$4),Table1[//DB])</f>
        <v/>
      </c>
      <c r="Q472" s="4" t="str">
        <f ca="1">INDEX(INDIRECT($4:$4),Table1[//DB])</f>
        <v/>
      </c>
      <c r="R472" s="4" t="str">
        <f ca="1">INDEX(INDIRECT($4:$4),Table1[//DB])</f>
        <v/>
      </c>
      <c r="S472" s="4" t="str">
        <f ca="1">INDEX(INDIRECT($4:$4),Table1[//DB])</f>
        <v/>
      </c>
      <c r="T472" s="4">
        <f ca="1">INDEX(INDIRECT($4:$4),Table1[//DB])</f>
        <v>50</v>
      </c>
      <c r="U472" s="4" t="str">
        <f ca="1">INDEX(INDIRECT($4:$4),Table1[//DB])</f>
        <v>PCS</v>
      </c>
      <c r="V472" s="4"/>
      <c r="W472" s="2">
        <f>INDEX([1]!NOTA[C],Table1[[#This Row],[//NOTA]])</f>
        <v>2</v>
      </c>
      <c r="X472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472" s="2">
        <f ca="1">INDEX(INDIRECT($2:$2),Table1[//NOTA])</f>
        <v>0</v>
      </c>
      <c r="Z472" s="2">
        <f>IF(Table1[[#This Row],[CTN]]&lt;1,"",INDEX([1]!NOTA[QTY],Table1[[#This Row],[//NOTA]]))</f>
        <v>0</v>
      </c>
      <c r="AA472" s="2">
        <f>IF(Table1[[#This Row],[CTN]]&lt;1,"",INDEX([1]!NOTA[STN],Table1[[#This Row],[//NOTA]]))</f>
        <v>0</v>
      </c>
      <c r="AB47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100</v>
      </c>
      <c r="AC472" s="4" t="str">
        <f>IF(Table1[[#This Row],[CTN]]&lt;1,INDEX([1]!NOTA[QTY],Table1[[#This Row],[//NOTA]]),"")</f>
        <v/>
      </c>
      <c r="AD472" s="4" t="str">
        <f>IF(Table1[[#This Row],[SISA]]="","",INDEX([1]!NOTA[STN],Table1[[#This Row],[//NOTA]]))</f>
        <v/>
      </c>
      <c r="AE47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72" s="2" t="str">
        <f>IF(Table1[[#This Row],[SISA X]]="","",Table1[[#This Row],[STN X]])</f>
        <v/>
      </c>
      <c r="AG472" s="2" t="str">
        <f ca="1">IF(AND(AX$5:AX$592&gt;=$3:$3,AX$5:AX$592&lt;=$4:$4),Table1[[#This Row],[CTN]],"")</f>
        <v/>
      </c>
      <c r="AH472" s="2" t="str">
        <f ca="1">IF(Table1[[#This Row],[CTN_MG_1]]="","",Table1[[#This Row],[SISA X]])</f>
        <v/>
      </c>
      <c r="AI472" s="2" t="str">
        <f ca="1">IF(Table1[[#This Row],[QTY_ECER_MG_1]]="","",Table1[[#This Row],[STN SISA X]])</f>
        <v/>
      </c>
      <c r="AJ472" s="2" t="str">
        <f ca="1">IF(Table1[[#This Row],[CTN_MG_1]]="","",COUNT(AG$6:AG472))</f>
        <v/>
      </c>
      <c r="AK472" s="2" t="str">
        <f ca="1">IF(AND(Table1[TGL_H]&gt;=$3:$3,Table1[TGL_H]&lt;=$4:$4),Table1[CTN],"")</f>
        <v/>
      </c>
      <c r="AL472" s="2" t="str">
        <f ca="1">IF(Table1[[#This Row],[CTN_MG_2]]="","",Table1[[#This Row],[SISA X]])</f>
        <v/>
      </c>
      <c r="AM472" s="2" t="str">
        <f ca="1">IF(Table1[[#This Row],[QTY_ECER_MG_2]]="","",Table1[[#This Row],[STN SISA X]])</f>
        <v/>
      </c>
      <c r="AN472" s="2" t="str">
        <f ca="1">IF(Table1[[#This Row],[CTN_MG_2]]="","",COUNT(AK$6:AK472))</f>
        <v/>
      </c>
      <c r="AO472" s="2">
        <f ca="1">IF(AND(AX$5:AX$592&gt;=$3:$3,AX$5:AX$592&lt;=$4:$4),Table1[[#This Row],[CTN]],"")</f>
        <v>2</v>
      </c>
      <c r="AP472" s="2" t="str">
        <f ca="1">IF(Table1[[#This Row],[CTN_MG_3]]="","",Table1[[#This Row],[SISA X]])</f>
        <v/>
      </c>
      <c r="AQ472" s="2" t="str">
        <f ca="1">IF(Table1[[#This Row],[QTY_ECER_MG_3]]="","",Table1[[#This Row],[STN SISA X]])</f>
        <v/>
      </c>
      <c r="AR472" s="4">
        <f ca="1">IF(Table1[[#This Row],[CTN_MG_3]]="","",COUNT(AO$6:AO472))</f>
        <v>150</v>
      </c>
      <c r="AS472" s="4" t="str">
        <f ca="1">IF(AND(Table1[[#This Row],[TGL_H]]&gt;=$3:$3,Table1[[#This Row],[TGL_H]]&lt;=$4:$4),Table1[[#This Row],[CTN]],"")</f>
        <v/>
      </c>
      <c r="AT472" s="4" t="str">
        <f ca="1">IF(Table1[[#This Row],[CTN_MG_4]]="","",Table1[[#This Row],[SISA X]])</f>
        <v/>
      </c>
      <c r="AU472" s="4" t="str">
        <f ca="1">IF(Table1[[#This Row],[QTY_ECER_MG_4]]="","",Table1[[#This Row],[STN SISA X]])</f>
        <v/>
      </c>
      <c r="AV472" s="4" t="str">
        <f ca="1">IF(Table1[[#This Row],[CTN_MG_4]]="","",COUNT(AS$6:AS472))</f>
        <v/>
      </c>
      <c r="AW472" s="4">
        <f ca="1">IF(Table1[[#This Row],[ID_4]]="",IF(Table1[[#This Row],[ID_3]]="",IF(Table1[[#This Row],[ID_2]]="",IF(Table1[[#This Row],[ID_1]]="","",1),2),3),4)</f>
        <v>3</v>
      </c>
      <c r="AX472" s="3">
        <f ca="1">INDEX([1]!NOTA[TGL_H],Table1[[#This Row],[//NOTA]])</f>
        <v>45129</v>
      </c>
    </row>
    <row r="473" spans="1:50" x14ac:dyDescent="0.25">
      <c r="A473" s="1">
        <v>582</v>
      </c>
      <c r="D473" s="4" t="str">
        <f ca="1">INDEX([1]!NOTA[NB NOTA_C_QTY],Table1[[#This Row],[//NOTA]])</f>
        <v>kenkocorrectionfluidcb0136lsnartomoro</v>
      </c>
      <c r="E473" s="4" t="str">
        <f ca="1">INDEX([1]!NOTA[NB NOTA_C_QTY],Table1[[#This Row],[//NOTA]])&amp;Table1[[#This Row],[MINGGU]]</f>
        <v>kenkocorrectionfluidcb0136lsnartomoro3</v>
      </c>
      <c r="F473" s="4">
        <f t="shared" si="11"/>
        <v>582</v>
      </c>
      <c r="G473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73" s="4">
        <f ca="1">MATCH(Table1[[#This Row],[NB NOTA_C_QTY]],[2]!db[NB NOTA_C_QTY+F],0)</f>
        <v>964</v>
      </c>
      <c r="I473" s="4" t="str">
        <f ca="1">INDEX(INDIRECT($4:$4),Table1[//DB])</f>
        <v>Tipe-ex Kenko CB-01</v>
      </c>
      <c r="J473" s="4" t="str">
        <f ca="1">INDEX(INDIRECT($4:$4),Table1[//DB])</f>
        <v>ARTO MORO</v>
      </c>
      <c r="K473" s="5" t="str">
        <f ca="1">INDEX(INDIRECT($4:$4),Table1[//DB])</f>
        <v>KENKO</v>
      </c>
      <c r="L473" s="4" t="str">
        <f ca="1">INDEX(INDIRECT($4:$4),Table1[//DB])</f>
        <v>36 LSN</v>
      </c>
      <c r="M473" s="4" t="str">
        <f ca="1">INDEX(INDIRECT($4:$4),Table1[//DB])</f>
        <v>tipex</v>
      </c>
      <c r="N473" s="4" t="str">
        <f ca="1">INDEX(INDIRECT($4:$4),Table1[//DB])</f>
        <v>36</v>
      </c>
      <c r="O473" s="4" t="str">
        <f ca="1">INDEX(INDIRECT($4:$4),Table1[//DB])</f>
        <v>LSN</v>
      </c>
      <c r="P473" s="4">
        <f ca="1">INDEX(INDIRECT($4:$4),Table1[//DB])</f>
        <v>12</v>
      </c>
      <c r="Q473" s="4" t="str">
        <f ca="1">INDEX(INDIRECT($4:$4),Table1[//DB])</f>
        <v>PCS</v>
      </c>
      <c r="R473" s="4" t="str">
        <f ca="1">INDEX(INDIRECT($4:$4),Table1[//DB])</f>
        <v/>
      </c>
      <c r="S473" s="4" t="str">
        <f ca="1">INDEX(INDIRECT($4:$4),Table1[//DB])</f>
        <v/>
      </c>
      <c r="T473" s="4">
        <f ca="1">INDEX(INDIRECT($4:$4),Table1[//DB])</f>
        <v>432</v>
      </c>
      <c r="U473" s="4" t="str">
        <f ca="1">INDEX(INDIRECT($4:$4),Table1[//DB])</f>
        <v>PCS</v>
      </c>
      <c r="V473" s="4"/>
      <c r="W473" s="2">
        <f>INDEX([1]!NOTA[C],Table1[[#This Row],[//NOTA]])</f>
        <v>1</v>
      </c>
      <c r="X473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73" s="2">
        <f ca="1">INDEX(INDIRECT($2:$2),Table1[//NOTA])</f>
        <v>0</v>
      </c>
      <c r="Z473" s="2">
        <f>IF(Table1[[#This Row],[CTN]]&lt;1,"",INDEX([1]!NOTA[QTY],Table1[[#This Row],[//NOTA]]))</f>
        <v>0</v>
      </c>
      <c r="AA473" s="2">
        <f>IF(Table1[[#This Row],[CTN]]&lt;1,"",INDEX([1]!NOTA[STN],Table1[[#This Row],[//NOTA]]))</f>
        <v>0</v>
      </c>
      <c r="AB47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432</v>
      </c>
      <c r="AC473" s="4" t="str">
        <f>IF(Table1[[#This Row],[CTN]]&lt;1,INDEX([1]!NOTA[QTY],Table1[[#This Row],[//NOTA]]),"")</f>
        <v/>
      </c>
      <c r="AD473" s="4" t="str">
        <f>IF(Table1[[#This Row],[SISA]]="","",INDEX([1]!NOTA[STN],Table1[[#This Row],[//NOTA]]))</f>
        <v/>
      </c>
      <c r="AE47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73" s="2" t="str">
        <f>IF(Table1[[#This Row],[SISA X]]="","",Table1[[#This Row],[STN X]])</f>
        <v/>
      </c>
      <c r="AG473" s="2" t="str">
        <f ca="1">IF(AND(AX$5:AX$509&gt;=$3:$3,AX$5:AX$509&lt;=$4:$4),Table1[[#This Row],[CTN]],"")</f>
        <v/>
      </c>
      <c r="AH473" s="2" t="str">
        <f ca="1">IF(Table1[[#This Row],[CTN_MG_1]]="","",Table1[[#This Row],[SISA X]])</f>
        <v/>
      </c>
      <c r="AI473" s="2" t="str">
        <f ca="1">IF(Table1[[#This Row],[QTY_ECER_MG_1]]="","",Table1[[#This Row],[STN SISA X]])</f>
        <v/>
      </c>
      <c r="AJ473" s="2" t="str">
        <f ca="1">IF(Table1[[#This Row],[CTN_MG_1]]="","",COUNT(AG$6:AG473))</f>
        <v/>
      </c>
      <c r="AK473" s="2" t="str">
        <f ca="1">IF(AND(Table1[TGL_H]&gt;=$3:$3,Table1[TGL_H]&lt;=$4:$4),Table1[CTN],"")</f>
        <v/>
      </c>
      <c r="AL473" s="2" t="str">
        <f ca="1">IF(Table1[[#This Row],[CTN_MG_2]]="","",Table1[[#This Row],[SISA X]])</f>
        <v/>
      </c>
      <c r="AM473" s="2" t="str">
        <f ca="1">IF(Table1[[#This Row],[QTY_ECER_MG_2]]="","",Table1[[#This Row],[STN SISA X]])</f>
        <v/>
      </c>
      <c r="AN473" s="2" t="str">
        <f ca="1">IF(Table1[[#This Row],[CTN_MG_2]]="","",COUNT(AK$6:AK473))</f>
        <v/>
      </c>
      <c r="AO473" s="2">
        <f ca="1">IF(AND(AX$5:AX$509&gt;=$3:$3,AX$5:AX$509&lt;=$4:$4),Table1[[#This Row],[CTN]],"")</f>
        <v>1</v>
      </c>
      <c r="AP473" s="2" t="str">
        <f ca="1">IF(Table1[[#This Row],[CTN_MG_3]]="","",Table1[[#This Row],[SISA X]])</f>
        <v/>
      </c>
      <c r="AQ473" s="2" t="str">
        <f ca="1">IF(Table1[[#This Row],[QTY_ECER_MG_3]]="","",Table1[[#This Row],[STN SISA X]])</f>
        <v/>
      </c>
      <c r="AR473" s="4">
        <f ca="1">IF(Table1[[#This Row],[CTN_MG_3]]="","",COUNT(AO$6:AO473))</f>
        <v>151</v>
      </c>
      <c r="AS473" s="4" t="str">
        <f ca="1">IF(AND(Table1[[#This Row],[TGL_H]]&gt;=$3:$3,Table1[[#This Row],[TGL_H]]&lt;=$4:$4),Table1[[#This Row],[CTN]],"")</f>
        <v/>
      </c>
      <c r="AT473" s="4" t="str">
        <f ca="1">IF(Table1[[#This Row],[CTN_MG_4]]="","",Table1[[#This Row],[SISA X]])</f>
        <v/>
      </c>
      <c r="AU473" s="4" t="str">
        <f ca="1">IF(Table1[[#This Row],[QTY_ECER_MG_4]]="","",Table1[[#This Row],[STN SISA X]])</f>
        <v/>
      </c>
      <c r="AV473" s="4" t="str">
        <f ca="1">IF(Table1[[#This Row],[CTN_MG_4]]="","",COUNT(AS$6:AS473))</f>
        <v/>
      </c>
      <c r="AW473" s="4">
        <f ca="1">IF(Table1[[#This Row],[ID_4]]="",IF(Table1[[#This Row],[ID_3]]="",IF(Table1[[#This Row],[ID_2]]="",IF(Table1[[#This Row],[ID_1]]="","",1),2),3),4)</f>
        <v>3</v>
      </c>
      <c r="AX473" s="3">
        <f ca="1">INDEX([1]!NOTA[TGL_H],Table1[[#This Row],[//NOTA]])</f>
        <v>45129</v>
      </c>
    </row>
    <row r="474" spans="1:50" x14ac:dyDescent="0.25">
      <c r="A474" s="1">
        <v>583</v>
      </c>
      <c r="D474" s="4" t="str">
        <f ca="1">INDEX([1]!NOTA[NB NOTA_C_QTY],Table1[[#This Row],[//NOTA]])</f>
        <v>kenkocorrectionfluidgp0136lsnartomoro</v>
      </c>
      <c r="E474" s="4" t="str">
        <f ca="1">INDEX([1]!NOTA[NB NOTA_C_QTY],Table1[[#This Row],[//NOTA]])&amp;Table1[[#This Row],[MINGGU]]</f>
        <v>kenkocorrectionfluidgp0136lsnartomoro3</v>
      </c>
      <c r="F474" s="4">
        <f t="shared" si="11"/>
        <v>583</v>
      </c>
      <c r="G474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74" s="4">
        <f ca="1">MATCH(Table1[[#This Row],[NB NOTA_C_QTY]],[2]!db[NB NOTA_C_QTY+F],0)</f>
        <v>994</v>
      </c>
      <c r="I474" s="4" t="str">
        <f ca="1">INDEX(INDIRECT($4:$4),Table1[//DB])</f>
        <v>Tipe-ex Kenko GP-01</v>
      </c>
      <c r="J474" s="4" t="str">
        <f ca="1">INDEX(INDIRECT($4:$4),Table1[//DB])</f>
        <v>ARTO MORO</v>
      </c>
      <c r="K474" s="5" t="str">
        <f ca="1">INDEX(INDIRECT($4:$4),Table1[//DB])</f>
        <v>KENKO</v>
      </c>
      <c r="L474" s="4" t="str">
        <f ca="1">INDEX(INDIRECT($4:$4),Table1[//DB])</f>
        <v>36 LSN</v>
      </c>
      <c r="M474" s="4" t="str">
        <f ca="1">INDEX(INDIRECT($4:$4),Table1[//DB])</f>
        <v>tipex</v>
      </c>
      <c r="N474" s="4" t="str">
        <f ca="1">INDEX(INDIRECT($4:$4),Table1[//DB])</f>
        <v>36</v>
      </c>
      <c r="O474" s="4" t="str">
        <f ca="1">INDEX(INDIRECT($4:$4),Table1[//DB])</f>
        <v>LSN</v>
      </c>
      <c r="P474" s="4">
        <f ca="1">INDEX(INDIRECT($4:$4),Table1[//DB])</f>
        <v>12</v>
      </c>
      <c r="Q474" s="4" t="str">
        <f ca="1">INDEX(INDIRECT($4:$4),Table1[//DB])</f>
        <v>PCS</v>
      </c>
      <c r="R474" s="4" t="str">
        <f ca="1">INDEX(INDIRECT($4:$4),Table1[//DB])</f>
        <v/>
      </c>
      <c r="S474" s="4" t="str">
        <f ca="1">INDEX(INDIRECT($4:$4),Table1[//DB])</f>
        <v/>
      </c>
      <c r="T474" s="4">
        <f ca="1">INDEX(INDIRECT($4:$4),Table1[//DB])</f>
        <v>432</v>
      </c>
      <c r="U474" s="4" t="str">
        <f ca="1">INDEX(INDIRECT($4:$4),Table1[//DB])</f>
        <v>PCS</v>
      </c>
      <c r="V474" s="4"/>
      <c r="W474" s="2">
        <f>INDEX([1]!NOTA[C],Table1[[#This Row],[//NOTA]])</f>
        <v>1</v>
      </c>
      <c r="X474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74" s="2">
        <f ca="1">INDEX(INDIRECT($2:$2),Table1[//NOTA])</f>
        <v>0</v>
      </c>
      <c r="Z474" s="2">
        <f>IF(Table1[[#This Row],[CTN]]&lt;1,"",INDEX([1]!NOTA[QTY],Table1[[#This Row],[//NOTA]]))</f>
        <v>0</v>
      </c>
      <c r="AA474" s="2">
        <f>IF(Table1[[#This Row],[CTN]]&lt;1,"",INDEX([1]!NOTA[STN],Table1[[#This Row],[//NOTA]]))</f>
        <v>0</v>
      </c>
      <c r="AB47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432</v>
      </c>
      <c r="AC474" s="4" t="str">
        <f>IF(Table1[[#This Row],[CTN]]&lt;1,INDEX([1]!NOTA[QTY],Table1[[#This Row],[//NOTA]]),"")</f>
        <v/>
      </c>
      <c r="AD474" s="4" t="str">
        <f>IF(Table1[[#This Row],[SISA]]="","",INDEX([1]!NOTA[STN],Table1[[#This Row],[//NOTA]]))</f>
        <v/>
      </c>
      <c r="AE47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74" s="2" t="str">
        <f>IF(Table1[[#This Row],[SISA X]]="","",Table1[[#This Row],[STN X]])</f>
        <v/>
      </c>
      <c r="AG474" s="2" t="str">
        <f ca="1">IF(AND(AX$5:AX$509&gt;=$3:$3,AX$5:AX$509&lt;=$4:$4),Table1[[#This Row],[CTN]],"")</f>
        <v/>
      </c>
      <c r="AH474" s="2" t="str">
        <f ca="1">IF(Table1[[#This Row],[CTN_MG_1]]="","",Table1[[#This Row],[SISA X]])</f>
        <v/>
      </c>
      <c r="AI474" s="2" t="str">
        <f ca="1">IF(Table1[[#This Row],[QTY_ECER_MG_1]]="","",Table1[[#This Row],[STN SISA X]])</f>
        <v/>
      </c>
      <c r="AJ474" s="2" t="str">
        <f ca="1">IF(Table1[[#This Row],[CTN_MG_1]]="","",COUNT(AG$6:AG474))</f>
        <v/>
      </c>
      <c r="AK474" s="2" t="str">
        <f ca="1">IF(AND(Table1[TGL_H]&gt;=$3:$3,Table1[TGL_H]&lt;=$4:$4),Table1[CTN],"")</f>
        <v/>
      </c>
      <c r="AL474" s="2" t="str">
        <f ca="1">IF(Table1[[#This Row],[CTN_MG_2]]="","",Table1[[#This Row],[SISA X]])</f>
        <v/>
      </c>
      <c r="AM474" s="2" t="str">
        <f ca="1">IF(Table1[[#This Row],[QTY_ECER_MG_2]]="","",Table1[[#This Row],[STN SISA X]])</f>
        <v/>
      </c>
      <c r="AN474" s="2" t="str">
        <f ca="1">IF(Table1[[#This Row],[CTN_MG_2]]="","",COUNT(AK$6:AK474))</f>
        <v/>
      </c>
      <c r="AO474" s="2">
        <f ca="1">IF(AND(AX$5:AX$509&gt;=$3:$3,AX$5:AX$509&lt;=$4:$4),Table1[[#This Row],[CTN]],"")</f>
        <v>1</v>
      </c>
      <c r="AP474" s="2" t="str">
        <f ca="1">IF(Table1[[#This Row],[CTN_MG_3]]="","",Table1[[#This Row],[SISA X]])</f>
        <v/>
      </c>
      <c r="AQ474" s="2" t="str">
        <f ca="1">IF(Table1[[#This Row],[QTY_ECER_MG_3]]="","",Table1[[#This Row],[STN SISA X]])</f>
        <v/>
      </c>
      <c r="AR474" s="4">
        <f ca="1">IF(Table1[[#This Row],[CTN_MG_3]]="","",COUNT(AO$6:AO474))</f>
        <v>152</v>
      </c>
      <c r="AS474" s="4" t="str">
        <f ca="1">IF(AND(Table1[[#This Row],[TGL_H]]&gt;=$3:$3,Table1[[#This Row],[TGL_H]]&lt;=$4:$4),Table1[[#This Row],[CTN]],"")</f>
        <v/>
      </c>
      <c r="AT474" s="4" t="str">
        <f ca="1">IF(Table1[[#This Row],[CTN_MG_4]]="","",Table1[[#This Row],[SISA X]])</f>
        <v/>
      </c>
      <c r="AU474" s="4" t="str">
        <f ca="1">IF(Table1[[#This Row],[QTY_ECER_MG_4]]="","",Table1[[#This Row],[STN SISA X]])</f>
        <v/>
      </c>
      <c r="AV474" s="4" t="str">
        <f ca="1">IF(Table1[[#This Row],[CTN_MG_4]]="","",COUNT(AS$6:AS474))</f>
        <v/>
      </c>
      <c r="AW474" s="4">
        <f ca="1">IF(Table1[[#This Row],[ID_4]]="",IF(Table1[[#This Row],[ID_3]]="",IF(Table1[[#This Row],[ID_2]]="",IF(Table1[[#This Row],[ID_1]]="","",1),2),3),4)</f>
        <v>3</v>
      </c>
      <c r="AX474" s="3">
        <f ca="1">INDEX([1]!NOTA[TGL_H],Table1[[#This Row],[//NOTA]])</f>
        <v>45129</v>
      </c>
    </row>
    <row r="475" spans="1:50" x14ac:dyDescent="0.25">
      <c r="A475" s="1">
        <v>584</v>
      </c>
      <c r="D475" s="4" t="str">
        <f ca="1">INDEX([1]!NOTA[NB NOTA_C_QTY],Table1[[#This Row],[//NOTA]])</f>
        <v>kenkocorrectionfluidkr0136lsnartomoro</v>
      </c>
      <c r="E475" s="4" t="str">
        <f ca="1">INDEX([1]!NOTA[NB NOTA_C_QTY],Table1[[#This Row],[//NOTA]])&amp;Table1[[#This Row],[MINGGU]]</f>
        <v>kenkocorrectionfluidkr0136lsnartomoro3</v>
      </c>
      <c r="F475" s="4">
        <f t="shared" si="11"/>
        <v>584</v>
      </c>
      <c r="G475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75" s="4">
        <f ca="1">MATCH(Table1[[#This Row],[NB NOTA_C_QTY]],[2]!db[NB NOTA_C_QTY+F],0)</f>
        <v>1002</v>
      </c>
      <c r="I475" s="4" t="str">
        <f ca="1">INDEX(INDIRECT($4:$4),Table1[//DB])</f>
        <v>Tipe-ex Kenko KR-01</v>
      </c>
      <c r="J475" s="4" t="str">
        <f ca="1">INDEX(INDIRECT($4:$4),Table1[//DB])</f>
        <v>ARTO MORO</v>
      </c>
      <c r="K475" s="5" t="str">
        <f ca="1">INDEX(INDIRECT($4:$4),Table1[//DB])</f>
        <v>KENKO</v>
      </c>
      <c r="L475" s="4" t="str">
        <f ca="1">INDEX(INDIRECT($4:$4),Table1[//DB])</f>
        <v>36 LSN</v>
      </c>
      <c r="M475" s="4" t="str">
        <f ca="1">INDEX(INDIRECT($4:$4),Table1[//DB])</f>
        <v>tipex</v>
      </c>
      <c r="N475" s="4" t="str">
        <f ca="1">INDEX(INDIRECT($4:$4),Table1[//DB])</f>
        <v>36</v>
      </c>
      <c r="O475" s="4" t="str">
        <f ca="1">INDEX(INDIRECT($4:$4),Table1[//DB])</f>
        <v>LSN</v>
      </c>
      <c r="P475" s="4">
        <f ca="1">INDEX(INDIRECT($4:$4),Table1[//DB])</f>
        <v>12</v>
      </c>
      <c r="Q475" s="4" t="str">
        <f ca="1">INDEX(INDIRECT($4:$4),Table1[//DB])</f>
        <v>PCS</v>
      </c>
      <c r="R475" s="4" t="str">
        <f ca="1">INDEX(INDIRECT($4:$4),Table1[//DB])</f>
        <v/>
      </c>
      <c r="S475" s="4" t="str">
        <f ca="1">INDEX(INDIRECT($4:$4),Table1[//DB])</f>
        <v/>
      </c>
      <c r="T475" s="4">
        <f ca="1">INDEX(INDIRECT($4:$4),Table1[//DB])</f>
        <v>432</v>
      </c>
      <c r="U475" s="4" t="str">
        <f ca="1">INDEX(INDIRECT($4:$4),Table1[//DB])</f>
        <v>PCS</v>
      </c>
      <c r="V475" s="4"/>
      <c r="W475" s="2">
        <f>INDEX([1]!NOTA[C],Table1[[#This Row],[//NOTA]])</f>
        <v>1</v>
      </c>
      <c r="X475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75" s="2">
        <f ca="1">INDEX(INDIRECT($2:$2),Table1[//NOTA])</f>
        <v>0</v>
      </c>
      <c r="Z475" s="2">
        <f>IF(Table1[[#This Row],[CTN]]&lt;1,"",INDEX([1]!NOTA[QTY],Table1[[#This Row],[//NOTA]]))</f>
        <v>0</v>
      </c>
      <c r="AA475" s="2">
        <f>IF(Table1[[#This Row],[CTN]]&lt;1,"",INDEX([1]!NOTA[STN],Table1[[#This Row],[//NOTA]]))</f>
        <v>0</v>
      </c>
      <c r="AB47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432</v>
      </c>
      <c r="AC475" s="4" t="str">
        <f>IF(Table1[[#This Row],[CTN]]&lt;1,INDEX([1]!NOTA[QTY],Table1[[#This Row],[//NOTA]]),"")</f>
        <v/>
      </c>
      <c r="AD475" s="4" t="str">
        <f>IF(Table1[[#This Row],[SISA]]="","",INDEX([1]!NOTA[STN],Table1[[#This Row],[//NOTA]]))</f>
        <v/>
      </c>
      <c r="AE47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75" s="2" t="str">
        <f>IF(Table1[[#This Row],[SISA X]]="","",Table1[[#This Row],[STN X]])</f>
        <v/>
      </c>
      <c r="AG475" s="2" t="str">
        <f ca="1">IF(AND(AX$5:AX$592&gt;=$3:$3,AX$5:AX$592&lt;=$4:$4),Table1[[#This Row],[CTN]],"")</f>
        <v/>
      </c>
      <c r="AH475" s="2" t="str">
        <f ca="1">IF(Table1[[#This Row],[CTN_MG_1]]="","",Table1[[#This Row],[SISA X]])</f>
        <v/>
      </c>
      <c r="AI475" s="2" t="str">
        <f ca="1">IF(Table1[[#This Row],[QTY_ECER_MG_1]]="","",Table1[[#This Row],[STN SISA X]])</f>
        <v/>
      </c>
      <c r="AJ475" s="2" t="str">
        <f ca="1">IF(Table1[[#This Row],[CTN_MG_1]]="","",COUNT(AG$6:AG475))</f>
        <v/>
      </c>
      <c r="AK475" s="2" t="str">
        <f ca="1">IF(AND(Table1[TGL_H]&gt;=$3:$3,Table1[TGL_H]&lt;=$4:$4),Table1[CTN],"")</f>
        <v/>
      </c>
      <c r="AL475" s="2" t="str">
        <f ca="1">IF(Table1[[#This Row],[CTN_MG_2]]="","",Table1[[#This Row],[SISA X]])</f>
        <v/>
      </c>
      <c r="AM475" s="2" t="str">
        <f ca="1">IF(Table1[[#This Row],[QTY_ECER_MG_2]]="","",Table1[[#This Row],[STN SISA X]])</f>
        <v/>
      </c>
      <c r="AN475" s="2" t="str">
        <f ca="1">IF(Table1[[#This Row],[CTN_MG_2]]="","",COUNT(AK$6:AK475))</f>
        <v/>
      </c>
      <c r="AO475" s="2">
        <f ca="1">IF(AND(AX$5:AX$592&gt;=$3:$3,AX$5:AX$592&lt;=$4:$4),Table1[[#This Row],[CTN]],"")</f>
        <v>1</v>
      </c>
      <c r="AP475" s="2" t="str">
        <f ca="1">IF(Table1[[#This Row],[CTN_MG_3]]="","",Table1[[#This Row],[SISA X]])</f>
        <v/>
      </c>
      <c r="AQ475" s="2" t="str">
        <f ca="1">IF(Table1[[#This Row],[QTY_ECER_MG_3]]="","",Table1[[#This Row],[STN SISA X]])</f>
        <v/>
      </c>
      <c r="AR475" s="4">
        <f ca="1">IF(Table1[[#This Row],[CTN_MG_3]]="","",COUNT(AO$6:AO475))</f>
        <v>153</v>
      </c>
      <c r="AS475" s="4" t="str">
        <f ca="1">IF(AND(Table1[[#This Row],[TGL_H]]&gt;=$3:$3,Table1[[#This Row],[TGL_H]]&lt;=$4:$4),Table1[[#This Row],[CTN]],"")</f>
        <v/>
      </c>
      <c r="AT475" s="4" t="str">
        <f ca="1">IF(Table1[[#This Row],[CTN_MG_4]]="","",Table1[[#This Row],[SISA X]])</f>
        <v/>
      </c>
      <c r="AU475" s="4" t="str">
        <f ca="1">IF(Table1[[#This Row],[QTY_ECER_MG_4]]="","",Table1[[#This Row],[STN SISA X]])</f>
        <v/>
      </c>
      <c r="AV475" s="4" t="str">
        <f ca="1">IF(Table1[[#This Row],[CTN_MG_4]]="","",COUNT(AS$6:AS475))</f>
        <v/>
      </c>
      <c r="AW475" s="4">
        <f ca="1">IF(Table1[[#This Row],[ID_4]]="",IF(Table1[[#This Row],[ID_3]]="",IF(Table1[[#This Row],[ID_2]]="",IF(Table1[[#This Row],[ID_1]]="","",1),2),3),4)</f>
        <v>3</v>
      </c>
      <c r="AX475" s="3">
        <f ca="1">INDEX([1]!NOTA[TGL_H],Table1[[#This Row],[//NOTA]])</f>
        <v>45129</v>
      </c>
    </row>
    <row r="476" spans="1:50" x14ac:dyDescent="0.25">
      <c r="A476" s="1">
        <v>585</v>
      </c>
      <c r="D476" s="4" t="str">
        <f ca="1">INDEX([1]!NOTA[NB NOTA_C_QTY],Table1[[#This Row],[//NOTA]])</f>
        <v>kenkocorrectionfluidur0136lsnartomoro</v>
      </c>
      <c r="E476" s="4" t="str">
        <f ca="1">INDEX([1]!NOTA[NB NOTA_C_QTY],Table1[[#This Row],[//NOTA]])&amp;Table1[[#This Row],[MINGGU]]</f>
        <v>kenkocorrectionfluidur0136lsnartomoro3</v>
      </c>
      <c r="F476" s="4">
        <f t="shared" si="11"/>
        <v>585</v>
      </c>
      <c r="G476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76" s="4">
        <f ca="1">MATCH(Table1[[#This Row],[NB NOTA_C_QTY]],[2]!db[NB NOTA_C_QTY+F],0)</f>
        <v>1003</v>
      </c>
      <c r="I476" s="4" t="str">
        <f ca="1">INDEX(INDIRECT($4:$4),Table1[//DB])</f>
        <v>Tipe-ex Kenko UR-01</v>
      </c>
      <c r="J476" s="4" t="str">
        <f ca="1">INDEX(INDIRECT($4:$4),Table1[//DB])</f>
        <v>ARTO MORO</v>
      </c>
      <c r="K476" s="5" t="str">
        <f ca="1">INDEX(INDIRECT($4:$4),Table1[//DB])</f>
        <v>KENKO</v>
      </c>
      <c r="L476" s="4" t="str">
        <f ca="1">INDEX(INDIRECT($4:$4),Table1[//DB])</f>
        <v>36 LSN</v>
      </c>
      <c r="M476" s="4" t="str">
        <f ca="1">INDEX(INDIRECT($4:$4),Table1[//DB])</f>
        <v>tipex</v>
      </c>
      <c r="N476" s="4" t="str">
        <f ca="1">INDEX(INDIRECT($4:$4),Table1[//DB])</f>
        <v>36</v>
      </c>
      <c r="O476" s="4" t="str">
        <f ca="1">INDEX(INDIRECT($4:$4),Table1[//DB])</f>
        <v>LSN</v>
      </c>
      <c r="P476" s="4">
        <f ca="1">INDEX(INDIRECT($4:$4),Table1[//DB])</f>
        <v>12</v>
      </c>
      <c r="Q476" s="4" t="str">
        <f ca="1">INDEX(INDIRECT($4:$4),Table1[//DB])</f>
        <v>PCS</v>
      </c>
      <c r="R476" s="4" t="str">
        <f ca="1">INDEX(INDIRECT($4:$4),Table1[//DB])</f>
        <v/>
      </c>
      <c r="S476" s="4" t="str">
        <f ca="1">INDEX(INDIRECT($4:$4),Table1[//DB])</f>
        <v/>
      </c>
      <c r="T476" s="4">
        <f ca="1">INDEX(INDIRECT($4:$4),Table1[//DB])</f>
        <v>432</v>
      </c>
      <c r="U476" s="4" t="str">
        <f ca="1">INDEX(INDIRECT($4:$4),Table1[//DB])</f>
        <v>PCS</v>
      </c>
      <c r="V476" s="4"/>
      <c r="W476" s="2">
        <f>INDEX([1]!NOTA[C],Table1[[#This Row],[//NOTA]])</f>
        <v>2</v>
      </c>
      <c r="X476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476" s="2">
        <f ca="1">INDEX(INDIRECT($2:$2),Table1[//NOTA])</f>
        <v>2</v>
      </c>
      <c r="Z476" s="2">
        <f>IF(Table1[[#This Row],[CTN]]&lt;1,"",INDEX([1]!NOTA[QTY],Table1[[#This Row],[//NOTA]]))</f>
        <v>0</v>
      </c>
      <c r="AA476" s="2">
        <f>IF(Table1[[#This Row],[CTN]]&lt;1,"",INDEX([1]!NOTA[STN],Table1[[#This Row],[//NOTA]]))</f>
        <v>0</v>
      </c>
      <c r="AB47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864</v>
      </c>
      <c r="AC476" s="4" t="str">
        <f>IF(Table1[[#This Row],[CTN]]&lt;1,INDEX([1]!NOTA[QTY],Table1[[#This Row],[//NOTA]]),"")</f>
        <v/>
      </c>
      <c r="AD476" s="4" t="str">
        <f>IF(Table1[[#This Row],[SISA]]="","",INDEX([1]!NOTA[STN],Table1[[#This Row],[//NOTA]]))</f>
        <v/>
      </c>
      <c r="AE47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76" s="2" t="str">
        <f>IF(Table1[[#This Row],[SISA X]]="","",Table1[[#This Row],[STN X]])</f>
        <v/>
      </c>
      <c r="AG476" s="2" t="str">
        <f ca="1">IF(AND(AX$5:AX$509&gt;=$3:$3,AX$5:AX$509&lt;=$4:$4),Table1[[#This Row],[CTN]],"")</f>
        <v/>
      </c>
      <c r="AH476" s="2" t="str">
        <f ca="1">IF(Table1[[#This Row],[CTN_MG_1]]="","",Table1[[#This Row],[SISA X]])</f>
        <v/>
      </c>
      <c r="AI476" s="2" t="str">
        <f ca="1">IF(Table1[[#This Row],[QTY_ECER_MG_1]]="","",Table1[[#This Row],[STN SISA X]])</f>
        <v/>
      </c>
      <c r="AJ476" s="2" t="str">
        <f ca="1">IF(Table1[[#This Row],[CTN_MG_1]]="","",COUNT(AG$6:AG476))</f>
        <v/>
      </c>
      <c r="AK476" s="2" t="str">
        <f ca="1">IF(AND(Table1[TGL_H]&gt;=$3:$3,Table1[TGL_H]&lt;=$4:$4),Table1[CTN],"")</f>
        <v/>
      </c>
      <c r="AL476" s="2" t="str">
        <f ca="1">IF(Table1[[#This Row],[CTN_MG_2]]="","",Table1[[#This Row],[SISA X]])</f>
        <v/>
      </c>
      <c r="AM476" s="2" t="str">
        <f ca="1">IF(Table1[[#This Row],[QTY_ECER_MG_2]]="","",Table1[[#This Row],[STN SISA X]])</f>
        <v/>
      </c>
      <c r="AN476" s="2" t="str">
        <f ca="1">IF(Table1[[#This Row],[CTN_MG_2]]="","",COUNT(AK$6:AK476))</f>
        <v/>
      </c>
      <c r="AO476" s="2">
        <f ca="1">IF(AND(AX$5:AX$509&gt;=$3:$3,AX$5:AX$509&lt;=$4:$4),Table1[[#This Row],[CTN]],"")</f>
        <v>2</v>
      </c>
      <c r="AP476" s="2" t="str">
        <f ca="1">IF(Table1[[#This Row],[CTN_MG_3]]="","",Table1[[#This Row],[SISA X]])</f>
        <v/>
      </c>
      <c r="AQ476" s="2" t="str">
        <f ca="1">IF(Table1[[#This Row],[QTY_ECER_MG_3]]="","",Table1[[#This Row],[STN SISA X]])</f>
        <v/>
      </c>
      <c r="AR476" s="4">
        <f ca="1">IF(Table1[[#This Row],[CTN_MG_3]]="","",COUNT(AO$6:AO476))</f>
        <v>154</v>
      </c>
      <c r="AS476" s="4" t="str">
        <f ca="1">IF(AND(Table1[[#This Row],[TGL_H]]&gt;=$3:$3,Table1[[#This Row],[TGL_H]]&lt;=$4:$4),Table1[[#This Row],[CTN]],"")</f>
        <v/>
      </c>
      <c r="AT476" s="4" t="str">
        <f ca="1">IF(Table1[[#This Row],[CTN_MG_4]]="","",Table1[[#This Row],[SISA X]])</f>
        <v/>
      </c>
      <c r="AU476" s="4" t="str">
        <f ca="1">IF(Table1[[#This Row],[QTY_ECER_MG_4]]="","",Table1[[#This Row],[STN SISA X]])</f>
        <v/>
      </c>
      <c r="AV476" s="4" t="str">
        <f ca="1">IF(Table1[[#This Row],[CTN_MG_4]]="","",COUNT(AS$6:AS476))</f>
        <v/>
      </c>
      <c r="AW476" s="4">
        <f ca="1">IF(Table1[[#This Row],[ID_4]]="",IF(Table1[[#This Row],[ID_3]]="",IF(Table1[[#This Row],[ID_2]]="",IF(Table1[[#This Row],[ID_1]]="","",1),2),3),4)</f>
        <v>3</v>
      </c>
      <c r="AX476" s="3">
        <f ca="1">INDEX([1]!NOTA[TGL_H],Table1[[#This Row],[//NOTA]])</f>
        <v>45129</v>
      </c>
    </row>
    <row r="477" spans="1:50" x14ac:dyDescent="0.25">
      <c r="A477" s="1">
        <v>586</v>
      </c>
      <c r="D477" s="4" t="str">
        <f ca="1">INDEX([1]!NOTA[NB NOTA_C_QTY],Table1[[#This Row],[//NOTA]])</f>
        <v>kenkocorrectionfluidke0136lsnartomoro</v>
      </c>
      <c r="E477" s="4" t="str">
        <f ca="1">INDEX([1]!NOTA[NB NOTA_C_QTY],Table1[[#This Row],[//NOTA]])&amp;Table1[[#This Row],[MINGGU]]</f>
        <v>kenkocorrectionfluidke0136lsnartomoro3</v>
      </c>
      <c r="F477" s="4">
        <f t="shared" si="11"/>
        <v>586</v>
      </c>
      <c r="G477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77" s="4">
        <f ca="1">MATCH(Table1[[#This Row],[NB NOTA_C_QTY]],[2]!db[NB NOTA_C_QTY+F],0)</f>
        <v>996</v>
      </c>
      <c r="I477" s="4" t="str">
        <f ca="1">INDEX(INDIRECT($4:$4),Table1[//DB])</f>
        <v>Tipe-ex Kenko KE-01</v>
      </c>
      <c r="J477" s="4" t="str">
        <f ca="1">INDEX(INDIRECT($4:$4),Table1[//DB])</f>
        <v>ARTO MORO</v>
      </c>
      <c r="K477" s="5" t="str">
        <f ca="1">INDEX(INDIRECT($4:$4),Table1[//DB])</f>
        <v>KENKO</v>
      </c>
      <c r="L477" s="4" t="str">
        <f ca="1">INDEX(INDIRECT($4:$4),Table1[//DB])</f>
        <v>36 LSN</v>
      </c>
      <c r="M477" s="4" t="str">
        <f ca="1">INDEX(INDIRECT($4:$4),Table1[//DB])</f>
        <v>tipex</v>
      </c>
      <c r="N477" s="4" t="str">
        <f ca="1">INDEX(INDIRECT($4:$4),Table1[//DB])</f>
        <v>36</v>
      </c>
      <c r="O477" s="4" t="str">
        <f ca="1">INDEX(INDIRECT($4:$4),Table1[//DB])</f>
        <v>LSN</v>
      </c>
      <c r="P477" s="4">
        <f ca="1">INDEX(INDIRECT($4:$4),Table1[//DB])</f>
        <v>12</v>
      </c>
      <c r="Q477" s="4" t="str">
        <f ca="1">INDEX(INDIRECT($4:$4),Table1[//DB])</f>
        <v>PCS</v>
      </c>
      <c r="R477" s="4" t="str">
        <f ca="1">INDEX(INDIRECT($4:$4),Table1[//DB])</f>
        <v/>
      </c>
      <c r="S477" s="4" t="str">
        <f ca="1">INDEX(INDIRECT($4:$4),Table1[//DB])</f>
        <v/>
      </c>
      <c r="T477" s="4">
        <f ca="1">INDEX(INDIRECT($4:$4),Table1[//DB])</f>
        <v>432</v>
      </c>
      <c r="U477" s="4" t="str">
        <f ca="1">INDEX(INDIRECT($4:$4),Table1[//DB])</f>
        <v>PCS</v>
      </c>
      <c r="V477" s="4"/>
      <c r="W477" s="2">
        <f>INDEX([1]!NOTA[C],Table1[[#This Row],[//NOTA]])</f>
        <v>10</v>
      </c>
      <c r="X477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477" s="2">
        <f ca="1">INDEX(INDIRECT($2:$2),Table1[//NOTA])</f>
        <v>3</v>
      </c>
      <c r="Z477" s="2">
        <f>IF(Table1[[#This Row],[CTN]]&lt;1,"",INDEX([1]!NOTA[QTY],Table1[[#This Row],[//NOTA]]))</f>
        <v>0</v>
      </c>
      <c r="AA477" s="2">
        <f>IF(Table1[[#This Row],[CTN]]&lt;1,"",INDEX([1]!NOTA[STN],Table1[[#This Row],[//NOTA]]))</f>
        <v>0</v>
      </c>
      <c r="AB47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4320</v>
      </c>
      <c r="AC477" s="4" t="str">
        <f>IF(Table1[[#This Row],[CTN]]&lt;1,INDEX([1]!NOTA[QTY],Table1[[#This Row],[//NOTA]]),"")</f>
        <v/>
      </c>
      <c r="AD477" s="4" t="str">
        <f>IF(Table1[[#This Row],[SISA]]="","",INDEX([1]!NOTA[STN],Table1[[#This Row],[//NOTA]]))</f>
        <v/>
      </c>
      <c r="AE47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77" s="2" t="str">
        <f>IF(Table1[[#This Row],[SISA X]]="","",Table1[[#This Row],[STN X]])</f>
        <v/>
      </c>
      <c r="AG477" s="2" t="str">
        <f ca="1">IF(AND(AX$5:AX$502&gt;=$3:$3,AX$5:AX$502&lt;=$4:$4),Table1[[#This Row],[CTN]],"")</f>
        <v/>
      </c>
      <c r="AH477" s="2" t="str">
        <f ca="1">IF(Table1[[#This Row],[CTN_MG_1]]="","",Table1[[#This Row],[SISA X]])</f>
        <v/>
      </c>
      <c r="AI477" s="2" t="str">
        <f ca="1">IF(Table1[[#This Row],[QTY_ECER_MG_1]]="","",Table1[[#This Row],[STN SISA X]])</f>
        <v/>
      </c>
      <c r="AJ477" s="2" t="str">
        <f ca="1">IF(Table1[[#This Row],[CTN_MG_1]]="","",COUNT(AG$6:AG477))</f>
        <v/>
      </c>
      <c r="AK477" s="2" t="str">
        <f ca="1">IF(AND(Table1[TGL_H]&gt;=$3:$3,Table1[TGL_H]&lt;=$4:$4),Table1[CTN],"")</f>
        <v/>
      </c>
      <c r="AL477" s="2" t="str">
        <f ca="1">IF(Table1[[#This Row],[CTN_MG_2]]="","",Table1[[#This Row],[SISA X]])</f>
        <v/>
      </c>
      <c r="AM477" s="2" t="str">
        <f ca="1">IF(Table1[[#This Row],[QTY_ECER_MG_2]]="","",Table1[[#This Row],[STN SISA X]])</f>
        <v/>
      </c>
      <c r="AN477" s="2" t="str">
        <f ca="1">IF(Table1[[#This Row],[CTN_MG_2]]="","",COUNT(AK$6:AK477))</f>
        <v/>
      </c>
      <c r="AO477" s="2">
        <f ca="1">IF(AND(AX$5:AX$502&gt;=$3:$3,AX$5:AX$502&lt;=$4:$4),Table1[[#This Row],[CTN]],"")</f>
        <v>10</v>
      </c>
      <c r="AP477" s="2" t="str">
        <f ca="1">IF(Table1[[#This Row],[CTN_MG_3]]="","",Table1[[#This Row],[SISA X]])</f>
        <v/>
      </c>
      <c r="AQ477" s="2" t="str">
        <f ca="1">IF(Table1[[#This Row],[QTY_ECER_MG_3]]="","",Table1[[#This Row],[STN SISA X]])</f>
        <v/>
      </c>
      <c r="AR477" s="4">
        <f ca="1">IF(Table1[[#This Row],[CTN_MG_3]]="","",COUNT(AO$6:AO477))</f>
        <v>155</v>
      </c>
      <c r="AS477" s="4" t="str">
        <f ca="1">IF(AND(Table1[[#This Row],[TGL_H]]&gt;=$3:$3,Table1[[#This Row],[TGL_H]]&lt;=$4:$4),Table1[[#This Row],[CTN]],"")</f>
        <v/>
      </c>
      <c r="AT477" s="4" t="str">
        <f ca="1">IF(Table1[[#This Row],[CTN_MG_4]]="","",Table1[[#This Row],[SISA X]])</f>
        <v/>
      </c>
      <c r="AU477" s="4" t="str">
        <f ca="1">IF(Table1[[#This Row],[QTY_ECER_MG_4]]="","",Table1[[#This Row],[STN SISA X]])</f>
        <v/>
      </c>
      <c r="AV477" s="4" t="str">
        <f ca="1">IF(Table1[[#This Row],[CTN_MG_4]]="","",COUNT(AS$6:AS477))</f>
        <v/>
      </c>
      <c r="AW477" s="4">
        <f ca="1">IF(Table1[[#This Row],[ID_4]]="",IF(Table1[[#This Row],[ID_3]]="",IF(Table1[[#This Row],[ID_2]]="",IF(Table1[[#This Row],[ID_1]]="","",1),2),3),4)</f>
        <v>3</v>
      </c>
      <c r="AX477" s="3">
        <f ca="1">INDEX([1]!NOTA[TGL_H],Table1[[#This Row],[//NOTA]])</f>
        <v>45129</v>
      </c>
    </row>
    <row r="478" spans="1:50" x14ac:dyDescent="0.25">
      <c r="A478" s="1">
        <v>588</v>
      </c>
      <c r="D478" s="4" t="str">
        <f ca="1">INDEX([1]!NOTA[NB NOTA_C_QTY],Table1[[#This Row],[//NOTA]])</f>
        <v>kenkocutterbladel15018mm60lsnartomoro</v>
      </c>
      <c r="E478" s="4" t="str">
        <f ca="1">INDEX([1]!NOTA[NB NOTA_C_QTY],Table1[[#This Row],[//NOTA]])&amp;Table1[[#This Row],[MINGGU]]</f>
        <v>kenkocutterbladel15018mm60lsnartomoro3</v>
      </c>
      <c r="F478" s="4">
        <f t="shared" si="11"/>
        <v>588</v>
      </c>
      <c r="G478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78" s="4">
        <f ca="1">MATCH(Table1[[#This Row],[NB NOTA_C_QTY]],[2]!db[NB NOTA_C_QTY+F],0)</f>
        <v>456</v>
      </c>
      <c r="I478" s="4" t="str">
        <f ca="1">INDEX(INDIRECT($4:$4),Table1[//DB])</f>
        <v>Isi cutter Kenko L-150 Besar</v>
      </c>
      <c r="J478" s="4" t="str">
        <f ca="1">INDEX(INDIRECT($4:$4),Table1[//DB])</f>
        <v>ARTO MORO</v>
      </c>
      <c r="K478" s="5" t="str">
        <f ca="1">INDEX(INDIRECT($4:$4),Table1[//DB])</f>
        <v>KENKO</v>
      </c>
      <c r="L478" s="4" t="str">
        <f ca="1">INDEX(INDIRECT($4:$4),Table1[//DB])</f>
        <v>60 LSN</v>
      </c>
      <c r="M478" s="4" t="str">
        <f ca="1">INDEX(INDIRECT($4:$4),Table1[//DB])</f>
        <v>isi</v>
      </c>
      <c r="N478" s="4" t="str">
        <f ca="1">INDEX(INDIRECT($4:$4),Table1[//DB])</f>
        <v>60</v>
      </c>
      <c r="O478" s="4" t="str">
        <f ca="1">INDEX(INDIRECT($4:$4),Table1[//DB])</f>
        <v>LSN</v>
      </c>
      <c r="P478" s="4">
        <f ca="1">INDEX(INDIRECT($4:$4),Table1[//DB])</f>
        <v>12</v>
      </c>
      <c r="Q478" s="4" t="str">
        <f ca="1">INDEX(INDIRECT($4:$4),Table1[//DB])</f>
        <v>PCS</v>
      </c>
      <c r="R478" s="4" t="str">
        <f ca="1">INDEX(INDIRECT($4:$4),Table1[//DB])</f>
        <v/>
      </c>
      <c r="S478" s="4" t="str">
        <f ca="1">INDEX(INDIRECT($4:$4),Table1[//DB])</f>
        <v/>
      </c>
      <c r="T478" s="4">
        <f ca="1">INDEX(INDIRECT($4:$4),Table1[//DB])</f>
        <v>720</v>
      </c>
      <c r="U478" s="4" t="str">
        <f ca="1">INDEX(INDIRECT($4:$4),Table1[//DB])</f>
        <v>PCS</v>
      </c>
      <c r="V478" s="4"/>
      <c r="W478" s="2">
        <f>INDEX([1]!NOTA[C],Table1[[#This Row],[//NOTA]])</f>
        <v>5</v>
      </c>
      <c r="X478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478" s="2">
        <f ca="1">INDEX(INDIRECT($2:$2),Table1[//NOTA])</f>
        <v>3</v>
      </c>
      <c r="Z478" s="2">
        <f>IF(Table1[[#This Row],[CTN]]&lt;1,"",INDEX([1]!NOTA[QTY],Table1[[#This Row],[//NOTA]]))</f>
        <v>0</v>
      </c>
      <c r="AA478" s="2">
        <f>IF(Table1[[#This Row],[CTN]]&lt;1,"",INDEX([1]!NOTA[STN],Table1[[#This Row],[//NOTA]]))</f>
        <v>0</v>
      </c>
      <c r="AB47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3600</v>
      </c>
      <c r="AC478" s="4" t="str">
        <f>IF(Table1[[#This Row],[CTN]]&lt;1,INDEX([1]!NOTA[QTY],Table1[[#This Row],[//NOTA]]),"")</f>
        <v/>
      </c>
      <c r="AD478" s="4" t="str">
        <f>IF(Table1[[#This Row],[SISA]]="","",INDEX([1]!NOTA[STN],Table1[[#This Row],[//NOTA]]))</f>
        <v/>
      </c>
      <c r="AE47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78" s="2" t="str">
        <f>IF(Table1[[#This Row],[SISA X]]="","",Table1[[#This Row],[STN X]])</f>
        <v/>
      </c>
      <c r="AG478" s="2" t="str">
        <f ca="1">IF(AND(AX$5:AX$509&gt;=$3:$3,AX$5:AX$509&lt;=$4:$4),Table1[[#This Row],[CTN]],"")</f>
        <v/>
      </c>
      <c r="AH478" s="2" t="str">
        <f ca="1">IF(Table1[[#This Row],[CTN_MG_1]]="","",Table1[[#This Row],[SISA X]])</f>
        <v/>
      </c>
      <c r="AI478" s="2" t="str">
        <f ca="1">IF(Table1[[#This Row],[QTY_ECER_MG_1]]="","",Table1[[#This Row],[STN SISA X]])</f>
        <v/>
      </c>
      <c r="AJ478" s="2" t="str">
        <f ca="1">IF(Table1[[#This Row],[CTN_MG_1]]="","",COUNT(AG$6:AG478))</f>
        <v/>
      </c>
      <c r="AK478" s="2" t="str">
        <f ca="1">IF(AND(Table1[TGL_H]&gt;=$3:$3,Table1[TGL_H]&lt;=$4:$4),Table1[CTN],"")</f>
        <v/>
      </c>
      <c r="AL478" s="2" t="str">
        <f ca="1">IF(Table1[[#This Row],[CTN_MG_2]]="","",Table1[[#This Row],[SISA X]])</f>
        <v/>
      </c>
      <c r="AM478" s="2" t="str">
        <f ca="1">IF(Table1[[#This Row],[QTY_ECER_MG_2]]="","",Table1[[#This Row],[STN SISA X]])</f>
        <v/>
      </c>
      <c r="AN478" s="2" t="str">
        <f ca="1">IF(Table1[[#This Row],[CTN_MG_2]]="","",COUNT(AK$6:AK478))</f>
        <v/>
      </c>
      <c r="AO478" s="2">
        <f ca="1">IF(AND(AX$5:AX$509&gt;=$3:$3,AX$5:AX$509&lt;=$4:$4),Table1[[#This Row],[CTN]],"")</f>
        <v>5</v>
      </c>
      <c r="AP478" s="2" t="str">
        <f ca="1">IF(Table1[[#This Row],[CTN_MG_3]]="","",Table1[[#This Row],[SISA X]])</f>
        <v/>
      </c>
      <c r="AQ478" s="2" t="str">
        <f ca="1">IF(Table1[[#This Row],[QTY_ECER_MG_3]]="","",Table1[[#This Row],[STN SISA X]])</f>
        <v/>
      </c>
      <c r="AR478" s="4">
        <f ca="1">IF(Table1[[#This Row],[CTN_MG_3]]="","",COUNT(AO$6:AO478))</f>
        <v>156</v>
      </c>
      <c r="AS478" s="4" t="str">
        <f ca="1">IF(AND(Table1[[#This Row],[TGL_H]]&gt;=$3:$3,Table1[[#This Row],[TGL_H]]&lt;=$4:$4),Table1[[#This Row],[CTN]],"")</f>
        <v/>
      </c>
      <c r="AT478" s="4" t="str">
        <f ca="1">IF(Table1[[#This Row],[CTN_MG_4]]="","",Table1[[#This Row],[SISA X]])</f>
        <v/>
      </c>
      <c r="AU478" s="4" t="str">
        <f ca="1">IF(Table1[[#This Row],[QTY_ECER_MG_4]]="","",Table1[[#This Row],[STN SISA X]])</f>
        <v/>
      </c>
      <c r="AV478" s="4" t="str">
        <f ca="1">IF(Table1[[#This Row],[CTN_MG_4]]="","",COUNT(AS$6:AS478))</f>
        <v/>
      </c>
      <c r="AW478" s="4">
        <f ca="1">IF(Table1[[#This Row],[ID_4]]="",IF(Table1[[#This Row],[ID_3]]="",IF(Table1[[#This Row],[ID_2]]="",IF(Table1[[#This Row],[ID_1]]="","",1),2),3),4)</f>
        <v>3</v>
      </c>
      <c r="AX478" s="3">
        <f ca="1">INDEX([1]!NOTA[TGL_H],Table1[[#This Row],[//NOTA]])</f>
        <v>45129</v>
      </c>
    </row>
    <row r="479" spans="1:50" x14ac:dyDescent="0.25">
      <c r="A479" s="1">
        <v>589</v>
      </c>
      <c r="D479" s="4" t="str">
        <f ca="1">INDEX([1]!NOTA[NB NOTA_C_QTY],Table1[[#This Row],[//NOTA]])</f>
        <v>kenkobinderclipno10550grsartomoro</v>
      </c>
      <c r="E479" s="4" t="str">
        <f ca="1">INDEX([1]!NOTA[NB NOTA_C_QTY],Table1[[#This Row],[//NOTA]])&amp;Table1[[#This Row],[MINGGU]]</f>
        <v>kenkobinderclipno10550grsartomoro3</v>
      </c>
      <c r="F479" s="4">
        <f t="shared" si="11"/>
        <v>589</v>
      </c>
      <c r="G479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79" s="4">
        <f ca="1">MATCH(Table1[[#This Row],[NB NOTA_C_QTY]],[2]!db[NB NOTA_C_QTY+F],0)</f>
        <v>133</v>
      </c>
      <c r="I479" s="4" t="str">
        <f ca="1">INDEX(INDIRECT($4:$4),Table1[//DB])</f>
        <v>Binder clip Kenko 105</v>
      </c>
      <c r="J479" s="4" t="str">
        <f ca="1">INDEX(INDIRECT($4:$4),Table1[//DB])</f>
        <v>ARTO MORO</v>
      </c>
      <c r="K479" s="5" t="str">
        <f ca="1">INDEX(INDIRECT($4:$4),Table1[//DB])</f>
        <v>KENKO</v>
      </c>
      <c r="L479" s="4" t="str">
        <f ca="1">INDEX(INDIRECT($4:$4),Table1[//DB])</f>
        <v>50 GRS</v>
      </c>
      <c r="M479" s="4" t="str">
        <f ca="1">INDEX(INDIRECT($4:$4),Table1[//DB])</f>
        <v>clip</v>
      </c>
      <c r="N479" s="4" t="str">
        <f ca="1">INDEX(INDIRECT($4:$4),Table1[//DB])</f>
        <v>50</v>
      </c>
      <c r="O479" s="4" t="str">
        <f ca="1">INDEX(INDIRECT($4:$4),Table1[//DB])</f>
        <v>GRS</v>
      </c>
      <c r="P479" s="4">
        <f ca="1">INDEX(INDIRECT($4:$4),Table1[//DB])</f>
        <v>12</v>
      </c>
      <c r="Q479" s="4" t="str">
        <f ca="1">INDEX(INDIRECT($4:$4),Table1[//DB])</f>
        <v>LSN</v>
      </c>
      <c r="R479" s="4">
        <f ca="1">INDEX(INDIRECT($4:$4),Table1[//DB])</f>
        <v>12</v>
      </c>
      <c r="S479" s="4" t="str">
        <f ca="1">INDEX(INDIRECT($4:$4),Table1[//DB])</f>
        <v>PCS</v>
      </c>
      <c r="T479" s="4">
        <f ca="1">INDEX(INDIRECT($4:$4),Table1[//DB])</f>
        <v>7200</v>
      </c>
      <c r="U479" s="4" t="str">
        <f ca="1">INDEX(INDIRECT($4:$4),Table1[//DB])</f>
        <v>PCS</v>
      </c>
      <c r="V479" s="4"/>
      <c r="W479" s="2">
        <f>INDEX([1]!NOTA[C],Table1[[#This Row],[//NOTA]])</f>
        <v>3</v>
      </c>
      <c r="X479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479" s="2">
        <f ca="1">INDEX(INDIRECT($2:$2),Table1[//NOTA])</f>
        <v>0</v>
      </c>
      <c r="Z479" s="2">
        <f>IF(Table1[[#This Row],[CTN]]&lt;1,"",INDEX([1]!NOTA[QTY],Table1[[#This Row],[//NOTA]]))</f>
        <v>0</v>
      </c>
      <c r="AA479" s="2">
        <f>IF(Table1[[#This Row],[CTN]]&lt;1,"",INDEX([1]!NOTA[STN],Table1[[#This Row],[//NOTA]]))</f>
        <v>0</v>
      </c>
      <c r="AB47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21600</v>
      </c>
      <c r="AC479" s="4" t="str">
        <f>IF(Table1[[#This Row],[CTN]]&lt;1,INDEX([1]!NOTA[QTY],Table1[[#This Row],[//NOTA]]),"")</f>
        <v/>
      </c>
      <c r="AD479" s="4" t="str">
        <f>IF(Table1[[#This Row],[SISA]]="","",INDEX([1]!NOTA[STN],Table1[[#This Row],[//NOTA]]))</f>
        <v/>
      </c>
      <c r="AE47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79" s="2" t="str">
        <f>IF(Table1[[#This Row],[SISA X]]="","",Table1[[#This Row],[STN X]])</f>
        <v/>
      </c>
      <c r="AG479" s="2" t="str">
        <f ca="1">IF(AND(AX$5:AX$502&gt;=$3:$3,AX$5:AX$502&lt;=$4:$4),Table1[[#This Row],[CTN]],"")</f>
        <v/>
      </c>
      <c r="AH479" s="2" t="str">
        <f ca="1">IF(Table1[[#This Row],[CTN_MG_1]]="","",Table1[[#This Row],[SISA X]])</f>
        <v/>
      </c>
      <c r="AI479" s="2" t="str">
        <f ca="1">IF(Table1[[#This Row],[QTY_ECER_MG_1]]="","",Table1[[#This Row],[STN SISA X]])</f>
        <v/>
      </c>
      <c r="AJ479" s="2" t="str">
        <f ca="1">IF(Table1[[#This Row],[CTN_MG_1]]="","",COUNT(AG$6:AG479))</f>
        <v/>
      </c>
      <c r="AK479" s="2" t="str">
        <f ca="1">IF(AND(Table1[TGL_H]&gt;=$3:$3,Table1[TGL_H]&lt;=$4:$4),Table1[CTN],"")</f>
        <v/>
      </c>
      <c r="AL479" s="2" t="str">
        <f ca="1">IF(Table1[[#This Row],[CTN_MG_2]]="","",Table1[[#This Row],[SISA X]])</f>
        <v/>
      </c>
      <c r="AM479" s="2" t="str">
        <f ca="1">IF(Table1[[#This Row],[QTY_ECER_MG_2]]="","",Table1[[#This Row],[STN SISA X]])</f>
        <v/>
      </c>
      <c r="AN479" s="2" t="str">
        <f ca="1">IF(Table1[[#This Row],[CTN_MG_2]]="","",COUNT(AK$6:AK479))</f>
        <v/>
      </c>
      <c r="AO479" s="2">
        <f ca="1">IF(AND(AX$5:AX$502&gt;=$3:$3,AX$5:AX$502&lt;=$4:$4),Table1[[#This Row],[CTN]],"")</f>
        <v>3</v>
      </c>
      <c r="AP479" s="2" t="str">
        <f ca="1">IF(Table1[[#This Row],[CTN_MG_3]]="","",Table1[[#This Row],[SISA X]])</f>
        <v/>
      </c>
      <c r="AQ479" s="2" t="str">
        <f ca="1">IF(Table1[[#This Row],[QTY_ECER_MG_3]]="","",Table1[[#This Row],[STN SISA X]])</f>
        <v/>
      </c>
      <c r="AR479" s="4">
        <f ca="1">IF(Table1[[#This Row],[CTN_MG_3]]="","",COUNT(AO$6:AO479))</f>
        <v>157</v>
      </c>
      <c r="AS479" s="4" t="str">
        <f ca="1">IF(AND(Table1[[#This Row],[TGL_H]]&gt;=$3:$3,Table1[[#This Row],[TGL_H]]&lt;=$4:$4),Table1[[#This Row],[CTN]],"")</f>
        <v/>
      </c>
      <c r="AT479" s="4" t="str">
        <f ca="1">IF(Table1[[#This Row],[CTN_MG_4]]="","",Table1[[#This Row],[SISA X]])</f>
        <v/>
      </c>
      <c r="AU479" s="4" t="str">
        <f ca="1">IF(Table1[[#This Row],[QTY_ECER_MG_4]]="","",Table1[[#This Row],[STN SISA X]])</f>
        <v/>
      </c>
      <c r="AV479" s="4" t="str">
        <f ca="1">IF(Table1[[#This Row],[CTN_MG_4]]="","",COUNT(AS$6:AS479))</f>
        <v/>
      </c>
      <c r="AW479" s="4">
        <f ca="1">IF(Table1[[#This Row],[ID_4]]="",IF(Table1[[#This Row],[ID_3]]="",IF(Table1[[#This Row],[ID_2]]="",IF(Table1[[#This Row],[ID_1]]="","",1),2),3),4)</f>
        <v>3</v>
      </c>
      <c r="AX479" s="3">
        <f ca="1">INDEX([1]!NOTA[TGL_H],Table1[[#This Row],[//NOTA]])</f>
        <v>45129</v>
      </c>
    </row>
    <row r="480" spans="1:50" x14ac:dyDescent="0.25">
      <c r="A480" s="1">
        <v>590</v>
      </c>
      <c r="D480" s="4" t="str">
        <f ca="1">INDEX([1]!NOTA[NB NOTA_C_QTY],Table1[[#This Row],[//NOTA]])</f>
        <v>kenkobinderclipno10750grsartomoro</v>
      </c>
      <c r="E480" s="4" t="str">
        <f ca="1">INDEX([1]!NOTA[NB NOTA_C_QTY],Table1[[#This Row],[//NOTA]])&amp;Table1[[#This Row],[MINGGU]]</f>
        <v>kenkobinderclipno10750grsartomoro3</v>
      </c>
      <c r="F480" s="4">
        <f t="shared" si="11"/>
        <v>590</v>
      </c>
      <c r="G480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80" s="4">
        <f ca="1">MATCH(Table1[[#This Row],[NB NOTA_C_QTY]],[2]!db[NB NOTA_C_QTY+F],0)</f>
        <v>131</v>
      </c>
      <c r="I480" s="4" t="str">
        <f ca="1">INDEX(INDIRECT($4:$4),Table1[//DB])</f>
        <v>Binder clip Kenko 107</v>
      </c>
      <c r="J480" s="4" t="str">
        <f ca="1">INDEX(INDIRECT($4:$4),Table1[//DB])</f>
        <v>ARTO MORO</v>
      </c>
      <c r="K480" s="5" t="str">
        <f ca="1">INDEX(INDIRECT($4:$4),Table1[//DB])</f>
        <v>KENKO</v>
      </c>
      <c r="L480" s="4" t="str">
        <f ca="1">INDEX(INDIRECT($4:$4),Table1[//DB])</f>
        <v>50 GRS</v>
      </c>
      <c r="M480" s="4" t="str">
        <f ca="1">INDEX(INDIRECT($4:$4),Table1[//DB])</f>
        <v>clip</v>
      </c>
      <c r="N480" s="4" t="str">
        <f ca="1">INDEX(INDIRECT($4:$4),Table1[//DB])</f>
        <v>50</v>
      </c>
      <c r="O480" s="4" t="str">
        <f ca="1">INDEX(INDIRECT($4:$4),Table1[//DB])</f>
        <v>GRS</v>
      </c>
      <c r="P480" s="4">
        <f ca="1">INDEX(INDIRECT($4:$4),Table1[//DB])</f>
        <v>12</v>
      </c>
      <c r="Q480" s="4" t="str">
        <f ca="1">INDEX(INDIRECT($4:$4),Table1[//DB])</f>
        <v>LSN</v>
      </c>
      <c r="R480" s="4">
        <f ca="1">INDEX(INDIRECT($4:$4),Table1[//DB])</f>
        <v>12</v>
      </c>
      <c r="S480" s="4" t="str">
        <f ca="1">INDEX(INDIRECT($4:$4),Table1[//DB])</f>
        <v>PCS</v>
      </c>
      <c r="T480" s="4">
        <f ca="1">INDEX(INDIRECT($4:$4),Table1[//DB])</f>
        <v>7200</v>
      </c>
      <c r="U480" s="4" t="str">
        <f ca="1">INDEX(INDIRECT($4:$4),Table1[//DB])</f>
        <v>PCS</v>
      </c>
      <c r="V480" s="4"/>
      <c r="W480" s="2">
        <f>INDEX([1]!NOTA[C],Table1[[#This Row],[//NOTA]])</f>
        <v>3</v>
      </c>
      <c r="X480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480" s="2">
        <f ca="1">INDEX(INDIRECT($2:$2),Table1[//NOTA])</f>
        <v>0</v>
      </c>
      <c r="Z480" s="2">
        <f>IF(Table1[[#This Row],[CTN]]&lt;1,"",INDEX([1]!NOTA[QTY],Table1[[#This Row],[//NOTA]]))</f>
        <v>0</v>
      </c>
      <c r="AA480" s="2">
        <f>IF(Table1[[#This Row],[CTN]]&lt;1,"",INDEX([1]!NOTA[STN],Table1[[#This Row],[//NOTA]]))</f>
        <v>0</v>
      </c>
      <c r="AB48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21600</v>
      </c>
      <c r="AC480" s="4" t="str">
        <f>IF(Table1[[#This Row],[CTN]]&lt;1,INDEX([1]!NOTA[QTY],Table1[[#This Row],[//NOTA]]),"")</f>
        <v/>
      </c>
      <c r="AD480" s="4" t="str">
        <f>IF(Table1[[#This Row],[SISA]]="","",INDEX([1]!NOTA[STN],Table1[[#This Row],[//NOTA]]))</f>
        <v/>
      </c>
      <c r="AE48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80" s="2" t="str">
        <f>IF(Table1[[#This Row],[SISA X]]="","",Table1[[#This Row],[STN X]])</f>
        <v/>
      </c>
      <c r="AG480" s="2" t="str">
        <f ca="1">IF(AND(AX$5:AX$592&gt;=$3:$3,AX$5:AX$592&lt;=$4:$4),Table1[[#This Row],[CTN]],"")</f>
        <v/>
      </c>
      <c r="AH480" s="2" t="str">
        <f ca="1">IF(Table1[[#This Row],[CTN_MG_1]]="","",Table1[[#This Row],[SISA X]])</f>
        <v/>
      </c>
      <c r="AI480" s="2" t="str">
        <f ca="1">IF(Table1[[#This Row],[QTY_ECER_MG_1]]="","",Table1[[#This Row],[STN SISA X]])</f>
        <v/>
      </c>
      <c r="AJ480" s="2" t="str">
        <f ca="1">IF(Table1[[#This Row],[CTN_MG_1]]="","",COUNT(AG$6:AG480))</f>
        <v/>
      </c>
      <c r="AK480" s="2" t="str">
        <f ca="1">IF(AND(Table1[TGL_H]&gt;=$3:$3,Table1[TGL_H]&lt;=$4:$4),Table1[CTN],"")</f>
        <v/>
      </c>
      <c r="AL480" s="2" t="str">
        <f ca="1">IF(Table1[[#This Row],[CTN_MG_2]]="","",Table1[[#This Row],[SISA X]])</f>
        <v/>
      </c>
      <c r="AM480" s="2" t="str">
        <f ca="1">IF(Table1[[#This Row],[QTY_ECER_MG_2]]="","",Table1[[#This Row],[STN SISA X]])</f>
        <v/>
      </c>
      <c r="AN480" s="2" t="str">
        <f ca="1">IF(Table1[[#This Row],[CTN_MG_2]]="","",COUNT(AK$6:AK480))</f>
        <v/>
      </c>
      <c r="AO480" s="2">
        <f ca="1">IF(AND(AX$5:AX$592&gt;=$3:$3,AX$5:AX$592&lt;=$4:$4),Table1[[#This Row],[CTN]],"")</f>
        <v>3</v>
      </c>
      <c r="AP480" s="2" t="str">
        <f ca="1">IF(Table1[[#This Row],[CTN_MG_3]]="","",Table1[[#This Row],[SISA X]])</f>
        <v/>
      </c>
      <c r="AQ480" s="2" t="str">
        <f ca="1">IF(Table1[[#This Row],[QTY_ECER_MG_3]]="","",Table1[[#This Row],[STN SISA X]])</f>
        <v/>
      </c>
      <c r="AR480" s="4">
        <f ca="1">IF(Table1[[#This Row],[CTN_MG_3]]="","",COUNT(AO$6:AO480))</f>
        <v>158</v>
      </c>
      <c r="AS480" s="4" t="str">
        <f ca="1">IF(AND(Table1[[#This Row],[TGL_H]]&gt;=$3:$3,Table1[[#This Row],[TGL_H]]&lt;=$4:$4),Table1[[#This Row],[CTN]],"")</f>
        <v/>
      </c>
      <c r="AT480" s="4" t="str">
        <f ca="1">IF(Table1[[#This Row],[CTN_MG_4]]="","",Table1[[#This Row],[SISA X]])</f>
        <v/>
      </c>
      <c r="AU480" s="4" t="str">
        <f ca="1">IF(Table1[[#This Row],[QTY_ECER_MG_4]]="","",Table1[[#This Row],[STN SISA X]])</f>
        <v/>
      </c>
      <c r="AV480" s="4" t="str">
        <f ca="1">IF(Table1[[#This Row],[CTN_MG_4]]="","",COUNT(AS$6:AS480))</f>
        <v/>
      </c>
      <c r="AW480" s="4">
        <f ca="1">IF(Table1[[#This Row],[ID_4]]="",IF(Table1[[#This Row],[ID_3]]="",IF(Table1[[#This Row],[ID_2]]="",IF(Table1[[#This Row],[ID_1]]="","",1),2),3),4)</f>
        <v>3</v>
      </c>
      <c r="AX480" s="3">
        <f ca="1">INDEX([1]!NOTA[TGL_H],Table1[[#This Row],[//NOTA]])</f>
        <v>45129</v>
      </c>
    </row>
    <row r="481" spans="1:50" x14ac:dyDescent="0.25">
      <c r="A481" s="1">
        <v>591</v>
      </c>
      <c r="D481" s="4" t="str">
        <f ca="1">INDEX([1]!NOTA[NB NOTA_C_QTY],Table1[[#This Row],[//NOTA]])</f>
        <v>kenkobinderclipno11130grsartomoro</v>
      </c>
      <c r="E481" s="4" t="str">
        <f ca="1">INDEX([1]!NOTA[NB NOTA_C_QTY],Table1[[#This Row],[//NOTA]])&amp;Table1[[#This Row],[MINGGU]]</f>
        <v>kenkobinderclipno11130grsartomoro3</v>
      </c>
      <c r="F481" s="4">
        <f t="shared" si="11"/>
        <v>591</v>
      </c>
      <c r="G481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81" s="4">
        <f ca="1">MATCH(Table1[[#This Row],[NB NOTA_C_QTY]],[2]!db[NB NOTA_C_QTY+F],0)</f>
        <v>132</v>
      </c>
      <c r="I481" s="4" t="str">
        <f ca="1">INDEX(INDIRECT($4:$4),Table1[//DB])</f>
        <v>Binder clip Kenko 111</v>
      </c>
      <c r="J481" s="4" t="str">
        <f ca="1">INDEX(INDIRECT($4:$4),Table1[//DB])</f>
        <v>ARTO MORO</v>
      </c>
      <c r="K481" s="5" t="str">
        <f ca="1">INDEX(INDIRECT($4:$4),Table1[//DB])</f>
        <v>KENKO</v>
      </c>
      <c r="L481" s="4" t="str">
        <f ca="1">INDEX(INDIRECT($4:$4),Table1[//DB])</f>
        <v>30 GRS</v>
      </c>
      <c r="M481" s="4" t="str">
        <f ca="1">INDEX(INDIRECT($4:$4),Table1[//DB])</f>
        <v>clip</v>
      </c>
      <c r="N481" s="4" t="str">
        <f ca="1">INDEX(INDIRECT($4:$4),Table1[//DB])</f>
        <v>30</v>
      </c>
      <c r="O481" s="4" t="str">
        <f ca="1">INDEX(INDIRECT($4:$4),Table1[//DB])</f>
        <v>GRS</v>
      </c>
      <c r="P481" s="4">
        <f ca="1">INDEX(INDIRECT($4:$4),Table1[//DB])</f>
        <v>12</v>
      </c>
      <c r="Q481" s="4" t="str">
        <f ca="1">INDEX(INDIRECT($4:$4),Table1[//DB])</f>
        <v>LSN</v>
      </c>
      <c r="R481" s="4">
        <f ca="1">INDEX(INDIRECT($4:$4),Table1[//DB])</f>
        <v>12</v>
      </c>
      <c r="S481" s="4" t="str">
        <f ca="1">INDEX(INDIRECT($4:$4),Table1[//DB])</f>
        <v>PCS</v>
      </c>
      <c r="T481" s="4">
        <f ca="1">INDEX(INDIRECT($4:$4),Table1[//DB])</f>
        <v>4320</v>
      </c>
      <c r="U481" s="4" t="str">
        <f ca="1">INDEX(INDIRECT($4:$4),Table1[//DB])</f>
        <v>PCS</v>
      </c>
      <c r="V481" s="4"/>
      <c r="W481" s="2">
        <f>INDEX([1]!NOTA[C],Table1[[#This Row],[//NOTA]])</f>
        <v>4</v>
      </c>
      <c r="X481" s="2">
        <f ca="1">IF(Table1[[#This Row],[Column5]]/Table1[[#This Row],[QTY X]]=Table1[[#This Row],[CTN]],Table1[[#This Row],[Column5]]/Table1[[#This Row],[QTY X]],Table1[[#This Row],[Column5]]/Table1[[#This Row],[QTY X]]&amp;" xxx ")</f>
        <v>4</v>
      </c>
      <c r="Y481" s="2">
        <f ca="1">INDEX(INDIRECT($2:$2),Table1[//NOTA])</f>
        <v>0</v>
      </c>
      <c r="Z481" s="2">
        <f>IF(Table1[[#This Row],[CTN]]&lt;1,"",INDEX([1]!NOTA[QTY],Table1[[#This Row],[//NOTA]]))</f>
        <v>0</v>
      </c>
      <c r="AA481" s="2">
        <f>IF(Table1[[#This Row],[CTN]]&lt;1,"",INDEX([1]!NOTA[STN],Table1[[#This Row],[//NOTA]]))</f>
        <v>0</v>
      </c>
      <c r="AB48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17280</v>
      </c>
      <c r="AC481" s="4" t="str">
        <f>IF(Table1[[#This Row],[CTN]]&lt;1,INDEX([1]!NOTA[QTY],Table1[[#This Row],[//NOTA]]),"")</f>
        <v/>
      </c>
      <c r="AD481" s="4" t="str">
        <f>IF(Table1[[#This Row],[SISA]]="","",INDEX([1]!NOTA[STN],Table1[[#This Row],[//NOTA]]))</f>
        <v/>
      </c>
      <c r="AE48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81" s="2" t="str">
        <f>IF(Table1[[#This Row],[SISA X]]="","",Table1[[#This Row],[STN X]])</f>
        <v/>
      </c>
      <c r="AG481" s="2" t="str">
        <f ca="1">IF(AND(AX$5:AX$509&gt;=$3:$3,AX$5:AX$509&lt;=$4:$4),Table1[[#This Row],[CTN]],"")</f>
        <v/>
      </c>
      <c r="AH481" s="2" t="str">
        <f ca="1">IF(Table1[[#This Row],[CTN_MG_1]]="","",Table1[[#This Row],[SISA X]])</f>
        <v/>
      </c>
      <c r="AI481" s="2" t="str">
        <f ca="1">IF(Table1[[#This Row],[QTY_ECER_MG_1]]="","",Table1[[#This Row],[STN SISA X]])</f>
        <v/>
      </c>
      <c r="AJ481" s="2" t="str">
        <f ca="1">IF(Table1[[#This Row],[CTN_MG_1]]="","",COUNT(AG$6:AG481))</f>
        <v/>
      </c>
      <c r="AK481" s="2" t="str">
        <f ca="1">IF(AND(Table1[TGL_H]&gt;=$3:$3,Table1[TGL_H]&lt;=$4:$4),Table1[CTN],"")</f>
        <v/>
      </c>
      <c r="AL481" s="2" t="str">
        <f ca="1">IF(Table1[[#This Row],[CTN_MG_2]]="","",Table1[[#This Row],[SISA X]])</f>
        <v/>
      </c>
      <c r="AM481" s="2" t="str">
        <f ca="1">IF(Table1[[#This Row],[QTY_ECER_MG_2]]="","",Table1[[#This Row],[STN SISA X]])</f>
        <v/>
      </c>
      <c r="AN481" s="2" t="str">
        <f ca="1">IF(Table1[[#This Row],[CTN_MG_2]]="","",COUNT(AK$6:AK481))</f>
        <v/>
      </c>
      <c r="AO481" s="2">
        <f ca="1">IF(AND(AX$5:AX$509&gt;=$3:$3,AX$5:AX$509&lt;=$4:$4),Table1[[#This Row],[CTN]],"")</f>
        <v>4</v>
      </c>
      <c r="AP481" s="2" t="str">
        <f ca="1">IF(Table1[[#This Row],[CTN_MG_3]]="","",Table1[[#This Row],[SISA X]])</f>
        <v/>
      </c>
      <c r="AQ481" s="2" t="str">
        <f ca="1">IF(Table1[[#This Row],[QTY_ECER_MG_3]]="","",Table1[[#This Row],[STN SISA X]])</f>
        <v/>
      </c>
      <c r="AR481" s="4">
        <f ca="1">IF(Table1[[#This Row],[CTN_MG_3]]="","",COUNT(AO$6:AO481))</f>
        <v>159</v>
      </c>
      <c r="AS481" s="4" t="str">
        <f ca="1">IF(AND(Table1[[#This Row],[TGL_H]]&gt;=$3:$3,Table1[[#This Row],[TGL_H]]&lt;=$4:$4),Table1[[#This Row],[CTN]],"")</f>
        <v/>
      </c>
      <c r="AT481" s="4" t="str">
        <f ca="1">IF(Table1[[#This Row],[CTN_MG_4]]="","",Table1[[#This Row],[SISA X]])</f>
        <v/>
      </c>
      <c r="AU481" s="4" t="str">
        <f ca="1">IF(Table1[[#This Row],[QTY_ECER_MG_4]]="","",Table1[[#This Row],[STN SISA X]])</f>
        <v/>
      </c>
      <c r="AV481" s="4" t="str">
        <f ca="1">IF(Table1[[#This Row],[CTN_MG_4]]="","",COUNT(AS$6:AS481))</f>
        <v/>
      </c>
      <c r="AW481" s="4">
        <f ca="1">IF(Table1[[#This Row],[ID_4]]="",IF(Table1[[#This Row],[ID_3]]="",IF(Table1[[#This Row],[ID_2]]="",IF(Table1[[#This Row],[ID_1]]="","",1),2),3),4)</f>
        <v>3</v>
      </c>
      <c r="AX481" s="3">
        <f ca="1">INDEX([1]!NOTA[TGL_H],Table1[[#This Row],[//NOTA]])</f>
        <v>45129</v>
      </c>
    </row>
    <row r="482" spans="1:50" x14ac:dyDescent="0.25">
      <c r="A482" s="1">
        <v>592</v>
      </c>
      <c r="D482" s="4" t="str">
        <f ca="1">INDEX([1]!NOTA[NB NOTA_C_QTY],Table1[[#This Row],[//NOTA]])</f>
        <v>kenkogelpenhitechh028mmblack12grsartomoro</v>
      </c>
      <c r="E482" s="4" t="str">
        <f ca="1">INDEX([1]!NOTA[NB NOTA_C_QTY],Table1[[#This Row],[//NOTA]])&amp;Table1[[#This Row],[MINGGU]]</f>
        <v>kenkogelpenhitechh028mmblack12grsartomoro3</v>
      </c>
      <c r="F482" s="4">
        <f t="shared" si="11"/>
        <v>592</v>
      </c>
      <c r="G482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82" s="4">
        <f ca="1">MATCH(Table1[[#This Row],[NB NOTA_C_QTY]],[2]!db[NB NOTA_C_QTY+F],0)</f>
        <v>380</v>
      </c>
      <c r="I482" s="4" t="str">
        <f ca="1">INDEX(INDIRECT($4:$4),Table1[//DB])</f>
        <v>Bp Hitech Kenko 0.28mm Hitam</v>
      </c>
      <c r="J482" s="4" t="str">
        <f ca="1">INDEX(INDIRECT($4:$4),Table1[//DB])</f>
        <v>ARTO MORO</v>
      </c>
      <c r="K482" s="5" t="str">
        <f ca="1">INDEX(INDIRECT($4:$4),Table1[//DB])</f>
        <v>KENKO</v>
      </c>
      <c r="L482" s="4" t="str">
        <f ca="1">INDEX(INDIRECT($4:$4),Table1[//DB])</f>
        <v>12 GRS</v>
      </c>
      <c r="M482" s="4" t="str">
        <f ca="1">INDEX(INDIRECT($4:$4),Table1[//DB])</f>
        <v>pen</v>
      </c>
      <c r="N482" s="4" t="str">
        <f ca="1">INDEX(INDIRECT($4:$4),Table1[//DB])</f>
        <v>12</v>
      </c>
      <c r="O482" s="4" t="str">
        <f ca="1">INDEX(INDIRECT($4:$4),Table1[//DB])</f>
        <v>GRS</v>
      </c>
      <c r="P482" s="4">
        <f ca="1">INDEX(INDIRECT($4:$4),Table1[//DB])</f>
        <v>12</v>
      </c>
      <c r="Q482" s="4" t="str">
        <f ca="1">INDEX(INDIRECT($4:$4),Table1[//DB])</f>
        <v>LSN</v>
      </c>
      <c r="R482" s="4">
        <f ca="1">INDEX(INDIRECT($4:$4),Table1[//DB])</f>
        <v>12</v>
      </c>
      <c r="S482" s="4" t="str">
        <f ca="1">INDEX(INDIRECT($4:$4),Table1[//DB])</f>
        <v>PCS</v>
      </c>
      <c r="T482" s="4">
        <f ca="1">INDEX(INDIRECT($4:$4),Table1[//DB])</f>
        <v>1728</v>
      </c>
      <c r="U482" s="4" t="str">
        <f ca="1">INDEX(INDIRECT($4:$4),Table1[//DB])</f>
        <v>PCS</v>
      </c>
      <c r="V482" s="4"/>
      <c r="W482" s="2">
        <f>INDEX([1]!NOTA[C],Table1[[#This Row],[//NOTA]])</f>
        <v>10</v>
      </c>
      <c r="X482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482" s="2">
        <f ca="1">INDEX(INDIRECT($2:$2),Table1[//NOTA])</f>
        <v>0</v>
      </c>
      <c r="Z482" s="2">
        <f>IF(Table1[[#This Row],[CTN]]&lt;1,"",INDEX([1]!NOTA[QTY],Table1[[#This Row],[//NOTA]]))</f>
        <v>0</v>
      </c>
      <c r="AA482" s="2">
        <f>IF(Table1[[#This Row],[CTN]]&lt;1,"",INDEX([1]!NOTA[STN],Table1[[#This Row],[//NOTA]]))</f>
        <v>0</v>
      </c>
      <c r="AB48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17280</v>
      </c>
      <c r="AC482" s="4" t="str">
        <f>IF(Table1[[#This Row],[CTN]]&lt;1,INDEX([1]!NOTA[QTY],Table1[[#This Row],[//NOTA]]),"")</f>
        <v/>
      </c>
      <c r="AD482" s="4" t="str">
        <f>IF(Table1[[#This Row],[SISA]]="","",INDEX([1]!NOTA[STN],Table1[[#This Row],[//NOTA]]))</f>
        <v/>
      </c>
      <c r="AE48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82" s="2" t="str">
        <f>IF(Table1[[#This Row],[SISA X]]="","",Table1[[#This Row],[STN X]])</f>
        <v/>
      </c>
      <c r="AG482" s="2" t="str">
        <f ca="1">IF(AND(AX$5:AX$592&gt;=$3:$3,AX$5:AX$592&lt;=$4:$4),Table1[[#This Row],[CTN]],"")</f>
        <v/>
      </c>
      <c r="AH482" s="2" t="str">
        <f ca="1">IF(Table1[[#This Row],[CTN_MG_1]]="","",Table1[[#This Row],[SISA X]])</f>
        <v/>
      </c>
      <c r="AI482" s="2" t="str">
        <f ca="1">IF(Table1[[#This Row],[QTY_ECER_MG_1]]="","",Table1[[#This Row],[STN SISA X]])</f>
        <v/>
      </c>
      <c r="AJ482" s="2" t="str">
        <f ca="1">IF(Table1[[#This Row],[CTN_MG_1]]="","",COUNT(AG$6:AG482))</f>
        <v/>
      </c>
      <c r="AK482" s="2" t="str">
        <f ca="1">IF(AND(Table1[TGL_H]&gt;=$3:$3,Table1[TGL_H]&lt;=$4:$4),Table1[CTN],"")</f>
        <v/>
      </c>
      <c r="AL482" s="2" t="str">
        <f ca="1">IF(Table1[[#This Row],[CTN_MG_2]]="","",Table1[[#This Row],[SISA X]])</f>
        <v/>
      </c>
      <c r="AM482" s="2" t="str">
        <f ca="1">IF(Table1[[#This Row],[QTY_ECER_MG_2]]="","",Table1[[#This Row],[STN SISA X]])</f>
        <v/>
      </c>
      <c r="AN482" s="2" t="str">
        <f ca="1">IF(Table1[[#This Row],[CTN_MG_2]]="","",COUNT(AK$6:AK482))</f>
        <v/>
      </c>
      <c r="AO482" s="2">
        <f ca="1">IF(AND(AX$5:AX$592&gt;=$3:$3,AX$5:AX$592&lt;=$4:$4),Table1[[#This Row],[CTN]],"")</f>
        <v>10</v>
      </c>
      <c r="AP482" s="2" t="str">
        <f ca="1">IF(Table1[[#This Row],[CTN_MG_3]]="","",Table1[[#This Row],[SISA X]])</f>
        <v/>
      </c>
      <c r="AQ482" s="2" t="str">
        <f ca="1">IF(Table1[[#This Row],[QTY_ECER_MG_3]]="","",Table1[[#This Row],[STN SISA X]])</f>
        <v/>
      </c>
      <c r="AR482" s="4">
        <f ca="1">IF(Table1[[#This Row],[CTN_MG_3]]="","",COUNT(AO$6:AO482))</f>
        <v>160</v>
      </c>
      <c r="AS482" s="4" t="str">
        <f ca="1">IF(AND(Table1[[#This Row],[TGL_H]]&gt;=$3:$3,Table1[[#This Row],[TGL_H]]&lt;=$4:$4),Table1[[#This Row],[CTN]],"")</f>
        <v/>
      </c>
      <c r="AT482" s="4" t="str">
        <f ca="1">IF(Table1[[#This Row],[CTN_MG_4]]="","",Table1[[#This Row],[SISA X]])</f>
        <v/>
      </c>
      <c r="AU482" s="4" t="str">
        <f ca="1">IF(Table1[[#This Row],[QTY_ECER_MG_4]]="","",Table1[[#This Row],[STN SISA X]])</f>
        <v/>
      </c>
      <c r="AV482" s="4" t="str">
        <f ca="1">IF(Table1[[#This Row],[CTN_MG_4]]="","",COUNT(AS$6:AS482))</f>
        <v/>
      </c>
      <c r="AW482" s="4">
        <f ca="1">IF(Table1[[#This Row],[ID_4]]="",IF(Table1[[#This Row],[ID_3]]="",IF(Table1[[#This Row],[ID_2]]="",IF(Table1[[#This Row],[ID_1]]="","",1),2),3),4)</f>
        <v>3</v>
      </c>
      <c r="AX482" s="3">
        <f ca="1">INDEX([1]!NOTA[TGL_H],Table1[[#This Row],[//NOTA]])</f>
        <v>45129</v>
      </c>
    </row>
    <row r="483" spans="1:50" x14ac:dyDescent="0.25">
      <c r="A483" s="1">
        <v>593</v>
      </c>
      <c r="D483" s="4" t="str">
        <f ca="1">INDEX([1]!NOTA[NB NOTA_C_QTY],Table1[[#This Row],[//NOTA]])</f>
        <v>kenkogelpenhitechh028mmblue12grsartomoro</v>
      </c>
      <c r="E483" s="4" t="str">
        <f ca="1">INDEX([1]!NOTA[NB NOTA_C_QTY],Table1[[#This Row],[//NOTA]])&amp;Table1[[#This Row],[MINGGU]]</f>
        <v>kenkogelpenhitechh028mmblue12grsartomoro3</v>
      </c>
      <c r="F483" s="4">
        <f t="shared" si="11"/>
        <v>593</v>
      </c>
      <c r="G483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83" s="4">
        <f ca="1">MATCH(Table1[[#This Row],[NB NOTA_C_QTY]],[2]!db[NB NOTA_C_QTY+F],0)</f>
        <v>379</v>
      </c>
      <c r="I483" s="4" t="str">
        <f ca="1">INDEX(INDIRECT($4:$4),Table1[//DB])</f>
        <v>Bp Hitech Kenko 0.28mm Biru</v>
      </c>
      <c r="J483" s="4" t="str">
        <f ca="1">INDEX(INDIRECT($4:$4),Table1[//DB])</f>
        <v>ARTO MORO</v>
      </c>
      <c r="K483" s="5" t="str">
        <f ca="1">INDEX(INDIRECT($4:$4),Table1[//DB])</f>
        <v>KENKO</v>
      </c>
      <c r="L483" s="4" t="str">
        <f ca="1">INDEX(INDIRECT($4:$4),Table1[//DB])</f>
        <v>12 GRS</v>
      </c>
      <c r="M483" s="4" t="str">
        <f ca="1">INDEX(INDIRECT($4:$4),Table1[//DB])</f>
        <v>pen</v>
      </c>
      <c r="N483" s="4" t="str">
        <f ca="1">INDEX(INDIRECT($4:$4),Table1[//DB])</f>
        <v>12</v>
      </c>
      <c r="O483" s="4" t="str">
        <f ca="1">INDEX(INDIRECT($4:$4),Table1[//DB])</f>
        <v>GRS</v>
      </c>
      <c r="P483" s="4">
        <f ca="1">INDEX(INDIRECT($4:$4),Table1[//DB])</f>
        <v>12</v>
      </c>
      <c r="Q483" s="4" t="str">
        <f ca="1">INDEX(INDIRECT($4:$4),Table1[//DB])</f>
        <v>LSN</v>
      </c>
      <c r="R483" s="4">
        <f ca="1">INDEX(INDIRECT($4:$4),Table1[//DB])</f>
        <v>12</v>
      </c>
      <c r="S483" s="4" t="str">
        <f ca="1">INDEX(INDIRECT($4:$4),Table1[//DB])</f>
        <v>PCS</v>
      </c>
      <c r="T483" s="4">
        <f ca="1">INDEX(INDIRECT($4:$4),Table1[//DB])</f>
        <v>1728</v>
      </c>
      <c r="U483" s="4" t="str">
        <f ca="1">INDEX(INDIRECT($4:$4),Table1[//DB])</f>
        <v>PCS</v>
      </c>
      <c r="V483" s="4"/>
      <c r="W483" s="2">
        <f>INDEX([1]!NOTA[C],Table1[[#This Row],[//NOTA]])</f>
        <v>2</v>
      </c>
      <c r="X483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483" s="2">
        <f ca="1">INDEX(INDIRECT($2:$2),Table1[//NOTA])</f>
        <v>0</v>
      </c>
      <c r="Z483" s="2">
        <f>IF(Table1[[#This Row],[CTN]]&lt;1,"",INDEX([1]!NOTA[QTY],Table1[[#This Row],[//NOTA]]))</f>
        <v>0</v>
      </c>
      <c r="AA483" s="2">
        <f>IF(Table1[[#This Row],[CTN]]&lt;1,"",INDEX([1]!NOTA[STN],Table1[[#This Row],[//NOTA]]))</f>
        <v>0</v>
      </c>
      <c r="AB48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3456</v>
      </c>
      <c r="AC483" s="4" t="str">
        <f>IF(Table1[[#This Row],[CTN]]&lt;1,INDEX([1]!NOTA[QTY],Table1[[#This Row],[//NOTA]]),"")</f>
        <v/>
      </c>
      <c r="AD483" s="4" t="str">
        <f>IF(Table1[[#This Row],[SISA]]="","",INDEX([1]!NOTA[STN],Table1[[#This Row],[//NOTA]]))</f>
        <v/>
      </c>
      <c r="AE48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83" s="2" t="str">
        <f>IF(Table1[[#This Row],[SISA X]]="","",Table1[[#This Row],[STN X]])</f>
        <v/>
      </c>
      <c r="AG483" s="2" t="str">
        <f ca="1">IF(AND(AX$5:AX$509&gt;=$3:$3,AX$5:AX$509&lt;=$4:$4),Table1[[#This Row],[CTN]],"")</f>
        <v/>
      </c>
      <c r="AH483" s="2" t="str">
        <f ca="1">IF(Table1[[#This Row],[CTN_MG_1]]="","",Table1[[#This Row],[SISA X]])</f>
        <v/>
      </c>
      <c r="AI483" s="2" t="str">
        <f ca="1">IF(Table1[[#This Row],[QTY_ECER_MG_1]]="","",Table1[[#This Row],[STN SISA X]])</f>
        <v/>
      </c>
      <c r="AJ483" s="2" t="str">
        <f ca="1">IF(Table1[[#This Row],[CTN_MG_1]]="","",COUNT(AG$6:AG483))</f>
        <v/>
      </c>
      <c r="AK483" s="2" t="str">
        <f ca="1">IF(AND(Table1[TGL_H]&gt;=$3:$3,Table1[TGL_H]&lt;=$4:$4),Table1[CTN],"")</f>
        <v/>
      </c>
      <c r="AL483" s="2" t="str">
        <f ca="1">IF(Table1[[#This Row],[CTN_MG_2]]="","",Table1[[#This Row],[SISA X]])</f>
        <v/>
      </c>
      <c r="AM483" s="2" t="str">
        <f ca="1">IF(Table1[[#This Row],[QTY_ECER_MG_2]]="","",Table1[[#This Row],[STN SISA X]])</f>
        <v/>
      </c>
      <c r="AN483" s="2" t="str">
        <f ca="1">IF(Table1[[#This Row],[CTN_MG_2]]="","",COUNT(AK$6:AK483))</f>
        <v/>
      </c>
      <c r="AO483" s="2">
        <f ca="1">IF(AND(AX$5:AX$509&gt;=$3:$3,AX$5:AX$509&lt;=$4:$4),Table1[[#This Row],[CTN]],"")</f>
        <v>2</v>
      </c>
      <c r="AP483" s="2" t="str">
        <f ca="1">IF(Table1[[#This Row],[CTN_MG_3]]="","",Table1[[#This Row],[SISA X]])</f>
        <v/>
      </c>
      <c r="AQ483" s="2" t="str">
        <f ca="1">IF(Table1[[#This Row],[QTY_ECER_MG_3]]="","",Table1[[#This Row],[STN SISA X]])</f>
        <v/>
      </c>
      <c r="AR483" s="4">
        <f ca="1">IF(Table1[[#This Row],[CTN_MG_3]]="","",COUNT(AO$6:AO483))</f>
        <v>161</v>
      </c>
      <c r="AS483" s="4" t="str">
        <f ca="1">IF(AND(Table1[[#This Row],[TGL_H]]&gt;=$3:$3,Table1[[#This Row],[TGL_H]]&lt;=$4:$4),Table1[[#This Row],[CTN]],"")</f>
        <v/>
      </c>
      <c r="AT483" s="4" t="str">
        <f ca="1">IF(Table1[[#This Row],[CTN_MG_4]]="","",Table1[[#This Row],[SISA X]])</f>
        <v/>
      </c>
      <c r="AU483" s="4" t="str">
        <f ca="1">IF(Table1[[#This Row],[QTY_ECER_MG_4]]="","",Table1[[#This Row],[STN SISA X]])</f>
        <v/>
      </c>
      <c r="AV483" s="4" t="str">
        <f ca="1">IF(Table1[[#This Row],[CTN_MG_4]]="","",COUNT(AS$6:AS483))</f>
        <v/>
      </c>
      <c r="AW483" s="4">
        <f ca="1">IF(Table1[[#This Row],[ID_4]]="",IF(Table1[[#This Row],[ID_3]]="",IF(Table1[[#This Row],[ID_2]]="",IF(Table1[[#This Row],[ID_1]]="","",1),2),3),4)</f>
        <v>3</v>
      </c>
      <c r="AX483" s="3">
        <f ca="1">INDEX([1]!NOTA[TGL_H],Table1[[#This Row],[//NOTA]])</f>
        <v>45129</v>
      </c>
    </row>
    <row r="484" spans="1:50" x14ac:dyDescent="0.25">
      <c r="A484" s="1">
        <v>594</v>
      </c>
      <c r="D484" s="4" t="str">
        <f ca="1">INDEX([1]!NOTA[NB NOTA_C_QTY],Table1[[#This Row],[//NOTA]])</f>
        <v>kenkogelpenk1black12grsartomoro</v>
      </c>
      <c r="E484" s="4" t="str">
        <f ca="1">INDEX([1]!NOTA[NB NOTA_C_QTY],Table1[[#This Row],[//NOTA]])&amp;Table1[[#This Row],[MINGGU]]</f>
        <v>kenkogelpenk1black12grsartomoro3</v>
      </c>
      <c r="F484" s="4">
        <f t="shared" si="11"/>
        <v>594</v>
      </c>
      <c r="G484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84" s="4">
        <f ca="1">MATCH(Table1[[#This Row],[NB NOTA_C_QTY]],[2]!db[NB NOTA_C_QTY+F],0)</f>
        <v>392</v>
      </c>
      <c r="I484" s="4" t="str">
        <f ca="1">INDEX(INDIRECT($4:$4),Table1[//DB])</f>
        <v>Bp Kenko K-1 hitam</v>
      </c>
      <c r="J484" s="4" t="str">
        <f ca="1">INDEX(INDIRECT($4:$4),Table1[//DB])</f>
        <v>ARTO MORO</v>
      </c>
      <c r="K484" s="5" t="str">
        <f ca="1">INDEX(INDIRECT($4:$4),Table1[//DB])</f>
        <v>KENKO</v>
      </c>
      <c r="L484" s="4" t="str">
        <f ca="1">INDEX(INDIRECT($4:$4),Table1[//DB])</f>
        <v>12 GRS</v>
      </c>
      <c r="M484" s="4" t="str">
        <f ca="1">INDEX(INDIRECT($4:$4),Table1[//DB])</f>
        <v>pen</v>
      </c>
      <c r="N484" s="4" t="str">
        <f ca="1">INDEX(INDIRECT($4:$4),Table1[//DB])</f>
        <v>12</v>
      </c>
      <c r="O484" s="4" t="str">
        <f ca="1">INDEX(INDIRECT($4:$4),Table1[//DB])</f>
        <v>GRS</v>
      </c>
      <c r="P484" s="4">
        <f ca="1">INDEX(INDIRECT($4:$4),Table1[//DB])</f>
        <v>12</v>
      </c>
      <c r="Q484" s="4" t="str">
        <f ca="1">INDEX(INDIRECT($4:$4),Table1[//DB])</f>
        <v>LSN</v>
      </c>
      <c r="R484" s="4">
        <f ca="1">INDEX(INDIRECT($4:$4),Table1[//DB])</f>
        <v>12</v>
      </c>
      <c r="S484" s="4" t="str">
        <f ca="1">INDEX(INDIRECT($4:$4),Table1[//DB])</f>
        <v>PCS</v>
      </c>
      <c r="T484" s="4">
        <f ca="1">INDEX(INDIRECT($4:$4),Table1[//DB])</f>
        <v>1728</v>
      </c>
      <c r="U484" s="4" t="str">
        <f ca="1">INDEX(INDIRECT($4:$4),Table1[//DB])</f>
        <v>PCS</v>
      </c>
      <c r="V484" s="4"/>
      <c r="W484" s="2">
        <f>INDEX([1]!NOTA[C],Table1[[#This Row],[//NOTA]])</f>
        <v>2</v>
      </c>
      <c r="X484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484" s="2">
        <f ca="1">INDEX(INDIRECT($2:$2),Table1[//NOTA])</f>
        <v>2</v>
      </c>
      <c r="Z484" s="2">
        <f>IF(Table1[[#This Row],[CTN]]&lt;1,"",INDEX([1]!NOTA[QTY],Table1[[#This Row],[//NOTA]]))</f>
        <v>0</v>
      </c>
      <c r="AA484" s="2">
        <f>IF(Table1[[#This Row],[CTN]]&lt;1,"",INDEX([1]!NOTA[STN],Table1[[#This Row],[//NOTA]]))</f>
        <v>0</v>
      </c>
      <c r="AB48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3456</v>
      </c>
      <c r="AC484" s="4" t="str">
        <f>IF(Table1[[#This Row],[CTN]]&lt;1,INDEX([1]!NOTA[QTY],Table1[[#This Row],[//NOTA]]),"")</f>
        <v/>
      </c>
      <c r="AD484" s="4" t="str">
        <f>IF(Table1[[#This Row],[SISA]]="","",INDEX([1]!NOTA[STN],Table1[[#This Row],[//NOTA]]))</f>
        <v/>
      </c>
      <c r="AE48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84" s="2" t="str">
        <f>IF(Table1[[#This Row],[SISA X]]="","",Table1[[#This Row],[STN X]])</f>
        <v/>
      </c>
      <c r="AG484" s="2" t="str">
        <f ca="1">IF(AND(AX$5:AX$509&gt;=$3:$3,AX$5:AX$509&lt;=$4:$4),Table1[[#This Row],[CTN]],"")</f>
        <v/>
      </c>
      <c r="AH484" s="2" t="str">
        <f ca="1">IF(Table1[[#This Row],[CTN_MG_1]]="","",Table1[[#This Row],[SISA X]])</f>
        <v/>
      </c>
      <c r="AI484" s="2" t="str">
        <f ca="1">IF(Table1[[#This Row],[QTY_ECER_MG_1]]="","",Table1[[#This Row],[STN SISA X]])</f>
        <v/>
      </c>
      <c r="AJ484" s="2" t="str">
        <f ca="1">IF(Table1[[#This Row],[CTN_MG_1]]="","",COUNT(AG$6:AG484))</f>
        <v/>
      </c>
      <c r="AK484" s="2" t="str">
        <f ca="1">IF(AND(Table1[TGL_H]&gt;=$3:$3,Table1[TGL_H]&lt;=$4:$4),Table1[CTN],"")</f>
        <v/>
      </c>
      <c r="AL484" s="2" t="str">
        <f ca="1">IF(Table1[[#This Row],[CTN_MG_2]]="","",Table1[[#This Row],[SISA X]])</f>
        <v/>
      </c>
      <c r="AM484" s="2" t="str">
        <f ca="1">IF(Table1[[#This Row],[QTY_ECER_MG_2]]="","",Table1[[#This Row],[STN SISA X]])</f>
        <v/>
      </c>
      <c r="AN484" s="2" t="str">
        <f ca="1">IF(Table1[[#This Row],[CTN_MG_2]]="","",COUNT(AK$6:AK484))</f>
        <v/>
      </c>
      <c r="AO484" s="2">
        <f ca="1">IF(AND(AX$5:AX$509&gt;=$3:$3,AX$5:AX$509&lt;=$4:$4),Table1[[#This Row],[CTN]],"")</f>
        <v>2</v>
      </c>
      <c r="AP484" s="2" t="str">
        <f ca="1">IF(Table1[[#This Row],[CTN_MG_3]]="","",Table1[[#This Row],[SISA X]])</f>
        <v/>
      </c>
      <c r="AQ484" s="2" t="str">
        <f ca="1">IF(Table1[[#This Row],[QTY_ECER_MG_3]]="","",Table1[[#This Row],[STN SISA X]])</f>
        <v/>
      </c>
      <c r="AR484" s="4">
        <f ca="1">IF(Table1[[#This Row],[CTN_MG_3]]="","",COUNT(AO$6:AO484))</f>
        <v>162</v>
      </c>
      <c r="AS484" s="4" t="str">
        <f ca="1">IF(AND(Table1[[#This Row],[TGL_H]]&gt;=$3:$3,Table1[[#This Row],[TGL_H]]&lt;=$4:$4),Table1[[#This Row],[CTN]],"")</f>
        <v/>
      </c>
      <c r="AT484" s="4" t="str">
        <f ca="1">IF(Table1[[#This Row],[CTN_MG_4]]="","",Table1[[#This Row],[SISA X]])</f>
        <v/>
      </c>
      <c r="AU484" s="4" t="str">
        <f ca="1">IF(Table1[[#This Row],[QTY_ECER_MG_4]]="","",Table1[[#This Row],[STN SISA X]])</f>
        <v/>
      </c>
      <c r="AV484" s="4" t="str">
        <f ca="1">IF(Table1[[#This Row],[CTN_MG_4]]="","",COUNT(AS$6:AS484))</f>
        <v/>
      </c>
      <c r="AW484" s="4">
        <f ca="1">IF(Table1[[#This Row],[ID_4]]="",IF(Table1[[#This Row],[ID_3]]="",IF(Table1[[#This Row],[ID_2]]="",IF(Table1[[#This Row],[ID_1]]="","",1),2),3),4)</f>
        <v>3</v>
      </c>
      <c r="AX484" s="3">
        <f ca="1">INDEX([1]!NOTA[TGL_H],Table1[[#This Row],[//NOTA]])</f>
        <v>45129</v>
      </c>
    </row>
    <row r="485" spans="1:50" x14ac:dyDescent="0.25">
      <c r="A485" s="1">
        <v>595</v>
      </c>
      <c r="D485" s="4" t="str">
        <f ca="1">INDEX([1]!NOTA[NB NOTA_C_QTY],Table1[[#This Row],[//NOTA]])</f>
        <v>kenkogelpenke303tgeltriangularblack12grsartomoro</v>
      </c>
      <c r="E485" s="4" t="str">
        <f ca="1">INDEX([1]!NOTA[NB NOTA_C_QTY],Table1[[#This Row],[//NOTA]])&amp;Table1[[#This Row],[MINGGU]]</f>
        <v>kenkogelpenke303tgeltriangularblack12grsartomoro3</v>
      </c>
      <c r="F485" s="4">
        <f t="shared" si="11"/>
        <v>595</v>
      </c>
      <c r="G485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85" s="4">
        <f ca="1">MATCH(Table1[[#This Row],[NB NOTA_C_QTY]],[2]!db[NB NOTA_C_QTY+F],0)</f>
        <v>401</v>
      </c>
      <c r="I485" s="4" t="str">
        <f ca="1">INDEX(INDIRECT($4:$4),Table1[//DB])</f>
        <v>Bp Kenko KE-303 Triangular Hitam</v>
      </c>
      <c r="J485" s="4" t="str">
        <f ca="1">INDEX(INDIRECT($4:$4),Table1[//DB])</f>
        <v>ARTO MORO</v>
      </c>
      <c r="K485" s="5" t="str">
        <f ca="1">INDEX(INDIRECT($4:$4),Table1[//DB])</f>
        <v>KENKO</v>
      </c>
      <c r="L485" s="4" t="str">
        <f ca="1">INDEX(INDIRECT($4:$4),Table1[//DB])</f>
        <v>12 GRS</v>
      </c>
      <c r="M485" s="4" t="str">
        <f ca="1">INDEX(INDIRECT($4:$4),Table1[//DB])</f>
        <v>pen</v>
      </c>
      <c r="N485" s="4" t="str">
        <f ca="1">INDEX(INDIRECT($4:$4),Table1[//DB])</f>
        <v>12</v>
      </c>
      <c r="O485" s="4" t="str">
        <f ca="1">INDEX(INDIRECT($4:$4),Table1[//DB])</f>
        <v>GRS</v>
      </c>
      <c r="P485" s="4">
        <f ca="1">INDEX(INDIRECT($4:$4),Table1[//DB])</f>
        <v>12</v>
      </c>
      <c r="Q485" s="4" t="str">
        <f ca="1">INDEX(INDIRECT($4:$4),Table1[//DB])</f>
        <v>LSN</v>
      </c>
      <c r="R485" s="4">
        <f ca="1">INDEX(INDIRECT($4:$4),Table1[//DB])</f>
        <v>12</v>
      </c>
      <c r="S485" s="4" t="str">
        <f ca="1">INDEX(INDIRECT($4:$4),Table1[//DB])</f>
        <v>PCS</v>
      </c>
      <c r="T485" s="4">
        <f ca="1">INDEX(INDIRECT($4:$4),Table1[//DB])</f>
        <v>1728</v>
      </c>
      <c r="U485" s="4" t="str">
        <f ca="1">INDEX(INDIRECT($4:$4),Table1[//DB])</f>
        <v>PCS</v>
      </c>
      <c r="V485" s="4"/>
      <c r="W485" s="2">
        <f>INDEX([1]!NOTA[C],Table1[[#This Row],[//NOTA]])</f>
        <v>5</v>
      </c>
      <c r="X485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485" s="2">
        <f ca="1">INDEX(INDIRECT($2:$2),Table1[//NOTA])</f>
        <v>3</v>
      </c>
      <c r="Z485" s="2">
        <f>IF(Table1[[#This Row],[CTN]]&lt;1,"",INDEX([1]!NOTA[QTY],Table1[[#This Row],[//NOTA]]))</f>
        <v>0</v>
      </c>
      <c r="AA485" s="2">
        <f>IF(Table1[[#This Row],[CTN]]&lt;1,"",INDEX([1]!NOTA[STN],Table1[[#This Row],[//NOTA]]))</f>
        <v>0</v>
      </c>
      <c r="AB48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8640</v>
      </c>
      <c r="AC485" s="4" t="str">
        <f>IF(Table1[[#This Row],[CTN]]&lt;1,INDEX([1]!NOTA[QTY],Table1[[#This Row],[//NOTA]]),"")</f>
        <v/>
      </c>
      <c r="AD485" s="4" t="str">
        <f>IF(Table1[[#This Row],[SISA]]="","",INDEX([1]!NOTA[STN],Table1[[#This Row],[//NOTA]]))</f>
        <v/>
      </c>
      <c r="AE48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85" s="2" t="str">
        <f>IF(Table1[[#This Row],[SISA X]]="","",Table1[[#This Row],[STN X]])</f>
        <v/>
      </c>
      <c r="AG485" s="2" t="str">
        <f ca="1">IF(AND(AX$5:AX$592&gt;=$3:$3,AX$5:AX$592&lt;=$4:$4),Table1[[#This Row],[CTN]],"")</f>
        <v/>
      </c>
      <c r="AH485" s="2" t="str">
        <f ca="1">IF(Table1[[#This Row],[CTN_MG_1]]="","",Table1[[#This Row],[SISA X]])</f>
        <v/>
      </c>
      <c r="AI485" s="2" t="str">
        <f ca="1">IF(Table1[[#This Row],[QTY_ECER_MG_1]]="","",Table1[[#This Row],[STN SISA X]])</f>
        <v/>
      </c>
      <c r="AJ485" s="2" t="str">
        <f ca="1">IF(Table1[[#This Row],[CTN_MG_1]]="","",COUNT(AG$6:AG485))</f>
        <v/>
      </c>
      <c r="AK485" s="2" t="str">
        <f ca="1">IF(AND(Table1[TGL_H]&gt;=$3:$3,Table1[TGL_H]&lt;=$4:$4),Table1[CTN],"")</f>
        <v/>
      </c>
      <c r="AL485" s="2" t="str">
        <f ca="1">IF(Table1[[#This Row],[CTN_MG_2]]="","",Table1[[#This Row],[SISA X]])</f>
        <v/>
      </c>
      <c r="AM485" s="2" t="str">
        <f ca="1">IF(Table1[[#This Row],[QTY_ECER_MG_2]]="","",Table1[[#This Row],[STN SISA X]])</f>
        <v/>
      </c>
      <c r="AN485" s="2" t="str">
        <f ca="1">IF(Table1[[#This Row],[CTN_MG_2]]="","",COUNT(AK$6:AK485))</f>
        <v/>
      </c>
      <c r="AO485" s="2">
        <f ca="1">IF(AND(AX$5:AX$592&gt;=$3:$3,AX$5:AX$592&lt;=$4:$4),Table1[[#This Row],[CTN]],"")</f>
        <v>5</v>
      </c>
      <c r="AP485" s="2" t="str">
        <f ca="1">IF(Table1[[#This Row],[CTN_MG_3]]="","",Table1[[#This Row],[SISA X]])</f>
        <v/>
      </c>
      <c r="AQ485" s="2" t="str">
        <f ca="1">IF(Table1[[#This Row],[QTY_ECER_MG_3]]="","",Table1[[#This Row],[STN SISA X]])</f>
        <v/>
      </c>
      <c r="AR485" s="4">
        <f ca="1">IF(Table1[[#This Row],[CTN_MG_3]]="","",COUNT(AO$6:AO485))</f>
        <v>163</v>
      </c>
      <c r="AS485" s="4" t="str">
        <f ca="1">IF(AND(Table1[[#This Row],[TGL_H]]&gt;=$3:$3,Table1[[#This Row],[TGL_H]]&lt;=$4:$4),Table1[[#This Row],[CTN]],"")</f>
        <v/>
      </c>
      <c r="AT485" s="4" t="str">
        <f ca="1">IF(Table1[[#This Row],[CTN_MG_4]]="","",Table1[[#This Row],[SISA X]])</f>
        <v/>
      </c>
      <c r="AU485" s="4" t="str">
        <f ca="1">IF(Table1[[#This Row],[QTY_ECER_MG_4]]="","",Table1[[#This Row],[STN SISA X]])</f>
        <v/>
      </c>
      <c r="AV485" s="4" t="str">
        <f ca="1">IF(Table1[[#This Row],[CTN_MG_4]]="","",COUNT(AS$6:AS485))</f>
        <v/>
      </c>
      <c r="AW485" s="4">
        <f ca="1">IF(Table1[[#This Row],[ID_4]]="",IF(Table1[[#This Row],[ID_3]]="",IF(Table1[[#This Row],[ID_2]]="",IF(Table1[[#This Row],[ID_1]]="","",1),2),3),4)</f>
        <v>3</v>
      </c>
      <c r="AX485" s="3">
        <f ca="1">INDEX([1]!NOTA[TGL_H],Table1[[#This Row],[//NOTA]])</f>
        <v>45129</v>
      </c>
    </row>
    <row r="486" spans="1:50" x14ac:dyDescent="0.25">
      <c r="A486" s="1">
        <v>597</v>
      </c>
      <c r="D486" s="4" t="str">
        <f ca="1">INDEX([1]!NOTA[NB NOTA_C_QTY],Table1[[#This Row],[//NOTA]])</f>
        <v>oilpastelop12sppcaseseaworldjk12lsnartomoro</v>
      </c>
      <c r="E486" s="4" t="str">
        <f ca="1">INDEX([1]!NOTA[NB NOTA_C_QTY],Table1[[#This Row],[//NOTA]])&amp;Table1[[#This Row],[MINGGU]]</f>
        <v>oilpastelop12sppcaseseaworldjk12lsnartomoro3</v>
      </c>
      <c r="F486" s="4">
        <f t="shared" si="11"/>
        <v>597</v>
      </c>
      <c r="G486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86" s="4">
        <f ca="1">MATCH(Table1[[#This Row],[NB NOTA_C_QTY]],[2]!db[NB NOTA_C_QTY+F],0)</f>
        <v>599</v>
      </c>
      <c r="I486" s="4" t="str">
        <f ca="1">INDEX(INDIRECT($4:$4),Table1[//DB])</f>
        <v>O pastel JK 12W OP-12 S</v>
      </c>
      <c r="J486" s="4" t="str">
        <f ca="1">INDEX(INDIRECT($4:$4),Table1[//DB])</f>
        <v>ARTO MORO</v>
      </c>
      <c r="K486" s="5" t="str">
        <f ca="1">INDEX(INDIRECT($4:$4),Table1[//DB])</f>
        <v>ATALI</v>
      </c>
      <c r="L486" s="4" t="str">
        <f ca="1">INDEX(INDIRECT($4:$4),Table1[//DB])</f>
        <v>12 LSN</v>
      </c>
      <c r="M486" s="4" t="str">
        <f ca="1">INDEX(INDIRECT($4:$4),Table1[//DB])</f>
        <v>cr/op</v>
      </c>
      <c r="N486" s="4" t="str">
        <f ca="1">INDEX(INDIRECT($4:$4),Table1[//DB])</f>
        <v>12</v>
      </c>
      <c r="O486" s="4" t="str">
        <f ca="1">INDEX(INDIRECT($4:$4),Table1[//DB])</f>
        <v>LSN</v>
      </c>
      <c r="P486" s="4">
        <f ca="1">INDEX(INDIRECT($4:$4),Table1[//DB])</f>
        <v>12</v>
      </c>
      <c r="Q486" s="4" t="str">
        <f ca="1">INDEX(INDIRECT($4:$4),Table1[//DB])</f>
        <v>PCS</v>
      </c>
      <c r="R486" s="4" t="str">
        <f ca="1">INDEX(INDIRECT($4:$4),Table1[//DB])</f>
        <v/>
      </c>
      <c r="S486" s="4" t="str">
        <f ca="1">INDEX(INDIRECT($4:$4),Table1[//DB])</f>
        <v/>
      </c>
      <c r="T486" s="4">
        <f ca="1">INDEX(INDIRECT($4:$4),Table1[//DB])</f>
        <v>144</v>
      </c>
      <c r="U486" s="4" t="str">
        <f ca="1">INDEX(INDIRECT($4:$4),Table1[//DB])</f>
        <v>PCS</v>
      </c>
      <c r="V486" s="4"/>
      <c r="W486" s="2">
        <f>INDEX([1]!NOTA[C],Table1[[#This Row],[//NOTA]])</f>
        <v>10</v>
      </c>
      <c r="X486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486" s="2">
        <f ca="1">INDEX(INDIRECT($2:$2),Table1[//NOTA])</f>
        <v>0</v>
      </c>
      <c r="Z486" s="2">
        <f>IF(Table1[[#This Row],[CTN]]&lt;1,"",INDEX([1]!NOTA[QTY],Table1[[#This Row],[//NOTA]]))</f>
        <v>1440</v>
      </c>
      <c r="AA486" s="2" t="str">
        <f>IF(Table1[[#This Row],[CTN]]&lt;1,"",INDEX([1]!NOTA[STN],Table1[[#This Row],[//NOTA]]))</f>
        <v>SET</v>
      </c>
      <c r="AB48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1440</v>
      </c>
      <c r="AC486" s="4" t="str">
        <f>IF(Table1[[#This Row],[CTN]]&lt;1,INDEX([1]!NOTA[QTY],Table1[[#This Row],[//NOTA]]),"")</f>
        <v/>
      </c>
      <c r="AD486" s="4" t="str">
        <f>IF(Table1[[#This Row],[SISA]]="","",INDEX([1]!NOTA[STN],Table1[[#This Row],[//NOTA]]))</f>
        <v/>
      </c>
      <c r="AE48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86" s="2" t="str">
        <f>IF(Table1[[#This Row],[SISA X]]="","",Table1[[#This Row],[STN X]])</f>
        <v/>
      </c>
      <c r="AG486" s="2" t="str">
        <f ca="1">IF(AND(AX$5:AX$509&gt;=$3:$3,AX$5:AX$509&lt;=$4:$4),Table1[[#This Row],[CTN]],"")</f>
        <v/>
      </c>
      <c r="AH486" s="2" t="str">
        <f ca="1">IF(Table1[[#This Row],[CTN_MG_1]]="","",Table1[[#This Row],[SISA X]])</f>
        <v/>
      </c>
      <c r="AI486" s="2" t="str">
        <f ca="1">IF(Table1[[#This Row],[QTY_ECER_MG_1]]="","",Table1[[#This Row],[STN SISA X]])</f>
        <v/>
      </c>
      <c r="AJ486" s="2" t="str">
        <f ca="1">IF(Table1[[#This Row],[CTN_MG_1]]="","",COUNT(AG$6:AG486))</f>
        <v/>
      </c>
      <c r="AK486" s="2" t="str">
        <f ca="1">IF(AND(Table1[TGL_H]&gt;=$3:$3,Table1[TGL_H]&lt;=$4:$4),Table1[CTN],"")</f>
        <v/>
      </c>
      <c r="AL486" s="2" t="str">
        <f ca="1">IF(Table1[[#This Row],[CTN_MG_2]]="","",Table1[[#This Row],[SISA X]])</f>
        <v/>
      </c>
      <c r="AM486" s="2" t="str">
        <f ca="1">IF(Table1[[#This Row],[QTY_ECER_MG_2]]="","",Table1[[#This Row],[STN SISA X]])</f>
        <v/>
      </c>
      <c r="AN486" s="2" t="str">
        <f ca="1">IF(Table1[[#This Row],[CTN_MG_2]]="","",COUNT(AK$6:AK486))</f>
        <v/>
      </c>
      <c r="AO486" s="2">
        <f ca="1">IF(AND(AX$5:AX$509&gt;=$3:$3,AX$5:AX$509&lt;=$4:$4),Table1[[#This Row],[CTN]],"")</f>
        <v>10</v>
      </c>
      <c r="AP486" s="2" t="str">
        <f ca="1">IF(Table1[[#This Row],[CTN_MG_3]]="","",Table1[[#This Row],[SISA X]])</f>
        <v/>
      </c>
      <c r="AQ486" s="2" t="str">
        <f ca="1">IF(Table1[[#This Row],[QTY_ECER_MG_3]]="","",Table1[[#This Row],[STN SISA X]])</f>
        <v/>
      </c>
      <c r="AR486" s="4">
        <f ca="1">IF(Table1[[#This Row],[CTN_MG_3]]="","",COUNT(AO$6:AO486))</f>
        <v>164</v>
      </c>
      <c r="AS486" s="4" t="str">
        <f ca="1">IF(AND(Table1[[#This Row],[TGL_H]]&gt;=$3:$3,Table1[[#This Row],[TGL_H]]&lt;=$4:$4),Table1[[#This Row],[CTN]],"")</f>
        <v/>
      </c>
      <c r="AT486" s="4" t="str">
        <f ca="1">IF(Table1[[#This Row],[CTN_MG_4]]="","",Table1[[#This Row],[SISA X]])</f>
        <v/>
      </c>
      <c r="AU486" s="4" t="str">
        <f ca="1">IF(Table1[[#This Row],[QTY_ECER_MG_4]]="","",Table1[[#This Row],[STN SISA X]])</f>
        <v/>
      </c>
      <c r="AV486" s="4" t="str">
        <f ca="1">IF(Table1[[#This Row],[CTN_MG_4]]="","",COUNT(AS$6:AS486))</f>
        <v/>
      </c>
      <c r="AW486" s="4">
        <f ca="1">IF(Table1[[#This Row],[ID_4]]="",IF(Table1[[#This Row],[ID_3]]="",IF(Table1[[#This Row],[ID_2]]="",IF(Table1[[#This Row],[ID_1]]="","",1),2),3),4)</f>
        <v>3</v>
      </c>
      <c r="AX486" s="3">
        <f ca="1">INDEX([1]!NOTA[TGL_H],Table1[[#This Row],[//NOTA]])</f>
        <v>45129</v>
      </c>
    </row>
    <row r="487" spans="1:50" x14ac:dyDescent="0.25">
      <c r="A487" s="1">
        <v>598</v>
      </c>
      <c r="D487" s="4" t="str">
        <f ca="1">INDEX([1]!NOTA[NB NOTA_C_QTY],Table1[[#This Row],[//NOTA]])</f>
        <v>oilpastelop18sppcaseseaworldjk6lsnartomoro</v>
      </c>
      <c r="E487" s="4" t="str">
        <f ca="1">INDEX([1]!NOTA[NB NOTA_C_QTY],Table1[[#This Row],[//NOTA]])&amp;Table1[[#This Row],[MINGGU]]</f>
        <v>oilpastelop18sppcaseseaworldjk6lsnartomoro3</v>
      </c>
      <c r="F487" s="4">
        <f t="shared" si="11"/>
        <v>598</v>
      </c>
      <c r="G487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87" s="4">
        <f ca="1">MATCH(Table1[[#This Row],[NB NOTA_C_QTY]],[2]!db[NB NOTA_C_QTY+F],0)</f>
        <v>601</v>
      </c>
      <c r="I487" s="4" t="str">
        <f ca="1">INDEX(INDIRECT($4:$4),Table1[//DB])</f>
        <v>O pastel JK 18W OP-18 S</v>
      </c>
      <c r="J487" s="4" t="str">
        <f ca="1">INDEX(INDIRECT($4:$4),Table1[//DB])</f>
        <v>ARTO MORO</v>
      </c>
      <c r="K487" s="5" t="str">
        <f ca="1">INDEX(INDIRECT($4:$4),Table1[//DB])</f>
        <v>ATALI</v>
      </c>
      <c r="L487" s="4" t="str">
        <f ca="1">INDEX(INDIRECT($4:$4),Table1[//DB])</f>
        <v>6 LSN</v>
      </c>
      <c r="M487" s="4" t="str">
        <f ca="1">INDEX(INDIRECT($4:$4),Table1[//DB])</f>
        <v>cr/op</v>
      </c>
      <c r="N487" s="4" t="str">
        <f ca="1">INDEX(INDIRECT($4:$4),Table1[//DB])</f>
        <v>6</v>
      </c>
      <c r="O487" s="4" t="str">
        <f ca="1">INDEX(INDIRECT($4:$4),Table1[//DB])</f>
        <v>LSN</v>
      </c>
      <c r="P487" s="4">
        <f ca="1">INDEX(INDIRECT($4:$4),Table1[//DB])</f>
        <v>12</v>
      </c>
      <c r="Q487" s="4" t="str">
        <f ca="1">INDEX(INDIRECT($4:$4),Table1[//DB])</f>
        <v>PCS</v>
      </c>
      <c r="R487" s="4" t="str">
        <f ca="1">INDEX(INDIRECT($4:$4),Table1[//DB])</f>
        <v/>
      </c>
      <c r="S487" s="4" t="str">
        <f ca="1">INDEX(INDIRECT($4:$4),Table1[//DB])</f>
        <v/>
      </c>
      <c r="T487" s="4">
        <f ca="1">INDEX(INDIRECT($4:$4),Table1[//DB])</f>
        <v>72</v>
      </c>
      <c r="U487" s="4" t="str">
        <f ca="1">INDEX(INDIRECT($4:$4),Table1[//DB])</f>
        <v>PCS</v>
      </c>
      <c r="V487" s="4"/>
      <c r="W487" s="2">
        <f>INDEX([1]!NOTA[C],Table1[[#This Row],[//NOTA]])</f>
        <v>5</v>
      </c>
      <c r="X487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487" s="2">
        <f ca="1">INDEX(INDIRECT($2:$2),Table1[//NOTA])</f>
        <v>0</v>
      </c>
      <c r="Z487" s="2">
        <f>IF(Table1[[#This Row],[CTN]]&lt;1,"",INDEX([1]!NOTA[QTY],Table1[[#This Row],[//NOTA]]))</f>
        <v>360</v>
      </c>
      <c r="AA487" s="2" t="str">
        <f>IF(Table1[[#This Row],[CTN]]&lt;1,"",INDEX([1]!NOTA[STN],Table1[[#This Row],[//NOTA]]))</f>
        <v>SET</v>
      </c>
      <c r="AB48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360</v>
      </c>
      <c r="AC487" s="4" t="str">
        <f>IF(Table1[[#This Row],[CTN]]&lt;1,INDEX([1]!NOTA[QTY],Table1[[#This Row],[//NOTA]]),"")</f>
        <v/>
      </c>
      <c r="AD487" s="4" t="str">
        <f>IF(Table1[[#This Row],[SISA]]="","",INDEX([1]!NOTA[STN],Table1[[#This Row],[//NOTA]]))</f>
        <v/>
      </c>
      <c r="AE48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87" s="2" t="str">
        <f>IF(Table1[[#This Row],[SISA X]]="","",Table1[[#This Row],[STN X]])</f>
        <v/>
      </c>
      <c r="AG487" s="2" t="str">
        <f ca="1">IF(AND(AX$5:AX$592&gt;=$3:$3,AX$5:AX$592&lt;=$4:$4),Table1[[#This Row],[CTN]],"")</f>
        <v/>
      </c>
      <c r="AH487" s="2" t="str">
        <f ca="1">IF(Table1[[#This Row],[CTN_MG_1]]="","",Table1[[#This Row],[SISA X]])</f>
        <v/>
      </c>
      <c r="AI487" s="2" t="str">
        <f ca="1">IF(Table1[[#This Row],[QTY_ECER_MG_1]]="","",Table1[[#This Row],[STN SISA X]])</f>
        <v/>
      </c>
      <c r="AJ487" s="2" t="str">
        <f ca="1">IF(Table1[[#This Row],[CTN_MG_1]]="","",COUNT(AG$6:AG487))</f>
        <v/>
      </c>
      <c r="AK487" s="2" t="str">
        <f ca="1">IF(AND(Table1[TGL_H]&gt;=$3:$3,Table1[TGL_H]&lt;=$4:$4),Table1[CTN],"")</f>
        <v/>
      </c>
      <c r="AL487" s="2" t="str">
        <f ca="1">IF(Table1[[#This Row],[CTN_MG_2]]="","",Table1[[#This Row],[SISA X]])</f>
        <v/>
      </c>
      <c r="AM487" s="2" t="str">
        <f ca="1">IF(Table1[[#This Row],[QTY_ECER_MG_2]]="","",Table1[[#This Row],[STN SISA X]])</f>
        <v/>
      </c>
      <c r="AN487" s="2" t="str">
        <f ca="1">IF(Table1[[#This Row],[CTN_MG_2]]="","",COUNT(AK$6:AK487))</f>
        <v/>
      </c>
      <c r="AO487" s="2">
        <f ca="1">IF(AND(AX$5:AX$592&gt;=$3:$3,AX$5:AX$592&lt;=$4:$4),Table1[[#This Row],[CTN]],"")</f>
        <v>5</v>
      </c>
      <c r="AP487" s="2" t="str">
        <f ca="1">IF(Table1[[#This Row],[CTN_MG_3]]="","",Table1[[#This Row],[SISA X]])</f>
        <v/>
      </c>
      <c r="AQ487" s="2" t="str">
        <f ca="1">IF(Table1[[#This Row],[QTY_ECER_MG_3]]="","",Table1[[#This Row],[STN SISA X]])</f>
        <v/>
      </c>
      <c r="AR487" s="4">
        <f ca="1">IF(Table1[[#This Row],[CTN_MG_3]]="","",COUNT(AO$6:AO487))</f>
        <v>165</v>
      </c>
      <c r="AS487" s="4" t="str">
        <f ca="1">IF(AND(Table1[[#This Row],[TGL_H]]&gt;=$3:$3,Table1[[#This Row],[TGL_H]]&lt;=$4:$4),Table1[[#This Row],[CTN]],"")</f>
        <v/>
      </c>
      <c r="AT487" s="4" t="str">
        <f ca="1">IF(Table1[[#This Row],[CTN_MG_4]]="","",Table1[[#This Row],[SISA X]])</f>
        <v/>
      </c>
      <c r="AU487" s="4" t="str">
        <f ca="1">IF(Table1[[#This Row],[QTY_ECER_MG_4]]="","",Table1[[#This Row],[STN SISA X]])</f>
        <v/>
      </c>
      <c r="AV487" s="4" t="str">
        <f ca="1">IF(Table1[[#This Row],[CTN_MG_4]]="","",COUNT(AS$6:AS487))</f>
        <v/>
      </c>
      <c r="AW487" s="4">
        <f ca="1">IF(Table1[[#This Row],[ID_4]]="",IF(Table1[[#This Row],[ID_3]]="",IF(Table1[[#This Row],[ID_2]]="",IF(Table1[[#This Row],[ID_1]]="","",1),2),3),4)</f>
        <v>3</v>
      </c>
      <c r="AX487" s="3">
        <f ca="1">INDEX([1]!NOTA[TGL_H],Table1[[#This Row],[//NOTA]])</f>
        <v>45129</v>
      </c>
    </row>
    <row r="488" spans="1:50" x14ac:dyDescent="0.25">
      <c r="A488" s="1">
        <v>600</v>
      </c>
      <c r="D488" s="4" t="str">
        <f ca="1">INDEX([1]!NOTA[NB NOTA_C_QTY],Table1[[#This Row],[//NOTA]])</f>
        <v>ommgunindo60lsnuntana</v>
      </c>
      <c r="E488" s="4" t="str">
        <f ca="1">INDEX([1]!NOTA[NB NOTA_C_QTY],Table1[[#This Row],[//NOTA]])&amp;Table1[[#This Row],[MINGGU]]</f>
        <v>ommgunindo60lsnuntana3</v>
      </c>
      <c r="F488" s="4">
        <f t="shared" si="11"/>
        <v>600</v>
      </c>
      <c r="G488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88" s="4">
        <f ca="1">MATCH(Table1[[#This Row],[NB NOTA_C_QTY]],[2]!db[NB NOTA_C_QTY+F],0)</f>
        <v>1767</v>
      </c>
      <c r="I488" s="4" t="str">
        <f ca="1">INDEX(INDIRECT($4:$4),Table1[//DB])</f>
        <v>Gunting Gunindo OMM</v>
      </c>
      <c r="J488" s="4" t="str">
        <f ca="1">INDEX(INDIRECT($4:$4),Table1[//DB])</f>
        <v>UNTANA</v>
      </c>
      <c r="K488" s="5" t="str">
        <f ca="1">INDEX(INDIRECT($4:$4),Table1[//DB])</f>
        <v>GUNINDO</v>
      </c>
      <c r="L488" s="4" t="str">
        <f ca="1">INDEX(INDIRECT($4:$4),Table1[//DB])</f>
        <v>60 LSN</v>
      </c>
      <c r="M488" s="4" t="str">
        <f ca="1">INDEX(INDIRECT($4:$4),Table1[//DB])</f>
        <v>gunting</v>
      </c>
      <c r="N488" s="4" t="str">
        <f ca="1">INDEX(INDIRECT($4:$4),Table1[//DB])</f>
        <v>60</v>
      </c>
      <c r="O488" s="4" t="str">
        <f ca="1">INDEX(INDIRECT($4:$4),Table1[//DB])</f>
        <v>LSN</v>
      </c>
      <c r="P488" s="4">
        <f ca="1">INDEX(INDIRECT($4:$4),Table1[//DB])</f>
        <v>12</v>
      </c>
      <c r="Q488" s="4" t="str">
        <f ca="1">INDEX(INDIRECT($4:$4),Table1[//DB])</f>
        <v>PCS</v>
      </c>
      <c r="R488" s="4" t="str">
        <f ca="1">INDEX(INDIRECT($4:$4),Table1[//DB])</f>
        <v/>
      </c>
      <c r="S488" s="4" t="str">
        <f ca="1">INDEX(INDIRECT($4:$4),Table1[//DB])</f>
        <v/>
      </c>
      <c r="T488" s="4">
        <f ca="1">INDEX(INDIRECT($4:$4),Table1[//DB])</f>
        <v>720</v>
      </c>
      <c r="U488" s="4" t="str">
        <f ca="1">INDEX(INDIRECT($4:$4),Table1[//DB])</f>
        <v>PCS</v>
      </c>
      <c r="V488" s="4"/>
      <c r="W488" s="2">
        <f>INDEX([1]!NOTA[C],Table1[[#This Row],[//NOTA]])</f>
        <v>2</v>
      </c>
      <c r="X488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488" s="2">
        <f ca="1">INDEX(INDIRECT($2:$2),Table1[//NOTA])</f>
        <v>2</v>
      </c>
      <c r="Z488" s="2">
        <f>IF(Table1[[#This Row],[CTN]]&lt;1,"",INDEX([1]!NOTA[QTY],Table1[[#This Row],[//NOTA]]))</f>
        <v>120</v>
      </c>
      <c r="AA488" s="2" t="str">
        <f>IF(Table1[[#This Row],[CTN]]&lt;1,"",INDEX([1]!NOTA[STN],Table1[[#This Row],[//NOTA]]))</f>
        <v>LSN</v>
      </c>
      <c r="AB488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1440</v>
      </c>
      <c r="AC488" s="4" t="str">
        <f>IF(Table1[[#This Row],[CTN]]&lt;1,INDEX([1]!NOTA[QTY],Table1[[#This Row],[//NOTA]]),"")</f>
        <v/>
      </c>
      <c r="AD488" s="4" t="str">
        <f>IF(Table1[[#This Row],[SISA]]="","",INDEX([1]!NOTA[STN],Table1[[#This Row],[//NOTA]]))</f>
        <v/>
      </c>
      <c r="AE48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88" s="2" t="str">
        <f>IF(Table1[[#This Row],[SISA X]]="","",Table1[[#This Row],[STN X]])</f>
        <v/>
      </c>
      <c r="AG488" s="2" t="str">
        <f ca="1">IF(AND(AX$5:AX$509&gt;=$3:$3,AX$5:AX$509&lt;=$4:$4),Table1[[#This Row],[CTN]],"")</f>
        <v/>
      </c>
      <c r="AH488" s="2" t="str">
        <f ca="1">IF(Table1[[#This Row],[CTN_MG_1]]="","",Table1[[#This Row],[SISA X]])</f>
        <v/>
      </c>
      <c r="AI488" s="2" t="str">
        <f ca="1">IF(Table1[[#This Row],[QTY_ECER_MG_1]]="","",Table1[[#This Row],[STN SISA X]])</f>
        <v/>
      </c>
      <c r="AJ488" s="2" t="str">
        <f ca="1">IF(Table1[[#This Row],[CTN_MG_1]]="","",COUNT(AG$6:AG488))</f>
        <v/>
      </c>
      <c r="AK488" s="2" t="str">
        <f ca="1">IF(AND(Table1[TGL_H]&gt;=$3:$3,Table1[TGL_H]&lt;=$4:$4),Table1[CTN],"")</f>
        <v/>
      </c>
      <c r="AL488" s="2" t="str">
        <f ca="1">IF(Table1[[#This Row],[CTN_MG_2]]="","",Table1[[#This Row],[SISA X]])</f>
        <v/>
      </c>
      <c r="AM488" s="2" t="str">
        <f ca="1">IF(Table1[[#This Row],[QTY_ECER_MG_2]]="","",Table1[[#This Row],[STN SISA X]])</f>
        <v/>
      </c>
      <c r="AN488" s="2" t="str">
        <f ca="1">IF(Table1[[#This Row],[CTN_MG_2]]="","",COUNT(AK$6:AK488))</f>
        <v/>
      </c>
      <c r="AO488" s="2">
        <f ca="1">IF(AND(AX$5:AX$509&gt;=$3:$3,AX$5:AX$509&lt;=$4:$4),Table1[[#This Row],[CTN]],"")</f>
        <v>2</v>
      </c>
      <c r="AP488" s="2" t="str">
        <f ca="1">IF(Table1[[#This Row],[CTN_MG_3]]="","",Table1[[#This Row],[SISA X]])</f>
        <v/>
      </c>
      <c r="AQ488" s="2" t="str">
        <f ca="1">IF(Table1[[#This Row],[QTY_ECER_MG_3]]="","",Table1[[#This Row],[STN SISA X]])</f>
        <v/>
      </c>
      <c r="AR488" s="4">
        <f ca="1">IF(Table1[[#This Row],[CTN_MG_3]]="","",COUNT(AO$6:AO488))</f>
        <v>166</v>
      </c>
      <c r="AS488" s="4" t="str">
        <f ca="1">IF(AND(Table1[[#This Row],[TGL_H]]&gt;=$3:$3,Table1[[#This Row],[TGL_H]]&lt;=$4:$4),Table1[[#This Row],[CTN]],"")</f>
        <v/>
      </c>
      <c r="AT488" s="4" t="str">
        <f ca="1">IF(Table1[[#This Row],[CTN_MG_4]]="","",Table1[[#This Row],[SISA X]])</f>
        <v/>
      </c>
      <c r="AU488" s="4" t="str">
        <f ca="1">IF(Table1[[#This Row],[QTY_ECER_MG_4]]="","",Table1[[#This Row],[STN SISA X]])</f>
        <v/>
      </c>
      <c r="AV488" s="4" t="str">
        <f ca="1">IF(Table1[[#This Row],[CTN_MG_4]]="","",COUNT(AS$6:AS488))</f>
        <v/>
      </c>
      <c r="AW488" s="4">
        <f ca="1">IF(Table1[[#This Row],[ID_4]]="",IF(Table1[[#This Row],[ID_3]]="",IF(Table1[[#This Row],[ID_2]]="",IF(Table1[[#This Row],[ID_1]]="","",1),2),3),4)</f>
        <v>3</v>
      </c>
      <c r="AX488" s="3">
        <f ca="1">INDEX([1]!NOTA[TGL_H],Table1[[#This Row],[//NOTA]])</f>
        <v>45129</v>
      </c>
    </row>
    <row r="489" spans="1:50" x14ac:dyDescent="0.25">
      <c r="A489" s="1">
        <v>601</v>
      </c>
      <c r="D489" s="4" t="str">
        <f ca="1">INDEX([1]!NOTA[NB NOTA_C_QTY],Table1[[#This Row],[//NOTA]])</f>
        <v>gunindofmcoklat30lsnuntana</v>
      </c>
      <c r="E489" s="4" t="str">
        <f ca="1">INDEX([1]!NOTA[NB NOTA_C_QTY],Table1[[#This Row],[//NOTA]])&amp;Table1[[#This Row],[MINGGU]]</f>
        <v>gunindofmcoklat30lsnuntana3</v>
      </c>
      <c r="F489" s="4">
        <f t="shared" si="11"/>
        <v>601</v>
      </c>
      <c r="G489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89" s="4">
        <f ca="1">MATCH(Table1[[#This Row],[NB NOTA_C_QTY]],[2]!db[NB NOTA_C_QTY+F],0)</f>
        <v>1755</v>
      </c>
      <c r="I489" s="4" t="str">
        <f ca="1">INDEX(INDIRECT($4:$4),Table1[//DB])</f>
        <v xml:space="preserve">Gunting Gunindo FM coklat </v>
      </c>
      <c r="J489" s="4" t="str">
        <f ca="1">INDEX(INDIRECT($4:$4),Table1[//DB])</f>
        <v>UNTANA</v>
      </c>
      <c r="K489" s="5" t="str">
        <f ca="1">INDEX(INDIRECT($4:$4),Table1[//DB])</f>
        <v>GUNINDO</v>
      </c>
      <c r="L489" s="4" t="str">
        <f ca="1">INDEX(INDIRECT($4:$4),Table1[//DB])</f>
        <v>30 LSN</v>
      </c>
      <c r="M489" s="4" t="str">
        <f ca="1">INDEX(INDIRECT($4:$4),Table1[//DB])</f>
        <v>gunting</v>
      </c>
      <c r="N489" s="4" t="str">
        <f ca="1">INDEX(INDIRECT($4:$4),Table1[//DB])</f>
        <v>30</v>
      </c>
      <c r="O489" s="4" t="str">
        <f ca="1">INDEX(INDIRECT($4:$4),Table1[//DB])</f>
        <v>LSN</v>
      </c>
      <c r="P489" s="4">
        <f ca="1">INDEX(INDIRECT($4:$4),Table1[//DB])</f>
        <v>12</v>
      </c>
      <c r="Q489" s="4" t="str">
        <f ca="1">INDEX(INDIRECT($4:$4),Table1[//DB])</f>
        <v>PCS</v>
      </c>
      <c r="R489" s="4" t="str">
        <f ca="1">INDEX(INDIRECT($4:$4),Table1[//DB])</f>
        <v/>
      </c>
      <c r="S489" s="4" t="str">
        <f ca="1">INDEX(INDIRECT($4:$4),Table1[//DB])</f>
        <v/>
      </c>
      <c r="T489" s="4">
        <f ca="1">INDEX(INDIRECT($4:$4),Table1[//DB])</f>
        <v>360</v>
      </c>
      <c r="U489" s="4" t="str">
        <f ca="1">INDEX(INDIRECT($4:$4),Table1[//DB])</f>
        <v>PCS</v>
      </c>
      <c r="V489" s="4"/>
      <c r="W489" s="2">
        <f>INDEX([1]!NOTA[C],Table1[[#This Row],[//NOTA]])</f>
        <v>1</v>
      </c>
      <c r="X489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89" s="2">
        <f ca="1">INDEX(INDIRECT($2:$2),Table1[//NOTA])</f>
        <v>1</v>
      </c>
      <c r="Z489" s="2">
        <f>IF(Table1[[#This Row],[CTN]]&lt;1,"",INDEX([1]!NOTA[QTY],Table1[[#This Row],[//NOTA]]))</f>
        <v>30</v>
      </c>
      <c r="AA489" s="2" t="str">
        <f>IF(Table1[[#This Row],[CTN]]&lt;1,"",INDEX([1]!NOTA[STN],Table1[[#This Row],[//NOTA]]))</f>
        <v>LSN</v>
      </c>
      <c r="AB489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360</v>
      </c>
      <c r="AC489" s="4" t="str">
        <f>IF(Table1[[#This Row],[CTN]]&lt;1,INDEX([1]!NOTA[QTY],Table1[[#This Row],[//NOTA]]),"")</f>
        <v/>
      </c>
      <c r="AD489" s="4" t="str">
        <f>IF(Table1[[#This Row],[SISA]]="","",INDEX([1]!NOTA[STN],Table1[[#This Row],[//NOTA]]))</f>
        <v/>
      </c>
      <c r="AE48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89" s="2" t="str">
        <f>IF(Table1[[#This Row],[SISA X]]="","",Table1[[#This Row],[STN X]])</f>
        <v/>
      </c>
      <c r="AG489" s="2" t="str">
        <f ca="1">IF(AND(AX$5:AX$502&gt;=$3:$3,AX$5:AX$502&lt;=$4:$4),Table1[[#This Row],[CTN]],"")</f>
        <v/>
      </c>
      <c r="AH489" s="2" t="str">
        <f ca="1">IF(Table1[[#This Row],[CTN_MG_1]]="","",Table1[[#This Row],[SISA X]])</f>
        <v/>
      </c>
      <c r="AI489" s="2" t="str">
        <f ca="1">IF(Table1[[#This Row],[QTY_ECER_MG_1]]="","",Table1[[#This Row],[STN SISA X]])</f>
        <v/>
      </c>
      <c r="AJ489" s="2" t="str">
        <f ca="1">IF(Table1[[#This Row],[CTN_MG_1]]="","",COUNT(AG$6:AG489))</f>
        <v/>
      </c>
      <c r="AK489" s="2" t="str">
        <f ca="1">IF(AND(Table1[TGL_H]&gt;=$3:$3,Table1[TGL_H]&lt;=$4:$4),Table1[CTN],"")</f>
        <v/>
      </c>
      <c r="AL489" s="2" t="str">
        <f ca="1">IF(Table1[[#This Row],[CTN_MG_2]]="","",Table1[[#This Row],[SISA X]])</f>
        <v/>
      </c>
      <c r="AM489" s="2" t="str">
        <f ca="1">IF(Table1[[#This Row],[QTY_ECER_MG_2]]="","",Table1[[#This Row],[STN SISA X]])</f>
        <v/>
      </c>
      <c r="AN489" s="2" t="str">
        <f ca="1">IF(Table1[[#This Row],[CTN_MG_2]]="","",COUNT(AK$6:AK489))</f>
        <v/>
      </c>
      <c r="AO489" s="2">
        <f ca="1">IF(AND(AX$5:AX$502&gt;=$3:$3,AX$5:AX$502&lt;=$4:$4),Table1[[#This Row],[CTN]],"")</f>
        <v>1</v>
      </c>
      <c r="AP489" s="2" t="str">
        <f ca="1">IF(Table1[[#This Row],[CTN_MG_3]]="","",Table1[[#This Row],[SISA X]])</f>
        <v/>
      </c>
      <c r="AQ489" s="2" t="str">
        <f ca="1">IF(Table1[[#This Row],[QTY_ECER_MG_3]]="","",Table1[[#This Row],[STN SISA X]])</f>
        <v/>
      </c>
      <c r="AR489" s="4">
        <f ca="1">IF(Table1[[#This Row],[CTN_MG_3]]="","",COUNT(AO$6:AO489))</f>
        <v>167</v>
      </c>
      <c r="AS489" s="4" t="str">
        <f ca="1">IF(AND(Table1[[#This Row],[TGL_H]]&gt;=$3:$3,Table1[[#This Row],[TGL_H]]&lt;=$4:$4),Table1[[#This Row],[CTN]],"")</f>
        <v/>
      </c>
      <c r="AT489" s="4" t="str">
        <f ca="1">IF(Table1[[#This Row],[CTN_MG_4]]="","",Table1[[#This Row],[SISA X]])</f>
        <v/>
      </c>
      <c r="AU489" s="4" t="str">
        <f ca="1">IF(Table1[[#This Row],[QTY_ECER_MG_4]]="","",Table1[[#This Row],[STN SISA X]])</f>
        <v/>
      </c>
      <c r="AV489" s="4" t="str">
        <f ca="1">IF(Table1[[#This Row],[CTN_MG_4]]="","",COUNT(AS$6:AS489))</f>
        <v/>
      </c>
      <c r="AW489" s="4">
        <f ca="1">IF(Table1[[#This Row],[ID_4]]="",IF(Table1[[#This Row],[ID_3]]="",IF(Table1[[#This Row],[ID_2]]="",IF(Table1[[#This Row],[ID_1]]="","",1),2),3),4)</f>
        <v>3</v>
      </c>
      <c r="AX489" s="3">
        <f ca="1">INDEX([1]!NOTA[TGL_H],Table1[[#This Row],[//NOTA]])</f>
        <v>45129</v>
      </c>
    </row>
    <row r="490" spans="1:50" x14ac:dyDescent="0.25">
      <c r="A490" s="1">
        <v>602</v>
      </c>
      <c r="D490" s="4" t="str">
        <f ca="1">INDEX([1]!NOTA[NB NOTA_C_QTY],Table1[[#This Row],[//NOTA]])</f>
        <v>gunindoflcoklat20lsnuntana</v>
      </c>
      <c r="E490" s="4" t="str">
        <f ca="1">INDEX([1]!NOTA[NB NOTA_C_QTY],Table1[[#This Row],[//NOTA]])&amp;Table1[[#This Row],[MINGGU]]</f>
        <v>gunindoflcoklat20lsnuntana3</v>
      </c>
      <c r="F490" s="4">
        <f t="shared" si="11"/>
        <v>602</v>
      </c>
      <c r="G490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90" s="4">
        <f ca="1">MATCH(Table1[[#This Row],[NB NOTA_C_QTY]],[2]!db[NB NOTA_C_QTY+F],0)</f>
        <v>1753</v>
      </c>
      <c r="I490" s="4" t="str">
        <f ca="1">INDEX(INDIRECT($4:$4),Table1[//DB])</f>
        <v xml:space="preserve">Gunting Gunindo FL coklat </v>
      </c>
      <c r="J490" s="4" t="str">
        <f ca="1">INDEX(INDIRECT($4:$4),Table1[//DB])</f>
        <v>UNTANA</v>
      </c>
      <c r="K490" s="5" t="str">
        <f ca="1">INDEX(INDIRECT($4:$4),Table1[//DB])</f>
        <v>GUNINDO</v>
      </c>
      <c r="L490" s="4" t="str">
        <f ca="1">INDEX(INDIRECT($4:$4),Table1[//DB])</f>
        <v>20 LSN</v>
      </c>
      <c r="M490" s="4" t="str">
        <f ca="1">INDEX(INDIRECT($4:$4),Table1[//DB])</f>
        <v>gunting</v>
      </c>
      <c r="N490" s="4" t="str">
        <f ca="1">INDEX(INDIRECT($4:$4),Table1[//DB])</f>
        <v>20</v>
      </c>
      <c r="O490" s="4" t="str">
        <f ca="1">INDEX(INDIRECT($4:$4),Table1[//DB])</f>
        <v>LSN</v>
      </c>
      <c r="P490" s="4">
        <f ca="1">INDEX(INDIRECT($4:$4),Table1[//DB])</f>
        <v>12</v>
      </c>
      <c r="Q490" s="4" t="str">
        <f ca="1">INDEX(INDIRECT($4:$4),Table1[//DB])</f>
        <v>PCS</v>
      </c>
      <c r="R490" s="4" t="str">
        <f ca="1">INDEX(INDIRECT($4:$4),Table1[//DB])</f>
        <v/>
      </c>
      <c r="S490" s="4" t="str">
        <f ca="1">INDEX(INDIRECT($4:$4),Table1[//DB])</f>
        <v/>
      </c>
      <c r="T490" s="4">
        <f ca="1">INDEX(INDIRECT($4:$4),Table1[//DB])</f>
        <v>240</v>
      </c>
      <c r="U490" s="4" t="str">
        <f ca="1">INDEX(INDIRECT($4:$4),Table1[//DB])</f>
        <v>PCS</v>
      </c>
      <c r="V490" s="4"/>
      <c r="W490" s="2">
        <f>INDEX([1]!NOTA[C],Table1[[#This Row],[//NOTA]])</f>
        <v>1</v>
      </c>
      <c r="X490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90" s="2">
        <f ca="1">INDEX(INDIRECT($2:$2),Table1[//NOTA])</f>
        <v>1</v>
      </c>
      <c r="Z490" s="2">
        <f>IF(Table1[[#This Row],[CTN]]&lt;1,"",INDEX([1]!NOTA[QTY],Table1[[#This Row],[//NOTA]]))</f>
        <v>20</v>
      </c>
      <c r="AA490" s="2" t="str">
        <f>IF(Table1[[#This Row],[CTN]]&lt;1,"",INDEX([1]!NOTA[STN],Table1[[#This Row],[//NOTA]]))</f>
        <v>LSN</v>
      </c>
      <c r="AB490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240</v>
      </c>
      <c r="AC490" s="4" t="str">
        <f>IF(Table1[[#This Row],[CTN]]&lt;1,INDEX([1]!NOTA[QTY],Table1[[#This Row],[//NOTA]]),"")</f>
        <v/>
      </c>
      <c r="AD490" s="4" t="str">
        <f>IF(Table1[[#This Row],[SISA]]="","",INDEX([1]!NOTA[STN],Table1[[#This Row],[//NOTA]]))</f>
        <v/>
      </c>
      <c r="AE49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90" s="2" t="str">
        <f>IF(Table1[[#This Row],[SISA X]]="","",Table1[[#This Row],[STN X]])</f>
        <v/>
      </c>
      <c r="AG490" s="2" t="str">
        <f ca="1">IF(AND(AX$5:AX$509&gt;=$3:$3,AX$5:AX$509&lt;=$4:$4),Table1[[#This Row],[CTN]],"")</f>
        <v/>
      </c>
      <c r="AH490" s="2" t="str">
        <f ca="1">IF(Table1[[#This Row],[CTN_MG_1]]="","",Table1[[#This Row],[SISA X]])</f>
        <v/>
      </c>
      <c r="AI490" s="2" t="str">
        <f ca="1">IF(Table1[[#This Row],[QTY_ECER_MG_1]]="","",Table1[[#This Row],[STN SISA X]])</f>
        <v/>
      </c>
      <c r="AJ490" s="2" t="str">
        <f ca="1">IF(Table1[[#This Row],[CTN_MG_1]]="","",COUNT(AG$6:AG490))</f>
        <v/>
      </c>
      <c r="AK490" s="2" t="str">
        <f ca="1">IF(AND(Table1[TGL_H]&gt;=$3:$3,Table1[TGL_H]&lt;=$4:$4),Table1[CTN],"")</f>
        <v/>
      </c>
      <c r="AL490" s="2" t="str">
        <f ca="1">IF(Table1[[#This Row],[CTN_MG_2]]="","",Table1[[#This Row],[SISA X]])</f>
        <v/>
      </c>
      <c r="AM490" s="2" t="str">
        <f ca="1">IF(Table1[[#This Row],[QTY_ECER_MG_2]]="","",Table1[[#This Row],[STN SISA X]])</f>
        <v/>
      </c>
      <c r="AN490" s="2" t="str">
        <f ca="1">IF(Table1[[#This Row],[CTN_MG_2]]="","",COUNT(AK$6:AK490))</f>
        <v/>
      </c>
      <c r="AO490" s="2">
        <f ca="1">IF(AND(AX$5:AX$509&gt;=$3:$3,AX$5:AX$509&lt;=$4:$4),Table1[[#This Row],[CTN]],"")</f>
        <v>1</v>
      </c>
      <c r="AP490" s="2" t="str">
        <f ca="1">IF(Table1[[#This Row],[CTN_MG_3]]="","",Table1[[#This Row],[SISA X]])</f>
        <v/>
      </c>
      <c r="AQ490" s="2" t="str">
        <f ca="1">IF(Table1[[#This Row],[QTY_ECER_MG_3]]="","",Table1[[#This Row],[STN SISA X]])</f>
        <v/>
      </c>
      <c r="AR490" s="4">
        <f ca="1">IF(Table1[[#This Row],[CTN_MG_3]]="","",COUNT(AO$6:AO490))</f>
        <v>168</v>
      </c>
      <c r="AS490" s="4" t="str">
        <f ca="1">IF(AND(Table1[[#This Row],[TGL_H]]&gt;=$3:$3,Table1[[#This Row],[TGL_H]]&lt;=$4:$4),Table1[[#This Row],[CTN]],"")</f>
        <v/>
      </c>
      <c r="AT490" s="4" t="str">
        <f ca="1">IF(Table1[[#This Row],[CTN_MG_4]]="","",Table1[[#This Row],[SISA X]])</f>
        <v/>
      </c>
      <c r="AU490" s="4" t="str">
        <f ca="1">IF(Table1[[#This Row],[QTY_ECER_MG_4]]="","",Table1[[#This Row],[STN SISA X]])</f>
        <v/>
      </c>
      <c r="AV490" s="4" t="str">
        <f ca="1">IF(Table1[[#This Row],[CTN_MG_4]]="","",COUNT(AS$6:AS490))</f>
        <v/>
      </c>
      <c r="AW490" s="4">
        <f ca="1">IF(Table1[[#This Row],[ID_4]]="",IF(Table1[[#This Row],[ID_3]]="",IF(Table1[[#This Row],[ID_2]]="",IF(Table1[[#This Row],[ID_1]]="","",1),2),3),4)</f>
        <v>3</v>
      </c>
      <c r="AX490" s="3">
        <f ca="1">INDEX([1]!NOTA[TGL_H],Table1[[#This Row],[//NOTA]])</f>
        <v>45129</v>
      </c>
    </row>
    <row r="491" spans="1:50" x14ac:dyDescent="0.25">
      <c r="A491" s="1">
        <v>603</v>
      </c>
      <c r="D491" s="4" t="str">
        <f ca="1">INDEX([1]!NOTA[NB NOTA_C_QTY],Table1[[#This Row],[//NOTA]])</f>
        <v>wberaser80330lsnuntana</v>
      </c>
      <c r="E491" s="4" t="str">
        <f ca="1">INDEX([1]!NOTA[NB NOTA_C_QTY],Table1[[#This Row],[//NOTA]])&amp;Table1[[#This Row],[MINGGU]]</f>
        <v>wberaser80330lsnuntana3</v>
      </c>
      <c r="F491" s="4">
        <f t="shared" si="11"/>
        <v>603</v>
      </c>
      <c r="G491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91" s="4">
        <f ca="1">MATCH(Table1[[#This Row],[NB NOTA_C_QTY]],[2]!db[NB NOTA_C_QTY+F],0)</f>
        <v>2390</v>
      </c>
      <c r="I491" s="4" t="str">
        <f ca="1">INDEX(INDIRECT($4:$4),Table1[//DB])</f>
        <v>Penghapus Gunindo WB 803</v>
      </c>
      <c r="J491" s="4" t="str">
        <f ca="1">INDEX(INDIRECT($4:$4),Table1[//DB])</f>
        <v>UNTANA</v>
      </c>
      <c r="K491" s="5" t="str">
        <f ca="1">INDEX(INDIRECT($4:$4),Table1[//DB])</f>
        <v>GUNINDO</v>
      </c>
      <c r="L491" s="4" t="str">
        <f ca="1">INDEX(INDIRECT($4:$4),Table1[//DB])</f>
        <v>30 LSN</v>
      </c>
      <c r="M491" s="4" t="str">
        <f ca="1">INDEX(INDIRECT($4:$4),Table1[//DB])</f>
        <v>stip</v>
      </c>
      <c r="N491" s="4" t="str">
        <f ca="1">INDEX(INDIRECT($4:$4),Table1[//DB])</f>
        <v>30</v>
      </c>
      <c r="O491" s="4" t="str">
        <f ca="1">INDEX(INDIRECT($4:$4),Table1[//DB])</f>
        <v>LSN</v>
      </c>
      <c r="P491" s="4">
        <f ca="1">INDEX(INDIRECT($4:$4),Table1[//DB])</f>
        <v>12</v>
      </c>
      <c r="Q491" s="4" t="str">
        <f ca="1">INDEX(INDIRECT($4:$4),Table1[//DB])</f>
        <v>PCS</v>
      </c>
      <c r="R491" s="4" t="str">
        <f ca="1">INDEX(INDIRECT($4:$4),Table1[//DB])</f>
        <v/>
      </c>
      <c r="S491" s="4" t="str">
        <f ca="1">INDEX(INDIRECT($4:$4),Table1[//DB])</f>
        <v/>
      </c>
      <c r="T491" s="4">
        <f ca="1">INDEX(INDIRECT($4:$4),Table1[//DB])</f>
        <v>360</v>
      </c>
      <c r="U491" s="4" t="str">
        <f ca="1">INDEX(INDIRECT($4:$4),Table1[//DB])</f>
        <v>PCS</v>
      </c>
      <c r="V491" s="4"/>
      <c r="W491" s="2">
        <f>INDEX([1]!NOTA[C],Table1[[#This Row],[//NOTA]])</f>
        <v>1</v>
      </c>
      <c r="X491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91" s="2">
        <f ca="1">INDEX(INDIRECT($2:$2),Table1[//NOTA])</f>
        <v>1</v>
      </c>
      <c r="Z491" s="2">
        <f>IF(Table1[[#This Row],[CTN]]&lt;1,"",INDEX([1]!NOTA[QTY],Table1[[#This Row],[//NOTA]]))</f>
        <v>30</v>
      </c>
      <c r="AA491" s="2" t="str">
        <f>IF(Table1[[#This Row],[CTN]]&lt;1,"",INDEX([1]!NOTA[STN],Table1[[#This Row],[//NOTA]]))</f>
        <v>LSN</v>
      </c>
      <c r="AB491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360</v>
      </c>
      <c r="AC491" s="4" t="str">
        <f>IF(Table1[[#This Row],[CTN]]&lt;1,INDEX([1]!NOTA[QTY],Table1[[#This Row],[//NOTA]]),"")</f>
        <v/>
      </c>
      <c r="AD491" s="4" t="str">
        <f>IF(Table1[[#This Row],[SISA]]="","",INDEX([1]!NOTA[STN],Table1[[#This Row],[//NOTA]]))</f>
        <v/>
      </c>
      <c r="AE49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91" s="2" t="str">
        <f>IF(Table1[[#This Row],[SISA X]]="","",Table1[[#This Row],[STN X]])</f>
        <v/>
      </c>
      <c r="AG491" s="2" t="str">
        <f ca="1">IF(AND(AX$5:AX$592&gt;=$3:$3,AX$5:AX$592&lt;=$4:$4),Table1[[#This Row],[CTN]],"")</f>
        <v/>
      </c>
      <c r="AH491" s="2" t="str">
        <f ca="1">IF(Table1[[#This Row],[CTN_MG_1]]="","",Table1[[#This Row],[SISA X]])</f>
        <v/>
      </c>
      <c r="AI491" s="2" t="str">
        <f ca="1">IF(Table1[[#This Row],[QTY_ECER_MG_1]]="","",Table1[[#This Row],[STN SISA X]])</f>
        <v/>
      </c>
      <c r="AJ491" s="2" t="str">
        <f ca="1">IF(Table1[[#This Row],[CTN_MG_1]]="","",COUNT(AG$6:AG491))</f>
        <v/>
      </c>
      <c r="AK491" s="2" t="str">
        <f ca="1">IF(AND(Table1[TGL_H]&gt;=$3:$3,Table1[TGL_H]&lt;=$4:$4),Table1[CTN],"")</f>
        <v/>
      </c>
      <c r="AL491" s="2" t="str">
        <f ca="1">IF(Table1[[#This Row],[CTN_MG_2]]="","",Table1[[#This Row],[SISA X]])</f>
        <v/>
      </c>
      <c r="AM491" s="2" t="str">
        <f ca="1">IF(Table1[[#This Row],[QTY_ECER_MG_2]]="","",Table1[[#This Row],[STN SISA X]])</f>
        <v/>
      </c>
      <c r="AN491" s="2" t="str">
        <f ca="1">IF(Table1[[#This Row],[CTN_MG_2]]="","",COUNT(AK$6:AK491))</f>
        <v/>
      </c>
      <c r="AO491" s="2">
        <f ca="1">IF(AND(AX$5:AX$592&gt;=$3:$3,AX$5:AX$592&lt;=$4:$4),Table1[[#This Row],[CTN]],"")</f>
        <v>1</v>
      </c>
      <c r="AP491" s="2" t="str">
        <f ca="1">IF(Table1[[#This Row],[CTN_MG_3]]="","",Table1[[#This Row],[SISA X]])</f>
        <v/>
      </c>
      <c r="AQ491" s="2" t="str">
        <f ca="1">IF(Table1[[#This Row],[QTY_ECER_MG_3]]="","",Table1[[#This Row],[STN SISA X]])</f>
        <v/>
      </c>
      <c r="AR491" s="4">
        <f ca="1">IF(Table1[[#This Row],[CTN_MG_3]]="","",COUNT(AO$6:AO491))</f>
        <v>169</v>
      </c>
      <c r="AS491" s="4" t="str">
        <f ca="1">IF(AND(Table1[[#This Row],[TGL_H]]&gt;=$3:$3,Table1[[#This Row],[TGL_H]]&lt;=$4:$4),Table1[[#This Row],[CTN]],"")</f>
        <v/>
      </c>
      <c r="AT491" s="4" t="str">
        <f ca="1">IF(Table1[[#This Row],[CTN_MG_4]]="","",Table1[[#This Row],[SISA X]])</f>
        <v/>
      </c>
      <c r="AU491" s="4" t="str">
        <f ca="1">IF(Table1[[#This Row],[QTY_ECER_MG_4]]="","",Table1[[#This Row],[STN SISA X]])</f>
        <v/>
      </c>
      <c r="AV491" s="4" t="str">
        <f ca="1">IF(Table1[[#This Row],[CTN_MG_4]]="","",COUNT(AS$6:AS491))</f>
        <v/>
      </c>
      <c r="AW491" s="4">
        <f ca="1">IF(Table1[[#This Row],[ID_4]]="",IF(Table1[[#This Row],[ID_3]]="",IF(Table1[[#This Row],[ID_2]]="",IF(Table1[[#This Row],[ID_1]]="","",1),2),3),4)</f>
        <v>3</v>
      </c>
      <c r="AX491" s="3">
        <f ca="1">INDEX([1]!NOTA[TGL_H],Table1[[#This Row],[//NOTA]])</f>
        <v>45129</v>
      </c>
    </row>
    <row r="492" spans="1:50" x14ac:dyDescent="0.25">
      <c r="A492" s="1">
        <v>605</v>
      </c>
      <c r="D492" s="4" t="str">
        <f ca="1">INDEX([1]!NOTA[NB NOTA_C_QTY],Table1[[#This Row],[//NOTA]])</f>
        <v>sticknotetf6548c200lbr300pcsuntana</v>
      </c>
      <c r="E492" s="4" t="str">
        <f ca="1">INDEX([1]!NOTA[NB NOTA_C_QTY],Table1[[#This Row],[//NOTA]])&amp;Table1[[#This Row],[MINGGU]]</f>
        <v>sticknotetf6548c200lbr300pcsuntana3</v>
      </c>
      <c r="F492" s="4">
        <f t="shared" si="11"/>
        <v>605</v>
      </c>
      <c r="G492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92" s="4">
        <f ca="1">MATCH(Table1[[#This Row],[NB NOTA_C_QTY]],[2]!db[NB NOTA_C_QTY+F],0)</f>
        <v>2522</v>
      </c>
      <c r="I492" s="4" t="str">
        <f ca="1">INDEX(INDIRECT($4:$4),Table1[//DB])</f>
        <v>Stick Note TF 654-8C 200lbr</v>
      </c>
      <c r="J492" s="4" t="str">
        <f ca="1">INDEX(INDIRECT($4:$4),Table1[//DB])</f>
        <v>UNTANA</v>
      </c>
      <c r="K492" s="5" t="str">
        <f ca="1">INDEX(INDIRECT($4:$4),Table1[//DB])</f>
        <v>DUTA BUANA</v>
      </c>
      <c r="L492" s="4" t="str">
        <f ca="1">INDEX(INDIRECT($4:$4),Table1[//DB])</f>
        <v>300 PCS</v>
      </c>
      <c r="M492" s="4" t="str">
        <f ca="1">INDEX(INDIRECT($4:$4),Table1[//DB])</f>
        <v>note</v>
      </c>
      <c r="N492" s="4" t="str">
        <f ca="1">INDEX(INDIRECT($4:$4),Table1[//DB])</f>
        <v>300</v>
      </c>
      <c r="O492" s="4" t="str">
        <f ca="1">INDEX(INDIRECT($4:$4),Table1[//DB])</f>
        <v>PCS</v>
      </c>
      <c r="P492" s="4" t="str">
        <f ca="1">INDEX(INDIRECT($4:$4),Table1[//DB])</f>
        <v/>
      </c>
      <c r="Q492" s="4" t="str">
        <f ca="1">INDEX(INDIRECT($4:$4),Table1[//DB])</f>
        <v/>
      </c>
      <c r="R492" s="4" t="str">
        <f ca="1">INDEX(INDIRECT($4:$4),Table1[//DB])</f>
        <v/>
      </c>
      <c r="S492" s="4" t="str">
        <f ca="1">INDEX(INDIRECT($4:$4),Table1[//DB])</f>
        <v/>
      </c>
      <c r="T492" s="4">
        <f ca="1">INDEX(INDIRECT($4:$4),Table1[//DB])</f>
        <v>300</v>
      </c>
      <c r="U492" s="4" t="str">
        <f ca="1">INDEX(INDIRECT($4:$4),Table1[//DB])</f>
        <v>PCS</v>
      </c>
      <c r="V492" s="4"/>
      <c r="W492" s="2">
        <f>INDEX([1]!NOTA[C],Table1[[#This Row],[//NOTA]])</f>
        <v>2</v>
      </c>
      <c r="X492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492" s="2">
        <f ca="1">INDEX(INDIRECT($2:$2),Table1[//NOTA])</f>
        <v>0</v>
      </c>
      <c r="Z492" s="2">
        <f>IF(Table1[[#This Row],[CTN]]&lt;1,"",INDEX([1]!NOTA[QTY],Table1[[#This Row],[//NOTA]]))</f>
        <v>600</v>
      </c>
      <c r="AA492" s="2" t="str">
        <f>IF(Table1[[#This Row],[CTN]]&lt;1,"",INDEX([1]!NOTA[STN],Table1[[#This Row],[//NOTA]]))</f>
        <v>PCS</v>
      </c>
      <c r="AB49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600</v>
      </c>
      <c r="AC492" s="4" t="str">
        <f>IF(Table1[[#This Row],[CTN]]&lt;1,INDEX([1]!NOTA[QTY],Table1[[#This Row],[//NOTA]]),"")</f>
        <v/>
      </c>
      <c r="AD492" s="4" t="str">
        <f>IF(Table1[[#This Row],[SISA]]="","",INDEX([1]!NOTA[STN],Table1[[#This Row],[//NOTA]]))</f>
        <v/>
      </c>
      <c r="AE49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92" s="2" t="str">
        <f>IF(Table1[[#This Row],[SISA X]]="","",Table1[[#This Row],[STN X]])</f>
        <v/>
      </c>
      <c r="AG492" s="2" t="str">
        <f ca="1">IF(AND(AX$5:AX$509&gt;=$3:$3,AX$5:AX$509&lt;=$4:$4),Table1[[#This Row],[CTN]],"")</f>
        <v/>
      </c>
      <c r="AH492" s="2" t="str">
        <f ca="1">IF(Table1[[#This Row],[CTN_MG_1]]="","",Table1[[#This Row],[SISA X]])</f>
        <v/>
      </c>
      <c r="AI492" s="2" t="str">
        <f ca="1">IF(Table1[[#This Row],[QTY_ECER_MG_1]]="","",Table1[[#This Row],[STN SISA X]])</f>
        <v/>
      </c>
      <c r="AJ492" s="2" t="str">
        <f ca="1">IF(Table1[[#This Row],[CTN_MG_1]]="","",COUNT(AG$6:AG492))</f>
        <v/>
      </c>
      <c r="AK492" s="2" t="str">
        <f ca="1">IF(AND(Table1[TGL_H]&gt;=$3:$3,Table1[TGL_H]&lt;=$4:$4),Table1[CTN],"")</f>
        <v/>
      </c>
      <c r="AL492" s="2" t="str">
        <f ca="1">IF(Table1[[#This Row],[CTN_MG_2]]="","",Table1[[#This Row],[SISA X]])</f>
        <v/>
      </c>
      <c r="AM492" s="2" t="str">
        <f ca="1">IF(Table1[[#This Row],[QTY_ECER_MG_2]]="","",Table1[[#This Row],[STN SISA X]])</f>
        <v/>
      </c>
      <c r="AN492" s="2" t="str">
        <f ca="1">IF(Table1[[#This Row],[CTN_MG_2]]="","",COUNT(AK$6:AK492))</f>
        <v/>
      </c>
      <c r="AO492" s="2">
        <f ca="1">IF(AND(AX$5:AX$509&gt;=$3:$3,AX$5:AX$509&lt;=$4:$4),Table1[[#This Row],[CTN]],"")</f>
        <v>2</v>
      </c>
      <c r="AP492" s="2" t="str">
        <f ca="1">IF(Table1[[#This Row],[CTN_MG_3]]="","",Table1[[#This Row],[SISA X]])</f>
        <v/>
      </c>
      <c r="AQ492" s="2" t="str">
        <f ca="1">IF(Table1[[#This Row],[QTY_ECER_MG_3]]="","",Table1[[#This Row],[STN SISA X]])</f>
        <v/>
      </c>
      <c r="AR492" s="4">
        <f ca="1">IF(Table1[[#This Row],[CTN_MG_3]]="","",COUNT(AO$6:AO492))</f>
        <v>170</v>
      </c>
      <c r="AS492" s="4" t="str">
        <f ca="1">IF(AND(Table1[[#This Row],[TGL_H]]&gt;=$3:$3,Table1[[#This Row],[TGL_H]]&lt;=$4:$4),Table1[[#This Row],[CTN]],"")</f>
        <v/>
      </c>
      <c r="AT492" s="4" t="str">
        <f ca="1">IF(Table1[[#This Row],[CTN_MG_4]]="","",Table1[[#This Row],[SISA X]])</f>
        <v/>
      </c>
      <c r="AU492" s="4" t="str">
        <f ca="1">IF(Table1[[#This Row],[QTY_ECER_MG_4]]="","",Table1[[#This Row],[STN SISA X]])</f>
        <v/>
      </c>
      <c r="AV492" s="4" t="str">
        <f ca="1">IF(Table1[[#This Row],[CTN_MG_4]]="","",COUNT(AS$6:AS492))</f>
        <v/>
      </c>
      <c r="AW492" s="4">
        <f ca="1">IF(Table1[[#This Row],[ID_4]]="",IF(Table1[[#This Row],[ID_3]]="",IF(Table1[[#This Row],[ID_2]]="",IF(Table1[[#This Row],[ID_1]]="","",1),2),3),4)</f>
        <v>3</v>
      </c>
      <c r="AX492" s="3">
        <f ca="1">INDEX([1]!NOTA[TGL_H],Table1[[#This Row],[//NOTA]])</f>
        <v>45129</v>
      </c>
    </row>
    <row r="493" spans="1:50" x14ac:dyDescent="0.25">
      <c r="A493" s="1">
        <v>606</v>
      </c>
      <c r="D493" s="4" t="str">
        <f ca="1">INDEX([1]!NOTA[NB NOTA_C_QTY],Table1[[#This Row],[//NOTA]])</f>
        <v>sticknotetf02458c400lbr108pcsuntana</v>
      </c>
      <c r="E493" s="4" t="str">
        <f ca="1">INDEX([1]!NOTA[NB NOTA_C_QTY],Table1[[#This Row],[//NOTA]])&amp;Table1[[#This Row],[MINGGU]]</f>
        <v>sticknotetf02458c400lbr108pcsuntana3</v>
      </c>
      <c r="F493" s="4">
        <f t="shared" si="11"/>
        <v>606</v>
      </c>
      <c r="G493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93" s="4">
        <f ca="1">MATCH(Table1[[#This Row],[NB NOTA_C_QTY]],[2]!db[NB NOTA_C_QTY+F],0)</f>
        <v>2521</v>
      </c>
      <c r="I493" s="4" t="str">
        <f ca="1">INDEX(INDIRECT($4:$4),Table1[//DB])</f>
        <v>Stick Note TF 0245-8C 400lbr</v>
      </c>
      <c r="J493" s="4" t="str">
        <f ca="1">INDEX(INDIRECT($4:$4),Table1[//DB])</f>
        <v>UNTANA</v>
      </c>
      <c r="K493" s="5" t="str">
        <f ca="1">INDEX(INDIRECT($4:$4),Table1[//DB])</f>
        <v>DUTA BUANA</v>
      </c>
      <c r="L493" s="4" t="str">
        <f ca="1">INDEX(INDIRECT($4:$4),Table1[//DB])</f>
        <v>108 PCS</v>
      </c>
      <c r="M493" s="4" t="str">
        <f ca="1">INDEX(INDIRECT($4:$4),Table1[//DB])</f>
        <v>note</v>
      </c>
      <c r="N493" s="4" t="str">
        <f ca="1">INDEX(INDIRECT($4:$4),Table1[//DB])</f>
        <v>108</v>
      </c>
      <c r="O493" s="4" t="str">
        <f ca="1">INDEX(INDIRECT($4:$4),Table1[//DB])</f>
        <v>PCS</v>
      </c>
      <c r="P493" s="4" t="str">
        <f ca="1">INDEX(INDIRECT($4:$4),Table1[//DB])</f>
        <v/>
      </c>
      <c r="Q493" s="4" t="str">
        <f ca="1">INDEX(INDIRECT($4:$4),Table1[//DB])</f>
        <v/>
      </c>
      <c r="R493" s="4" t="str">
        <f ca="1">INDEX(INDIRECT($4:$4),Table1[//DB])</f>
        <v/>
      </c>
      <c r="S493" s="4" t="str">
        <f ca="1">INDEX(INDIRECT($4:$4),Table1[//DB])</f>
        <v/>
      </c>
      <c r="T493" s="4">
        <f ca="1">INDEX(INDIRECT($4:$4),Table1[//DB])</f>
        <v>108</v>
      </c>
      <c r="U493" s="4" t="str">
        <f ca="1">INDEX(INDIRECT($4:$4),Table1[//DB])</f>
        <v>PCS</v>
      </c>
      <c r="V493" s="4"/>
      <c r="W493" s="2">
        <f>INDEX([1]!NOTA[C],Table1[[#This Row],[//NOTA]])</f>
        <v>2</v>
      </c>
      <c r="X493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493" s="2">
        <f ca="1">INDEX(INDIRECT($2:$2),Table1[//NOTA])</f>
        <v>0</v>
      </c>
      <c r="Z493" s="2">
        <f>IF(Table1[[#This Row],[CTN]]&lt;1,"",INDEX([1]!NOTA[QTY],Table1[[#This Row],[//NOTA]]))</f>
        <v>216</v>
      </c>
      <c r="AA493" s="2" t="str">
        <f>IF(Table1[[#This Row],[CTN]]&lt;1,"",INDEX([1]!NOTA[STN],Table1[[#This Row],[//NOTA]]))</f>
        <v>PCS</v>
      </c>
      <c r="AB49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216</v>
      </c>
      <c r="AC493" s="4" t="str">
        <f>IF(Table1[[#This Row],[CTN]]&lt;1,INDEX([1]!NOTA[QTY],Table1[[#This Row],[//NOTA]]),"")</f>
        <v/>
      </c>
      <c r="AD493" s="4" t="str">
        <f>IF(Table1[[#This Row],[SISA]]="","",INDEX([1]!NOTA[STN],Table1[[#This Row],[//NOTA]]))</f>
        <v/>
      </c>
      <c r="AE49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93" s="2" t="str">
        <f>IF(Table1[[#This Row],[SISA X]]="","",Table1[[#This Row],[STN X]])</f>
        <v/>
      </c>
      <c r="AG493" s="2" t="str">
        <f ca="1">IF(AND(AX$5:AX$502&gt;=$3:$3,AX$5:AX$502&lt;=$4:$4),Table1[[#This Row],[CTN]],"")</f>
        <v/>
      </c>
      <c r="AH493" s="2" t="str">
        <f ca="1">IF(Table1[[#This Row],[CTN_MG_1]]="","",Table1[[#This Row],[SISA X]])</f>
        <v/>
      </c>
      <c r="AI493" s="2" t="str">
        <f ca="1">IF(Table1[[#This Row],[QTY_ECER_MG_1]]="","",Table1[[#This Row],[STN SISA X]])</f>
        <v/>
      </c>
      <c r="AJ493" s="2" t="str">
        <f ca="1">IF(Table1[[#This Row],[CTN_MG_1]]="","",COUNT(AG$6:AG493))</f>
        <v/>
      </c>
      <c r="AK493" s="2" t="str">
        <f ca="1">IF(AND(Table1[TGL_H]&gt;=$3:$3,Table1[TGL_H]&lt;=$4:$4),Table1[CTN],"")</f>
        <v/>
      </c>
      <c r="AL493" s="2" t="str">
        <f ca="1">IF(Table1[[#This Row],[CTN_MG_2]]="","",Table1[[#This Row],[SISA X]])</f>
        <v/>
      </c>
      <c r="AM493" s="2" t="str">
        <f ca="1">IF(Table1[[#This Row],[QTY_ECER_MG_2]]="","",Table1[[#This Row],[STN SISA X]])</f>
        <v/>
      </c>
      <c r="AN493" s="2" t="str">
        <f ca="1">IF(Table1[[#This Row],[CTN_MG_2]]="","",COUNT(AK$6:AK493))</f>
        <v/>
      </c>
      <c r="AO493" s="2">
        <f ca="1">IF(AND(AX$5:AX$502&gt;=$3:$3,AX$5:AX$502&lt;=$4:$4),Table1[[#This Row],[CTN]],"")</f>
        <v>2</v>
      </c>
      <c r="AP493" s="2" t="str">
        <f ca="1">IF(Table1[[#This Row],[CTN_MG_3]]="","",Table1[[#This Row],[SISA X]])</f>
        <v/>
      </c>
      <c r="AQ493" s="2" t="str">
        <f ca="1">IF(Table1[[#This Row],[QTY_ECER_MG_3]]="","",Table1[[#This Row],[STN SISA X]])</f>
        <v/>
      </c>
      <c r="AR493" s="4">
        <f ca="1">IF(Table1[[#This Row],[CTN_MG_3]]="","",COUNT(AO$6:AO493))</f>
        <v>171</v>
      </c>
      <c r="AS493" s="4" t="str">
        <f ca="1">IF(AND(Table1[[#This Row],[TGL_H]]&gt;=$3:$3,Table1[[#This Row],[TGL_H]]&lt;=$4:$4),Table1[[#This Row],[CTN]],"")</f>
        <v/>
      </c>
      <c r="AT493" s="4" t="str">
        <f ca="1">IF(Table1[[#This Row],[CTN_MG_4]]="","",Table1[[#This Row],[SISA X]])</f>
        <v/>
      </c>
      <c r="AU493" s="4" t="str">
        <f ca="1">IF(Table1[[#This Row],[QTY_ECER_MG_4]]="","",Table1[[#This Row],[STN SISA X]])</f>
        <v/>
      </c>
      <c r="AV493" s="4" t="str">
        <f ca="1">IF(Table1[[#This Row],[CTN_MG_4]]="","",COUNT(AS$6:AS493))</f>
        <v/>
      </c>
      <c r="AW493" s="4">
        <f ca="1">IF(Table1[[#This Row],[ID_4]]="",IF(Table1[[#This Row],[ID_3]]="",IF(Table1[[#This Row],[ID_2]]="",IF(Table1[[#This Row],[ID_1]]="","",1),2),3),4)</f>
        <v>3</v>
      </c>
      <c r="AX493" s="3">
        <f ca="1">INDEX([1]!NOTA[TGL_H],Table1[[#This Row],[//NOTA]])</f>
        <v>45129</v>
      </c>
    </row>
    <row r="494" spans="1:50" x14ac:dyDescent="0.25">
      <c r="A494" s="1">
        <v>608</v>
      </c>
      <c r="D494" s="4" t="str">
        <f ca="1">INDEX([1]!NOTA[NB NOTA_C_QTY],Table1[[#This Row],[//NOTA]])</f>
        <v>kartustockkwarto20pakartomoro</v>
      </c>
      <c r="E494" s="4" t="str">
        <f ca="1">INDEX([1]!NOTA[NB NOTA_C_QTY],Table1[[#This Row],[//NOTA]])&amp;Table1[[#This Row],[MINGGU]]</f>
        <v>kartustockkwarto20pakartomoro4</v>
      </c>
      <c r="F494" s="4">
        <f t="shared" si="11"/>
        <v>608</v>
      </c>
      <c r="G494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94" s="4">
        <f ca="1">MATCH(Table1[[#This Row],[NB NOTA_C_QTY]],[2]!db[NB NOTA_C_QTY+F],0)</f>
        <v>496</v>
      </c>
      <c r="I494" s="4" t="str">
        <f ca="1">INDEX(INDIRECT($4:$4),Table1[//DB])</f>
        <v>Kartu Stock Kwarto</v>
      </c>
      <c r="J494" s="4" t="str">
        <f ca="1">INDEX(INDIRECT($4:$4),Table1[//DB])</f>
        <v>ARTO MORO</v>
      </c>
      <c r="K494" s="5" t="str">
        <f ca="1">INDEX(INDIRECT($4:$4),Table1[//DB])</f>
        <v>MATAHARI</v>
      </c>
      <c r="L494" s="4" t="str">
        <f ca="1">INDEX(INDIRECT($4:$4),Table1[//DB])</f>
        <v>20 PAK</v>
      </c>
      <c r="M494" s="4">
        <f ca="1">INDEX(INDIRECT($4:$4),Table1[//DB])</f>
        <v>0</v>
      </c>
      <c r="N494" s="4" t="str">
        <f ca="1">INDEX(INDIRECT($4:$4),Table1[//DB])</f>
        <v>20</v>
      </c>
      <c r="O494" s="4" t="str">
        <f ca="1">INDEX(INDIRECT($4:$4),Table1[//DB])</f>
        <v>PAK</v>
      </c>
      <c r="P494" s="4" t="str">
        <f ca="1">INDEX(INDIRECT($4:$4),Table1[//DB])</f>
        <v/>
      </c>
      <c r="Q494" s="4" t="str">
        <f ca="1">INDEX(INDIRECT($4:$4),Table1[//DB])</f>
        <v/>
      </c>
      <c r="R494" s="4" t="str">
        <f ca="1">INDEX(INDIRECT($4:$4),Table1[//DB])</f>
        <v/>
      </c>
      <c r="S494" s="4" t="str">
        <f ca="1">INDEX(INDIRECT($4:$4),Table1[//DB])</f>
        <v/>
      </c>
      <c r="T494" s="4">
        <f ca="1">INDEX(INDIRECT($4:$4),Table1[//DB])</f>
        <v>20</v>
      </c>
      <c r="U494" s="4" t="str">
        <f ca="1">INDEX(INDIRECT($4:$4),Table1[//DB])</f>
        <v>PAK</v>
      </c>
      <c r="V494" s="4"/>
      <c r="W494" s="2">
        <f>INDEX([1]!NOTA[C],Table1[[#This Row],[//NOTA]])</f>
        <v>15</v>
      </c>
      <c r="X494" s="2">
        <f ca="1">IF(Table1[[#This Row],[Column5]]/Table1[[#This Row],[QTY X]]=Table1[[#This Row],[CTN]],Table1[[#This Row],[Column5]]/Table1[[#This Row],[QTY X]],Table1[[#This Row],[Column5]]/Table1[[#This Row],[QTY X]]&amp;" xxx ")</f>
        <v>15</v>
      </c>
      <c r="Y494" s="2">
        <f ca="1">INDEX(INDIRECT($2:$2),Table1[//NOTA])</f>
        <v>0</v>
      </c>
      <c r="Z494" s="2">
        <f>IF(Table1[[#This Row],[CTN]]&lt;1,"",INDEX([1]!NOTA[QTY],Table1[[#This Row],[//NOTA]]))</f>
        <v>300</v>
      </c>
      <c r="AA494" s="2" t="str">
        <f>IF(Table1[[#This Row],[CTN]]&lt;1,"",INDEX([1]!NOTA[STN],Table1[[#This Row],[//NOTA]]))</f>
        <v>PAK</v>
      </c>
      <c r="AB49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300</v>
      </c>
      <c r="AC494" s="4" t="str">
        <f>IF(Table1[[#This Row],[CTN]]&lt;1,INDEX([1]!NOTA[QTY],Table1[[#This Row],[//NOTA]]),"")</f>
        <v/>
      </c>
      <c r="AD494" s="4" t="str">
        <f>IF(Table1[[#This Row],[SISA]]="","",INDEX([1]!NOTA[STN],Table1[[#This Row],[//NOTA]]))</f>
        <v/>
      </c>
      <c r="AE49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94" s="2" t="str">
        <f>IF(Table1[[#This Row],[SISA X]]="","",Table1[[#This Row],[STN X]])</f>
        <v/>
      </c>
      <c r="AG494" s="2" t="str">
        <f ca="1">IF(AND(AX$5:AX$509&gt;=$3:$3,AX$5:AX$509&lt;=$4:$4),Table1[[#This Row],[CTN]],"")</f>
        <v/>
      </c>
      <c r="AH494" s="2" t="str">
        <f ca="1">IF(Table1[[#This Row],[CTN_MG_1]]="","",Table1[[#This Row],[SISA X]])</f>
        <v/>
      </c>
      <c r="AI494" s="2" t="str">
        <f ca="1">IF(Table1[[#This Row],[QTY_ECER_MG_1]]="","",Table1[[#This Row],[STN SISA X]])</f>
        <v/>
      </c>
      <c r="AJ494" s="2" t="str">
        <f ca="1">IF(Table1[[#This Row],[CTN_MG_1]]="","",COUNT(AG$6:AG494))</f>
        <v/>
      </c>
      <c r="AK494" s="2" t="str">
        <f ca="1">IF(AND(Table1[TGL_H]&gt;=$3:$3,Table1[TGL_H]&lt;=$4:$4),Table1[CTN],"")</f>
        <v/>
      </c>
      <c r="AL494" s="2" t="str">
        <f ca="1">IF(Table1[[#This Row],[CTN_MG_2]]="","",Table1[[#This Row],[SISA X]])</f>
        <v/>
      </c>
      <c r="AM494" s="2" t="str">
        <f ca="1">IF(Table1[[#This Row],[QTY_ECER_MG_2]]="","",Table1[[#This Row],[STN SISA X]])</f>
        <v/>
      </c>
      <c r="AN494" s="2" t="str">
        <f ca="1">IF(Table1[[#This Row],[CTN_MG_2]]="","",COUNT(AK$6:AK494))</f>
        <v/>
      </c>
      <c r="AO494" s="2" t="str">
        <f ca="1">IF(AND(AX$5:AX$509&gt;=$3:$3,AX$5:AX$509&lt;=$4:$4),Table1[[#This Row],[CTN]],"")</f>
        <v/>
      </c>
      <c r="AP494" s="2" t="str">
        <f ca="1">IF(Table1[[#This Row],[CTN_MG_3]]="","",Table1[[#This Row],[SISA X]])</f>
        <v/>
      </c>
      <c r="AQ494" s="2" t="str">
        <f ca="1">IF(Table1[[#This Row],[QTY_ECER_MG_3]]="","",Table1[[#This Row],[STN SISA X]])</f>
        <v/>
      </c>
      <c r="AR494" s="4" t="str">
        <f ca="1">IF(Table1[[#This Row],[CTN_MG_3]]="","",COUNT(AO$6:AO494))</f>
        <v/>
      </c>
      <c r="AS494" s="4">
        <f ca="1">IF(AND(Table1[[#This Row],[TGL_H]]&gt;=$3:$3,Table1[[#This Row],[TGL_H]]&lt;=$4:$4),Table1[[#This Row],[CTN]],"")</f>
        <v>15</v>
      </c>
      <c r="AT494" s="4" t="str">
        <f ca="1">IF(Table1[[#This Row],[CTN_MG_4]]="","",Table1[[#This Row],[SISA X]])</f>
        <v/>
      </c>
      <c r="AU494" s="4" t="str">
        <f ca="1">IF(Table1[[#This Row],[QTY_ECER_MG_4]]="","",Table1[[#This Row],[STN SISA X]])</f>
        <v/>
      </c>
      <c r="AV494" s="4">
        <f ca="1">IF(Table1[[#This Row],[CTN_MG_4]]="","",COUNT(AS$6:AS494))</f>
        <v>1</v>
      </c>
      <c r="AW494" s="4">
        <f ca="1">IF(Table1[[#This Row],[ID_4]]="",IF(Table1[[#This Row],[ID_3]]="",IF(Table1[[#This Row],[ID_2]]="",IF(Table1[[#This Row],[ID_1]]="","",1),2),3),4)</f>
        <v>4</v>
      </c>
      <c r="AX494" s="3">
        <f ca="1">INDEX([1]!NOTA[TGL_H],Table1[[#This Row],[//NOTA]])</f>
        <v>45131</v>
      </c>
    </row>
    <row r="495" spans="1:50" x14ac:dyDescent="0.25">
      <c r="A495" s="1">
        <v>609</v>
      </c>
      <c r="D495" s="4" t="str">
        <f ca="1">INDEX([1]!NOTA[NB NOTA_C_QTY],Table1[[#This Row],[//NOTA]])</f>
        <v>kartustockfolio10pakartomoro</v>
      </c>
      <c r="E495" s="4" t="str">
        <f ca="1">INDEX([1]!NOTA[NB NOTA_C_QTY],Table1[[#This Row],[//NOTA]])&amp;Table1[[#This Row],[MINGGU]]</f>
        <v>kartustockfolio10pakartomoro4</v>
      </c>
      <c r="F495" s="4">
        <f t="shared" si="11"/>
        <v>609</v>
      </c>
      <c r="G495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95" s="4">
        <f ca="1">MATCH(Table1[[#This Row],[NB NOTA_C_QTY]],[2]!db[NB NOTA_C_QTY+F],0)</f>
        <v>497</v>
      </c>
      <c r="I495" s="4" t="str">
        <f ca="1">INDEX(INDIRECT($4:$4),Table1[//DB])</f>
        <v>Kartu Stock Folio</v>
      </c>
      <c r="J495" s="4" t="str">
        <f ca="1">INDEX(INDIRECT($4:$4),Table1[//DB])</f>
        <v>ARTO MORO</v>
      </c>
      <c r="K495" s="5" t="str">
        <f ca="1">INDEX(INDIRECT($4:$4),Table1[//DB])</f>
        <v>MATAHARI</v>
      </c>
      <c r="L495" s="4" t="str">
        <f ca="1">INDEX(INDIRECT($4:$4),Table1[//DB])</f>
        <v>10 PAK</v>
      </c>
      <c r="M495" s="4">
        <f ca="1">INDEX(INDIRECT($4:$4),Table1[//DB])</f>
        <v>0</v>
      </c>
      <c r="N495" s="4" t="str">
        <f ca="1">INDEX(INDIRECT($4:$4),Table1[//DB])</f>
        <v>10</v>
      </c>
      <c r="O495" s="4" t="str">
        <f ca="1">INDEX(INDIRECT($4:$4),Table1[//DB])</f>
        <v>PAK</v>
      </c>
      <c r="P495" s="4" t="str">
        <f ca="1">INDEX(INDIRECT($4:$4),Table1[//DB])</f>
        <v/>
      </c>
      <c r="Q495" s="4" t="str">
        <f ca="1">INDEX(INDIRECT($4:$4),Table1[//DB])</f>
        <v/>
      </c>
      <c r="R495" s="4" t="str">
        <f ca="1">INDEX(INDIRECT($4:$4),Table1[//DB])</f>
        <v/>
      </c>
      <c r="S495" s="4" t="str">
        <f ca="1">INDEX(INDIRECT($4:$4),Table1[//DB])</f>
        <v/>
      </c>
      <c r="T495" s="4">
        <f ca="1">INDEX(INDIRECT($4:$4),Table1[//DB])</f>
        <v>10</v>
      </c>
      <c r="U495" s="4" t="str">
        <f ca="1">INDEX(INDIRECT($4:$4),Table1[//DB])</f>
        <v>PAK</v>
      </c>
      <c r="V495" s="4"/>
      <c r="W495" s="2">
        <f>INDEX([1]!NOTA[C],Table1[[#This Row],[//NOTA]])</f>
        <v>38</v>
      </c>
      <c r="X495" s="2">
        <f ca="1">IF(Table1[[#This Row],[Column5]]/Table1[[#This Row],[QTY X]]=Table1[[#This Row],[CTN]],Table1[[#This Row],[Column5]]/Table1[[#This Row],[QTY X]],Table1[[#This Row],[Column5]]/Table1[[#This Row],[QTY X]]&amp;" xxx ")</f>
        <v>38</v>
      </c>
      <c r="Y495" s="2">
        <f ca="1">INDEX(INDIRECT($2:$2),Table1[//NOTA])</f>
        <v>0</v>
      </c>
      <c r="Z495" s="2">
        <f>IF(Table1[[#This Row],[CTN]]&lt;1,"",INDEX([1]!NOTA[QTY],Table1[[#This Row],[//NOTA]]))</f>
        <v>380</v>
      </c>
      <c r="AA495" s="2" t="str">
        <f>IF(Table1[[#This Row],[CTN]]&lt;1,"",INDEX([1]!NOTA[STN],Table1[[#This Row],[//NOTA]]))</f>
        <v>PAK</v>
      </c>
      <c r="AB49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380</v>
      </c>
      <c r="AC495" s="4" t="str">
        <f>IF(Table1[[#This Row],[CTN]]&lt;1,INDEX([1]!NOTA[QTY],Table1[[#This Row],[//NOTA]]),"")</f>
        <v/>
      </c>
      <c r="AD495" s="4" t="str">
        <f>IF(Table1[[#This Row],[SISA]]="","",INDEX([1]!NOTA[STN],Table1[[#This Row],[//NOTA]]))</f>
        <v/>
      </c>
      <c r="AE49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95" s="2" t="str">
        <f>IF(Table1[[#This Row],[SISA X]]="","",Table1[[#This Row],[STN X]])</f>
        <v/>
      </c>
      <c r="AG495" s="2" t="str">
        <f ca="1">IF(AND(AX$5:AX$502&gt;=$3:$3,AX$5:AX$502&lt;=$4:$4),Table1[[#This Row],[CTN]],"")</f>
        <v/>
      </c>
      <c r="AH495" s="2" t="str">
        <f ca="1">IF(Table1[[#This Row],[CTN_MG_1]]="","",Table1[[#This Row],[SISA X]])</f>
        <v/>
      </c>
      <c r="AI495" s="2" t="str">
        <f ca="1">IF(Table1[[#This Row],[QTY_ECER_MG_1]]="","",Table1[[#This Row],[STN SISA X]])</f>
        <v/>
      </c>
      <c r="AJ495" s="2" t="str">
        <f ca="1">IF(Table1[[#This Row],[CTN_MG_1]]="","",COUNT(AG$6:AG495))</f>
        <v/>
      </c>
      <c r="AK495" s="2" t="str">
        <f ca="1">IF(AND(Table1[TGL_H]&gt;=$3:$3,Table1[TGL_H]&lt;=$4:$4),Table1[CTN],"")</f>
        <v/>
      </c>
      <c r="AL495" s="2" t="str">
        <f ca="1">IF(Table1[[#This Row],[CTN_MG_2]]="","",Table1[[#This Row],[SISA X]])</f>
        <v/>
      </c>
      <c r="AM495" s="2" t="str">
        <f ca="1">IF(Table1[[#This Row],[QTY_ECER_MG_2]]="","",Table1[[#This Row],[STN SISA X]])</f>
        <v/>
      </c>
      <c r="AN495" s="2" t="str">
        <f ca="1">IF(Table1[[#This Row],[CTN_MG_2]]="","",COUNT(AK$6:AK495))</f>
        <v/>
      </c>
      <c r="AO495" s="2" t="str">
        <f ca="1">IF(AND(AX$5:AX$502&gt;=$3:$3,AX$5:AX$502&lt;=$4:$4),Table1[[#This Row],[CTN]],"")</f>
        <v/>
      </c>
      <c r="AP495" s="2" t="str">
        <f ca="1">IF(Table1[[#This Row],[CTN_MG_3]]="","",Table1[[#This Row],[SISA X]])</f>
        <v/>
      </c>
      <c r="AQ495" s="2" t="str">
        <f ca="1">IF(Table1[[#This Row],[QTY_ECER_MG_3]]="","",Table1[[#This Row],[STN SISA X]])</f>
        <v/>
      </c>
      <c r="AR495" s="4" t="str">
        <f ca="1">IF(Table1[[#This Row],[CTN_MG_3]]="","",COUNT(AO$6:AO495))</f>
        <v/>
      </c>
      <c r="AS495" s="4">
        <f ca="1">IF(AND(Table1[[#This Row],[TGL_H]]&gt;=$3:$3,Table1[[#This Row],[TGL_H]]&lt;=$4:$4),Table1[[#This Row],[CTN]],"")</f>
        <v>38</v>
      </c>
      <c r="AT495" s="4" t="str">
        <f ca="1">IF(Table1[[#This Row],[CTN_MG_4]]="","",Table1[[#This Row],[SISA X]])</f>
        <v/>
      </c>
      <c r="AU495" s="4" t="str">
        <f ca="1">IF(Table1[[#This Row],[QTY_ECER_MG_4]]="","",Table1[[#This Row],[STN SISA X]])</f>
        <v/>
      </c>
      <c r="AV495" s="4">
        <f ca="1">IF(Table1[[#This Row],[CTN_MG_4]]="","",COUNT(AS$6:AS495))</f>
        <v>2</v>
      </c>
      <c r="AW495" s="4">
        <f ca="1">IF(Table1[[#This Row],[ID_4]]="",IF(Table1[[#This Row],[ID_3]]="",IF(Table1[[#This Row],[ID_2]]="",IF(Table1[[#This Row],[ID_1]]="","",1),2),3),4)</f>
        <v>4</v>
      </c>
      <c r="AX495" s="3">
        <f ca="1">INDEX([1]!NOTA[TGL_H],Table1[[#This Row],[//NOTA]])</f>
        <v>45131</v>
      </c>
    </row>
    <row r="496" spans="1:50" x14ac:dyDescent="0.25">
      <c r="A496" s="1">
        <v>611</v>
      </c>
      <c r="D496" s="4" t="str">
        <f ca="1">INDEX([1]!NOTA[NB NOTA_C_QTY],Table1[[#This Row],[//NOTA]])</f>
        <v>lilinangkashintoeng100lsnuntana</v>
      </c>
      <c r="E496" s="4" t="str">
        <f ca="1">INDEX([1]!NOTA[NB NOTA_C_QTY],Table1[[#This Row],[//NOTA]])&amp;Table1[[#This Row],[MINGGU]]</f>
        <v>lilinangkashintoeng100lsnuntana4</v>
      </c>
      <c r="F496" s="4">
        <f t="shared" si="11"/>
        <v>611</v>
      </c>
      <c r="G496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96" s="4">
        <f ca="1">MATCH(Table1[[#This Row],[NB NOTA_C_QTY]],[2]!db[NB NOTA_C_QTY+F],0)</f>
        <v>1908</v>
      </c>
      <c r="I496" s="4" t="str">
        <f ca="1">INDEX(INDIRECT($4:$4),Table1[//DB])</f>
        <v>Lilin Angka Shintoeng</v>
      </c>
      <c r="J496" s="4" t="str">
        <f ca="1">INDEX(INDIRECT($4:$4),Table1[//DB])</f>
        <v>UNTANA</v>
      </c>
      <c r="K496" s="5" t="str">
        <f ca="1">INDEX(INDIRECT($4:$4),Table1[//DB])</f>
        <v>HANSA</v>
      </c>
      <c r="L496" s="4" t="str">
        <f ca="1">INDEX(INDIRECT($4:$4),Table1[//DB])</f>
        <v>100 LSN</v>
      </c>
      <c r="M496" s="4" t="str">
        <f ca="1">INDEX(INDIRECT($4:$4),Table1[//DB])</f>
        <v>lilin</v>
      </c>
      <c r="N496" s="4" t="str">
        <f ca="1">INDEX(INDIRECT($4:$4),Table1[//DB])</f>
        <v>100</v>
      </c>
      <c r="O496" s="4" t="str">
        <f ca="1">INDEX(INDIRECT($4:$4),Table1[//DB])</f>
        <v>LSN</v>
      </c>
      <c r="P496" s="4">
        <f ca="1">INDEX(INDIRECT($4:$4),Table1[//DB])</f>
        <v>12</v>
      </c>
      <c r="Q496" s="4" t="str">
        <f ca="1">INDEX(INDIRECT($4:$4),Table1[//DB])</f>
        <v>PCS</v>
      </c>
      <c r="R496" s="4" t="str">
        <f ca="1">INDEX(INDIRECT($4:$4),Table1[//DB])</f>
        <v/>
      </c>
      <c r="S496" s="4" t="str">
        <f ca="1">INDEX(INDIRECT($4:$4),Table1[//DB])</f>
        <v/>
      </c>
      <c r="T496" s="4">
        <f ca="1">INDEX(INDIRECT($4:$4),Table1[//DB])</f>
        <v>1200</v>
      </c>
      <c r="U496" s="4" t="str">
        <f ca="1">INDEX(INDIRECT($4:$4),Table1[//DB])</f>
        <v>PCS</v>
      </c>
      <c r="V496" s="4"/>
      <c r="W496" s="2">
        <f>INDEX([1]!NOTA[C],Table1[[#This Row],[//NOTA]])</f>
        <v>0</v>
      </c>
      <c r="X496" s="2">
        <f ca="1">IF(Table1[[#This Row],[Column5]]/Table1[[#This Row],[QTY X]]=Table1[[#This Row],[CTN]],Table1[[#This Row],[Column5]]/Table1[[#This Row],[QTY X]],Table1[[#This Row],[Column5]]/Table1[[#This Row],[QTY X]]&amp;" xxx ")</f>
        <v>0</v>
      </c>
      <c r="Y496" s="2">
        <f ca="1">INDEX(INDIRECT($2:$2),Table1[//NOTA])</f>
        <v>0</v>
      </c>
      <c r="Z496" s="2" t="str">
        <f>IF(Table1[[#This Row],[CTN]]&lt;1,"",INDEX([1]!NOTA[QTY],Table1[[#This Row],[//NOTA]]))</f>
        <v/>
      </c>
      <c r="AA496" s="2" t="str">
        <f>IF(Table1[[#This Row],[CTN]]&lt;1,"",INDEX([1]!NOTA[STN],Table1[[#This Row],[//NOTA]]))</f>
        <v/>
      </c>
      <c r="AB49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0</v>
      </c>
      <c r="AC496" s="4">
        <f>IF(Table1[[#This Row],[CTN]]&lt;1,INDEX([1]!NOTA[QTY],Table1[[#This Row],[//NOTA]]),"")</f>
        <v>4</v>
      </c>
      <c r="AD496" s="4" t="str">
        <f>IF(Table1[[#This Row],[SISA]]="","",INDEX([1]!NOTA[STN],Table1[[#This Row],[//NOTA]]))</f>
        <v>LSN</v>
      </c>
      <c r="AE496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48</v>
      </c>
      <c r="AF496" s="2" t="str">
        <f ca="1">IF(Table1[[#This Row],[SISA X]]="","",Table1[[#This Row],[STN X]])</f>
        <v>PCS</v>
      </c>
      <c r="AG496" s="2" t="str">
        <f ca="1">IF(AND(AX$5:AX$509&gt;=$3:$3,AX$5:AX$509&lt;=$4:$4),Table1[[#This Row],[CTN]],"")</f>
        <v/>
      </c>
      <c r="AH496" s="2" t="str">
        <f ca="1">IF(Table1[[#This Row],[CTN_MG_1]]="","",Table1[[#This Row],[SISA X]])</f>
        <v/>
      </c>
      <c r="AI496" s="2" t="str">
        <f ca="1">IF(Table1[[#This Row],[QTY_ECER_MG_1]]="","",Table1[[#This Row],[STN SISA X]])</f>
        <v/>
      </c>
      <c r="AJ496" s="2" t="str">
        <f ca="1">IF(Table1[[#This Row],[CTN_MG_1]]="","",COUNT(AG$6:AG496))</f>
        <v/>
      </c>
      <c r="AK496" s="2" t="str">
        <f ca="1">IF(AND(Table1[TGL_H]&gt;=$3:$3,Table1[TGL_H]&lt;=$4:$4),Table1[CTN],"")</f>
        <v/>
      </c>
      <c r="AL496" s="2" t="str">
        <f ca="1">IF(Table1[[#This Row],[CTN_MG_2]]="","",Table1[[#This Row],[SISA X]])</f>
        <v/>
      </c>
      <c r="AM496" s="2" t="str">
        <f ca="1">IF(Table1[[#This Row],[QTY_ECER_MG_2]]="","",Table1[[#This Row],[STN SISA X]])</f>
        <v/>
      </c>
      <c r="AN496" s="2" t="str">
        <f ca="1">IF(Table1[[#This Row],[CTN_MG_2]]="","",COUNT(AK$6:AK496))</f>
        <v/>
      </c>
      <c r="AO496" s="2" t="str">
        <f ca="1">IF(AND(AX$5:AX$509&gt;=$3:$3,AX$5:AX$509&lt;=$4:$4),Table1[[#This Row],[CTN]],"")</f>
        <v/>
      </c>
      <c r="AP496" s="2" t="str">
        <f ca="1">IF(Table1[[#This Row],[CTN_MG_3]]="","",Table1[[#This Row],[SISA X]])</f>
        <v/>
      </c>
      <c r="AQ496" s="2" t="str">
        <f ca="1">IF(Table1[[#This Row],[QTY_ECER_MG_3]]="","",Table1[[#This Row],[STN SISA X]])</f>
        <v/>
      </c>
      <c r="AR496" s="4" t="str">
        <f ca="1">IF(Table1[[#This Row],[CTN_MG_3]]="","",COUNT(AO$6:AO496))</f>
        <v/>
      </c>
      <c r="AS496" s="4">
        <f ca="1">IF(AND(Table1[[#This Row],[TGL_H]]&gt;=$3:$3,Table1[[#This Row],[TGL_H]]&lt;=$4:$4),Table1[[#This Row],[CTN]],"")</f>
        <v>0</v>
      </c>
      <c r="AT496" s="4">
        <f ca="1">IF(Table1[[#This Row],[CTN_MG_4]]="","",Table1[[#This Row],[SISA X]])</f>
        <v>48</v>
      </c>
      <c r="AU496" s="4" t="str">
        <f ca="1">IF(Table1[[#This Row],[QTY_ECER_MG_4]]="","",Table1[[#This Row],[STN SISA X]])</f>
        <v>PCS</v>
      </c>
      <c r="AV496" s="4">
        <f ca="1">IF(Table1[[#This Row],[CTN_MG_4]]="","",COUNT(AS$6:AS496))</f>
        <v>3</v>
      </c>
      <c r="AW496" s="4">
        <f ca="1">IF(Table1[[#This Row],[ID_4]]="",IF(Table1[[#This Row],[ID_3]]="",IF(Table1[[#This Row],[ID_2]]="",IF(Table1[[#This Row],[ID_1]]="","",1),2),3),4)</f>
        <v>4</v>
      </c>
      <c r="AX496" s="3">
        <f ca="1">INDEX([1]!NOTA[TGL_H],Table1[[#This Row],[//NOTA]])</f>
        <v>45131</v>
      </c>
    </row>
    <row r="497" spans="1:50" x14ac:dyDescent="0.25">
      <c r="A497" s="1">
        <v>612</v>
      </c>
      <c r="D497" s="4" t="str">
        <f ca="1">INDEX([1]!NOTA[NB NOTA_C_QTY],Table1[[#This Row],[//NOTA]])</f>
        <v>lilinangkashintoeng100lsnuntana</v>
      </c>
      <c r="E497" s="4" t="str">
        <f ca="1">INDEX([1]!NOTA[NB NOTA_C_QTY],Table1[[#This Row],[//NOTA]])&amp;Table1[[#This Row],[MINGGU]]</f>
        <v>lilinangkashintoeng100lsnuntana4</v>
      </c>
      <c r="F497" s="4">
        <f t="shared" si="11"/>
        <v>612</v>
      </c>
      <c r="G497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97" s="4">
        <f ca="1">MATCH(Table1[[#This Row],[NB NOTA_C_QTY]],[2]!db[NB NOTA_C_QTY+F],0)</f>
        <v>1908</v>
      </c>
      <c r="I497" s="4" t="str">
        <f ca="1">INDEX(INDIRECT($4:$4),Table1[//DB])</f>
        <v>Lilin Angka Shintoeng</v>
      </c>
      <c r="J497" s="4" t="str">
        <f ca="1">INDEX(INDIRECT($4:$4),Table1[//DB])</f>
        <v>UNTANA</v>
      </c>
      <c r="K497" s="5" t="str">
        <f ca="1">INDEX(INDIRECT($4:$4),Table1[//DB])</f>
        <v>HANSA</v>
      </c>
      <c r="L497" s="4" t="str">
        <f ca="1">INDEX(INDIRECT($4:$4),Table1[//DB])</f>
        <v>100 LSN</v>
      </c>
      <c r="M497" s="4" t="str">
        <f ca="1">INDEX(INDIRECT($4:$4),Table1[//DB])</f>
        <v>lilin</v>
      </c>
      <c r="N497" s="4" t="str">
        <f ca="1">INDEX(INDIRECT($4:$4),Table1[//DB])</f>
        <v>100</v>
      </c>
      <c r="O497" s="4" t="str">
        <f ca="1">INDEX(INDIRECT($4:$4),Table1[//DB])</f>
        <v>LSN</v>
      </c>
      <c r="P497" s="4">
        <f ca="1">INDEX(INDIRECT($4:$4),Table1[//DB])</f>
        <v>12</v>
      </c>
      <c r="Q497" s="4" t="str">
        <f ca="1">INDEX(INDIRECT($4:$4),Table1[//DB])</f>
        <v>PCS</v>
      </c>
      <c r="R497" s="4" t="str">
        <f ca="1">INDEX(INDIRECT($4:$4),Table1[//DB])</f>
        <v/>
      </c>
      <c r="S497" s="4" t="str">
        <f ca="1">INDEX(INDIRECT($4:$4),Table1[//DB])</f>
        <v/>
      </c>
      <c r="T497" s="4">
        <f ca="1">INDEX(INDIRECT($4:$4),Table1[//DB])</f>
        <v>1200</v>
      </c>
      <c r="U497" s="4" t="str">
        <f ca="1">INDEX(INDIRECT($4:$4),Table1[//DB])</f>
        <v>PCS</v>
      </c>
      <c r="V497" s="4"/>
      <c r="W497" s="2">
        <f>INDEX([1]!NOTA[C],Table1[[#This Row],[//NOTA]])</f>
        <v>0</v>
      </c>
      <c r="X497" s="2">
        <f ca="1">IF(Table1[[#This Row],[Column5]]/Table1[[#This Row],[QTY X]]=Table1[[#This Row],[CTN]],Table1[[#This Row],[Column5]]/Table1[[#This Row],[QTY X]],Table1[[#This Row],[Column5]]/Table1[[#This Row],[QTY X]]&amp;" xxx ")</f>
        <v>0</v>
      </c>
      <c r="Y497" s="2">
        <f ca="1">INDEX(INDIRECT($2:$2),Table1[//NOTA])</f>
        <v>0</v>
      </c>
      <c r="Z497" s="2" t="str">
        <f>IF(Table1[[#This Row],[CTN]]&lt;1,"",INDEX([1]!NOTA[QTY],Table1[[#This Row],[//NOTA]]))</f>
        <v/>
      </c>
      <c r="AA497" s="2" t="str">
        <f>IF(Table1[[#This Row],[CTN]]&lt;1,"",INDEX([1]!NOTA[STN],Table1[[#This Row],[//NOTA]]))</f>
        <v/>
      </c>
      <c r="AB49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0</v>
      </c>
      <c r="AC497" s="4">
        <f>IF(Table1[[#This Row],[CTN]]&lt;1,INDEX([1]!NOTA[QTY],Table1[[#This Row],[//NOTA]]),"")</f>
        <v>4</v>
      </c>
      <c r="AD497" s="4" t="str">
        <f>IF(Table1[[#This Row],[SISA]]="","",INDEX([1]!NOTA[STN],Table1[[#This Row],[//NOTA]]))</f>
        <v>LSN</v>
      </c>
      <c r="AE497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48</v>
      </c>
      <c r="AF497" s="2" t="str">
        <f ca="1">IF(Table1[[#This Row],[SISA X]]="","",Table1[[#This Row],[STN X]])</f>
        <v>PCS</v>
      </c>
      <c r="AG497" s="2" t="str">
        <f ca="1">IF(AND(AX$5:AX$592&gt;=$3:$3,AX$5:AX$592&lt;=$4:$4),Table1[[#This Row],[CTN]],"")</f>
        <v/>
      </c>
      <c r="AH497" s="2" t="str">
        <f ca="1">IF(Table1[[#This Row],[CTN_MG_1]]="","",Table1[[#This Row],[SISA X]])</f>
        <v/>
      </c>
      <c r="AI497" s="2" t="str">
        <f ca="1">IF(Table1[[#This Row],[QTY_ECER_MG_1]]="","",Table1[[#This Row],[STN SISA X]])</f>
        <v/>
      </c>
      <c r="AJ497" s="2" t="str">
        <f ca="1">IF(Table1[[#This Row],[CTN_MG_1]]="","",COUNT(AG$6:AG497))</f>
        <v/>
      </c>
      <c r="AK497" s="2" t="str">
        <f ca="1">IF(AND(Table1[TGL_H]&gt;=$3:$3,Table1[TGL_H]&lt;=$4:$4),Table1[CTN],"")</f>
        <v/>
      </c>
      <c r="AL497" s="2" t="str">
        <f ca="1">IF(Table1[[#This Row],[CTN_MG_2]]="","",Table1[[#This Row],[SISA X]])</f>
        <v/>
      </c>
      <c r="AM497" s="2" t="str">
        <f ca="1">IF(Table1[[#This Row],[QTY_ECER_MG_2]]="","",Table1[[#This Row],[STN SISA X]])</f>
        <v/>
      </c>
      <c r="AN497" s="2" t="str">
        <f ca="1">IF(Table1[[#This Row],[CTN_MG_2]]="","",COUNT(AK$6:AK497))</f>
        <v/>
      </c>
      <c r="AO497" s="2" t="str">
        <f ca="1">IF(AND(AX$5:AX$592&gt;=$3:$3,AX$5:AX$592&lt;=$4:$4),Table1[[#This Row],[CTN]],"")</f>
        <v/>
      </c>
      <c r="AP497" s="2" t="str">
        <f ca="1">IF(Table1[[#This Row],[CTN_MG_3]]="","",Table1[[#This Row],[SISA X]])</f>
        <v/>
      </c>
      <c r="AQ497" s="2" t="str">
        <f ca="1">IF(Table1[[#This Row],[QTY_ECER_MG_3]]="","",Table1[[#This Row],[STN SISA X]])</f>
        <v/>
      </c>
      <c r="AR497" s="4" t="str">
        <f ca="1">IF(Table1[[#This Row],[CTN_MG_3]]="","",COUNT(AO$6:AO497))</f>
        <v/>
      </c>
      <c r="AS497" s="4">
        <f ca="1">IF(AND(Table1[[#This Row],[TGL_H]]&gt;=$3:$3,Table1[[#This Row],[TGL_H]]&lt;=$4:$4),Table1[[#This Row],[CTN]],"")</f>
        <v>0</v>
      </c>
      <c r="AT497" s="4">
        <f ca="1">IF(Table1[[#This Row],[CTN_MG_4]]="","",Table1[[#This Row],[SISA X]])</f>
        <v>48</v>
      </c>
      <c r="AU497" s="4" t="str">
        <f ca="1">IF(Table1[[#This Row],[QTY_ECER_MG_4]]="","",Table1[[#This Row],[STN SISA X]])</f>
        <v>PCS</v>
      </c>
      <c r="AV497" s="4">
        <f ca="1">IF(Table1[[#This Row],[CTN_MG_4]]="","",COUNT(AS$6:AS497))</f>
        <v>4</v>
      </c>
      <c r="AW497" s="4">
        <f ca="1">IF(Table1[[#This Row],[ID_4]]="",IF(Table1[[#This Row],[ID_3]]="",IF(Table1[[#This Row],[ID_2]]="",IF(Table1[[#This Row],[ID_1]]="","",1),2),3),4)</f>
        <v>4</v>
      </c>
      <c r="AX497" s="3">
        <f ca="1">INDEX([1]!NOTA[TGL_H],Table1[[#This Row],[//NOTA]])</f>
        <v>45131</v>
      </c>
    </row>
    <row r="498" spans="1:50" x14ac:dyDescent="0.25">
      <c r="A498" s="1">
        <v>614</v>
      </c>
      <c r="D498" s="4" t="str">
        <f ca="1">INDEX([1]!NOTA[NB NOTA_C_QTY],Table1[[#This Row],[//NOTA]])</f>
        <v>mejakarakter10pcsuntana</v>
      </c>
      <c r="E498" s="4" t="str">
        <f ca="1">INDEX([1]!NOTA[NB NOTA_C_QTY],Table1[[#This Row],[//NOTA]])&amp;Table1[[#This Row],[MINGGU]]</f>
        <v>mejakarakter10pcsuntana4</v>
      </c>
      <c r="F498" s="4">
        <f t="shared" si="11"/>
        <v>614</v>
      </c>
      <c r="G498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98" s="4">
        <f ca="1">MATCH(Table1[[#This Row],[NB NOTA_C_QTY]],[2]!db[NB NOTA_C_QTY+F],0)</f>
        <v>2088</v>
      </c>
      <c r="I498" s="4" t="str">
        <f ca="1">INDEX(INDIRECT($4:$4),Table1[//DB])</f>
        <v>Meja Karakter</v>
      </c>
      <c r="J498" s="4" t="str">
        <f ca="1">INDEX(INDIRECT($4:$4),Table1[//DB])</f>
        <v>UNTANA</v>
      </c>
      <c r="K498" s="5" t="str">
        <f ca="1">INDEX(INDIRECT($4:$4),Table1[//DB])</f>
        <v>KAWAN SETIA (FELIX)</v>
      </c>
      <c r="L498" s="4" t="str">
        <f ca="1">INDEX(INDIRECT($4:$4),Table1[//DB])</f>
        <v>10 PCS</v>
      </c>
      <c r="M498" s="4" t="str">
        <f ca="1">INDEX(INDIRECT($4:$4),Table1[//DB])</f>
        <v>meja</v>
      </c>
      <c r="N498" s="4" t="str">
        <f ca="1">INDEX(INDIRECT($4:$4),Table1[//DB])</f>
        <v>10</v>
      </c>
      <c r="O498" s="4" t="str">
        <f ca="1">INDEX(INDIRECT($4:$4),Table1[//DB])</f>
        <v>PCS</v>
      </c>
      <c r="P498" s="4" t="str">
        <f ca="1">INDEX(INDIRECT($4:$4),Table1[//DB])</f>
        <v/>
      </c>
      <c r="Q498" s="4" t="str">
        <f ca="1">INDEX(INDIRECT($4:$4),Table1[//DB])</f>
        <v/>
      </c>
      <c r="R498" s="4" t="str">
        <f ca="1">INDEX(INDIRECT($4:$4),Table1[//DB])</f>
        <v/>
      </c>
      <c r="S498" s="4" t="str">
        <f ca="1">INDEX(INDIRECT($4:$4),Table1[//DB])</f>
        <v/>
      </c>
      <c r="T498" s="4">
        <f ca="1">INDEX(INDIRECT($4:$4),Table1[//DB])</f>
        <v>10</v>
      </c>
      <c r="U498" s="4" t="str">
        <f ca="1">INDEX(INDIRECT($4:$4),Table1[//DB])</f>
        <v>PCS</v>
      </c>
      <c r="V498" s="4"/>
      <c r="W498" s="2">
        <f>INDEX([1]!NOTA[C],Table1[[#This Row],[//NOTA]])</f>
        <v>44</v>
      </c>
      <c r="X498" s="2">
        <f ca="1">IF(Table1[[#This Row],[Column5]]/Table1[[#This Row],[QTY X]]=Table1[[#This Row],[CTN]],Table1[[#This Row],[Column5]]/Table1[[#This Row],[QTY X]],Table1[[#This Row],[Column5]]/Table1[[#This Row],[QTY X]]&amp;" xxx ")</f>
        <v>44</v>
      </c>
      <c r="Y498" s="2">
        <f ca="1">INDEX(INDIRECT($2:$2),Table1[//NOTA])</f>
        <v>0</v>
      </c>
      <c r="Z498" s="2">
        <f>IF(Table1[[#This Row],[CTN]]&lt;1,"",INDEX([1]!NOTA[QTY],Table1[[#This Row],[//NOTA]]))</f>
        <v>440</v>
      </c>
      <c r="AA498" s="2" t="str">
        <f>IF(Table1[[#This Row],[CTN]]&lt;1,"",INDEX([1]!NOTA[STN],Table1[[#This Row],[//NOTA]]))</f>
        <v>PCS</v>
      </c>
      <c r="AB49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440</v>
      </c>
      <c r="AC498" s="4" t="str">
        <f>IF(Table1[[#This Row],[CTN]]&lt;1,INDEX([1]!NOTA[QTY],Table1[[#This Row],[//NOTA]]),"")</f>
        <v/>
      </c>
      <c r="AD498" s="4" t="str">
        <f>IF(Table1[[#This Row],[SISA]]="","",INDEX([1]!NOTA[STN],Table1[[#This Row],[//NOTA]]))</f>
        <v/>
      </c>
      <c r="AE49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98" s="2" t="str">
        <f>IF(Table1[[#This Row],[SISA X]]="","",Table1[[#This Row],[STN X]])</f>
        <v/>
      </c>
      <c r="AG498" s="2" t="str">
        <f ca="1">IF(AND(AX$5:AX$509&gt;=$3:$3,AX$5:AX$509&lt;=$4:$4),Table1[[#This Row],[CTN]],"")</f>
        <v/>
      </c>
      <c r="AH498" s="2" t="str">
        <f ca="1">IF(Table1[[#This Row],[CTN_MG_1]]="","",Table1[[#This Row],[SISA X]])</f>
        <v/>
      </c>
      <c r="AI498" s="2" t="str">
        <f ca="1">IF(Table1[[#This Row],[QTY_ECER_MG_1]]="","",Table1[[#This Row],[STN SISA X]])</f>
        <v/>
      </c>
      <c r="AJ498" s="2" t="str">
        <f ca="1">IF(Table1[[#This Row],[CTN_MG_1]]="","",COUNT(AG$6:AG498))</f>
        <v/>
      </c>
      <c r="AK498" s="2" t="str">
        <f ca="1">IF(AND(Table1[TGL_H]&gt;=$3:$3,Table1[TGL_H]&lt;=$4:$4),Table1[CTN],"")</f>
        <v/>
      </c>
      <c r="AL498" s="2" t="str">
        <f ca="1">IF(Table1[[#This Row],[CTN_MG_2]]="","",Table1[[#This Row],[SISA X]])</f>
        <v/>
      </c>
      <c r="AM498" s="2" t="str">
        <f ca="1">IF(Table1[[#This Row],[QTY_ECER_MG_2]]="","",Table1[[#This Row],[STN SISA X]])</f>
        <v/>
      </c>
      <c r="AN498" s="2" t="str">
        <f ca="1">IF(Table1[[#This Row],[CTN_MG_2]]="","",COUNT(AK$6:AK498))</f>
        <v/>
      </c>
      <c r="AO498" s="2" t="str">
        <f ca="1">IF(AND(AX$5:AX$509&gt;=$3:$3,AX$5:AX$509&lt;=$4:$4),Table1[[#This Row],[CTN]],"")</f>
        <v/>
      </c>
      <c r="AP498" s="2" t="str">
        <f ca="1">IF(Table1[[#This Row],[CTN_MG_3]]="","",Table1[[#This Row],[SISA X]])</f>
        <v/>
      </c>
      <c r="AQ498" s="2" t="str">
        <f ca="1">IF(Table1[[#This Row],[QTY_ECER_MG_3]]="","",Table1[[#This Row],[STN SISA X]])</f>
        <v/>
      </c>
      <c r="AR498" s="4" t="str">
        <f ca="1">IF(Table1[[#This Row],[CTN_MG_3]]="","",COUNT(AO$6:AO498))</f>
        <v/>
      </c>
      <c r="AS498" s="4">
        <f ca="1">IF(AND(Table1[[#This Row],[TGL_H]]&gt;=$3:$3,Table1[[#This Row],[TGL_H]]&lt;=$4:$4),Table1[[#This Row],[CTN]],"")</f>
        <v>44</v>
      </c>
      <c r="AT498" s="4" t="str">
        <f ca="1">IF(Table1[[#This Row],[CTN_MG_4]]="","",Table1[[#This Row],[SISA X]])</f>
        <v/>
      </c>
      <c r="AU498" s="4" t="str">
        <f ca="1">IF(Table1[[#This Row],[QTY_ECER_MG_4]]="","",Table1[[#This Row],[STN SISA X]])</f>
        <v/>
      </c>
      <c r="AV498" s="4">
        <f ca="1">IF(Table1[[#This Row],[CTN_MG_4]]="","",COUNT(AS$6:AS498))</f>
        <v>5</v>
      </c>
      <c r="AW498" s="4">
        <f ca="1">IF(Table1[[#This Row],[ID_4]]="",IF(Table1[[#This Row],[ID_3]]="",IF(Table1[[#This Row],[ID_2]]="",IF(Table1[[#This Row],[ID_1]]="","",1),2),3),4)</f>
        <v>4</v>
      </c>
      <c r="AX498" s="3">
        <f ca="1">INDEX([1]!NOTA[TGL_H],Table1[[#This Row],[//NOTA]])</f>
        <v>45131</v>
      </c>
    </row>
    <row r="499" spans="1:50" x14ac:dyDescent="0.25">
      <c r="A499" s="1">
        <v>616</v>
      </c>
      <c r="D499" s="4" t="str">
        <f ca="1">INDEX([1]!NOTA[NB NOTA_C_QTY],Table1[[#This Row],[//NOTA]])</f>
        <v>ossgunindo60lsnuntana</v>
      </c>
      <c r="E499" s="4" t="str">
        <f ca="1">INDEX([1]!NOTA[NB NOTA_C_QTY],Table1[[#This Row],[//NOTA]])&amp;Table1[[#This Row],[MINGGU]]</f>
        <v>ossgunindo60lsnuntana4</v>
      </c>
      <c r="F499" s="4">
        <f t="shared" si="11"/>
        <v>616</v>
      </c>
      <c r="G499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499" s="4">
        <f ca="1">MATCH(Table1[[#This Row],[NB NOTA_C_QTY]],[2]!db[NB NOTA_C_QTY+F],0)</f>
        <v>1769</v>
      </c>
      <c r="I499" s="4" t="str">
        <f ca="1">INDEX(INDIRECT($4:$4),Table1[//DB])</f>
        <v>Gunting Gunindo OSS</v>
      </c>
      <c r="J499" s="4" t="str">
        <f ca="1">INDEX(INDIRECT($4:$4),Table1[//DB])</f>
        <v>UNTANA</v>
      </c>
      <c r="K499" s="5" t="str">
        <f ca="1">INDEX(INDIRECT($4:$4),Table1[//DB])</f>
        <v>GUNINDO</v>
      </c>
      <c r="L499" s="4" t="str">
        <f ca="1">INDEX(INDIRECT($4:$4),Table1[//DB])</f>
        <v>60 LSN</v>
      </c>
      <c r="M499" s="4" t="str">
        <f ca="1">INDEX(INDIRECT($4:$4),Table1[//DB])</f>
        <v>gunting</v>
      </c>
      <c r="N499" s="4" t="str">
        <f ca="1">INDEX(INDIRECT($4:$4),Table1[//DB])</f>
        <v>60</v>
      </c>
      <c r="O499" s="4" t="str">
        <f ca="1">INDEX(INDIRECT($4:$4),Table1[//DB])</f>
        <v>LSN</v>
      </c>
      <c r="P499" s="4">
        <f ca="1">INDEX(INDIRECT($4:$4),Table1[//DB])</f>
        <v>12</v>
      </c>
      <c r="Q499" s="4" t="str">
        <f ca="1">INDEX(INDIRECT($4:$4),Table1[//DB])</f>
        <v>PCS</v>
      </c>
      <c r="R499" s="4" t="str">
        <f ca="1">INDEX(INDIRECT($4:$4),Table1[//DB])</f>
        <v/>
      </c>
      <c r="S499" s="4" t="str">
        <f ca="1">INDEX(INDIRECT($4:$4),Table1[//DB])</f>
        <v/>
      </c>
      <c r="T499" s="4">
        <f ca="1">INDEX(INDIRECT($4:$4),Table1[//DB])</f>
        <v>720</v>
      </c>
      <c r="U499" s="4" t="str">
        <f ca="1">INDEX(INDIRECT($4:$4),Table1[//DB])</f>
        <v>PCS</v>
      </c>
      <c r="V499" s="4"/>
      <c r="W499" s="2">
        <f>INDEX([1]!NOTA[C],Table1[[#This Row],[//NOTA]])</f>
        <v>5</v>
      </c>
      <c r="X499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499" s="2">
        <f ca="1">INDEX(INDIRECT($2:$2),Table1[//NOTA])</f>
        <v>5</v>
      </c>
      <c r="Z499" s="2">
        <f>IF(Table1[[#This Row],[CTN]]&lt;1,"",INDEX([1]!NOTA[QTY],Table1[[#This Row],[//NOTA]]))</f>
        <v>300</v>
      </c>
      <c r="AA499" s="2" t="str">
        <f>IF(Table1[[#This Row],[CTN]]&lt;1,"",INDEX([1]!NOTA[STN],Table1[[#This Row],[//NOTA]]))</f>
        <v>LSN</v>
      </c>
      <c r="AB499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3600</v>
      </c>
      <c r="AC499" s="4" t="str">
        <f>IF(Table1[[#This Row],[CTN]]&lt;1,INDEX([1]!NOTA[QTY],Table1[[#This Row],[//NOTA]]),"")</f>
        <v/>
      </c>
      <c r="AD499" s="4" t="str">
        <f>IF(Table1[[#This Row],[SISA]]="","",INDEX([1]!NOTA[STN],Table1[[#This Row],[//NOTA]]))</f>
        <v/>
      </c>
      <c r="AE49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499" s="2" t="str">
        <f>IF(Table1[[#This Row],[SISA X]]="","",Table1[[#This Row],[STN X]])</f>
        <v/>
      </c>
      <c r="AG499" s="2" t="str">
        <f ca="1">IF(AND(AX$5:AX$502&gt;=$3:$3,AX$5:AX$502&lt;=$4:$4),Table1[[#This Row],[CTN]],"")</f>
        <v/>
      </c>
      <c r="AH499" s="2" t="str">
        <f ca="1">IF(Table1[[#This Row],[CTN_MG_1]]="","",Table1[[#This Row],[SISA X]])</f>
        <v/>
      </c>
      <c r="AI499" s="2" t="str">
        <f ca="1">IF(Table1[[#This Row],[QTY_ECER_MG_1]]="","",Table1[[#This Row],[STN SISA X]])</f>
        <v/>
      </c>
      <c r="AJ499" s="2" t="str">
        <f ca="1">IF(Table1[[#This Row],[CTN_MG_1]]="","",COUNT(AG$6:AG499))</f>
        <v/>
      </c>
      <c r="AK499" s="2" t="str">
        <f ca="1">IF(AND(Table1[TGL_H]&gt;=$3:$3,Table1[TGL_H]&lt;=$4:$4),Table1[CTN],"")</f>
        <v/>
      </c>
      <c r="AL499" s="2" t="str">
        <f ca="1">IF(Table1[[#This Row],[CTN_MG_2]]="","",Table1[[#This Row],[SISA X]])</f>
        <v/>
      </c>
      <c r="AM499" s="2" t="str">
        <f ca="1">IF(Table1[[#This Row],[QTY_ECER_MG_2]]="","",Table1[[#This Row],[STN SISA X]])</f>
        <v/>
      </c>
      <c r="AN499" s="2" t="str">
        <f ca="1">IF(Table1[[#This Row],[CTN_MG_2]]="","",COUNT(AK$6:AK499))</f>
        <v/>
      </c>
      <c r="AO499" s="2" t="str">
        <f ca="1">IF(AND(AX$5:AX$502&gt;=$3:$3,AX$5:AX$502&lt;=$4:$4),Table1[[#This Row],[CTN]],"")</f>
        <v/>
      </c>
      <c r="AP499" s="2" t="str">
        <f ca="1">IF(Table1[[#This Row],[CTN_MG_3]]="","",Table1[[#This Row],[SISA X]])</f>
        <v/>
      </c>
      <c r="AQ499" s="2" t="str">
        <f ca="1">IF(Table1[[#This Row],[QTY_ECER_MG_3]]="","",Table1[[#This Row],[STN SISA X]])</f>
        <v/>
      </c>
      <c r="AR499" s="4" t="str">
        <f ca="1">IF(Table1[[#This Row],[CTN_MG_3]]="","",COUNT(AO$6:AO499))</f>
        <v/>
      </c>
      <c r="AS499" s="4">
        <f ca="1">IF(AND(Table1[[#This Row],[TGL_H]]&gt;=$3:$3,Table1[[#This Row],[TGL_H]]&lt;=$4:$4),Table1[[#This Row],[CTN]],"")</f>
        <v>5</v>
      </c>
      <c r="AT499" s="4" t="str">
        <f ca="1">IF(Table1[[#This Row],[CTN_MG_4]]="","",Table1[[#This Row],[SISA X]])</f>
        <v/>
      </c>
      <c r="AU499" s="4" t="str">
        <f ca="1">IF(Table1[[#This Row],[QTY_ECER_MG_4]]="","",Table1[[#This Row],[STN SISA X]])</f>
        <v/>
      </c>
      <c r="AV499" s="4">
        <f ca="1">IF(Table1[[#This Row],[CTN_MG_4]]="","",COUNT(AS$6:AS499))</f>
        <v>6</v>
      </c>
      <c r="AW499" s="4">
        <f ca="1">IF(Table1[[#This Row],[ID_4]]="",IF(Table1[[#This Row],[ID_3]]="",IF(Table1[[#This Row],[ID_2]]="",IF(Table1[[#This Row],[ID_1]]="","",1),2),3),4)</f>
        <v>4</v>
      </c>
      <c r="AX499" s="3">
        <f ca="1">INDEX([1]!NOTA[TGL_H],Table1[[#This Row],[//NOTA]])</f>
        <v>45131</v>
      </c>
    </row>
    <row r="500" spans="1:50" x14ac:dyDescent="0.25">
      <c r="A500" s="1">
        <v>618</v>
      </c>
      <c r="D500" s="4" t="str">
        <f ca="1">INDEX([1]!NOTA[NB NOTA_C_QTY],Table1[[#This Row],[//NOTA]])</f>
        <v>karetpentilrodamas500boxuntana</v>
      </c>
      <c r="E500" s="4" t="str">
        <f ca="1">INDEX([1]!NOTA[NB NOTA_C_QTY],Table1[[#This Row],[//NOTA]])&amp;Table1[[#This Row],[MINGGU]]</f>
        <v>karetpentilrodamas500boxuntana4</v>
      </c>
      <c r="F500" s="4">
        <f t="shared" si="11"/>
        <v>618</v>
      </c>
      <c r="G500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00" s="4">
        <f ca="1">MATCH(Table1[[#This Row],[NB NOTA_C_QTY]],[2]!db[NB NOTA_C_QTY+F],0)</f>
        <v>1844</v>
      </c>
      <c r="I500" s="4" t="str">
        <f ca="1">INDEX(INDIRECT($4:$4),Table1[//DB])</f>
        <v>Karet Pentil Roda Mas</v>
      </c>
      <c r="J500" s="4" t="str">
        <f ca="1">INDEX(INDIRECT($4:$4),Table1[//DB])</f>
        <v>UNTANA</v>
      </c>
      <c r="K500" s="5" t="str">
        <f ca="1">INDEX(INDIRECT($4:$4),Table1[//DB])</f>
        <v>JEFFRY</v>
      </c>
      <c r="L500" s="4" t="str">
        <f ca="1">INDEX(INDIRECT($4:$4),Table1[//DB])</f>
        <v>500 BOX</v>
      </c>
      <c r="M500" s="4">
        <f ca="1">INDEX(INDIRECT($4:$4),Table1[//DB])</f>
        <v>0</v>
      </c>
      <c r="N500" s="4" t="str">
        <f ca="1">INDEX(INDIRECT($4:$4),Table1[//DB])</f>
        <v>500</v>
      </c>
      <c r="O500" s="4" t="str">
        <f ca="1">INDEX(INDIRECT($4:$4),Table1[//DB])</f>
        <v>BOX</v>
      </c>
      <c r="P500" s="4" t="str">
        <f ca="1">INDEX(INDIRECT($4:$4),Table1[//DB])</f>
        <v/>
      </c>
      <c r="Q500" s="4" t="str">
        <f ca="1">INDEX(INDIRECT($4:$4),Table1[//DB])</f>
        <v/>
      </c>
      <c r="R500" s="4" t="str">
        <f ca="1">INDEX(INDIRECT($4:$4),Table1[//DB])</f>
        <v/>
      </c>
      <c r="S500" s="4" t="str">
        <f ca="1">INDEX(INDIRECT($4:$4),Table1[//DB])</f>
        <v/>
      </c>
      <c r="T500" s="4">
        <f ca="1">INDEX(INDIRECT($4:$4),Table1[//DB])</f>
        <v>500</v>
      </c>
      <c r="U500" s="4" t="str">
        <f ca="1">INDEX(INDIRECT($4:$4),Table1[//DB])</f>
        <v>BOX</v>
      </c>
      <c r="V500" s="4"/>
      <c r="W500" s="2">
        <f>INDEX([1]!NOTA[C],Table1[[#This Row],[//NOTA]])</f>
        <v>10</v>
      </c>
      <c r="X500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500" s="2">
        <f ca="1">INDEX(INDIRECT($2:$2),Table1[//NOTA])</f>
        <v>0</v>
      </c>
      <c r="Z500" s="2">
        <f>IF(Table1[[#This Row],[CTN]]&lt;1,"",INDEX([1]!NOTA[QTY],Table1[[#This Row],[//NOTA]]))</f>
        <v>5000</v>
      </c>
      <c r="AA500" s="2" t="str">
        <f>IF(Table1[[#This Row],[CTN]]&lt;1,"",INDEX([1]!NOTA[STN],Table1[[#This Row],[//NOTA]]))</f>
        <v>BOX</v>
      </c>
      <c r="AB50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5000</v>
      </c>
      <c r="AC500" s="4" t="str">
        <f>IF(Table1[[#This Row],[CTN]]&lt;1,INDEX([1]!NOTA[QTY],Table1[[#This Row],[//NOTA]]),"")</f>
        <v/>
      </c>
      <c r="AD500" s="4" t="str">
        <f>IF(Table1[[#This Row],[SISA]]="","",INDEX([1]!NOTA[STN],Table1[[#This Row],[//NOTA]]))</f>
        <v/>
      </c>
      <c r="AE50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00" s="2" t="str">
        <f>IF(Table1[[#This Row],[SISA X]]="","",Table1[[#This Row],[STN X]])</f>
        <v/>
      </c>
      <c r="AG500" s="2" t="str">
        <f ca="1">IF(AND(AX$5:AX$509&gt;=$3:$3,AX$5:AX$509&lt;=$4:$4),Table1[[#This Row],[CTN]],"")</f>
        <v/>
      </c>
      <c r="AH500" s="2" t="str">
        <f ca="1">IF(Table1[[#This Row],[CTN_MG_1]]="","",Table1[[#This Row],[SISA X]])</f>
        <v/>
      </c>
      <c r="AI500" s="2" t="str">
        <f ca="1">IF(Table1[[#This Row],[QTY_ECER_MG_1]]="","",Table1[[#This Row],[STN SISA X]])</f>
        <v/>
      </c>
      <c r="AJ500" s="2" t="str">
        <f ca="1">IF(Table1[[#This Row],[CTN_MG_1]]="","",COUNT(AG$6:AG500))</f>
        <v/>
      </c>
      <c r="AK500" s="2" t="str">
        <f ca="1">IF(AND(Table1[TGL_H]&gt;=$3:$3,Table1[TGL_H]&lt;=$4:$4),Table1[CTN],"")</f>
        <v/>
      </c>
      <c r="AL500" s="2" t="str">
        <f ca="1">IF(Table1[[#This Row],[CTN_MG_2]]="","",Table1[[#This Row],[SISA X]])</f>
        <v/>
      </c>
      <c r="AM500" s="2" t="str">
        <f ca="1">IF(Table1[[#This Row],[QTY_ECER_MG_2]]="","",Table1[[#This Row],[STN SISA X]])</f>
        <v/>
      </c>
      <c r="AN500" s="2" t="str">
        <f ca="1">IF(Table1[[#This Row],[CTN_MG_2]]="","",COUNT(AK$6:AK500))</f>
        <v/>
      </c>
      <c r="AO500" s="2" t="str">
        <f ca="1">IF(AND(AX$5:AX$509&gt;=$3:$3,AX$5:AX$509&lt;=$4:$4),Table1[[#This Row],[CTN]],"")</f>
        <v/>
      </c>
      <c r="AP500" s="2" t="str">
        <f ca="1">IF(Table1[[#This Row],[CTN_MG_3]]="","",Table1[[#This Row],[SISA X]])</f>
        <v/>
      </c>
      <c r="AQ500" s="2" t="str">
        <f ca="1">IF(Table1[[#This Row],[QTY_ECER_MG_3]]="","",Table1[[#This Row],[STN SISA X]])</f>
        <v/>
      </c>
      <c r="AR500" s="4" t="str">
        <f ca="1">IF(Table1[[#This Row],[CTN_MG_3]]="","",COUNT(AO$6:AO500))</f>
        <v/>
      </c>
      <c r="AS500" s="4">
        <f ca="1">IF(AND(Table1[[#This Row],[TGL_H]]&gt;=$3:$3,Table1[[#This Row],[TGL_H]]&lt;=$4:$4),Table1[[#This Row],[CTN]],"")</f>
        <v>10</v>
      </c>
      <c r="AT500" s="4" t="str">
        <f ca="1">IF(Table1[[#This Row],[CTN_MG_4]]="","",Table1[[#This Row],[SISA X]])</f>
        <v/>
      </c>
      <c r="AU500" s="4" t="str">
        <f ca="1">IF(Table1[[#This Row],[QTY_ECER_MG_4]]="","",Table1[[#This Row],[STN SISA X]])</f>
        <v/>
      </c>
      <c r="AV500" s="4">
        <f ca="1">IF(Table1[[#This Row],[CTN_MG_4]]="","",COUNT(AS$6:AS500))</f>
        <v>7</v>
      </c>
      <c r="AW500" s="4">
        <f ca="1">IF(Table1[[#This Row],[ID_4]]="",IF(Table1[[#This Row],[ID_3]]="",IF(Table1[[#This Row],[ID_2]]="",IF(Table1[[#This Row],[ID_1]]="","",1),2),3),4)</f>
        <v>4</v>
      </c>
      <c r="AX500" s="3">
        <f ca="1">INDEX([1]!NOTA[TGL_H],Table1[[#This Row],[//NOTA]])</f>
        <v>45131</v>
      </c>
    </row>
    <row r="501" spans="1:50" x14ac:dyDescent="0.25">
      <c r="A501" s="1">
        <v>620</v>
      </c>
      <c r="D501" s="4" t="str">
        <f ca="1">INDEX([1]!NOTA[NB NOTA_C_QTY],Table1[[#This Row],[//NOTA]])</f>
        <v>paperbagcoklatbesartebal30lsnuntana</v>
      </c>
      <c r="E501" s="4" t="str">
        <f ca="1">INDEX([1]!NOTA[NB NOTA_C_QTY],Table1[[#This Row],[//NOTA]])&amp;Table1[[#This Row],[MINGGU]]</f>
        <v>paperbagcoklatbesartebal30lsnuntana4</v>
      </c>
      <c r="F501" s="4">
        <f t="shared" si="11"/>
        <v>620</v>
      </c>
      <c r="G501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01" s="4">
        <f ca="1">MATCH(Table1[[#This Row],[NB NOTA_C_QTY]],[2]!db[NB NOTA_C_QTY+F],0)</f>
        <v>2588</v>
      </c>
      <c r="I501" s="4" t="str">
        <f ca="1">INDEX(INDIRECT($4:$4),Table1[//DB])</f>
        <v>Tas Kertas Coklat Besar Tebal</v>
      </c>
      <c r="J501" s="4" t="str">
        <f ca="1">INDEX(INDIRECT($4:$4),Table1[//DB])</f>
        <v>UNTANA</v>
      </c>
      <c r="K501" s="5" t="str">
        <f ca="1">INDEX(INDIRECT($4:$4),Table1[//DB])</f>
        <v>BINTANG SAUDARA</v>
      </c>
      <c r="L501" s="4" t="str">
        <f ca="1">INDEX(INDIRECT($4:$4),Table1[//DB])</f>
        <v>30 LSN</v>
      </c>
      <c r="M501" s="4" t="str">
        <f ca="1">INDEX(INDIRECT($4:$4),Table1[//DB])</f>
        <v>tas</v>
      </c>
      <c r="N501" s="4" t="str">
        <f ca="1">INDEX(INDIRECT($4:$4),Table1[//DB])</f>
        <v>30</v>
      </c>
      <c r="O501" s="4" t="str">
        <f ca="1">INDEX(INDIRECT($4:$4),Table1[//DB])</f>
        <v>LSN</v>
      </c>
      <c r="P501" s="4">
        <f ca="1">INDEX(INDIRECT($4:$4),Table1[//DB])</f>
        <v>12</v>
      </c>
      <c r="Q501" s="4" t="str">
        <f ca="1">INDEX(INDIRECT($4:$4),Table1[//DB])</f>
        <v>PCS</v>
      </c>
      <c r="R501" s="4" t="str">
        <f ca="1">INDEX(INDIRECT($4:$4),Table1[//DB])</f>
        <v/>
      </c>
      <c r="S501" s="4" t="str">
        <f ca="1">INDEX(INDIRECT($4:$4),Table1[//DB])</f>
        <v/>
      </c>
      <c r="T501" s="4">
        <f ca="1">INDEX(INDIRECT($4:$4),Table1[//DB])</f>
        <v>360</v>
      </c>
      <c r="U501" s="4" t="str">
        <f ca="1">INDEX(INDIRECT($4:$4),Table1[//DB])</f>
        <v>PCS</v>
      </c>
      <c r="V501" s="4"/>
      <c r="W501" s="2">
        <f>INDEX([1]!NOTA[C],Table1[[#This Row],[//NOTA]])</f>
        <v>1</v>
      </c>
      <c r="X501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501" s="2">
        <f ca="1">INDEX(INDIRECT($2:$2),Table1[//NOTA])</f>
        <v>0</v>
      </c>
      <c r="Z501" s="2">
        <f>IF(Table1[[#This Row],[CTN]]&lt;1,"",INDEX([1]!NOTA[QTY],Table1[[#This Row],[//NOTA]]))</f>
        <v>30</v>
      </c>
      <c r="AA501" s="2" t="str">
        <f>IF(Table1[[#This Row],[CTN]]&lt;1,"",INDEX([1]!NOTA[STN],Table1[[#This Row],[//NOTA]]))</f>
        <v>LSN</v>
      </c>
      <c r="AB501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360</v>
      </c>
      <c r="AC501" s="4" t="str">
        <f>IF(Table1[[#This Row],[CTN]]&lt;1,INDEX([1]!NOTA[QTY],Table1[[#This Row],[//NOTA]]),"")</f>
        <v/>
      </c>
      <c r="AD501" s="4" t="str">
        <f>IF(Table1[[#This Row],[SISA]]="","",INDEX([1]!NOTA[STN],Table1[[#This Row],[//NOTA]]))</f>
        <v/>
      </c>
      <c r="AE50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01" s="2" t="str">
        <f>IF(Table1[[#This Row],[SISA X]]="","",Table1[[#This Row],[STN X]])</f>
        <v/>
      </c>
      <c r="AG501" s="2" t="str">
        <f ca="1">IF(AND(AX$5:AX$592&gt;=$3:$3,AX$5:AX$592&lt;=$4:$4),Table1[[#This Row],[CTN]],"")</f>
        <v/>
      </c>
      <c r="AH501" s="2" t="str">
        <f ca="1">IF(Table1[[#This Row],[CTN_MG_1]]="","",Table1[[#This Row],[SISA X]])</f>
        <v/>
      </c>
      <c r="AI501" s="2" t="str">
        <f ca="1">IF(Table1[[#This Row],[QTY_ECER_MG_1]]="","",Table1[[#This Row],[STN SISA X]])</f>
        <v/>
      </c>
      <c r="AJ501" s="2" t="str">
        <f ca="1">IF(Table1[[#This Row],[CTN_MG_1]]="","",COUNT(AG$6:AG592))</f>
        <v/>
      </c>
      <c r="AK501" s="2" t="str">
        <f ca="1">IF(AND(Table1[TGL_H]&gt;=$3:$3,Table1[TGL_H]&lt;=$4:$4),Table1[CTN],"")</f>
        <v/>
      </c>
      <c r="AL501" s="2" t="str">
        <f ca="1">IF(Table1[[#This Row],[CTN_MG_2]]="","",Table1[[#This Row],[SISA X]])</f>
        <v/>
      </c>
      <c r="AM501" s="2" t="str">
        <f ca="1">IF(Table1[[#This Row],[QTY_ECER_MG_2]]="","",Table1[[#This Row],[STN SISA X]])</f>
        <v/>
      </c>
      <c r="AN501" s="2" t="str">
        <f ca="1">IF(Table1[[#This Row],[CTN_MG_2]]="","",COUNT(AK$6:AK501))</f>
        <v/>
      </c>
      <c r="AO501" s="2" t="str">
        <f ca="1">IF(AND(AX$5:AX$509&gt;=$3:$3,AX$5:AX$509&lt;=$4:$4),Table1[[#This Row],[CTN]],"")</f>
        <v/>
      </c>
      <c r="AP501" s="2" t="str">
        <f ca="1">IF(Table1[[#This Row],[CTN_MG_3]]="","",Table1[[#This Row],[SISA X]])</f>
        <v/>
      </c>
      <c r="AQ501" s="2" t="str">
        <f ca="1">IF(Table1[[#This Row],[QTY_ECER_MG_3]]="","",Table1[[#This Row],[STN SISA X]])</f>
        <v/>
      </c>
      <c r="AR501" s="4" t="str">
        <f ca="1">IF(Table1[[#This Row],[CTN_MG_3]]="","",COUNT(AO$6:AO501))</f>
        <v/>
      </c>
      <c r="AS501" s="4">
        <f ca="1">IF(AND(Table1[[#This Row],[TGL_H]]&gt;=$3:$3,Table1[[#This Row],[TGL_H]]&lt;=$4:$4),Table1[[#This Row],[CTN]],"")</f>
        <v>1</v>
      </c>
      <c r="AT501" s="4" t="str">
        <f ca="1">IF(Table1[[#This Row],[CTN_MG_4]]="","",Table1[[#This Row],[SISA X]])</f>
        <v/>
      </c>
      <c r="AU501" s="4" t="str">
        <f ca="1">IF(Table1[[#This Row],[QTY_ECER_MG_4]]="","",Table1[[#This Row],[STN SISA X]])</f>
        <v/>
      </c>
      <c r="AV501" s="4">
        <f ca="1">IF(Table1[[#This Row],[CTN_MG_4]]="","",COUNT(AS$6:AS502))</f>
        <v>9</v>
      </c>
      <c r="AW501" s="4">
        <f ca="1">IF(Table1[[#This Row],[ID_4]]="",IF(Table1[[#This Row],[ID_3]]="",IF(Table1[[#This Row],[ID_2]]="",IF(Table1[[#This Row],[ID_1]]="","",1),2),3),4)</f>
        <v>4</v>
      </c>
      <c r="AX501" s="3">
        <f ca="1">INDEX([1]!NOTA[TGL_H],Table1[[#This Row],[//NOTA]])</f>
        <v>45131</v>
      </c>
    </row>
    <row r="502" spans="1:50" x14ac:dyDescent="0.25">
      <c r="A502" s="1">
        <v>621</v>
      </c>
      <c r="D502" s="4" t="str">
        <f ca="1">INDEX([1]!NOTA[NB NOTA_C_QTY],Table1[[#This Row],[//NOTA]])</f>
        <v>sketchbooka53555144pcsuntana</v>
      </c>
      <c r="E502" s="4" t="str">
        <f ca="1">INDEX([1]!NOTA[NB NOTA_C_QTY],Table1[[#This Row],[//NOTA]])&amp;Table1[[#This Row],[MINGGU]]</f>
        <v>sketchbooka53555144pcsuntana4</v>
      </c>
      <c r="F502" s="4">
        <f>A:A</f>
        <v>621</v>
      </c>
      <c r="G502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02" s="4">
        <f ca="1">MATCH(Table1[[#This Row],[NB NOTA_C_QTY]],[2]!db[NB NOTA_C_QTY+F],0)</f>
        <v>1229</v>
      </c>
      <c r="I502" s="4" t="str">
        <f ca="1">INDEX(INDIRECT($4:$4),Table1[//DB])</f>
        <v>Bk Sketsa A5-3555</v>
      </c>
      <c r="J502" s="4" t="str">
        <f ca="1">INDEX(INDIRECT($4:$4),Table1[//DB])</f>
        <v>UNTANA</v>
      </c>
      <c r="K502" s="5" t="str">
        <f ca="1">INDEX(INDIRECT($4:$4),Table1[//DB])</f>
        <v>BINTANG SAUDARA</v>
      </c>
      <c r="L502" s="4" t="str">
        <f ca="1">INDEX(INDIRECT($4:$4),Table1[//DB])</f>
        <v>144 PCS</v>
      </c>
      <c r="M502" s="4">
        <f ca="1">INDEX(INDIRECT($4:$4),Table1[//DB])</f>
        <v>0</v>
      </c>
      <c r="N502" s="4" t="str">
        <f ca="1">INDEX(INDIRECT($4:$4),Table1[//DB])</f>
        <v>144</v>
      </c>
      <c r="O502" s="4" t="str">
        <f ca="1">INDEX(INDIRECT($4:$4),Table1[//DB])</f>
        <v>PCS</v>
      </c>
      <c r="P502" s="4" t="str">
        <f ca="1">INDEX(INDIRECT($4:$4),Table1[//DB])</f>
        <v/>
      </c>
      <c r="Q502" s="4" t="str">
        <f ca="1">INDEX(INDIRECT($4:$4),Table1[//DB])</f>
        <v/>
      </c>
      <c r="R502" s="4" t="str">
        <f ca="1">INDEX(INDIRECT($4:$4),Table1[//DB])</f>
        <v/>
      </c>
      <c r="S502" s="4" t="str">
        <f ca="1">INDEX(INDIRECT($4:$4),Table1[//DB])</f>
        <v/>
      </c>
      <c r="T502" s="4">
        <f ca="1">INDEX(INDIRECT($4:$4),Table1[//DB])</f>
        <v>144</v>
      </c>
      <c r="U502" s="4" t="str">
        <f ca="1">INDEX(INDIRECT($4:$4),Table1[//DB])</f>
        <v>PCS</v>
      </c>
      <c r="V502" s="4"/>
      <c r="W502" s="2">
        <f>INDEX([1]!NOTA[C],Table1[[#This Row],[//NOTA]])</f>
        <v>1</v>
      </c>
      <c r="X502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502" s="2">
        <f ca="1">INDEX(INDIRECT($2:$2),Table1[//NOTA])</f>
        <v>0</v>
      </c>
      <c r="Z502" s="2">
        <f>IF(Table1[[#This Row],[CTN]]&lt;1,"",INDEX([1]!NOTA[QTY],Table1[[#This Row],[//NOTA]]))</f>
        <v>144</v>
      </c>
      <c r="AA502" s="2" t="str">
        <f>IF(Table1[[#This Row],[CTN]]&lt;1,"",INDEX([1]!NOTA[STN],Table1[[#This Row],[//NOTA]]))</f>
        <v>PCS</v>
      </c>
      <c r="AB50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</v>
      </c>
      <c r="AC502" s="4" t="str">
        <f>IF(Table1[[#This Row],[CTN]]&lt;1,INDEX([1]!NOTA[QTY],Table1[[#This Row],[//NOTA]]),"")</f>
        <v/>
      </c>
      <c r="AD502" s="4" t="str">
        <f>IF(Table1[[#This Row],[SISA]]="","",INDEX([1]!NOTA[STN],Table1[[#This Row],[//NOTA]]))</f>
        <v/>
      </c>
      <c r="AE50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02" s="2" t="str">
        <f>IF(Table1[[#This Row],[SISA X]]="","",Table1[[#This Row],[STN X]])</f>
        <v/>
      </c>
      <c r="AG502" s="2" t="str">
        <f ca="1">IF(AND(AX$5:AX$502&gt;=$3:$3,AX$5:AX$502&lt;=$4:$4),Table1[[#This Row],[CTN]],"")</f>
        <v/>
      </c>
      <c r="AH502" s="2" t="str">
        <f ca="1">IF(Table1[[#This Row],[CTN_MG_1]]="","",Table1[[#This Row],[SISA X]])</f>
        <v/>
      </c>
      <c r="AI502" s="2" t="str">
        <f ca="1">IF(Table1[[#This Row],[QTY_ECER_MG_1]]="","",Table1[[#This Row],[STN SISA X]])</f>
        <v/>
      </c>
      <c r="AJ502" s="2" t="str">
        <f ca="1">IF(Table1[[#This Row],[CTN_MG_1]]="","",COUNT(AG$6:AG502))</f>
        <v/>
      </c>
      <c r="AK502" s="2" t="str">
        <f ca="1">IF(AND(Table1[TGL_H]&gt;=$3:$3,Table1[TGL_H]&lt;=$4:$4),Table1[CTN],"")</f>
        <v/>
      </c>
      <c r="AL502" s="2" t="str">
        <f ca="1">IF(Table1[[#This Row],[CTN_MG_2]]="","",Table1[[#This Row],[SISA X]])</f>
        <v/>
      </c>
      <c r="AM502" s="2" t="str">
        <f ca="1">IF(Table1[[#This Row],[QTY_ECER_MG_2]]="","",Table1[[#This Row],[STN SISA X]])</f>
        <v/>
      </c>
      <c r="AN502" s="2" t="str">
        <f ca="1">IF(Table1[[#This Row],[CTN_MG_2]]="","",COUNT(AK$6:AK502))</f>
        <v/>
      </c>
      <c r="AO502" s="2" t="str">
        <f ca="1">IF(AND(AX$5:AX$502&gt;=$3:$3,AX$5:AX$502&lt;=$4:$4),Table1[[#This Row],[CTN]],"")</f>
        <v/>
      </c>
      <c r="AP502" s="2" t="str">
        <f ca="1">IF(Table1[[#This Row],[CTN_MG_3]]="","",Table1[[#This Row],[SISA X]])</f>
        <v/>
      </c>
      <c r="AQ502" s="2" t="str">
        <f ca="1">IF(Table1[[#This Row],[QTY_ECER_MG_3]]="","",Table1[[#This Row],[STN SISA X]])</f>
        <v/>
      </c>
      <c r="AR502" s="4" t="str">
        <f ca="1">IF(Table1[[#This Row],[CTN_MG_3]]="","",COUNT(AO$6:AO502))</f>
        <v/>
      </c>
      <c r="AS502" s="4">
        <f ca="1">IF(AND(Table1[[#This Row],[TGL_H]]&gt;=$3:$3,Table1[[#This Row],[TGL_H]]&lt;=$4:$4),Table1[[#This Row],[CTN]],"")</f>
        <v>1</v>
      </c>
      <c r="AT502" s="4" t="str">
        <f ca="1">IF(Table1[[#This Row],[CTN_MG_4]]="","",Table1[[#This Row],[SISA X]])</f>
        <v/>
      </c>
      <c r="AU502" s="4" t="str">
        <f ca="1">IF(Table1[[#This Row],[QTY_ECER_MG_4]]="","",Table1[[#This Row],[STN SISA X]])</f>
        <v/>
      </c>
      <c r="AV502" s="4">
        <f ca="1">IF(Table1[[#This Row],[CTN_MG_4]]="","",COUNT(AS$6:AS502))</f>
        <v>9</v>
      </c>
      <c r="AW502" s="4">
        <f ca="1">IF(Table1[[#This Row],[ID_4]]="",IF(Table1[[#This Row],[ID_3]]="",IF(Table1[[#This Row],[ID_2]]="",IF(Table1[[#This Row],[ID_1]]="","",1),2),3),4)</f>
        <v>4</v>
      </c>
      <c r="AX502" s="3">
        <f ca="1">INDEX([1]!NOTA[TGL_H],Table1[[#This Row],[//NOTA]])</f>
        <v>45131</v>
      </c>
    </row>
    <row r="503" spans="1:50" x14ac:dyDescent="0.25">
      <c r="A503" s="1">
        <v>623</v>
      </c>
      <c r="D503" s="4" t="str">
        <f ca="1">INDEX([1]!NOTA[NB NOTA_C_QTY],Table1[[#This Row],[//NOTA]])</f>
        <v>correctiontapect522jk60lsnartomoro</v>
      </c>
      <c r="E503" s="4" t="str">
        <f ca="1">INDEX([1]!NOTA[NB NOTA_C_QTY],Table1[[#This Row],[//NOTA]])&amp;Table1[[#This Row],[MINGGU]]</f>
        <v>correctiontapect522jk60lsnartomoro4</v>
      </c>
      <c r="F503" s="4">
        <f t="shared" ref="F503:F509" si="12">A:A</f>
        <v>623</v>
      </c>
      <c r="G503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03" s="4">
        <f ca="1">MATCH(Table1[[#This Row],[NB NOTA_C_QTY]],[2]!db[NB NOTA_C_QTY+F],0)</f>
        <v>946</v>
      </c>
      <c r="I503" s="4" t="str">
        <f ca="1">INDEX(INDIRECT($4:$4),Table1[//DB])</f>
        <v>Tipe-ex JK CT-522</v>
      </c>
      <c r="J503" s="4" t="str">
        <f ca="1">INDEX(INDIRECT($4:$4),Table1[//DB])</f>
        <v>ARTO MORO</v>
      </c>
      <c r="K503" s="5" t="str">
        <f ca="1">INDEX(INDIRECT($4:$4),Table1[//DB])</f>
        <v>ATALI</v>
      </c>
      <c r="L503" s="4" t="str">
        <f ca="1">INDEX(INDIRECT($4:$4),Table1[//DB])</f>
        <v>60 LSN</v>
      </c>
      <c r="M503" s="4" t="str">
        <f ca="1">INDEX(INDIRECT($4:$4),Table1[//DB])</f>
        <v>tipex</v>
      </c>
      <c r="N503" s="4" t="str">
        <f ca="1">INDEX(INDIRECT($4:$4),Table1[//DB])</f>
        <v>60</v>
      </c>
      <c r="O503" s="4" t="str">
        <f ca="1">INDEX(INDIRECT($4:$4),Table1[//DB])</f>
        <v>LSN</v>
      </c>
      <c r="P503" s="4">
        <f ca="1">INDEX(INDIRECT($4:$4),Table1[//DB])</f>
        <v>12</v>
      </c>
      <c r="Q503" s="4" t="str">
        <f ca="1">INDEX(INDIRECT($4:$4),Table1[//DB])</f>
        <v>PCS</v>
      </c>
      <c r="R503" s="4" t="str">
        <f ca="1">INDEX(INDIRECT($4:$4),Table1[//DB])</f>
        <v/>
      </c>
      <c r="S503" s="4" t="str">
        <f ca="1">INDEX(INDIRECT($4:$4),Table1[//DB])</f>
        <v/>
      </c>
      <c r="T503" s="4">
        <f ca="1">INDEX(INDIRECT($4:$4),Table1[//DB])</f>
        <v>720</v>
      </c>
      <c r="U503" s="4" t="str">
        <f ca="1">INDEX(INDIRECT($4:$4),Table1[//DB])</f>
        <v>PCS</v>
      </c>
      <c r="V503" s="4"/>
      <c r="W503" s="2">
        <f>INDEX([1]!NOTA[C],Table1[[#This Row],[//NOTA]])</f>
        <v>2</v>
      </c>
      <c r="X503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503" s="2">
        <f ca="1">INDEX(INDIRECT($2:$2),Table1[//NOTA])</f>
        <v>2</v>
      </c>
      <c r="Z503" s="2">
        <f>IF(Table1[[#This Row],[CTN]]&lt;1,"",INDEX([1]!NOTA[QTY],Table1[[#This Row],[//NOTA]]))</f>
        <v>1440</v>
      </c>
      <c r="AA503" s="2" t="str">
        <f>IF(Table1[[#This Row],[CTN]]&lt;1,"",INDEX([1]!NOTA[STN],Table1[[#This Row],[//NOTA]]))</f>
        <v>PCS</v>
      </c>
      <c r="AB50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1440</v>
      </c>
      <c r="AC503" s="4" t="str">
        <f>IF(Table1[[#This Row],[CTN]]&lt;1,INDEX([1]!NOTA[QTY],Table1[[#This Row],[//NOTA]]),"")</f>
        <v/>
      </c>
      <c r="AD503" s="4" t="str">
        <f>IF(Table1[[#This Row],[SISA]]="","",INDEX([1]!NOTA[STN],Table1[[#This Row],[//NOTA]]))</f>
        <v/>
      </c>
      <c r="AE50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03" s="2" t="str">
        <f>IF(Table1[[#This Row],[SISA X]]="","",Table1[[#This Row],[STN X]])</f>
        <v/>
      </c>
      <c r="AG503" s="2" t="str">
        <f ca="1">IF(AND(AX$5:AX$509&gt;=$3:$3,AX$5:AX$509&lt;=$4:$4),Table1[[#This Row],[CTN]],"")</f>
        <v/>
      </c>
      <c r="AH503" s="2" t="str">
        <f ca="1">IF(Table1[[#This Row],[CTN_MG_1]]="","",Table1[[#This Row],[SISA X]])</f>
        <v/>
      </c>
      <c r="AI503" s="2" t="str">
        <f ca="1">IF(Table1[[#This Row],[QTY_ECER_MG_1]]="","",Table1[[#This Row],[STN SISA X]])</f>
        <v/>
      </c>
      <c r="AJ503" s="2" t="str">
        <f ca="1">IF(Table1[[#This Row],[CTN_MG_1]]="","",COUNT(AG$6:AG503))</f>
        <v/>
      </c>
      <c r="AK503" s="2" t="str">
        <f ca="1">IF(AND(Table1[TGL_H]&gt;=$3:$3,Table1[TGL_H]&lt;=$4:$4),Table1[CTN],"")</f>
        <v/>
      </c>
      <c r="AL503" s="2" t="str">
        <f ca="1">IF(Table1[[#This Row],[CTN_MG_2]]="","",Table1[[#This Row],[SISA X]])</f>
        <v/>
      </c>
      <c r="AM503" s="2" t="str">
        <f ca="1">IF(Table1[[#This Row],[QTY_ECER_MG_2]]="","",Table1[[#This Row],[STN SISA X]])</f>
        <v/>
      </c>
      <c r="AN503" s="2" t="str">
        <f ca="1">IF(Table1[[#This Row],[CTN_MG_2]]="","",COUNT(AK$6:AK503))</f>
        <v/>
      </c>
      <c r="AO503" s="2" t="str">
        <f ca="1">IF(AND(AX$5:AX$509&gt;=$3:$3,AX$5:AX$509&lt;=$4:$4),Table1[[#This Row],[CTN]],"")</f>
        <v/>
      </c>
      <c r="AP503" s="2" t="str">
        <f ca="1">IF(Table1[[#This Row],[CTN_MG_3]]="","",Table1[[#This Row],[SISA X]])</f>
        <v/>
      </c>
      <c r="AQ503" s="2" t="str">
        <f ca="1">IF(Table1[[#This Row],[QTY_ECER_MG_3]]="","",Table1[[#This Row],[STN SISA X]])</f>
        <v/>
      </c>
      <c r="AR503" s="4" t="str">
        <f ca="1">IF(Table1[[#This Row],[CTN_MG_3]]="","",COUNT(AO$6:AO503))</f>
        <v/>
      </c>
      <c r="AS503" s="4">
        <f ca="1">IF(AND(Table1[[#This Row],[TGL_H]]&gt;=$3:$3,Table1[[#This Row],[TGL_H]]&lt;=$4:$4),Table1[[#This Row],[CTN]],"")</f>
        <v>2</v>
      </c>
      <c r="AT503" s="4" t="str">
        <f ca="1">IF(Table1[[#This Row],[CTN_MG_4]]="","",Table1[[#This Row],[SISA X]])</f>
        <v/>
      </c>
      <c r="AU503" s="4" t="str">
        <f ca="1">IF(Table1[[#This Row],[QTY_ECER_MG_4]]="","",Table1[[#This Row],[STN SISA X]])</f>
        <v/>
      </c>
      <c r="AV503" s="4">
        <f ca="1">IF(Table1[[#This Row],[CTN_MG_4]]="","",COUNT(AS$6:AS503))</f>
        <v>10</v>
      </c>
      <c r="AW503" s="4">
        <f ca="1">IF(Table1[[#This Row],[ID_4]]="",IF(Table1[[#This Row],[ID_3]]="",IF(Table1[[#This Row],[ID_2]]="",IF(Table1[[#This Row],[ID_1]]="","",1),2),3),4)</f>
        <v>4</v>
      </c>
      <c r="AX503" s="3">
        <f ca="1">INDEX([1]!NOTA[TGL_H],Table1[[#This Row],[//NOTA]])</f>
        <v>45131</v>
      </c>
    </row>
    <row r="504" spans="1:50" x14ac:dyDescent="0.25">
      <c r="A504" s="1">
        <v>624</v>
      </c>
      <c r="D504" s="4" t="str">
        <f ca="1">INDEX([1]!NOTA[NB NOTA_C_QTY],Table1[[#This Row],[//NOTA]])</f>
        <v>labellb2rl1barisjk100pak10rolartomoro</v>
      </c>
      <c r="E504" s="4" t="str">
        <f ca="1">INDEX([1]!NOTA[NB NOTA_C_QTY],Table1[[#This Row],[//NOTA]])&amp;Table1[[#This Row],[MINGGU]]</f>
        <v>labellb2rl1barisjk100pak10rolartomoro4</v>
      </c>
      <c r="F504" s="4">
        <f t="shared" si="12"/>
        <v>624</v>
      </c>
      <c r="G504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04" s="4">
        <f ca="1">MATCH(Table1[[#This Row],[NB NOTA_C_QTY]],[2]!db[NB NOTA_C_QTY+F],0)</f>
        <v>532</v>
      </c>
      <c r="I504" s="4" t="str">
        <f ca="1">INDEX(INDIRECT($4:$4),Table1[//DB])</f>
        <v>Label JK LB-2RL 1 Line Putih</v>
      </c>
      <c r="J504" s="4" t="str">
        <f ca="1">INDEX(INDIRECT($4:$4),Table1[//DB])</f>
        <v>ARTO MORO</v>
      </c>
      <c r="K504" s="5" t="str">
        <f ca="1">INDEX(INDIRECT($4:$4),Table1[//DB])</f>
        <v>ATALI</v>
      </c>
      <c r="L504" s="4" t="str">
        <f ca="1">INDEX(INDIRECT($4:$4),Table1[//DB])</f>
        <v>100 PAK (10 ROL)</v>
      </c>
      <c r="M504" s="4" t="str">
        <f ca="1">INDEX(INDIRECT($4:$4),Table1[//DB])</f>
        <v>label</v>
      </c>
      <c r="N504" s="4" t="str">
        <f ca="1">INDEX(INDIRECT($4:$4),Table1[//DB])</f>
        <v>100</v>
      </c>
      <c r="O504" s="4" t="str">
        <f ca="1">INDEX(INDIRECT($4:$4),Table1[//DB])</f>
        <v>PAK</v>
      </c>
      <c r="P504" s="4" t="str">
        <f ca="1">INDEX(INDIRECT($4:$4),Table1[//DB])</f>
        <v>10</v>
      </c>
      <c r="Q504" s="4" t="str">
        <f ca="1">INDEX(INDIRECT($4:$4),Table1[//DB])</f>
        <v>ROL</v>
      </c>
      <c r="R504" s="4" t="str">
        <f ca="1">INDEX(INDIRECT($4:$4),Table1[//DB])</f>
        <v/>
      </c>
      <c r="S504" s="4" t="str">
        <f ca="1">INDEX(INDIRECT($4:$4),Table1[//DB])</f>
        <v/>
      </c>
      <c r="T504" s="4">
        <f ca="1">INDEX(INDIRECT($4:$4),Table1[//DB])</f>
        <v>1000</v>
      </c>
      <c r="U504" s="4" t="str">
        <f ca="1">INDEX(INDIRECT($4:$4),Table1[//DB])</f>
        <v>ROL</v>
      </c>
      <c r="V504" s="4"/>
      <c r="W504" s="2">
        <f>INDEX([1]!NOTA[C],Table1[[#This Row],[//NOTA]])</f>
        <v>2</v>
      </c>
      <c r="X504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504" s="2">
        <f ca="1">INDEX(INDIRECT($2:$2),Table1[//NOTA])</f>
        <v>2</v>
      </c>
      <c r="Z504" s="2">
        <f>IF(Table1[[#This Row],[CTN]]&lt;1,"",INDEX([1]!NOTA[QTY],Table1[[#This Row],[//NOTA]]))</f>
        <v>2000</v>
      </c>
      <c r="AA504" s="2" t="str">
        <f>IF(Table1[[#This Row],[CTN]]&lt;1,"",INDEX([1]!NOTA[STN],Table1[[#This Row],[//NOTA]]))</f>
        <v>ROL</v>
      </c>
      <c r="AB50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2000</v>
      </c>
      <c r="AC504" s="4" t="str">
        <f>IF(Table1[[#This Row],[CTN]]&lt;1,INDEX([1]!NOTA[QTY],Table1[[#This Row],[//NOTA]]),"")</f>
        <v/>
      </c>
      <c r="AD504" s="4" t="str">
        <f>IF(Table1[[#This Row],[SISA]]="","",INDEX([1]!NOTA[STN],Table1[[#This Row],[//NOTA]]))</f>
        <v/>
      </c>
      <c r="AE50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04" s="2" t="str">
        <f>IF(Table1[[#This Row],[SISA X]]="","",Table1[[#This Row],[STN X]])</f>
        <v/>
      </c>
      <c r="AG504" s="2" t="str">
        <f ca="1">IF(AND(AX$5:AX$509&gt;=$3:$3,AX$5:AX$509&lt;=$4:$4),Table1[[#This Row],[CTN]],"")</f>
        <v/>
      </c>
      <c r="AH504" s="2" t="str">
        <f ca="1">IF(Table1[[#This Row],[CTN_MG_1]]="","",Table1[[#This Row],[SISA X]])</f>
        <v/>
      </c>
      <c r="AI504" s="2" t="str">
        <f ca="1">IF(Table1[[#This Row],[QTY_ECER_MG_1]]="","",Table1[[#This Row],[STN SISA X]])</f>
        <v/>
      </c>
      <c r="AJ504" s="2" t="str">
        <f ca="1">IF(Table1[[#This Row],[CTN_MG_1]]="","",COUNT(AG$6:AG504))</f>
        <v/>
      </c>
      <c r="AK504" s="2" t="str">
        <f ca="1">IF(AND(Table1[TGL_H]&gt;=$3:$3,Table1[TGL_H]&lt;=$4:$4),Table1[CTN],"")</f>
        <v/>
      </c>
      <c r="AL504" s="2" t="str">
        <f ca="1">IF(Table1[[#This Row],[CTN_MG_2]]="","",Table1[[#This Row],[SISA X]])</f>
        <v/>
      </c>
      <c r="AM504" s="2" t="str">
        <f ca="1">IF(Table1[[#This Row],[QTY_ECER_MG_2]]="","",Table1[[#This Row],[STN SISA X]])</f>
        <v/>
      </c>
      <c r="AN504" s="2" t="str">
        <f ca="1">IF(Table1[[#This Row],[CTN_MG_2]]="","",COUNT(AK$6:AK504))</f>
        <v/>
      </c>
      <c r="AO504" s="2" t="str">
        <f ca="1">IF(AND(AX$5:AX$509&gt;=$3:$3,AX$5:AX$509&lt;=$4:$4),Table1[[#This Row],[CTN]],"")</f>
        <v/>
      </c>
      <c r="AP504" s="2" t="str">
        <f ca="1">IF(Table1[[#This Row],[CTN_MG_3]]="","",Table1[[#This Row],[SISA X]])</f>
        <v/>
      </c>
      <c r="AQ504" s="2" t="str">
        <f ca="1">IF(Table1[[#This Row],[QTY_ECER_MG_3]]="","",Table1[[#This Row],[STN SISA X]])</f>
        <v/>
      </c>
      <c r="AR504" s="4" t="str">
        <f ca="1">IF(Table1[[#This Row],[CTN_MG_3]]="","",COUNT(AO$6:AO504))</f>
        <v/>
      </c>
      <c r="AS504" s="4">
        <f ca="1">IF(AND(Table1[[#This Row],[TGL_H]]&gt;=$3:$3,Table1[[#This Row],[TGL_H]]&lt;=$4:$4),Table1[[#This Row],[CTN]],"")</f>
        <v>2</v>
      </c>
      <c r="AT504" s="4" t="str">
        <f ca="1">IF(Table1[[#This Row],[CTN_MG_4]]="","",Table1[[#This Row],[SISA X]])</f>
        <v/>
      </c>
      <c r="AU504" s="4" t="str">
        <f ca="1">IF(Table1[[#This Row],[QTY_ECER_MG_4]]="","",Table1[[#This Row],[STN SISA X]])</f>
        <v/>
      </c>
      <c r="AV504" s="4">
        <f ca="1">IF(Table1[[#This Row],[CTN_MG_4]]="","",COUNT(AS$6:AS504))</f>
        <v>11</v>
      </c>
      <c r="AW504" s="4">
        <f ca="1">IF(Table1[[#This Row],[ID_4]]="",IF(Table1[[#This Row],[ID_3]]="",IF(Table1[[#This Row],[ID_2]]="",IF(Table1[[#This Row],[ID_1]]="","",1),2),3),4)</f>
        <v>4</v>
      </c>
      <c r="AX504" s="3">
        <f ca="1">INDEX([1]!NOTA[TGL_H],Table1[[#This Row],[//NOTA]])</f>
        <v>45131</v>
      </c>
    </row>
    <row r="505" spans="1:50" x14ac:dyDescent="0.25">
      <c r="A505" s="1">
        <v>625</v>
      </c>
      <c r="D505" s="4" t="str">
        <f ca="1">INDEX([1]!NOTA[NB NOTA_C_QTY],Table1[[#This Row],[//NOTA]])</f>
        <v>oilpastelop12sppcaseseaworldjk12lsnartomoro</v>
      </c>
      <c r="E505" s="4" t="str">
        <f ca="1">INDEX([1]!NOTA[NB NOTA_C_QTY],Table1[[#This Row],[//NOTA]])&amp;Table1[[#This Row],[MINGGU]]</f>
        <v>oilpastelop12sppcaseseaworldjk12lsnartomoro4</v>
      </c>
      <c r="F505" s="4">
        <f t="shared" si="12"/>
        <v>625</v>
      </c>
      <c r="G505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05" s="4">
        <f ca="1">MATCH(Table1[[#This Row],[NB NOTA_C_QTY]],[2]!db[NB NOTA_C_QTY+F],0)</f>
        <v>599</v>
      </c>
      <c r="I505" s="4" t="str">
        <f ca="1">INDEX(INDIRECT($4:$4),Table1[//DB])</f>
        <v>O pastel JK 12W OP-12 S</v>
      </c>
      <c r="J505" s="4" t="str">
        <f ca="1">INDEX(INDIRECT($4:$4),Table1[//DB])</f>
        <v>ARTO MORO</v>
      </c>
      <c r="K505" s="5" t="str">
        <f ca="1">INDEX(INDIRECT($4:$4),Table1[//DB])</f>
        <v>ATALI</v>
      </c>
      <c r="L505" s="4" t="str">
        <f ca="1">INDEX(INDIRECT($4:$4),Table1[//DB])</f>
        <v>12 LSN</v>
      </c>
      <c r="M505" s="4" t="str">
        <f ca="1">INDEX(INDIRECT($4:$4),Table1[//DB])</f>
        <v>cr/op</v>
      </c>
      <c r="N505" s="4" t="str">
        <f ca="1">INDEX(INDIRECT($4:$4),Table1[//DB])</f>
        <v>12</v>
      </c>
      <c r="O505" s="4" t="str">
        <f ca="1">INDEX(INDIRECT($4:$4),Table1[//DB])</f>
        <v>LSN</v>
      </c>
      <c r="P505" s="4">
        <f ca="1">INDEX(INDIRECT($4:$4),Table1[//DB])</f>
        <v>12</v>
      </c>
      <c r="Q505" s="4" t="str">
        <f ca="1">INDEX(INDIRECT($4:$4),Table1[//DB])</f>
        <v>PCS</v>
      </c>
      <c r="R505" s="4" t="str">
        <f ca="1">INDEX(INDIRECT($4:$4),Table1[//DB])</f>
        <v/>
      </c>
      <c r="S505" s="4" t="str">
        <f ca="1">INDEX(INDIRECT($4:$4),Table1[//DB])</f>
        <v/>
      </c>
      <c r="T505" s="4">
        <f ca="1">INDEX(INDIRECT($4:$4),Table1[//DB])</f>
        <v>144</v>
      </c>
      <c r="U505" s="4" t="str">
        <f ca="1">INDEX(INDIRECT($4:$4),Table1[//DB])</f>
        <v>PCS</v>
      </c>
      <c r="V505" s="4"/>
      <c r="W505" s="2">
        <f>INDEX([1]!NOTA[C],Table1[[#This Row],[//NOTA]])</f>
        <v>2</v>
      </c>
      <c r="X505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505" s="2">
        <f ca="1">INDEX(INDIRECT($2:$2),Table1[//NOTA])</f>
        <v>2</v>
      </c>
      <c r="Z505" s="2">
        <f>IF(Table1[[#This Row],[CTN]]&lt;1,"",INDEX([1]!NOTA[QTY],Table1[[#This Row],[//NOTA]]))</f>
        <v>288</v>
      </c>
      <c r="AA505" s="2" t="str">
        <f>IF(Table1[[#This Row],[CTN]]&lt;1,"",INDEX([1]!NOTA[STN],Table1[[#This Row],[//NOTA]]))</f>
        <v>SET</v>
      </c>
      <c r="AB50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C505" s="4" t="str">
        <f>IF(Table1[[#This Row],[CTN]]&lt;1,INDEX([1]!NOTA[QTY],Table1[[#This Row],[//NOTA]]),"")</f>
        <v/>
      </c>
      <c r="AD505" s="4" t="str">
        <f>IF(Table1[[#This Row],[SISA]]="","",INDEX([1]!NOTA[STN],Table1[[#This Row],[//NOTA]]))</f>
        <v/>
      </c>
      <c r="AE50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05" s="2" t="str">
        <f>IF(Table1[[#This Row],[SISA X]]="","",Table1[[#This Row],[STN X]])</f>
        <v/>
      </c>
      <c r="AG505" s="2" t="str">
        <f ca="1">IF(AND(AX$5:AX$509&gt;=$3:$3,AX$5:AX$509&lt;=$4:$4),Table1[[#This Row],[CTN]],"")</f>
        <v/>
      </c>
      <c r="AH505" s="2" t="str">
        <f ca="1">IF(Table1[[#This Row],[CTN_MG_1]]="","",Table1[[#This Row],[SISA X]])</f>
        <v/>
      </c>
      <c r="AI505" s="2" t="str">
        <f ca="1">IF(Table1[[#This Row],[QTY_ECER_MG_1]]="","",Table1[[#This Row],[STN SISA X]])</f>
        <v/>
      </c>
      <c r="AJ505" s="2" t="str">
        <f ca="1">IF(Table1[[#This Row],[CTN_MG_1]]="","",COUNT(AG$6:AG505))</f>
        <v/>
      </c>
      <c r="AK505" s="2" t="str">
        <f ca="1">IF(AND(Table1[TGL_H]&gt;=$3:$3,Table1[TGL_H]&lt;=$4:$4),Table1[CTN],"")</f>
        <v/>
      </c>
      <c r="AL505" s="2" t="str">
        <f ca="1">IF(Table1[[#This Row],[CTN_MG_2]]="","",Table1[[#This Row],[SISA X]])</f>
        <v/>
      </c>
      <c r="AM505" s="2" t="str">
        <f ca="1">IF(Table1[[#This Row],[QTY_ECER_MG_2]]="","",Table1[[#This Row],[STN SISA X]])</f>
        <v/>
      </c>
      <c r="AN505" s="2" t="str">
        <f ca="1">IF(Table1[[#This Row],[CTN_MG_2]]="","",COUNT(AK$6:AK505))</f>
        <v/>
      </c>
      <c r="AO505" s="2" t="str">
        <f ca="1">IF(AND(AX$5:AX$509&gt;=$3:$3,AX$5:AX$509&lt;=$4:$4),Table1[[#This Row],[CTN]],"")</f>
        <v/>
      </c>
      <c r="AP505" s="2" t="str">
        <f ca="1">IF(Table1[[#This Row],[CTN_MG_3]]="","",Table1[[#This Row],[SISA X]])</f>
        <v/>
      </c>
      <c r="AQ505" s="2" t="str">
        <f ca="1">IF(Table1[[#This Row],[QTY_ECER_MG_3]]="","",Table1[[#This Row],[STN SISA X]])</f>
        <v/>
      </c>
      <c r="AR505" s="4" t="str">
        <f ca="1">IF(Table1[[#This Row],[CTN_MG_3]]="","",COUNT(AO$6:AO505))</f>
        <v/>
      </c>
      <c r="AS505" s="4">
        <f ca="1">IF(AND(Table1[[#This Row],[TGL_H]]&gt;=$3:$3,Table1[[#This Row],[TGL_H]]&lt;=$4:$4),Table1[[#This Row],[CTN]],"")</f>
        <v>2</v>
      </c>
      <c r="AT505" s="4" t="str">
        <f ca="1">IF(Table1[[#This Row],[CTN_MG_4]]="","",Table1[[#This Row],[SISA X]])</f>
        <v/>
      </c>
      <c r="AU505" s="4" t="str">
        <f ca="1">IF(Table1[[#This Row],[QTY_ECER_MG_4]]="","",Table1[[#This Row],[STN SISA X]])</f>
        <v/>
      </c>
      <c r="AV505" s="4">
        <f ca="1">IF(Table1[[#This Row],[CTN_MG_4]]="","",COUNT(AS$6:AS505))</f>
        <v>12</v>
      </c>
      <c r="AW505" s="4">
        <f ca="1">IF(Table1[[#This Row],[ID_4]]="",IF(Table1[[#This Row],[ID_3]]="",IF(Table1[[#This Row],[ID_2]]="",IF(Table1[[#This Row],[ID_1]]="","",1),2),3),4)</f>
        <v>4</v>
      </c>
      <c r="AX505" s="3">
        <f ca="1">INDEX([1]!NOTA[TGL_H],Table1[[#This Row],[//NOTA]])</f>
        <v>45131</v>
      </c>
    </row>
    <row r="506" spans="1:50" x14ac:dyDescent="0.25">
      <c r="A506" s="1">
        <v>626</v>
      </c>
      <c r="D506" s="4" t="str">
        <f ca="1">INDEX([1]!NOTA[NB NOTA_C_QTY],Table1[[#This Row],[//NOTA]])</f>
        <v>trigonalclipno1jk500boxartomoro</v>
      </c>
      <c r="E506" s="4" t="str">
        <f ca="1">INDEX([1]!NOTA[NB NOTA_C_QTY],Table1[[#This Row],[//NOTA]])&amp;Table1[[#This Row],[MINGGU]]</f>
        <v>trigonalclipno1jk500boxartomoro4</v>
      </c>
      <c r="F506" s="4">
        <f t="shared" si="12"/>
        <v>626</v>
      </c>
      <c r="G506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06" s="4">
        <f ca="1">MATCH(Table1[[#This Row],[NB NOTA_C_QTY]],[2]!db[NB NOTA_C_QTY+F],0)</f>
        <v>288</v>
      </c>
      <c r="I506" s="4" t="str">
        <f ca="1">INDEX(INDIRECT($4:$4),Table1[//DB])</f>
        <v>Clip Trigonal JK 1</v>
      </c>
      <c r="J506" s="4" t="str">
        <f ca="1">INDEX(INDIRECT($4:$4),Table1[//DB])</f>
        <v>ARTO MORO</v>
      </c>
      <c r="K506" s="5" t="str">
        <f ca="1">INDEX(INDIRECT($4:$4),Table1[//DB])</f>
        <v>ATALI</v>
      </c>
      <c r="L506" s="4" t="str">
        <f ca="1">INDEX(INDIRECT($4:$4),Table1[//DB])</f>
        <v>500 BOX</v>
      </c>
      <c r="M506" s="4" t="str">
        <f ca="1">INDEX(INDIRECT($4:$4),Table1[//DB])</f>
        <v>clip</v>
      </c>
      <c r="N506" s="4" t="str">
        <f ca="1">INDEX(INDIRECT($4:$4),Table1[//DB])</f>
        <v>500</v>
      </c>
      <c r="O506" s="4" t="str">
        <f ca="1">INDEX(INDIRECT($4:$4),Table1[//DB])</f>
        <v>BOX</v>
      </c>
      <c r="P506" s="4" t="str">
        <f ca="1">INDEX(INDIRECT($4:$4),Table1[//DB])</f>
        <v/>
      </c>
      <c r="Q506" s="4" t="str">
        <f ca="1">INDEX(INDIRECT($4:$4),Table1[//DB])</f>
        <v/>
      </c>
      <c r="R506" s="4" t="str">
        <f ca="1">INDEX(INDIRECT($4:$4),Table1[//DB])</f>
        <v/>
      </c>
      <c r="S506" s="4" t="str">
        <f ca="1">INDEX(INDIRECT($4:$4),Table1[//DB])</f>
        <v/>
      </c>
      <c r="T506" s="4">
        <f ca="1">INDEX(INDIRECT($4:$4),Table1[//DB])</f>
        <v>500</v>
      </c>
      <c r="U506" s="4" t="str">
        <f ca="1">INDEX(INDIRECT($4:$4),Table1[//DB])</f>
        <v>BOX</v>
      </c>
      <c r="V506" s="4"/>
      <c r="W506" s="2">
        <f>INDEX([1]!NOTA[C],Table1[[#This Row],[//NOTA]])</f>
        <v>2</v>
      </c>
      <c r="X506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506" s="2">
        <f ca="1">INDEX(INDIRECT($2:$2),Table1[//NOTA])</f>
        <v>2</v>
      </c>
      <c r="Z506" s="2">
        <f>IF(Table1[[#This Row],[CTN]]&lt;1,"",INDEX([1]!NOTA[QTY],Table1[[#This Row],[//NOTA]]))</f>
        <v>1000</v>
      </c>
      <c r="AA506" s="2" t="str">
        <f>IF(Table1[[#This Row],[CTN]]&lt;1,"",INDEX([1]!NOTA[STN],Table1[[#This Row],[//NOTA]]))</f>
        <v>BOX</v>
      </c>
      <c r="AB50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1000</v>
      </c>
      <c r="AC506" s="4" t="str">
        <f>IF(Table1[[#This Row],[CTN]]&lt;1,INDEX([1]!NOTA[QTY],Table1[[#This Row],[//NOTA]]),"")</f>
        <v/>
      </c>
      <c r="AD506" s="4" t="str">
        <f>IF(Table1[[#This Row],[SISA]]="","",INDEX([1]!NOTA[STN],Table1[[#This Row],[//NOTA]]))</f>
        <v/>
      </c>
      <c r="AE50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06" s="2" t="str">
        <f>IF(Table1[[#This Row],[SISA X]]="","",Table1[[#This Row],[STN X]])</f>
        <v/>
      </c>
      <c r="AG506" s="2" t="str">
        <f ca="1">IF(AND(AX$5:AX$509&gt;=$3:$3,AX$5:AX$509&lt;=$4:$4),Table1[[#This Row],[CTN]],"")</f>
        <v/>
      </c>
      <c r="AH506" s="2" t="str">
        <f ca="1">IF(Table1[[#This Row],[CTN_MG_1]]="","",Table1[[#This Row],[SISA X]])</f>
        <v/>
      </c>
      <c r="AI506" s="2" t="str">
        <f ca="1">IF(Table1[[#This Row],[QTY_ECER_MG_1]]="","",Table1[[#This Row],[STN SISA X]])</f>
        <v/>
      </c>
      <c r="AJ506" s="2" t="str">
        <f ca="1">IF(Table1[[#This Row],[CTN_MG_1]]="","",COUNT(AG$6:AG506))</f>
        <v/>
      </c>
      <c r="AK506" s="2" t="str">
        <f ca="1">IF(AND(Table1[TGL_H]&gt;=$3:$3,Table1[TGL_H]&lt;=$4:$4),Table1[CTN],"")</f>
        <v/>
      </c>
      <c r="AL506" s="2" t="str">
        <f ca="1">IF(Table1[[#This Row],[CTN_MG_2]]="","",Table1[[#This Row],[SISA X]])</f>
        <v/>
      </c>
      <c r="AM506" s="2" t="str">
        <f ca="1">IF(Table1[[#This Row],[QTY_ECER_MG_2]]="","",Table1[[#This Row],[STN SISA X]])</f>
        <v/>
      </c>
      <c r="AN506" s="2" t="str">
        <f ca="1">IF(Table1[[#This Row],[CTN_MG_2]]="","",COUNT(AK$6:AK506))</f>
        <v/>
      </c>
      <c r="AO506" s="2" t="str">
        <f ca="1">IF(AND(AX$5:AX$509&gt;=$3:$3,AX$5:AX$509&lt;=$4:$4),Table1[[#This Row],[CTN]],"")</f>
        <v/>
      </c>
      <c r="AP506" s="2" t="str">
        <f ca="1">IF(Table1[[#This Row],[CTN_MG_3]]="","",Table1[[#This Row],[SISA X]])</f>
        <v/>
      </c>
      <c r="AQ506" s="2" t="str">
        <f ca="1">IF(Table1[[#This Row],[QTY_ECER_MG_3]]="","",Table1[[#This Row],[STN SISA X]])</f>
        <v/>
      </c>
      <c r="AR506" s="4" t="str">
        <f ca="1">IF(Table1[[#This Row],[CTN_MG_3]]="","",COUNT(AO$6:AO506))</f>
        <v/>
      </c>
      <c r="AS506" s="4">
        <f ca="1">IF(AND(Table1[[#This Row],[TGL_H]]&gt;=$3:$3,Table1[[#This Row],[TGL_H]]&lt;=$4:$4),Table1[[#This Row],[CTN]],"")</f>
        <v>2</v>
      </c>
      <c r="AT506" s="4" t="str">
        <f ca="1">IF(Table1[[#This Row],[CTN_MG_4]]="","",Table1[[#This Row],[SISA X]])</f>
        <v/>
      </c>
      <c r="AU506" s="4" t="str">
        <f ca="1">IF(Table1[[#This Row],[QTY_ECER_MG_4]]="","",Table1[[#This Row],[STN SISA X]])</f>
        <v/>
      </c>
      <c r="AV506" s="4">
        <f ca="1">IF(Table1[[#This Row],[CTN_MG_4]]="","",COUNT(AS$6:AS506))</f>
        <v>13</v>
      </c>
      <c r="AW506" s="4">
        <f ca="1">IF(Table1[[#This Row],[ID_4]]="",IF(Table1[[#This Row],[ID_3]]="",IF(Table1[[#This Row],[ID_2]]="",IF(Table1[[#This Row],[ID_1]]="","",1),2),3),4)</f>
        <v>4</v>
      </c>
      <c r="AX506" s="3">
        <f ca="1">INDEX([1]!NOTA[TGL_H],Table1[[#This Row],[//NOTA]])</f>
        <v>45131</v>
      </c>
    </row>
    <row r="507" spans="1:50" x14ac:dyDescent="0.25">
      <c r="A507" s="1">
        <v>627</v>
      </c>
      <c r="D507" s="4" t="str">
        <f ca="1">INDEX([1]!NOTA[NB NOTA_C_QTY],Table1[[#This Row],[//NOTA]])</f>
        <v>trigonalclipno3jk500boxartomoro</v>
      </c>
      <c r="E507" s="4" t="str">
        <f ca="1">INDEX([1]!NOTA[NB NOTA_C_QTY],Table1[[#This Row],[//NOTA]])&amp;Table1[[#This Row],[MINGGU]]</f>
        <v>trigonalclipno3jk500boxartomoro4</v>
      </c>
      <c r="F507" s="4">
        <f t="shared" si="12"/>
        <v>627</v>
      </c>
      <c r="G507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07" s="4">
        <f ca="1">MATCH(Table1[[#This Row],[NB NOTA_C_QTY]],[2]!db[NB NOTA_C_QTY+F],0)</f>
        <v>289</v>
      </c>
      <c r="I507" s="4" t="str">
        <f ca="1">INDEX(INDIRECT($4:$4),Table1[//DB])</f>
        <v>Clip Trigonal JK no.3</v>
      </c>
      <c r="J507" s="4" t="str">
        <f ca="1">INDEX(INDIRECT($4:$4),Table1[//DB])</f>
        <v>ARTO MORO</v>
      </c>
      <c r="K507" s="5" t="str">
        <f ca="1">INDEX(INDIRECT($4:$4),Table1[//DB])</f>
        <v>ATALI</v>
      </c>
      <c r="L507" s="4" t="str">
        <f ca="1">INDEX(INDIRECT($4:$4),Table1[//DB])</f>
        <v>500 BOX</v>
      </c>
      <c r="M507" s="4" t="str">
        <f ca="1">INDEX(INDIRECT($4:$4),Table1[//DB])</f>
        <v>clip</v>
      </c>
      <c r="N507" s="4" t="str">
        <f ca="1">INDEX(INDIRECT($4:$4),Table1[//DB])</f>
        <v>500</v>
      </c>
      <c r="O507" s="4" t="str">
        <f ca="1">INDEX(INDIRECT($4:$4),Table1[//DB])</f>
        <v>BOX</v>
      </c>
      <c r="P507" s="4" t="str">
        <f ca="1">INDEX(INDIRECT($4:$4),Table1[//DB])</f>
        <v/>
      </c>
      <c r="Q507" s="4" t="str">
        <f ca="1">INDEX(INDIRECT($4:$4),Table1[//DB])</f>
        <v/>
      </c>
      <c r="R507" s="4" t="str">
        <f ca="1">INDEX(INDIRECT($4:$4),Table1[//DB])</f>
        <v/>
      </c>
      <c r="S507" s="4" t="str">
        <f ca="1">INDEX(INDIRECT($4:$4),Table1[//DB])</f>
        <v/>
      </c>
      <c r="T507" s="4">
        <f ca="1">INDEX(INDIRECT($4:$4),Table1[//DB])</f>
        <v>500</v>
      </c>
      <c r="U507" s="4" t="str">
        <f ca="1">INDEX(INDIRECT($4:$4),Table1[//DB])</f>
        <v>BOX</v>
      </c>
      <c r="V507" s="4"/>
      <c r="W507" s="2">
        <f>INDEX([1]!NOTA[C],Table1[[#This Row],[//NOTA]])</f>
        <v>3</v>
      </c>
      <c r="X507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507" s="2">
        <f ca="1">INDEX(INDIRECT($2:$2),Table1[//NOTA])</f>
        <v>2</v>
      </c>
      <c r="Z507" s="2">
        <f>IF(Table1[[#This Row],[CTN]]&lt;1,"",INDEX([1]!NOTA[QTY],Table1[[#This Row],[//NOTA]]))</f>
        <v>1500</v>
      </c>
      <c r="AA507" s="2" t="str">
        <f>IF(Table1[[#This Row],[CTN]]&lt;1,"",INDEX([1]!NOTA[STN],Table1[[#This Row],[//NOTA]]))</f>
        <v>BOX</v>
      </c>
      <c r="AB50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1500</v>
      </c>
      <c r="AC507" s="4" t="str">
        <f>IF(Table1[[#This Row],[CTN]]&lt;1,INDEX([1]!NOTA[QTY],Table1[[#This Row],[//NOTA]]),"")</f>
        <v/>
      </c>
      <c r="AD507" s="4" t="str">
        <f>IF(Table1[[#This Row],[SISA]]="","",INDEX([1]!NOTA[STN],Table1[[#This Row],[//NOTA]]))</f>
        <v/>
      </c>
      <c r="AE50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07" s="2" t="str">
        <f>IF(Table1[[#This Row],[SISA X]]="","",Table1[[#This Row],[STN X]])</f>
        <v/>
      </c>
      <c r="AG507" s="2" t="str">
        <f ca="1">IF(AND(AX$5:AX$509&gt;=$3:$3,AX$5:AX$509&lt;=$4:$4),Table1[[#This Row],[CTN]],"")</f>
        <v/>
      </c>
      <c r="AH507" s="2" t="str">
        <f ca="1">IF(Table1[[#This Row],[CTN_MG_1]]="","",Table1[[#This Row],[SISA X]])</f>
        <v/>
      </c>
      <c r="AI507" s="2" t="str">
        <f ca="1">IF(Table1[[#This Row],[QTY_ECER_MG_1]]="","",Table1[[#This Row],[STN SISA X]])</f>
        <v/>
      </c>
      <c r="AJ507" s="2" t="str">
        <f ca="1">IF(Table1[[#This Row],[CTN_MG_1]]="","",COUNT(AG$6:AG507))</f>
        <v/>
      </c>
      <c r="AK507" s="2" t="str">
        <f ca="1">IF(AND(Table1[TGL_H]&gt;=$3:$3,Table1[TGL_H]&lt;=$4:$4),Table1[CTN],"")</f>
        <v/>
      </c>
      <c r="AL507" s="2" t="str">
        <f ca="1">IF(Table1[[#This Row],[CTN_MG_2]]="","",Table1[[#This Row],[SISA X]])</f>
        <v/>
      </c>
      <c r="AM507" s="2" t="str">
        <f ca="1">IF(Table1[[#This Row],[QTY_ECER_MG_2]]="","",Table1[[#This Row],[STN SISA X]])</f>
        <v/>
      </c>
      <c r="AN507" s="2" t="str">
        <f ca="1">IF(Table1[[#This Row],[CTN_MG_2]]="","",COUNT(AK$6:AK507))</f>
        <v/>
      </c>
      <c r="AO507" s="2" t="str">
        <f ca="1">IF(AND(AX$5:AX$509&gt;=$3:$3,AX$5:AX$509&lt;=$4:$4),Table1[[#This Row],[CTN]],"")</f>
        <v/>
      </c>
      <c r="AP507" s="2" t="str">
        <f ca="1">IF(Table1[[#This Row],[CTN_MG_3]]="","",Table1[[#This Row],[SISA X]])</f>
        <v/>
      </c>
      <c r="AQ507" s="2" t="str">
        <f ca="1">IF(Table1[[#This Row],[QTY_ECER_MG_3]]="","",Table1[[#This Row],[STN SISA X]])</f>
        <v/>
      </c>
      <c r="AR507" s="4" t="str">
        <f ca="1">IF(Table1[[#This Row],[CTN_MG_3]]="","",COUNT(AO$6:AO507))</f>
        <v/>
      </c>
      <c r="AS507" s="4">
        <f ca="1">IF(AND(Table1[[#This Row],[TGL_H]]&gt;=$3:$3,Table1[[#This Row],[TGL_H]]&lt;=$4:$4),Table1[[#This Row],[CTN]],"")</f>
        <v>3</v>
      </c>
      <c r="AT507" s="4" t="str">
        <f ca="1">IF(Table1[[#This Row],[CTN_MG_4]]="","",Table1[[#This Row],[SISA X]])</f>
        <v/>
      </c>
      <c r="AU507" s="4" t="str">
        <f ca="1">IF(Table1[[#This Row],[QTY_ECER_MG_4]]="","",Table1[[#This Row],[STN SISA X]])</f>
        <v/>
      </c>
      <c r="AV507" s="4">
        <f ca="1">IF(Table1[[#This Row],[CTN_MG_4]]="","",COUNT(AS$6:AS507))</f>
        <v>14</v>
      </c>
      <c r="AW507" s="4">
        <f ca="1">IF(Table1[[#This Row],[ID_4]]="",IF(Table1[[#This Row],[ID_3]]="",IF(Table1[[#This Row],[ID_2]]="",IF(Table1[[#This Row],[ID_1]]="","",1),2),3),4)</f>
        <v>4</v>
      </c>
      <c r="AX507" s="3">
        <f ca="1">INDEX([1]!NOTA[TGL_H],Table1[[#This Row],[//NOTA]])</f>
        <v>45131</v>
      </c>
    </row>
    <row r="508" spans="1:50" x14ac:dyDescent="0.25">
      <c r="A508" s="1">
        <v>628</v>
      </c>
      <c r="D508" s="4" t="str">
        <f ca="1">INDEX([1]!NOTA[NB NOTA_C_QTY],Table1[[#This Row],[//NOTA]])</f>
        <v>paperclipjumbono5jk200boxartomoro</v>
      </c>
      <c r="E508" s="4" t="str">
        <f ca="1">INDEX([1]!NOTA[NB NOTA_C_QTY],Table1[[#This Row],[//NOTA]])&amp;Table1[[#This Row],[MINGGU]]</f>
        <v>paperclipjumbono5jk200boxartomoro4</v>
      </c>
      <c r="F508" s="4">
        <f t="shared" si="12"/>
        <v>628</v>
      </c>
      <c r="G508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08" s="4">
        <f ca="1">MATCH(Table1[[#This Row],[NB NOTA_C_QTY]],[2]!db[NB NOTA_C_QTY+F],0)</f>
        <v>286</v>
      </c>
      <c r="I508" s="4" t="str">
        <f ca="1">INDEX(INDIRECT($4:$4),Table1[//DB])</f>
        <v>Clip jumbo JK no.5</v>
      </c>
      <c r="J508" s="4" t="str">
        <f ca="1">INDEX(INDIRECT($4:$4),Table1[//DB])</f>
        <v>ARTO MORO</v>
      </c>
      <c r="K508" s="5" t="str">
        <f ca="1">INDEX(INDIRECT($4:$4),Table1[//DB])</f>
        <v>ATALI</v>
      </c>
      <c r="L508" s="4" t="str">
        <f ca="1">INDEX(INDIRECT($4:$4),Table1[//DB])</f>
        <v>200 BOX</v>
      </c>
      <c r="M508" s="4" t="str">
        <f ca="1">INDEX(INDIRECT($4:$4),Table1[//DB])</f>
        <v>clip</v>
      </c>
      <c r="N508" s="4" t="str">
        <f ca="1">INDEX(INDIRECT($4:$4),Table1[//DB])</f>
        <v>200</v>
      </c>
      <c r="O508" s="4" t="str">
        <f ca="1">INDEX(INDIRECT($4:$4),Table1[//DB])</f>
        <v>BOX</v>
      </c>
      <c r="P508" s="4" t="str">
        <f ca="1">INDEX(INDIRECT($4:$4),Table1[//DB])</f>
        <v/>
      </c>
      <c r="Q508" s="4" t="str">
        <f ca="1">INDEX(INDIRECT($4:$4),Table1[//DB])</f>
        <v/>
      </c>
      <c r="R508" s="4" t="str">
        <f ca="1">INDEX(INDIRECT($4:$4),Table1[//DB])</f>
        <v/>
      </c>
      <c r="S508" s="4" t="str">
        <f ca="1">INDEX(INDIRECT($4:$4),Table1[//DB])</f>
        <v/>
      </c>
      <c r="T508" s="4">
        <f ca="1">INDEX(INDIRECT($4:$4),Table1[//DB])</f>
        <v>200</v>
      </c>
      <c r="U508" s="4" t="str">
        <f ca="1">INDEX(INDIRECT($4:$4),Table1[//DB])</f>
        <v>BOX</v>
      </c>
      <c r="V508" s="4"/>
      <c r="W508" s="2">
        <f>INDEX([1]!NOTA[C],Table1[[#This Row],[//NOTA]])</f>
        <v>1</v>
      </c>
      <c r="X508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508" s="2">
        <f ca="1">INDEX(INDIRECT($2:$2),Table1[//NOTA])</f>
        <v>1</v>
      </c>
      <c r="Z508" s="2">
        <f>IF(Table1[[#This Row],[CTN]]&lt;1,"",INDEX([1]!NOTA[QTY],Table1[[#This Row],[//NOTA]]))</f>
        <v>200</v>
      </c>
      <c r="AA508" s="2" t="str">
        <f>IF(Table1[[#This Row],[CTN]]&lt;1,"",INDEX([1]!NOTA[STN],Table1[[#This Row],[//NOTA]]))</f>
        <v>BOX</v>
      </c>
      <c r="AB50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200</v>
      </c>
      <c r="AC508" s="4" t="str">
        <f>IF(Table1[[#This Row],[CTN]]&lt;1,INDEX([1]!NOTA[QTY],Table1[[#This Row],[//NOTA]]),"")</f>
        <v/>
      </c>
      <c r="AD508" s="4" t="str">
        <f>IF(Table1[[#This Row],[SISA]]="","",INDEX([1]!NOTA[STN],Table1[[#This Row],[//NOTA]]))</f>
        <v/>
      </c>
      <c r="AE50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08" s="2" t="str">
        <f>IF(Table1[[#This Row],[SISA X]]="","",Table1[[#This Row],[STN X]])</f>
        <v/>
      </c>
      <c r="AG508" s="2" t="str">
        <f ca="1">IF(AND(AX$5:AX$509&gt;=$3:$3,AX$5:AX$509&lt;=$4:$4),Table1[[#This Row],[CTN]],"")</f>
        <v/>
      </c>
      <c r="AH508" s="2" t="str">
        <f ca="1">IF(Table1[[#This Row],[CTN_MG_1]]="","",Table1[[#This Row],[SISA X]])</f>
        <v/>
      </c>
      <c r="AI508" s="2" t="str">
        <f ca="1">IF(Table1[[#This Row],[QTY_ECER_MG_1]]="","",Table1[[#This Row],[STN SISA X]])</f>
        <v/>
      </c>
      <c r="AJ508" s="2" t="str">
        <f ca="1">IF(Table1[[#This Row],[CTN_MG_1]]="","",COUNT(AG$6:AG508))</f>
        <v/>
      </c>
      <c r="AK508" s="2" t="str">
        <f ca="1">IF(AND(Table1[TGL_H]&gt;=$3:$3,Table1[TGL_H]&lt;=$4:$4),Table1[CTN],"")</f>
        <v/>
      </c>
      <c r="AL508" s="2" t="str">
        <f ca="1">IF(Table1[[#This Row],[CTN_MG_2]]="","",Table1[[#This Row],[SISA X]])</f>
        <v/>
      </c>
      <c r="AM508" s="2" t="str">
        <f ca="1">IF(Table1[[#This Row],[QTY_ECER_MG_2]]="","",Table1[[#This Row],[STN SISA X]])</f>
        <v/>
      </c>
      <c r="AN508" s="2" t="str">
        <f ca="1">IF(Table1[[#This Row],[CTN_MG_2]]="","",COUNT(AK$6:AK508))</f>
        <v/>
      </c>
      <c r="AO508" s="2" t="str">
        <f ca="1">IF(AND(AX$5:AX$509&gt;=$3:$3,AX$5:AX$509&lt;=$4:$4),Table1[[#This Row],[CTN]],"")</f>
        <v/>
      </c>
      <c r="AP508" s="2" t="str">
        <f ca="1">IF(Table1[[#This Row],[CTN_MG_3]]="","",Table1[[#This Row],[SISA X]])</f>
        <v/>
      </c>
      <c r="AQ508" s="2" t="str">
        <f ca="1">IF(Table1[[#This Row],[QTY_ECER_MG_3]]="","",Table1[[#This Row],[STN SISA X]])</f>
        <v/>
      </c>
      <c r="AR508" s="4" t="str">
        <f ca="1">IF(Table1[[#This Row],[CTN_MG_3]]="","",COUNT(AO$6:AO508))</f>
        <v/>
      </c>
      <c r="AS508" s="4">
        <f ca="1">IF(AND(Table1[[#This Row],[TGL_H]]&gt;=$3:$3,Table1[[#This Row],[TGL_H]]&lt;=$4:$4),Table1[[#This Row],[CTN]],"")</f>
        <v>1</v>
      </c>
      <c r="AT508" s="4" t="str">
        <f ca="1">IF(Table1[[#This Row],[CTN_MG_4]]="","",Table1[[#This Row],[SISA X]])</f>
        <v/>
      </c>
      <c r="AU508" s="4" t="str">
        <f ca="1">IF(Table1[[#This Row],[QTY_ECER_MG_4]]="","",Table1[[#This Row],[STN SISA X]])</f>
        <v/>
      </c>
      <c r="AV508" s="4">
        <f ca="1">IF(Table1[[#This Row],[CTN_MG_4]]="","",COUNT(AS$6:AS508))</f>
        <v>15</v>
      </c>
      <c r="AW508" s="4">
        <f ca="1">IF(Table1[[#This Row],[ID_4]]="",IF(Table1[[#This Row],[ID_3]]="",IF(Table1[[#This Row],[ID_2]]="",IF(Table1[[#This Row],[ID_1]]="","",1),2),3),4)</f>
        <v>4</v>
      </c>
      <c r="AX508" s="3">
        <f ca="1">INDEX([1]!NOTA[TGL_H],Table1[[#This Row],[//NOTA]])</f>
        <v>45131</v>
      </c>
    </row>
    <row r="509" spans="1:50" x14ac:dyDescent="0.25">
      <c r="A509" s="1">
        <v>629</v>
      </c>
      <c r="D509" s="4" t="str">
        <f ca="1">INDEX([1]!NOTA[NB NOTA_C_QTY],Table1[[#This Row],[//NOTA]])</f>
        <v>ballpenbp338vocusblackjk144lsnartomoro</v>
      </c>
      <c r="E509" s="4" t="str">
        <f ca="1">INDEX([1]!NOTA[NB NOTA_C_QTY],Table1[[#This Row],[//NOTA]])&amp;Table1[[#This Row],[MINGGU]]</f>
        <v>ballpenbp338vocusblackjk144lsnartomoro4</v>
      </c>
      <c r="F509" s="4">
        <f t="shared" si="12"/>
        <v>629</v>
      </c>
      <c r="G509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09" s="4">
        <f ca="1">MATCH(Table1[[#This Row],[NB NOTA_C_QTY]],[2]!db[NB NOTA_C_QTY+F],0)</f>
        <v>209</v>
      </c>
      <c r="I509" s="4" t="str">
        <f ca="1">INDEX(INDIRECT($4:$4),Table1[//DB])</f>
        <v>Bp JK BP-338 Vocus hitam</v>
      </c>
      <c r="J509" s="4" t="str">
        <f ca="1">INDEX(INDIRECT($4:$4),Table1[//DB])</f>
        <v>ARTO MORO</v>
      </c>
      <c r="K509" s="5" t="str">
        <f ca="1">INDEX(INDIRECT($4:$4),Table1[//DB])</f>
        <v>ATALI</v>
      </c>
      <c r="L509" s="4" t="str">
        <f ca="1">INDEX(INDIRECT($4:$4),Table1[//DB])</f>
        <v>144 LSN</v>
      </c>
      <c r="M509" s="4" t="str">
        <f ca="1">INDEX(INDIRECT($4:$4),Table1[//DB])</f>
        <v>pen</v>
      </c>
      <c r="N509" s="4" t="str">
        <f ca="1">INDEX(INDIRECT($4:$4),Table1[//DB])</f>
        <v>144</v>
      </c>
      <c r="O509" s="4" t="str">
        <f ca="1">INDEX(INDIRECT($4:$4),Table1[//DB])</f>
        <v>LSN</v>
      </c>
      <c r="P509" s="4">
        <f ca="1">INDEX(INDIRECT($4:$4),Table1[//DB])</f>
        <v>12</v>
      </c>
      <c r="Q509" s="4" t="str">
        <f ca="1">INDEX(INDIRECT($4:$4),Table1[//DB])</f>
        <v>PCS</v>
      </c>
      <c r="R509" s="4" t="str">
        <f ca="1">INDEX(INDIRECT($4:$4),Table1[//DB])</f>
        <v/>
      </c>
      <c r="S509" s="4" t="str">
        <f ca="1">INDEX(INDIRECT($4:$4),Table1[//DB])</f>
        <v/>
      </c>
      <c r="T509" s="4">
        <f ca="1">INDEX(INDIRECT($4:$4),Table1[//DB])</f>
        <v>1728</v>
      </c>
      <c r="U509" s="4" t="str">
        <f ca="1">INDEX(INDIRECT($4:$4),Table1[//DB])</f>
        <v>PCS</v>
      </c>
      <c r="V509" s="4"/>
      <c r="W509" s="2">
        <f>INDEX([1]!NOTA[C],Table1[[#This Row],[//NOTA]])</f>
        <v>1</v>
      </c>
      <c r="X509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509" s="2">
        <f ca="1">INDEX(INDIRECT($2:$2),Table1[//NOTA])</f>
        <v>1</v>
      </c>
      <c r="Z509" s="2">
        <f>IF(Table1[[#This Row],[CTN]]&lt;1,"",INDEX([1]!NOTA[QTY],Table1[[#This Row],[//NOTA]]))</f>
        <v>144</v>
      </c>
      <c r="AA509" s="2" t="str">
        <f>IF(Table1[[#This Row],[CTN]]&lt;1,"",INDEX([1]!NOTA[STN],Table1[[#This Row],[//NOTA]]))</f>
        <v>LSN</v>
      </c>
      <c r="AB509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</v>
      </c>
      <c r="AC509" s="4" t="str">
        <f>IF(Table1[[#This Row],[CTN]]&lt;1,INDEX([1]!NOTA[QTY],Table1[[#This Row],[//NOTA]]),"")</f>
        <v/>
      </c>
      <c r="AD509" s="4" t="str">
        <f>IF(Table1[[#This Row],[SISA]]="","",INDEX([1]!NOTA[STN],Table1[[#This Row],[//NOTA]]))</f>
        <v/>
      </c>
      <c r="AE50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09" s="2" t="str">
        <f>IF(Table1[[#This Row],[SISA X]]="","",Table1[[#This Row],[STN X]])</f>
        <v/>
      </c>
      <c r="AG509" s="2" t="str">
        <f ca="1">IF(AND(AX$5:AX$509&gt;=$3:$3,AX$5:AX$509&lt;=$4:$4),Table1[[#This Row],[CTN]],"")</f>
        <v/>
      </c>
      <c r="AH509" s="2" t="str">
        <f ca="1">IF(Table1[[#This Row],[CTN_MG_1]]="","",Table1[[#This Row],[SISA X]])</f>
        <v/>
      </c>
      <c r="AI509" s="2" t="str">
        <f ca="1">IF(Table1[[#This Row],[QTY_ECER_MG_1]]="","",Table1[[#This Row],[STN SISA X]])</f>
        <v/>
      </c>
      <c r="AJ509" s="2" t="str">
        <f ca="1">IF(Table1[[#This Row],[CTN_MG_1]]="","",COUNT(AG$6:AG509))</f>
        <v/>
      </c>
      <c r="AK509" s="2" t="str">
        <f ca="1">IF(AND(Table1[TGL_H]&gt;=$3:$3,Table1[TGL_H]&lt;=$4:$4),Table1[CTN],"")</f>
        <v/>
      </c>
      <c r="AL509" s="2" t="str">
        <f ca="1">IF(Table1[[#This Row],[CTN_MG_2]]="","",Table1[[#This Row],[SISA X]])</f>
        <v/>
      </c>
      <c r="AM509" s="2" t="str">
        <f ca="1">IF(Table1[[#This Row],[QTY_ECER_MG_2]]="","",Table1[[#This Row],[STN SISA X]])</f>
        <v/>
      </c>
      <c r="AN509" s="2" t="str">
        <f ca="1">IF(Table1[[#This Row],[CTN_MG_2]]="","",COUNT(AK$6:AK509))</f>
        <v/>
      </c>
      <c r="AO509" s="2" t="str">
        <f ca="1">IF(AND(AX$5:AX$509&gt;=$3:$3,AX$5:AX$509&lt;=$4:$4),Table1[[#This Row],[CTN]],"")</f>
        <v/>
      </c>
      <c r="AP509" s="2" t="str">
        <f ca="1">IF(Table1[[#This Row],[CTN_MG_3]]="","",Table1[[#This Row],[SISA X]])</f>
        <v/>
      </c>
      <c r="AQ509" s="2" t="str">
        <f ca="1">IF(Table1[[#This Row],[QTY_ECER_MG_3]]="","",Table1[[#This Row],[STN SISA X]])</f>
        <v/>
      </c>
      <c r="AR509" s="4" t="str">
        <f ca="1">IF(Table1[[#This Row],[CTN_MG_3]]="","",COUNT(AO$6:AO509))</f>
        <v/>
      </c>
      <c r="AS509" s="4">
        <f ca="1">IF(AND(Table1[[#This Row],[TGL_H]]&gt;=$3:$3,Table1[[#This Row],[TGL_H]]&lt;=$4:$4),Table1[[#This Row],[CTN]],"")</f>
        <v>1</v>
      </c>
      <c r="AT509" s="4" t="str">
        <f ca="1">IF(Table1[[#This Row],[CTN_MG_4]]="","",Table1[[#This Row],[SISA X]])</f>
        <v/>
      </c>
      <c r="AU509" s="4" t="str">
        <f ca="1">IF(Table1[[#This Row],[QTY_ECER_MG_4]]="","",Table1[[#This Row],[STN SISA X]])</f>
        <v/>
      </c>
      <c r="AV509" s="4">
        <f ca="1">IF(Table1[[#This Row],[CTN_MG_4]]="","",COUNT(AS$6:AS509))</f>
        <v>16</v>
      </c>
      <c r="AW509" s="4">
        <f ca="1">IF(Table1[[#This Row],[ID_4]]="",IF(Table1[[#This Row],[ID_3]]="",IF(Table1[[#This Row],[ID_2]]="",IF(Table1[[#This Row],[ID_1]]="","",1),2),3),4)</f>
        <v>4</v>
      </c>
      <c r="AX509" s="3">
        <f ca="1">INDEX([1]!NOTA[TGL_H],Table1[[#This Row],[//NOTA]])</f>
        <v>45131</v>
      </c>
    </row>
    <row r="510" spans="1:50" x14ac:dyDescent="0.25">
      <c r="A510" s="1">
        <v>630</v>
      </c>
      <c r="D510" s="4" t="str">
        <f ca="1">INDEX([1]!NOTA[NB NOTA_C_QTY],Table1[[#This Row],[//NOTA]])</f>
        <v>ballpenbp363vocustransptlblackjk144lsnartomoro</v>
      </c>
      <c r="E510" s="4" t="str">
        <f ca="1">INDEX([1]!NOTA[NB NOTA_C_QTY],Table1[[#This Row],[//NOTA]])&amp;Table1[[#This Row],[MINGGU]]</f>
        <v>ballpenbp363vocustransptlblackjk144lsnartomoro4</v>
      </c>
      <c r="F510" s="4">
        <f t="shared" ref="F510:F541" si="13">A:A</f>
        <v>630</v>
      </c>
      <c r="G510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10" s="4" t="e">
        <f ca="1">MATCH(Table1[[#This Row],[NB NOTA_C_QTY]],[2]!db[NB NOTA_C_QTY+F],0)</f>
        <v>#N/A</v>
      </c>
      <c r="I510" s="4" t="e">
        <f ca="1">INDEX(INDIRECT($4:$4),Table1[//DB])</f>
        <v>#N/A</v>
      </c>
      <c r="J510" s="4" t="e">
        <f ca="1">INDEX(INDIRECT($4:$4),Table1[//DB])</f>
        <v>#N/A</v>
      </c>
      <c r="K510" s="5" t="e">
        <f ca="1">INDEX(INDIRECT($4:$4),Table1[//DB])</f>
        <v>#N/A</v>
      </c>
      <c r="L510" s="4" t="e">
        <f ca="1">INDEX(INDIRECT($4:$4),Table1[//DB])</f>
        <v>#N/A</v>
      </c>
      <c r="M510" s="4" t="e">
        <f ca="1">INDEX(INDIRECT($4:$4),Table1[//DB])</f>
        <v>#N/A</v>
      </c>
      <c r="N510" s="4" t="e">
        <f ca="1">INDEX(INDIRECT($4:$4),Table1[//DB])</f>
        <v>#N/A</v>
      </c>
      <c r="O510" s="4" t="e">
        <f ca="1">INDEX(INDIRECT($4:$4),Table1[//DB])</f>
        <v>#N/A</v>
      </c>
      <c r="P510" s="4" t="e">
        <f ca="1">INDEX(INDIRECT($4:$4),Table1[//DB])</f>
        <v>#N/A</v>
      </c>
      <c r="Q510" s="4" t="e">
        <f ca="1">INDEX(INDIRECT($4:$4),Table1[//DB])</f>
        <v>#N/A</v>
      </c>
      <c r="R510" s="4" t="e">
        <f ca="1">INDEX(INDIRECT($4:$4),Table1[//DB])</f>
        <v>#N/A</v>
      </c>
      <c r="S510" s="4" t="e">
        <f ca="1">INDEX(INDIRECT($4:$4),Table1[//DB])</f>
        <v>#N/A</v>
      </c>
      <c r="T510" s="4" t="e">
        <f ca="1">INDEX(INDIRECT($4:$4),Table1[//DB])</f>
        <v>#N/A</v>
      </c>
      <c r="U510" s="4" t="e">
        <f ca="1">INDEX(INDIRECT($4:$4),Table1[//DB])</f>
        <v>#N/A</v>
      </c>
      <c r="V510" s="4"/>
      <c r="W510" s="2">
        <f>INDEX([1]!NOTA[C],Table1[[#This Row],[//NOTA]])</f>
        <v>1</v>
      </c>
      <c r="X510" s="2" t="e">
        <f ca="1">IF(Table1[[#This Row],[Column5]]/Table1[[#This Row],[QTY X]]=Table1[[#This Row],[CTN]],Table1[[#This Row],[Column5]]/Table1[[#This Row],[QTY X]],Table1[[#This Row],[Column5]]/Table1[[#This Row],[QTY X]]&amp;" xxx ")</f>
        <v>#N/A</v>
      </c>
      <c r="Y510" s="2">
        <f ca="1">INDEX(INDIRECT($2:$2),Table1[//NOTA])</f>
        <v>0</v>
      </c>
      <c r="Z510" s="2">
        <f>IF(Table1[[#This Row],[CTN]]&lt;1,"",INDEX([1]!NOTA[QTY],Table1[[#This Row],[//NOTA]]))</f>
        <v>144</v>
      </c>
      <c r="AA510" s="2" t="str">
        <f>IF(Table1[[#This Row],[CTN]]&lt;1,"",INDEX([1]!NOTA[STN],Table1[[#This Row],[//NOTA]]))</f>
        <v>LSN</v>
      </c>
      <c r="AB510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</v>
      </c>
      <c r="AC510" s="4" t="str">
        <f>IF(Table1[[#This Row],[CTN]]&lt;1,INDEX([1]!NOTA[QTY],Table1[[#This Row],[//NOTA]]),"")</f>
        <v/>
      </c>
      <c r="AD510" s="4" t="str">
        <f>IF(Table1[[#This Row],[SISA]]="","",INDEX([1]!NOTA[STN],Table1[[#This Row],[//NOTA]]))</f>
        <v/>
      </c>
      <c r="AE51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10" s="2" t="str">
        <f>IF(Table1[[#This Row],[SISA X]]="","",Table1[[#This Row],[STN X]])</f>
        <v/>
      </c>
      <c r="AG510" s="2" t="str">
        <f ca="1">IF(AND(AX$5:AX$592&gt;=$3:$3,AX$5:AX$592&lt;=$4:$4),Table1[[#This Row],[CTN]],"")</f>
        <v/>
      </c>
      <c r="AH510" s="2" t="str">
        <f ca="1">IF(Table1[[#This Row],[CTN_MG_1]]="","",Table1[[#This Row],[SISA X]])</f>
        <v/>
      </c>
      <c r="AI510" s="2" t="str">
        <f ca="1">IF(Table1[[#This Row],[QTY_ECER_MG_1]]="","",Table1[[#This Row],[STN SISA X]])</f>
        <v/>
      </c>
      <c r="AJ510" s="2" t="str">
        <f ca="1">IF(Table1[[#This Row],[CTN_MG_1]]="","",COUNT(AG$6:AG510))</f>
        <v/>
      </c>
      <c r="AK510" s="2" t="str">
        <f ca="1">IF(AND(Table1[TGL_H]&gt;=$3:$3,Table1[TGL_H]&lt;=$4:$4),Table1[CTN],"")</f>
        <v/>
      </c>
      <c r="AL510" s="2" t="str">
        <f ca="1">IF(Table1[[#This Row],[CTN_MG_2]]="","",Table1[[#This Row],[SISA X]])</f>
        <v/>
      </c>
      <c r="AM510" s="2" t="str">
        <f ca="1">IF(Table1[[#This Row],[QTY_ECER_MG_2]]="","",Table1[[#This Row],[STN SISA X]])</f>
        <v/>
      </c>
      <c r="AN510" s="2" t="str">
        <f ca="1">IF(Table1[[#This Row],[CTN_MG_2]]="","",COUNT(AK$6:AK510))</f>
        <v/>
      </c>
      <c r="AO510" s="2" t="str">
        <f ca="1">IF(AND(AX$5:AX$592&gt;=$3:$3,AX$5:AX$592&lt;=$4:$4),Table1[[#This Row],[CTN]],"")</f>
        <v/>
      </c>
      <c r="AP510" s="2" t="str">
        <f ca="1">IF(Table1[[#This Row],[CTN_MG_3]]="","",Table1[[#This Row],[SISA X]])</f>
        <v/>
      </c>
      <c r="AQ510" s="2" t="str">
        <f ca="1">IF(Table1[[#This Row],[QTY_ECER_MG_3]]="","",Table1[[#This Row],[STN SISA X]])</f>
        <v/>
      </c>
      <c r="AR510" s="4" t="str">
        <f ca="1">IF(Table1[[#This Row],[CTN_MG_3]]="","",COUNT(AO$6:AO510))</f>
        <v/>
      </c>
      <c r="AS510" s="4">
        <f ca="1">IF(AND(Table1[[#This Row],[TGL_H]]&gt;=$3:$3,Table1[[#This Row],[TGL_H]]&lt;=$4:$4),Table1[[#This Row],[CTN]],"")</f>
        <v>1</v>
      </c>
      <c r="AT510" s="4" t="str">
        <f ca="1">IF(Table1[[#This Row],[CTN_MG_4]]="","",Table1[[#This Row],[SISA X]])</f>
        <v/>
      </c>
      <c r="AU510" s="4" t="str">
        <f ca="1">IF(Table1[[#This Row],[QTY_ECER_MG_4]]="","",Table1[[#This Row],[STN SISA X]])</f>
        <v/>
      </c>
      <c r="AV510" s="4">
        <f ca="1">IF(Table1[[#This Row],[CTN_MG_4]]="","",COUNT(AS$6:AS510))</f>
        <v>17</v>
      </c>
      <c r="AW510" s="4">
        <f ca="1">IF(Table1[[#This Row],[ID_4]]="",IF(Table1[[#This Row],[ID_3]]="",IF(Table1[[#This Row],[ID_2]]="",IF(Table1[[#This Row],[ID_1]]="","",1),2),3),4)</f>
        <v>4</v>
      </c>
      <c r="AX510" s="3">
        <f ca="1">INDEX([1]!NOTA[TGL_H],Table1[[#This Row],[//NOTA]])</f>
        <v>45131</v>
      </c>
    </row>
    <row r="511" spans="1:50" x14ac:dyDescent="0.25">
      <c r="A511" s="1">
        <v>632</v>
      </c>
      <c r="D511" s="4" t="str">
        <f ca="1">INDEX([1]!NOTA[NB NOTA_C_QTY],Table1[[#This Row],[//NOTA]])</f>
        <v>gluestickgs104animalkingdomjk36box24pcsartomoro</v>
      </c>
      <c r="E511" s="4" t="str">
        <f ca="1">INDEX([1]!NOTA[NB NOTA_C_QTY],Table1[[#This Row],[//NOTA]])&amp;Table1[[#This Row],[MINGGU]]</f>
        <v>gluestickgs104animalkingdomjk36box24pcsartomoro4</v>
      </c>
      <c r="F511" s="4">
        <f t="shared" si="13"/>
        <v>632</v>
      </c>
      <c r="G511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11" s="4">
        <f ca="1">MATCH(Table1[[#This Row],[NB NOTA_C_QTY]],[2]!db[NB NOTA_C_QTY+F],0)</f>
        <v>555</v>
      </c>
      <c r="I511" s="4" t="str">
        <f ca="1">INDEX(INDIRECT($4:$4),Table1[//DB])</f>
        <v>Lem Stick JK GS-104</v>
      </c>
      <c r="J511" s="4" t="str">
        <f ca="1">INDEX(INDIRECT($4:$4),Table1[//DB])</f>
        <v>ARTO MORO</v>
      </c>
      <c r="K511" s="5" t="str">
        <f ca="1">INDEX(INDIRECT($4:$4),Table1[//DB])</f>
        <v>ATALI</v>
      </c>
      <c r="L511" s="4" t="str">
        <f ca="1">INDEX(INDIRECT($4:$4),Table1[//DB])</f>
        <v>36 BOX (24 PCS)</v>
      </c>
      <c r="M511" s="4" t="str">
        <f ca="1">INDEX(INDIRECT($4:$4),Table1[//DB])</f>
        <v>lem</v>
      </c>
      <c r="N511" s="4" t="str">
        <f ca="1">INDEX(INDIRECT($4:$4),Table1[//DB])</f>
        <v>36</v>
      </c>
      <c r="O511" s="4" t="str">
        <f ca="1">INDEX(INDIRECT($4:$4),Table1[//DB])</f>
        <v>BOX</v>
      </c>
      <c r="P511" s="4" t="str">
        <f ca="1">INDEX(INDIRECT($4:$4),Table1[//DB])</f>
        <v>24</v>
      </c>
      <c r="Q511" s="4" t="str">
        <f ca="1">INDEX(INDIRECT($4:$4),Table1[//DB])</f>
        <v>PCS</v>
      </c>
      <c r="R511" s="4" t="str">
        <f ca="1">INDEX(INDIRECT($4:$4),Table1[//DB])</f>
        <v/>
      </c>
      <c r="S511" s="4" t="str">
        <f ca="1">INDEX(INDIRECT($4:$4),Table1[//DB])</f>
        <v/>
      </c>
      <c r="T511" s="4">
        <f ca="1">INDEX(INDIRECT($4:$4),Table1[//DB])</f>
        <v>864</v>
      </c>
      <c r="U511" s="4" t="str">
        <f ca="1">INDEX(INDIRECT($4:$4),Table1[//DB])</f>
        <v>PCS</v>
      </c>
      <c r="V511" s="4"/>
      <c r="W511" s="2">
        <f>INDEX([1]!NOTA[C],Table1[[#This Row],[//NOTA]])</f>
        <v>10</v>
      </c>
      <c r="X511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511" s="2">
        <f ca="1">INDEX(INDIRECT($2:$2),Table1[//NOTA])</f>
        <v>10</v>
      </c>
      <c r="Z511" s="2">
        <f>IF(Table1[[#This Row],[CTN]]&lt;1,"",INDEX([1]!NOTA[QTY],Table1[[#This Row],[//NOTA]]))</f>
        <v>8640</v>
      </c>
      <c r="AA511" s="2" t="str">
        <f>IF(Table1[[#This Row],[CTN]]&lt;1,"",INDEX([1]!NOTA[STN],Table1[[#This Row],[//NOTA]]))</f>
        <v>PCS</v>
      </c>
      <c r="AB51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8640</v>
      </c>
      <c r="AC511" s="4" t="str">
        <f>IF(Table1[[#This Row],[CTN]]&lt;1,INDEX([1]!NOTA[QTY],Table1[[#This Row],[//NOTA]]),"")</f>
        <v/>
      </c>
      <c r="AD511" s="4" t="str">
        <f>IF(Table1[[#This Row],[SISA]]="","",INDEX([1]!NOTA[STN],Table1[[#This Row],[//NOTA]]))</f>
        <v/>
      </c>
      <c r="AE51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11" s="2" t="str">
        <f>IF(Table1[[#This Row],[SISA X]]="","",Table1[[#This Row],[STN X]])</f>
        <v/>
      </c>
      <c r="AG511" s="2" t="str">
        <f ca="1">IF(AND(AX$5:AX$592&gt;=$3:$3,AX$5:AX$592&lt;=$4:$4),Table1[[#This Row],[CTN]],"")</f>
        <v/>
      </c>
      <c r="AH511" s="2" t="str">
        <f ca="1">IF(Table1[[#This Row],[CTN_MG_1]]="","",Table1[[#This Row],[SISA X]])</f>
        <v/>
      </c>
      <c r="AI511" s="2" t="str">
        <f ca="1">IF(Table1[[#This Row],[QTY_ECER_MG_1]]="","",Table1[[#This Row],[STN SISA X]])</f>
        <v/>
      </c>
      <c r="AJ511" s="2" t="str">
        <f ca="1">IF(Table1[[#This Row],[CTN_MG_1]]="","",COUNT(AG$6:AG511))</f>
        <v/>
      </c>
      <c r="AK511" s="2" t="str">
        <f ca="1">IF(AND(Table1[TGL_H]&gt;=$3:$3,Table1[TGL_H]&lt;=$4:$4),Table1[CTN],"")</f>
        <v/>
      </c>
      <c r="AL511" s="2" t="str">
        <f ca="1">IF(Table1[[#This Row],[CTN_MG_2]]="","",Table1[[#This Row],[SISA X]])</f>
        <v/>
      </c>
      <c r="AM511" s="2" t="str">
        <f ca="1">IF(Table1[[#This Row],[QTY_ECER_MG_2]]="","",Table1[[#This Row],[STN SISA X]])</f>
        <v/>
      </c>
      <c r="AN511" s="2" t="str">
        <f ca="1">IF(Table1[[#This Row],[CTN_MG_2]]="","",COUNT(AK$6:AK511))</f>
        <v/>
      </c>
      <c r="AO511" s="2" t="str">
        <f ca="1">IF(AND(AX$5:AX$592&gt;=$3:$3,AX$5:AX$592&lt;=$4:$4),Table1[[#This Row],[CTN]],"")</f>
        <v/>
      </c>
      <c r="AP511" s="2" t="str">
        <f ca="1">IF(Table1[[#This Row],[CTN_MG_3]]="","",Table1[[#This Row],[SISA X]])</f>
        <v/>
      </c>
      <c r="AQ511" s="2" t="str">
        <f ca="1">IF(Table1[[#This Row],[QTY_ECER_MG_3]]="","",Table1[[#This Row],[STN SISA X]])</f>
        <v/>
      </c>
      <c r="AR511" s="4" t="str">
        <f ca="1">IF(Table1[[#This Row],[CTN_MG_3]]="","",COUNT(AO$6:AO511))</f>
        <v/>
      </c>
      <c r="AS511" s="4">
        <f ca="1">IF(AND(Table1[[#This Row],[TGL_H]]&gt;=$3:$3,Table1[[#This Row],[TGL_H]]&lt;=$4:$4),Table1[[#This Row],[CTN]],"")</f>
        <v>10</v>
      </c>
      <c r="AT511" s="4" t="str">
        <f ca="1">IF(Table1[[#This Row],[CTN_MG_4]]="","",Table1[[#This Row],[SISA X]])</f>
        <v/>
      </c>
      <c r="AU511" s="4" t="str">
        <f ca="1">IF(Table1[[#This Row],[QTY_ECER_MG_4]]="","",Table1[[#This Row],[STN SISA X]])</f>
        <v/>
      </c>
      <c r="AV511" s="4">
        <f ca="1">IF(Table1[[#This Row],[CTN_MG_4]]="","",COUNT(AS$6:AS511))</f>
        <v>18</v>
      </c>
      <c r="AW511" s="4">
        <f ca="1">IF(Table1[[#This Row],[ID_4]]="",IF(Table1[[#This Row],[ID_3]]="",IF(Table1[[#This Row],[ID_2]]="",IF(Table1[[#This Row],[ID_1]]="","",1),2),3),4)</f>
        <v>4</v>
      </c>
      <c r="AX511" s="3">
        <f ca="1">INDEX([1]!NOTA[TGL_H],Table1[[#This Row],[//NOTA]])</f>
        <v>45131</v>
      </c>
    </row>
    <row r="512" spans="1:50" x14ac:dyDescent="0.25">
      <c r="A512" s="1">
        <v>633</v>
      </c>
      <c r="D512" s="4" t="str">
        <f ca="1">INDEX([1]!NOTA[NB NOTA_C_QTY],Table1[[#This Row],[//NOTA]])</f>
        <v>labellb2rl1barisjk100pak10rolartomoro</v>
      </c>
      <c r="E512" s="4" t="str">
        <f ca="1">INDEX([1]!NOTA[NB NOTA_C_QTY],Table1[[#This Row],[//NOTA]])&amp;Table1[[#This Row],[MINGGU]]</f>
        <v>labellb2rl1barisjk100pak10rolartomoro4</v>
      </c>
      <c r="F512" s="4">
        <f t="shared" si="13"/>
        <v>633</v>
      </c>
      <c r="G512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12" s="4">
        <f ca="1">MATCH(Table1[[#This Row],[NB NOTA_C_QTY]],[2]!db[NB NOTA_C_QTY+F],0)</f>
        <v>532</v>
      </c>
      <c r="I512" s="4" t="str">
        <f ca="1">INDEX(INDIRECT($4:$4),Table1[//DB])</f>
        <v>Label JK LB-2RL 1 Line Putih</v>
      </c>
      <c r="J512" s="4" t="str">
        <f ca="1">INDEX(INDIRECT($4:$4),Table1[//DB])</f>
        <v>ARTO MORO</v>
      </c>
      <c r="K512" s="5" t="str">
        <f ca="1">INDEX(INDIRECT($4:$4),Table1[//DB])</f>
        <v>ATALI</v>
      </c>
      <c r="L512" s="4" t="str">
        <f ca="1">INDEX(INDIRECT($4:$4),Table1[//DB])</f>
        <v>100 PAK (10 ROL)</v>
      </c>
      <c r="M512" s="4" t="str">
        <f ca="1">INDEX(INDIRECT($4:$4),Table1[//DB])</f>
        <v>label</v>
      </c>
      <c r="N512" s="4" t="str">
        <f ca="1">INDEX(INDIRECT($4:$4),Table1[//DB])</f>
        <v>100</v>
      </c>
      <c r="O512" s="4" t="str">
        <f ca="1">INDEX(INDIRECT($4:$4),Table1[//DB])</f>
        <v>PAK</v>
      </c>
      <c r="P512" s="4" t="str">
        <f ca="1">INDEX(INDIRECT($4:$4),Table1[//DB])</f>
        <v>10</v>
      </c>
      <c r="Q512" s="4" t="str">
        <f ca="1">INDEX(INDIRECT($4:$4),Table1[//DB])</f>
        <v>ROL</v>
      </c>
      <c r="R512" s="4" t="str">
        <f ca="1">INDEX(INDIRECT($4:$4),Table1[//DB])</f>
        <v/>
      </c>
      <c r="S512" s="4" t="str">
        <f ca="1">INDEX(INDIRECT($4:$4),Table1[//DB])</f>
        <v/>
      </c>
      <c r="T512" s="4">
        <f ca="1">INDEX(INDIRECT($4:$4),Table1[//DB])</f>
        <v>1000</v>
      </c>
      <c r="U512" s="4" t="str">
        <f ca="1">INDEX(INDIRECT($4:$4),Table1[//DB])</f>
        <v>ROL</v>
      </c>
      <c r="V512" s="4"/>
      <c r="W512" s="2">
        <f>INDEX([1]!NOTA[C],Table1[[#This Row],[//NOTA]])</f>
        <v>1</v>
      </c>
      <c r="X512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512" s="2">
        <f ca="1">INDEX(INDIRECT($2:$2),Table1[//NOTA])</f>
        <v>1</v>
      </c>
      <c r="Z512" s="2">
        <f>IF(Table1[[#This Row],[CTN]]&lt;1,"",INDEX([1]!NOTA[QTY],Table1[[#This Row],[//NOTA]]))</f>
        <v>1000</v>
      </c>
      <c r="AA512" s="2" t="str">
        <f>IF(Table1[[#This Row],[CTN]]&lt;1,"",INDEX([1]!NOTA[STN],Table1[[#This Row],[//NOTA]]))</f>
        <v>ROL</v>
      </c>
      <c r="AB51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1000</v>
      </c>
      <c r="AC512" s="4" t="str">
        <f>IF(Table1[[#This Row],[CTN]]&lt;1,INDEX([1]!NOTA[QTY],Table1[[#This Row],[//NOTA]]),"")</f>
        <v/>
      </c>
      <c r="AD512" s="4" t="str">
        <f>IF(Table1[[#This Row],[SISA]]="","",INDEX([1]!NOTA[STN],Table1[[#This Row],[//NOTA]]))</f>
        <v/>
      </c>
      <c r="AE51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12" s="2" t="str">
        <f>IF(Table1[[#This Row],[SISA X]]="","",Table1[[#This Row],[STN X]])</f>
        <v/>
      </c>
      <c r="AG512" s="2" t="str">
        <f ca="1">IF(AND(AX$5:AX$592&gt;=$3:$3,AX$5:AX$592&lt;=$4:$4),Table1[[#This Row],[CTN]],"")</f>
        <v/>
      </c>
      <c r="AH512" s="2" t="str">
        <f ca="1">IF(Table1[[#This Row],[CTN_MG_1]]="","",Table1[[#This Row],[SISA X]])</f>
        <v/>
      </c>
      <c r="AI512" s="2" t="str">
        <f ca="1">IF(Table1[[#This Row],[QTY_ECER_MG_1]]="","",Table1[[#This Row],[STN SISA X]])</f>
        <v/>
      </c>
      <c r="AJ512" s="2" t="str">
        <f ca="1">IF(Table1[[#This Row],[CTN_MG_1]]="","",COUNT(AG$6:AG512))</f>
        <v/>
      </c>
      <c r="AK512" s="2" t="str">
        <f ca="1">IF(AND(Table1[TGL_H]&gt;=$3:$3,Table1[TGL_H]&lt;=$4:$4),Table1[CTN],"")</f>
        <v/>
      </c>
      <c r="AL512" s="2" t="str">
        <f ca="1">IF(Table1[[#This Row],[CTN_MG_2]]="","",Table1[[#This Row],[SISA X]])</f>
        <v/>
      </c>
      <c r="AM512" s="2" t="str">
        <f ca="1">IF(Table1[[#This Row],[QTY_ECER_MG_2]]="","",Table1[[#This Row],[STN SISA X]])</f>
        <v/>
      </c>
      <c r="AN512" s="2" t="str">
        <f ca="1">IF(Table1[[#This Row],[CTN_MG_2]]="","",COUNT(AK$6:AK512))</f>
        <v/>
      </c>
      <c r="AO512" s="2" t="str">
        <f ca="1">IF(AND(AX$5:AX$592&gt;=$3:$3,AX$5:AX$592&lt;=$4:$4),Table1[[#This Row],[CTN]],"")</f>
        <v/>
      </c>
      <c r="AP512" s="2" t="str">
        <f ca="1">IF(Table1[[#This Row],[CTN_MG_3]]="","",Table1[[#This Row],[SISA X]])</f>
        <v/>
      </c>
      <c r="AQ512" s="2" t="str">
        <f ca="1">IF(Table1[[#This Row],[QTY_ECER_MG_3]]="","",Table1[[#This Row],[STN SISA X]])</f>
        <v/>
      </c>
      <c r="AR512" s="4" t="str">
        <f ca="1">IF(Table1[[#This Row],[CTN_MG_3]]="","",COUNT(AO$6:AO512))</f>
        <v/>
      </c>
      <c r="AS512" s="4">
        <f ca="1">IF(AND(Table1[[#This Row],[TGL_H]]&gt;=$3:$3,Table1[[#This Row],[TGL_H]]&lt;=$4:$4),Table1[[#This Row],[CTN]],"")</f>
        <v>1</v>
      </c>
      <c r="AT512" s="4" t="str">
        <f ca="1">IF(Table1[[#This Row],[CTN_MG_4]]="","",Table1[[#This Row],[SISA X]])</f>
        <v/>
      </c>
      <c r="AU512" s="4" t="str">
        <f ca="1">IF(Table1[[#This Row],[QTY_ECER_MG_4]]="","",Table1[[#This Row],[STN SISA X]])</f>
        <v/>
      </c>
      <c r="AV512" s="4">
        <f ca="1">IF(Table1[[#This Row],[CTN_MG_4]]="","",COUNT(AS$6:AS512))</f>
        <v>19</v>
      </c>
      <c r="AW512" s="4">
        <f ca="1">IF(Table1[[#This Row],[ID_4]]="",IF(Table1[[#This Row],[ID_3]]="",IF(Table1[[#This Row],[ID_2]]="",IF(Table1[[#This Row],[ID_1]]="","",1),2),3),4)</f>
        <v>4</v>
      </c>
      <c r="AX512" s="3">
        <f ca="1">INDEX([1]!NOTA[TGL_H],Table1[[#This Row],[//NOTA]])</f>
        <v>45131</v>
      </c>
    </row>
    <row r="513" spans="1:50" x14ac:dyDescent="0.25">
      <c r="A513" s="1">
        <v>634</v>
      </c>
      <c r="D513" s="4" t="str">
        <f ca="1">INDEX([1]!NOTA[NB NOTA_C_QTY],Table1[[#This Row],[//NOTA]])</f>
        <v>colorpencilcp12pbjk12lsnartomoro</v>
      </c>
      <c r="E513" s="4" t="str">
        <f ca="1">INDEX([1]!NOTA[NB NOTA_C_QTY],Table1[[#This Row],[//NOTA]])&amp;Table1[[#This Row],[MINGGU]]</f>
        <v>colorpencilcp12pbjk12lsnartomoro4</v>
      </c>
      <c r="F513" s="4">
        <f t="shared" si="13"/>
        <v>634</v>
      </c>
      <c r="G513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13" s="4">
        <f ca="1">MATCH(Table1[[#This Row],[NB NOTA_C_QTY]],[2]!db[NB NOTA_C_QTY+F],0)</f>
        <v>777</v>
      </c>
      <c r="I513" s="4" t="str">
        <f ca="1">INDEX(INDIRECT($4:$4),Table1[//DB])</f>
        <v>PW JK 12W CP-12 PB panjang</v>
      </c>
      <c r="J513" s="4" t="str">
        <f ca="1">INDEX(INDIRECT($4:$4),Table1[//DB])</f>
        <v>ARTO MORO</v>
      </c>
      <c r="K513" s="5" t="str">
        <f ca="1">INDEX(INDIRECT($4:$4),Table1[//DB])</f>
        <v>ATALI</v>
      </c>
      <c r="L513" s="4" t="str">
        <f ca="1">INDEX(INDIRECT($4:$4),Table1[//DB])</f>
        <v>12 LSN</v>
      </c>
      <c r="M513" s="4" t="str">
        <f ca="1">INDEX(INDIRECT($4:$4),Table1[//DB])</f>
        <v>pw</v>
      </c>
      <c r="N513" s="4" t="str">
        <f ca="1">INDEX(INDIRECT($4:$4),Table1[//DB])</f>
        <v>12</v>
      </c>
      <c r="O513" s="4" t="str">
        <f ca="1">INDEX(INDIRECT($4:$4),Table1[//DB])</f>
        <v>LSN</v>
      </c>
      <c r="P513" s="4">
        <f ca="1">INDEX(INDIRECT($4:$4),Table1[//DB])</f>
        <v>12</v>
      </c>
      <c r="Q513" s="4" t="str">
        <f ca="1">INDEX(INDIRECT($4:$4),Table1[//DB])</f>
        <v>PCS</v>
      </c>
      <c r="R513" s="4" t="str">
        <f ca="1">INDEX(INDIRECT($4:$4),Table1[//DB])</f>
        <v/>
      </c>
      <c r="S513" s="4" t="str">
        <f ca="1">INDEX(INDIRECT($4:$4),Table1[//DB])</f>
        <v/>
      </c>
      <c r="T513" s="4">
        <f ca="1">INDEX(INDIRECT($4:$4),Table1[//DB])</f>
        <v>144</v>
      </c>
      <c r="U513" s="4" t="str">
        <f ca="1">INDEX(INDIRECT($4:$4),Table1[//DB])</f>
        <v>PCS</v>
      </c>
      <c r="V513" s="4"/>
      <c r="W513" s="2">
        <f>INDEX([1]!NOTA[C],Table1[[#This Row],[//NOTA]])</f>
        <v>2</v>
      </c>
      <c r="X513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513" s="2">
        <f ca="1">INDEX(INDIRECT($2:$2),Table1[//NOTA])</f>
        <v>2</v>
      </c>
      <c r="Z513" s="2">
        <f>IF(Table1[[#This Row],[CTN]]&lt;1,"",INDEX([1]!NOTA[QTY],Table1[[#This Row],[//NOTA]]))</f>
        <v>288</v>
      </c>
      <c r="AA513" s="2" t="str">
        <f>IF(Table1[[#This Row],[CTN]]&lt;1,"",INDEX([1]!NOTA[STN],Table1[[#This Row],[//NOTA]]))</f>
        <v>SET</v>
      </c>
      <c r="AB51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C513" s="4" t="str">
        <f>IF(Table1[[#This Row],[CTN]]&lt;1,INDEX([1]!NOTA[QTY],Table1[[#This Row],[//NOTA]]),"")</f>
        <v/>
      </c>
      <c r="AD513" s="4" t="str">
        <f>IF(Table1[[#This Row],[SISA]]="","",INDEX([1]!NOTA[STN],Table1[[#This Row],[//NOTA]]))</f>
        <v/>
      </c>
      <c r="AE51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13" s="2" t="str">
        <f>IF(Table1[[#This Row],[SISA X]]="","",Table1[[#This Row],[STN X]])</f>
        <v/>
      </c>
      <c r="AG513" s="2" t="str">
        <f ca="1">IF(AND(AX$5:AX$592&gt;=$3:$3,AX$5:AX$592&lt;=$4:$4),Table1[[#This Row],[CTN]],"")</f>
        <v/>
      </c>
      <c r="AH513" s="2" t="str">
        <f ca="1">IF(Table1[[#This Row],[CTN_MG_1]]="","",Table1[[#This Row],[SISA X]])</f>
        <v/>
      </c>
      <c r="AI513" s="2" t="str">
        <f ca="1">IF(Table1[[#This Row],[QTY_ECER_MG_1]]="","",Table1[[#This Row],[STN SISA X]])</f>
        <v/>
      </c>
      <c r="AJ513" s="2" t="str">
        <f ca="1">IF(Table1[[#This Row],[CTN_MG_1]]="","",COUNT(AG$6:AG513))</f>
        <v/>
      </c>
      <c r="AK513" s="2" t="str">
        <f ca="1">IF(AND(Table1[TGL_H]&gt;=$3:$3,Table1[TGL_H]&lt;=$4:$4),Table1[CTN],"")</f>
        <v/>
      </c>
      <c r="AL513" s="2" t="str">
        <f ca="1">IF(Table1[[#This Row],[CTN_MG_2]]="","",Table1[[#This Row],[SISA X]])</f>
        <v/>
      </c>
      <c r="AM513" s="2" t="str">
        <f ca="1">IF(Table1[[#This Row],[QTY_ECER_MG_2]]="","",Table1[[#This Row],[STN SISA X]])</f>
        <v/>
      </c>
      <c r="AN513" s="2" t="str">
        <f ca="1">IF(Table1[[#This Row],[CTN_MG_2]]="","",COUNT(AK$6:AK513))</f>
        <v/>
      </c>
      <c r="AO513" s="2" t="str">
        <f ca="1">IF(AND(AX$5:AX$592&gt;=$3:$3,AX$5:AX$592&lt;=$4:$4),Table1[[#This Row],[CTN]],"")</f>
        <v/>
      </c>
      <c r="AP513" s="2" t="str">
        <f ca="1">IF(Table1[[#This Row],[CTN_MG_3]]="","",Table1[[#This Row],[SISA X]])</f>
        <v/>
      </c>
      <c r="AQ513" s="2" t="str">
        <f ca="1">IF(Table1[[#This Row],[QTY_ECER_MG_3]]="","",Table1[[#This Row],[STN SISA X]])</f>
        <v/>
      </c>
      <c r="AR513" s="4" t="str">
        <f ca="1">IF(Table1[[#This Row],[CTN_MG_3]]="","",COUNT(AO$6:AO513))</f>
        <v/>
      </c>
      <c r="AS513" s="4">
        <f ca="1">IF(AND(Table1[[#This Row],[TGL_H]]&gt;=$3:$3,Table1[[#This Row],[TGL_H]]&lt;=$4:$4),Table1[[#This Row],[CTN]],"")</f>
        <v>2</v>
      </c>
      <c r="AT513" s="4" t="str">
        <f ca="1">IF(Table1[[#This Row],[CTN_MG_4]]="","",Table1[[#This Row],[SISA X]])</f>
        <v/>
      </c>
      <c r="AU513" s="4" t="str">
        <f ca="1">IF(Table1[[#This Row],[QTY_ECER_MG_4]]="","",Table1[[#This Row],[STN SISA X]])</f>
        <v/>
      </c>
      <c r="AV513" s="4">
        <f ca="1">IF(Table1[[#This Row],[CTN_MG_4]]="","",COUNT(AS$6:AS513))</f>
        <v>20</v>
      </c>
      <c r="AW513" s="4">
        <f ca="1">IF(Table1[[#This Row],[ID_4]]="",IF(Table1[[#This Row],[ID_3]]="",IF(Table1[[#This Row],[ID_2]]="",IF(Table1[[#This Row],[ID_1]]="","",1),2),3),4)</f>
        <v>4</v>
      </c>
      <c r="AX513" s="3">
        <f ca="1">INDEX([1]!NOTA[TGL_H],Table1[[#This Row],[//NOTA]])</f>
        <v>45131</v>
      </c>
    </row>
    <row r="514" spans="1:50" x14ac:dyDescent="0.25">
      <c r="A514" s="1">
        <v>635</v>
      </c>
      <c r="D514" s="4" t="str">
        <f ca="1">INDEX([1]!NOTA[NB NOTA_C_QTY],Table1[[#This Row],[//NOTA]])</f>
        <v>colorpencilcps12jk12box24setartomoro</v>
      </c>
      <c r="E514" s="4" t="str">
        <f ca="1">INDEX([1]!NOTA[NB NOTA_C_QTY],Table1[[#This Row],[//NOTA]])&amp;Table1[[#This Row],[MINGGU]]</f>
        <v>colorpencilcps12jk12box24setartomoro4</v>
      </c>
      <c r="F514" s="4">
        <f t="shared" si="13"/>
        <v>635</v>
      </c>
      <c r="G514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14" s="4">
        <f ca="1">MATCH(Table1[[#This Row],[NB NOTA_C_QTY]],[2]!db[NB NOTA_C_QTY+F],0)</f>
        <v>780</v>
      </c>
      <c r="I514" s="4" t="str">
        <f ca="1">INDEX(INDIRECT($4:$4),Table1[//DB])</f>
        <v>PW JK 12W CP-S12 pendek</v>
      </c>
      <c r="J514" s="4" t="str">
        <f ca="1">INDEX(INDIRECT($4:$4),Table1[//DB])</f>
        <v>ARTO MORO</v>
      </c>
      <c r="K514" s="5" t="str">
        <f ca="1">INDEX(INDIRECT($4:$4),Table1[//DB])</f>
        <v>ATALI</v>
      </c>
      <c r="L514" s="4" t="str">
        <f ca="1">INDEX(INDIRECT($4:$4),Table1[//DB])</f>
        <v>12 BOX (24 SET)</v>
      </c>
      <c r="M514" s="4" t="str">
        <f ca="1">INDEX(INDIRECT($4:$4),Table1[//DB])</f>
        <v>pw</v>
      </c>
      <c r="N514" s="4" t="str">
        <f ca="1">INDEX(INDIRECT($4:$4),Table1[//DB])</f>
        <v>12</v>
      </c>
      <c r="O514" s="4" t="str">
        <f ca="1">INDEX(INDIRECT($4:$4),Table1[//DB])</f>
        <v>BOX</v>
      </c>
      <c r="P514" s="4" t="str">
        <f ca="1">INDEX(INDIRECT($4:$4),Table1[//DB])</f>
        <v>24</v>
      </c>
      <c r="Q514" s="4" t="str">
        <f ca="1">INDEX(INDIRECT($4:$4),Table1[//DB])</f>
        <v>SET</v>
      </c>
      <c r="R514" s="4" t="str">
        <f ca="1">INDEX(INDIRECT($4:$4),Table1[//DB])</f>
        <v/>
      </c>
      <c r="S514" s="4" t="str">
        <f ca="1">INDEX(INDIRECT($4:$4),Table1[//DB])</f>
        <v/>
      </c>
      <c r="T514" s="4">
        <f ca="1">INDEX(INDIRECT($4:$4),Table1[//DB])</f>
        <v>288</v>
      </c>
      <c r="U514" s="4" t="str">
        <f ca="1">INDEX(INDIRECT($4:$4),Table1[//DB])</f>
        <v>SET</v>
      </c>
      <c r="V514" s="4"/>
      <c r="W514" s="2">
        <f>INDEX([1]!NOTA[C],Table1[[#This Row],[//NOTA]])</f>
        <v>1</v>
      </c>
      <c r="X514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514" s="2">
        <f ca="1">INDEX(INDIRECT($2:$2),Table1[//NOTA])</f>
        <v>0</v>
      </c>
      <c r="Z514" s="2">
        <f>IF(Table1[[#This Row],[CTN]]&lt;1,"",INDEX([1]!NOTA[QTY],Table1[[#This Row],[//NOTA]]))</f>
        <v>288</v>
      </c>
      <c r="AA514" s="2" t="str">
        <f>IF(Table1[[#This Row],[CTN]]&lt;1,"",INDEX([1]!NOTA[STN],Table1[[#This Row],[//NOTA]]))</f>
        <v>SET</v>
      </c>
      <c r="AB51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C514" s="4" t="str">
        <f>IF(Table1[[#This Row],[CTN]]&lt;1,INDEX([1]!NOTA[QTY],Table1[[#This Row],[//NOTA]]),"")</f>
        <v/>
      </c>
      <c r="AD514" s="4" t="str">
        <f>IF(Table1[[#This Row],[SISA]]="","",INDEX([1]!NOTA[STN],Table1[[#This Row],[//NOTA]]))</f>
        <v/>
      </c>
      <c r="AE51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14" s="2" t="str">
        <f>IF(Table1[[#This Row],[SISA X]]="","",Table1[[#This Row],[STN X]])</f>
        <v/>
      </c>
      <c r="AG514" s="2" t="str">
        <f ca="1">IF(AND(AX$5:AX$592&gt;=$3:$3,AX$5:AX$592&lt;=$4:$4),Table1[[#This Row],[CTN]],"")</f>
        <v/>
      </c>
      <c r="AH514" s="2" t="str">
        <f ca="1">IF(Table1[[#This Row],[CTN_MG_1]]="","",Table1[[#This Row],[SISA X]])</f>
        <v/>
      </c>
      <c r="AI514" s="2" t="str">
        <f ca="1">IF(Table1[[#This Row],[QTY_ECER_MG_1]]="","",Table1[[#This Row],[STN SISA X]])</f>
        <v/>
      </c>
      <c r="AJ514" s="2" t="str">
        <f ca="1">IF(Table1[[#This Row],[CTN_MG_1]]="","",COUNT(AG$6:AG514))</f>
        <v/>
      </c>
      <c r="AK514" s="2" t="str">
        <f ca="1">IF(AND(Table1[TGL_H]&gt;=$3:$3,Table1[TGL_H]&lt;=$4:$4),Table1[CTN],"")</f>
        <v/>
      </c>
      <c r="AL514" s="2" t="str">
        <f ca="1">IF(Table1[[#This Row],[CTN_MG_2]]="","",Table1[[#This Row],[SISA X]])</f>
        <v/>
      </c>
      <c r="AM514" s="2" t="str">
        <f ca="1">IF(Table1[[#This Row],[QTY_ECER_MG_2]]="","",Table1[[#This Row],[STN SISA X]])</f>
        <v/>
      </c>
      <c r="AN514" s="2" t="str">
        <f ca="1">IF(Table1[[#This Row],[CTN_MG_2]]="","",COUNT(AK$6:AK514))</f>
        <v/>
      </c>
      <c r="AO514" s="2" t="str">
        <f ca="1">IF(AND(AX$5:AX$592&gt;=$3:$3,AX$5:AX$592&lt;=$4:$4),Table1[[#This Row],[CTN]],"")</f>
        <v/>
      </c>
      <c r="AP514" s="2" t="str">
        <f ca="1">IF(Table1[[#This Row],[CTN_MG_3]]="","",Table1[[#This Row],[SISA X]])</f>
        <v/>
      </c>
      <c r="AQ514" s="2" t="str">
        <f ca="1">IF(Table1[[#This Row],[QTY_ECER_MG_3]]="","",Table1[[#This Row],[STN SISA X]])</f>
        <v/>
      </c>
      <c r="AR514" s="4" t="str">
        <f ca="1">IF(Table1[[#This Row],[CTN_MG_3]]="","",COUNT(AO$6:AO514))</f>
        <v/>
      </c>
      <c r="AS514" s="4">
        <f ca="1">IF(AND(Table1[[#This Row],[TGL_H]]&gt;=$3:$3,Table1[[#This Row],[TGL_H]]&lt;=$4:$4),Table1[[#This Row],[CTN]],"")</f>
        <v>1</v>
      </c>
      <c r="AT514" s="4" t="str">
        <f ca="1">IF(Table1[[#This Row],[CTN_MG_4]]="","",Table1[[#This Row],[SISA X]])</f>
        <v/>
      </c>
      <c r="AU514" s="4" t="str">
        <f ca="1">IF(Table1[[#This Row],[QTY_ECER_MG_4]]="","",Table1[[#This Row],[STN SISA X]])</f>
        <v/>
      </c>
      <c r="AV514" s="4">
        <f ca="1">IF(Table1[[#This Row],[CTN_MG_4]]="","",COUNT(AS$6:AS514))</f>
        <v>21</v>
      </c>
      <c r="AW514" s="4">
        <f ca="1">IF(Table1[[#This Row],[ID_4]]="",IF(Table1[[#This Row],[ID_3]]="",IF(Table1[[#This Row],[ID_2]]="",IF(Table1[[#This Row],[ID_1]]="","",1),2),3),4)</f>
        <v>4</v>
      </c>
      <c r="AX514" s="3">
        <f ca="1">INDEX([1]!NOTA[TGL_H],Table1[[#This Row],[//NOTA]])</f>
        <v>45131</v>
      </c>
    </row>
    <row r="515" spans="1:50" x14ac:dyDescent="0.25">
      <c r="A515" s="1">
        <v>636</v>
      </c>
      <c r="D515" s="4" t="str">
        <f ca="1">INDEX([1]!NOTA[NB NOTA_C_QTY],Table1[[#This Row],[//NOTA]])</f>
        <v>sharpenerb23jk60lsnartomoro</v>
      </c>
      <c r="E515" s="4" t="str">
        <f ca="1">INDEX([1]!NOTA[NB NOTA_C_QTY],Table1[[#This Row],[//NOTA]])&amp;Table1[[#This Row],[MINGGU]]</f>
        <v>sharpenerb23jk60lsnartomoro4</v>
      </c>
      <c r="F515" s="4">
        <f t="shared" si="13"/>
        <v>636</v>
      </c>
      <c r="G515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15" s="4">
        <f ca="1">MATCH(Table1[[#This Row],[NB NOTA_C_QTY]],[2]!db[NB NOTA_C_QTY+F],0)</f>
        <v>7</v>
      </c>
      <c r="I515" s="4" t="str">
        <f ca="1">INDEX(INDIRECT($4:$4),Table1[//DB])</f>
        <v>Asahan JK B-23</v>
      </c>
      <c r="J515" s="4" t="str">
        <f ca="1">INDEX(INDIRECT($4:$4),Table1[//DB])</f>
        <v>ARTO MORO</v>
      </c>
      <c r="K515" s="5" t="str">
        <f ca="1">INDEX(INDIRECT($4:$4),Table1[//DB])</f>
        <v>ATALI</v>
      </c>
      <c r="L515" s="4" t="str">
        <f ca="1">INDEX(INDIRECT($4:$4),Table1[//DB])</f>
        <v>60 LSN</v>
      </c>
      <c r="M515" s="4" t="str">
        <f ca="1">INDEX(INDIRECT($4:$4),Table1[//DB])</f>
        <v>asahan</v>
      </c>
      <c r="N515" s="4" t="str">
        <f ca="1">INDEX(INDIRECT($4:$4),Table1[//DB])</f>
        <v>60</v>
      </c>
      <c r="O515" s="4" t="str">
        <f ca="1">INDEX(INDIRECT($4:$4),Table1[//DB])</f>
        <v>LSN</v>
      </c>
      <c r="P515" s="4">
        <f ca="1">INDEX(INDIRECT($4:$4),Table1[//DB])</f>
        <v>12</v>
      </c>
      <c r="Q515" s="4" t="str">
        <f ca="1">INDEX(INDIRECT($4:$4),Table1[//DB])</f>
        <v>PCS</v>
      </c>
      <c r="R515" s="4" t="str">
        <f ca="1">INDEX(INDIRECT($4:$4),Table1[//DB])</f>
        <v/>
      </c>
      <c r="S515" s="4" t="str">
        <f ca="1">INDEX(INDIRECT($4:$4),Table1[//DB])</f>
        <v/>
      </c>
      <c r="T515" s="4">
        <f ca="1">INDEX(INDIRECT($4:$4),Table1[//DB])</f>
        <v>720</v>
      </c>
      <c r="U515" s="4" t="str">
        <f ca="1">INDEX(INDIRECT($4:$4),Table1[//DB])</f>
        <v>PCS</v>
      </c>
      <c r="V515" s="4"/>
      <c r="W515" s="2">
        <f>INDEX([1]!NOTA[C],Table1[[#This Row],[//NOTA]])</f>
        <v>2</v>
      </c>
      <c r="X515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515" s="2">
        <f ca="1">INDEX(INDIRECT($2:$2),Table1[//NOTA])</f>
        <v>2</v>
      </c>
      <c r="Z515" s="2">
        <f>IF(Table1[[#This Row],[CTN]]&lt;1,"",INDEX([1]!NOTA[QTY],Table1[[#This Row],[//NOTA]]))</f>
        <v>120</v>
      </c>
      <c r="AA515" s="2" t="str">
        <f>IF(Table1[[#This Row],[CTN]]&lt;1,"",INDEX([1]!NOTA[STN],Table1[[#This Row],[//NOTA]]))</f>
        <v>BOX</v>
      </c>
      <c r="AB51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1440</v>
      </c>
      <c r="AC515" s="4" t="str">
        <f>IF(Table1[[#This Row],[CTN]]&lt;1,INDEX([1]!NOTA[QTY],Table1[[#This Row],[//NOTA]]),"")</f>
        <v/>
      </c>
      <c r="AD515" s="4" t="str">
        <f>IF(Table1[[#This Row],[SISA]]="","",INDEX([1]!NOTA[STN],Table1[[#This Row],[//NOTA]]))</f>
        <v/>
      </c>
      <c r="AE51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15" s="2" t="str">
        <f>IF(Table1[[#This Row],[SISA X]]="","",Table1[[#This Row],[STN X]])</f>
        <v/>
      </c>
      <c r="AG515" s="2" t="str">
        <f ca="1">IF(AND(AX$5:AX$592&gt;=$3:$3,AX$5:AX$592&lt;=$4:$4),Table1[[#This Row],[CTN]],"")</f>
        <v/>
      </c>
      <c r="AH515" s="2" t="str">
        <f ca="1">IF(Table1[[#This Row],[CTN_MG_1]]="","",Table1[[#This Row],[SISA X]])</f>
        <v/>
      </c>
      <c r="AI515" s="2" t="str">
        <f ca="1">IF(Table1[[#This Row],[QTY_ECER_MG_1]]="","",Table1[[#This Row],[STN SISA X]])</f>
        <v/>
      </c>
      <c r="AJ515" s="2" t="str">
        <f ca="1">IF(Table1[[#This Row],[CTN_MG_1]]="","",COUNT(AG$6:AG515))</f>
        <v/>
      </c>
      <c r="AK515" s="2" t="str">
        <f ca="1">IF(AND(Table1[TGL_H]&gt;=$3:$3,Table1[TGL_H]&lt;=$4:$4),Table1[CTN],"")</f>
        <v/>
      </c>
      <c r="AL515" s="2" t="str">
        <f ca="1">IF(Table1[[#This Row],[CTN_MG_2]]="","",Table1[[#This Row],[SISA X]])</f>
        <v/>
      </c>
      <c r="AM515" s="2" t="str">
        <f ca="1">IF(Table1[[#This Row],[QTY_ECER_MG_2]]="","",Table1[[#This Row],[STN SISA X]])</f>
        <v/>
      </c>
      <c r="AN515" s="2" t="str">
        <f ca="1">IF(Table1[[#This Row],[CTN_MG_2]]="","",COUNT(AK$6:AK515))</f>
        <v/>
      </c>
      <c r="AO515" s="2" t="str">
        <f ca="1">IF(AND(AX$5:AX$592&gt;=$3:$3,AX$5:AX$592&lt;=$4:$4),Table1[[#This Row],[CTN]],"")</f>
        <v/>
      </c>
      <c r="AP515" s="2" t="str">
        <f ca="1">IF(Table1[[#This Row],[CTN_MG_3]]="","",Table1[[#This Row],[SISA X]])</f>
        <v/>
      </c>
      <c r="AQ515" s="2" t="str">
        <f ca="1">IF(Table1[[#This Row],[QTY_ECER_MG_3]]="","",Table1[[#This Row],[STN SISA X]])</f>
        <v/>
      </c>
      <c r="AR515" s="4" t="str">
        <f ca="1">IF(Table1[[#This Row],[CTN_MG_3]]="","",COUNT(AO$6:AO515))</f>
        <v/>
      </c>
      <c r="AS515" s="4">
        <f ca="1">IF(AND(Table1[[#This Row],[TGL_H]]&gt;=$3:$3,Table1[[#This Row],[TGL_H]]&lt;=$4:$4),Table1[[#This Row],[CTN]],"")</f>
        <v>2</v>
      </c>
      <c r="AT515" s="4" t="str">
        <f ca="1">IF(Table1[[#This Row],[CTN_MG_4]]="","",Table1[[#This Row],[SISA X]])</f>
        <v/>
      </c>
      <c r="AU515" s="4" t="str">
        <f ca="1">IF(Table1[[#This Row],[QTY_ECER_MG_4]]="","",Table1[[#This Row],[STN SISA X]])</f>
        <v/>
      </c>
      <c r="AV515" s="4">
        <f ca="1">IF(Table1[[#This Row],[CTN_MG_4]]="","",COUNT(AS$6:AS515))</f>
        <v>22</v>
      </c>
      <c r="AW515" s="4">
        <f ca="1">IF(Table1[[#This Row],[ID_4]]="",IF(Table1[[#This Row],[ID_3]]="",IF(Table1[[#This Row],[ID_2]]="",IF(Table1[[#This Row],[ID_1]]="","",1),2),3),4)</f>
        <v>4</v>
      </c>
      <c r="AX515" s="3">
        <f ca="1">INDEX([1]!NOTA[TGL_H],Table1[[#This Row],[//NOTA]])</f>
        <v>45131</v>
      </c>
    </row>
    <row r="516" spans="1:50" x14ac:dyDescent="0.25">
      <c r="A516" s="1">
        <v>637</v>
      </c>
      <c r="D516" s="4" t="str">
        <f ca="1">INDEX([1]!NOTA[NB NOTA_C_QTY],Table1[[#This Row],[//NOTA]])</f>
        <v>sharpenerb24jk60lsnartomoro</v>
      </c>
      <c r="E516" s="4" t="str">
        <f ca="1">INDEX([1]!NOTA[NB NOTA_C_QTY],Table1[[#This Row],[//NOTA]])&amp;Table1[[#This Row],[MINGGU]]</f>
        <v>sharpenerb24jk60lsnartomoro4</v>
      </c>
      <c r="F516" s="4">
        <f t="shared" si="13"/>
        <v>637</v>
      </c>
      <c r="G516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16" s="4">
        <f ca="1">MATCH(Table1[[#This Row],[NB NOTA_C_QTY]],[2]!db[NB NOTA_C_QTY+F],0)</f>
        <v>8</v>
      </c>
      <c r="I516" s="4" t="str">
        <f ca="1">INDEX(INDIRECT($4:$4),Table1[//DB])</f>
        <v>Asahan JK B-24</v>
      </c>
      <c r="J516" s="4" t="str">
        <f ca="1">INDEX(INDIRECT($4:$4),Table1[//DB])</f>
        <v>ARTO MORO</v>
      </c>
      <c r="K516" s="5" t="str">
        <f ca="1">INDEX(INDIRECT($4:$4),Table1[//DB])</f>
        <v>ATALI</v>
      </c>
      <c r="L516" s="4" t="str">
        <f ca="1">INDEX(INDIRECT($4:$4),Table1[//DB])</f>
        <v>60 LSN</v>
      </c>
      <c r="M516" s="4" t="str">
        <f ca="1">INDEX(INDIRECT($4:$4),Table1[//DB])</f>
        <v>asahan</v>
      </c>
      <c r="N516" s="4" t="str">
        <f ca="1">INDEX(INDIRECT($4:$4),Table1[//DB])</f>
        <v>60</v>
      </c>
      <c r="O516" s="4" t="str">
        <f ca="1">INDEX(INDIRECT($4:$4),Table1[//DB])</f>
        <v>LSN</v>
      </c>
      <c r="P516" s="4">
        <f ca="1">INDEX(INDIRECT($4:$4),Table1[//DB])</f>
        <v>12</v>
      </c>
      <c r="Q516" s="4" t="str">
        <f ca="1">INDEX(INDIRECT($4:$4),Table1[//DB])</f>
        <v>PCS</v>
      </c>
      <c r="R516" s="4" t="str">
        <f ca="1">INDEX(INDIRECT($4:$4),Table1[//DB])</f>
        <v/>
      </c>
      <c r="S516" s="4" t="str">
        <f ca="1">INDEX(INDIRECT($4:$4),Table1[//DB])</f>
        <v/>
      </c>
      <c r="T516" s="4">
        <f ca="1">INDEX(INDIRECT($4:$4),Table1[//DB])</f>
        <v>720</v>
      </c>
      <c r="U516" s="4" t="str">
        <f ca="1">INDEX(INDIRECT($4:$4),Table1[//DB])</f>
        <v>PCS</v>
      </c>
      <c r="V516" s="4"/>
      <c r="W516" s="2">
        <f>INDEX([1]!NOTA[C],Table1[[#This Row],[//NOTA]])</f>
        <v>1</v>
      </c>
      <c r="X516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516" s="2">
        <f ca="1">INDEX(INDIRECT($2:$2),Table1[//NOTA])</f>
        <v>1</v>
      </c>
      <c r="Z516" s="2">
        <f>IF(Table1[[#This Row],[CTN]]&lt;1,"",INDEX([1]!NOTA[QTY],Table1[[#This Row],[//NOTA]]))</f>
        <v>60</v>
      </c>
      <c r="AA516" s="2" t="str">
        <f>IF(Table1[[#This Row],[CTN]]&lt;1,"",INDEX([1]!NOTA[STN],Table1[[#This Row],[//NOTA]]))</f>
        <v>BOX</v>
      </c>
      <c r="AB51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</v>
      </c>
      <c r="AC516" s="4" t="str">
        <f>IF(Table1[[#This Row],[CTN]]&lt;1,INDEX([1]!NOTA[QTY],Table1[[#This Row],[//NOTA]]),"")</f>
        <v/>
      </c>
      <c r="AD516" s="4" t="str">
        <f>IF(Table1[[#This Row],[SISA]]="","",INDEX([1]!NOTA[STN],Table1[[#This Row],[//NOTA]]))</f>
        <v/>
      </c>
      <c r="AE51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16" s="2" t="str">
        <f>IF(Table1[[#This Row],[SISA X]]="","",Table1[[#This Row],[STN X]])</f>
        <v/>
      </c>
      <c r="AG516" s="2" t="str">
        <f ca="1">IF(AND(AX$5:AX$592&gt;=$3:$3,AX$5:AX$592&lt;=$4:$4),Table1[[#This Row],[CTN]],"")</f>
        <v/>
      </c>
      <c r="AH516" s="2" t="str">
        <f ca="1">IF(Table1[[#This Row],[CTN_MG_1]]="","",Table1[[#This Row],[SISA X]])</f>
        <v/>
      </c>
      <c r="AI516" s="2" t="str">
        <f ca="1">IF(Table1[[#This Row],[QTY_ECER_MG_1]]="","",Table1[[#This Row],[STN SISA X]])</f>
        <v/>
      </c>
      <c r="AJ516" s="2" t="str">
        <f ca="1">IF(Table1[[#This Row],[CTN_MG_1]]="","",COUNT(AG$6:AG516))</f>
        <v/>
      </c>
      <c r="AK516" s="2" t="str">
        <f ca="1">IF(AND(Table1[TGL_H]&gt;=$3:$3,Table1[TGL_H]&lt;=$4:$4),Table1[CTN],"")</f>
        <v/>
      </c>
      <c r="AL516" s="2" t="str">
        <f ca="1">IF(Table1[[#This Row],[CTN_MG_2]]="","",Table1[[#This Row],[SISA X]])</f>
        <v/>
      </c>
      <c r="AM516" s="2" t="str">
        <f ca="1">IF(Table1[[#This Row],[QTY_ECER_MG_2]]="","",Table1[[#This Row],[STN SISA X]])</f>
        <v/>
      </c>
      <c r="AN516" s="2" t="str">
        <f ca="1">IF(Table1[[#This Row],[CTN_MG_2]]="","",COUNT(AK$6:AK516))</f>
        <v/>
      </c>
      <c r="AO516" s="2" t="str">
        <f ca="1">IF(AND(AX$5:AX$592&gt;=$3:$3,AX$5:AX$592&lt;=$4:$4),Table1[[#This Row],[CTN]],"")</f>
        <v/>
      </c>
      <c r="AP516" s="2" t="str">
        <f ca="1">IF(Table1[[#This Row],[CTN_MG_3]]="","",Table1[[#This Row],[SISA X]])</f>
        <v/>
      </c>
      <c r="AQ516" s="2" t="str">
        <f ca="1">IF(Table1[[#This Row],[QTY_ECER_MG_3]]="","",Table1[[#This Row],[STN SISA X]])</f>
        <v/>
      </c>
      <c r="AR516" s="4" t="str">
        <f ca="1">IF(Table1[[#This Row],[CTN_MG_3]]="","",COUNT(AO$6:AO516))</f>
        <v/>
      </c>
      <c r="AS516" s="4">
        <f ca="1">IF(AND(Table1[[#This Row],[TGL_H]]&gt;=$3:$3,Table1[[#This Row],[TGL_H]]&lt;=$4:$4),Table1[[#This Row],[CTN]],"")</f>
        <v>1</v>
      </c>
      <c r="AT516" s="4" t="str">
        <f ca="1">IF(Table1[[#This Row],[CTN_MG_4]]="","",Table1[[#This Row],[SISA X]])</f>
        <v/>
      </c>
      <c r="AU516" s="4" t="str">
        <f ca="1">IF(Table1[[#This Row],[QTY_ECER_MG_4]]="","",Table1[[#This Row],[STN SISA X]])</f>
        <v/>
      </c>
      <c r="AV516" s="4">
        <f ca="1">IF(Table1[[#This Row],[CTN_MG_4]]="","",COUNT(AS$6:AS516))</f>
        <v>23</v>
      </c>
      <c r="AW516" s="4">
        <f ca="1">IF(Table1[[#This Row],[ID_4]]="",IF(Table1[[#This Row],[ID_3]]="",IF(Table1[[#This Row],[ID_2]]="",IF(Table1[[#This Row],[ID_1]]="","",1),2),3),4)</f>
        <v>4</v>
      </c>
      <c r="AX516" s="3">
        <f ca="1">INDEX([1]!NOTA[TGL_H],Table1[[#This Row],[//NOTA]])</f>
        <v>45131</v>
      </c>
    </row>
    <row r="517" spans="1:50" x14ac:dyDescent="0.25">
      <c r="A517" s="1">
        <v>638</v>
      </c>
      <c r="D517" s="4" t="str">
        <f ca="1">INDEX([1]!NOTA[NB NOTA_C_QTY],Table1[[#This Row],[//NOTA]])</f>
        <v>sharpenerb24ptljk60lsnartomoro</v>
      </c>
      <c r="E517" s="4" t="str">
        <f ca="1">INDEX([1]!NOTA[NB NOTA_C_QTY],Table1[[#This Row],[//NOTA]])&amp;Table1[[#This Row],[MINGGU]]</f>
        <v>sharpenerb24ptljk60lsnartomoro4</v>
      </c>
      <c r="F517" s="4">
        <f t="shared" si="13"/>
        <v>638</v>
      </c>
      <c r="G517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17" s="4">
        <f ca="1">MATCH(Table1[[#This Row],[NB NOTA_C_QTY]],[2]!db[NB NOTA_C_QTY+F],0)</f>
        <v>9</v>
      </c>
      <c r="I517" s="4" t="str">
        <f ca="1">INDEX(INDIRECT($4:$4),Table1[//DB])</f>
        <v>Asahan JK B-24 PTL</v>
      </c>
      <c r="J517" s="4" t="str">
        <f ca="1">INDEX(INDIRECT($4:$4),Table1[//DB])</f>
        <v>ARTO MORO</v>
      </c>
      <c r="K517" s="5" t="str">
        <f ca="1">INDEX(INDIRECT($4:$4),Table1[//DB])</f>
        <v>ATALI</v>
      </c>
      <c r="L517" s="4" t="str">
        <f ca="1">INDEX(INDIRECT($4:$4),Table1[//DB])</f>
        <v>60 LSN</v>
      </c>
      <c r="M517" s="4" t="str">
        <f ca="1">INDEX(INDIRECT($4:$4),Table1[//DB])</f>
        <v>asaham</v>
      </c>
      <c r="N517" s="4" t="str">
        <f ca="1">INDEX(INDIRECT($4:$4),Table1[//DB])</f>
        <v>60</v>
      </c>
      <c r="O517" s="4" t="str">
        <f ca="1">INDEX(INDIRECT($4:$4),Table1[//DB])</f>
        <v>LSN</v>
      </c>
      <c r="P517" s="4">
        <f ca="1">INDEX(INDIRECT($4:$4),Table1[//DB])</f>
        <v>12</v>
      </c>
      <c r="Q517" s="4" t="str">
        <f ca="1">INDEX(INDIRECT($4:$4),Table1[//DB])</f>
        <v>PCS</v>
      </c>
      <c r="R517" s="4" t="str">
        <f ca="1">INDEX(INDIRECT($4:$4),Table1[//DB])</f>
        <v/>
      </c>
      <c r="S517" s="4" t="str">
        <f ca="1">INDEX(INDIRECT($4:$4),Table1[//DB])</f>
        <v/>
      </c>
      <c r="T517" s="4">
        <f ca="1">INDEX(INDIRECT($4:$4),Table1[//DB])</f>
        <v>720</v>
      </c>
      <c r="U517" s="4" t="str">
        <f ca="1">INDEX(INDIRECT($4:$4),Table1[//DB])</f>
        <v>PCS</v>
      </c>
      <c r="V517" s="4"/>
      <c r="W517" s="2">
        <f>INDEX([1]!NOTA[C],Table1[[#This Row],[//NOTA]])</f>
        <v>1</v>
      </c>
      <c r="X517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517" s="2">
        <f ca="1">INDEX(INDIRECT($2:$2),Table1[//NOTA])</f>
        <v>1</v>
      </c>
      <c r="Z517" s="2">
        <f>IF(Table1[[#This Row],[CTN]]&lt;1,"",INDEX([1]!NOTA[QTY],Table1[[#This Row],[//NOTA]]))</f>
        <v>60</v>
      </c>
      <c r="AA517" s="2" t="str">
        <f>IF(Table1[[#This Row],[CTN]]&lt;1,"",INDEX([1]!NOTA[STN],Table1[[#This Row],[//NOTA]]))</f>
        <v>BOX</v>
      </c>
      <c r="AB51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</v>
      </c>
      <c r="AC517" s="4" t="str">
        <f>IF(Table1[[#This Row],[CTN]]&lt;1,INDEX([1]!NOTA[QTY],Table1[[#This Row],[//NOTA]]),"")</f>
        <v/>
      </c>
      <c r="AD517" s="4" t="str">
        <f>IF(Table1[[#This Row],[SISA]]="","",INDEX([1]!NOTA[STN],Table1[[#This Row],[//NOTA]]))</f>
        <v/>
      </c>
      <c r="AE51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17" s="2" t="str">
        <f>IF(Table1[[#This Row],[SISA X]]="","",Table1[[#This Row],[STN X]])</f>
        <v/>
      </c>
      <c r="AG517" s="2" t="str">
        <f ca="1">IF(AND(AX$5:AX$592&gt;=$3:$3,AX$5:AX$592&lt;=$4:$4),Table1[[#This Row],[CTN]],"")</f>
        <v/>
      </c>
      <c r="AH517" s="2" t="str">
        <f ca="1">IF(Table1[[#This Row],[CTN_MG_1]]="","",Table1[[#This Row],[SISA X]])</f>
        <v/>
      </c>
      <c r="AI517" s="2" t="str">
        <f ca="1">IF(Table1[[#This Row],[QTY_ECER_MG_1]]="","",Table1[[#This Row],[STN SISA X]])</f>
        <v/>
      </c>
      <c r="AJ517" s="2" t="str">
        <f ca="1">IF(Table1[[#This Row],[CTN_MG_1]]="","",COUNT(AG$6:AG517))</f>
        <v/>
      </c>
      <c r="AK517" s="2" t="str">
        <f ca="1">IF(AND(Table1[TGL_H]&gt;=$3:$3,Table1[TGL_H]&lt;=$4:$4),Table1[CTN],"")</f>
        <v/>
      </c>
      <c r="AL517" s="2" t="str">
        <f ca="1">IF(Table1[[#This Row],[CTN_MG_2]]="","",Table1[[#This Row],[SISA X]])</f>
        <v/>
      </c>
      <c r="AM517" s="2" t="str">
        <f ca="1">IF(Table1[[#This Row],[QTY_ECER_MG_2]]="","",Table1[[#This Row],[STN SISA X]])</f>
        <v/>
      </c>
      <c r="AN517" s="2" t="str">
        <f ca="1">IF(Table1[[#This Row],[CTN_MG_2]]="","",COUNT(AK$6:AK517))</f>
        <v/>
      </c>
      <c r="AO517" s="2" t="str">
        <f ca="1">IF(AND(AX$5:AX$592&gt;=$3:$3,AX$5:AX$592&lt;=$4:$4),Table1[[#This Row],[CTN]],"")</f>
        <v/>
      </c>
      <c r="AP517" s="2" t="str">
        <f ca="1">IF(Table1[[#This Row],[CTN_MG_3]]="","",Table1[[#This Row],[SISA X]])</f>
        <v/>
      </c>
      <c r="AQ517" s="2" t="str">
        <f ca="1">IF(Table1[[#This Row],[QTY_ECER_MG_3]]="","",Table1[[#This Row],[STN SISA X]])</f>
        <v/>
      </c>
      <c r="AR517" s="4" t="str">
        <f ca="1">IF(Table1[[#This Row],[CTN_MG_3]]="","",COUNT(AO$6:AO517))</f>
        <v/>
      </c>
      <c r="AS517" s="4">
        <f ca="1">IF(AND(Table1[[#This Row],[TGL_H]]&gt;=$3:$3,Table1[[#This Row],[TGL_H]]&lt;=$4:$4),Table1[[#This Row],[CTN]],"")</f>
        <v>1</v>
      </c>
      <c r="AT517" s="4" t="str">
        <f ca="1">IF(Table1[[#This Row],[CTN_MG_4]]="","",Table1[[#This Row],[SISA X]])</f>
        <v/>
      </c>
      <c r="AU517" s="4" t="str">
        <f ca="1">IF(Table1[[#This Row],[QTY_ECER_MG_4]]="","",Table1[[#This Row],[STN SISA X]])</f>
        <v/>
      </c>
      <c r="AV517" s="4">
        <f ca="1">IF(Table1[[#This Row],[CTN_MG_4]]="","",COUNT(AS$6:AS517))</f>
        <v>24</v>
      </c>
      <c r="AW517" s="4">
        <f ca="1">IF(Table1[[#This Row],[ID_4]]="",IF(Table1[[#This Row],[ID_3]]="",IF(Table1[[#This Row],[ID_2]]="",IF(Table1[[#This Row],[ID_1]]="","",1),2),3),4)</f>
        <v>4</v>
      </c>
      <c r="AX517" s="3">
        <f ca="1">INDEX([1]!NOTA[TGL_H],Table1[[#This Row],[//NOTA]])</f>
        <v>45131</v>
      </c>
    </row>
    <row r="518" spans="1:50" x14ac:dyDescent="0.25">
      <c r="A518" s="1">
        <v>640</v>
      </c>
      <c r="D518" s="4" t="str">
        <f ca="1">INDEX([1]!NOTA[NB NOTA_C_QTY],Table1[[#This Row],[//NOTA]])</f>
        <v>staplerhd10jk20lsnartomoro</v>
      </c>
      <c r="E518" s="4" t="str">
        <f ca="1">INDEX([1]!NOTA[NB NOTA_C_QTY],Table1[[#This Row],[//NOTA]])&amp;Table1[[#This Row],[MINGGU]]</f>
        <v>staplerhd10jk20lsnartomoro4</v>
      </c>
      <c r="F518" s="4">
        <f t="shared" si="13"/>
        <v>640</v>
      </c>
      <c r="G518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18" s="4">
        <f ca="1">MATCH(Table1[[#This Row],[NB NOTA_C_QTY]],[2]!db[NB NOTA_C_QTY+F],0)</f>
        <v>851</v>
      </c>
      <c r="I518" s="4" t="str">
        <f ca="1">INDEX(INDIRECT($4:$4),Table1[//DB])</f>
        <v>Stapler JK HD-10</v>
      </c>
      <c r="J518" s="4" t="str">
        <f ca="1">INDEX(INDIRECT($4:$4),Table1[//DB])</f>
        <v>ARTO MORO</v>
      </c>
      <c r="K518" s="5" t="str">
        <f ca="1">INDEX(INDIRECT($4:$4),Table1[//DB])</f>
        <v>ATALI</v>
      </c>
      <c r="L518" s="4" t="str">
        <f ca="1">INDEX(INDIRECT($4:$4),Table1[//DB])</f>
        <v>20 LSN</v>
      </c>
      <c r="M518" s="4" t="str">
        <f ca="1">INDEX(INDIRECT($4:$4),Table1[//DB])</f>
        <v>stapler</v>
      </c>
      <c r="N518" s="4" t="str">
        <f ca="1">INDEX(INDIRECT($4:$4),Table1[//DB])</f>
        <v>20</v>
      </c>
      <c r="O518" s="4" t="str">
        <f ca="1">INDEX(INDIRECT($4:$4),Table1[//DB])</f>
        <v>LSN</v>
      </c>
      <c r="P518" s="4">
        <f ca="1">INDEX(INDIRECT($4:$4),Table1[//DB])</f>
        <v>12</v>
      </c>
      <c r="Q518" s="4" t="str">
        <f ca="1">INDEX(INDIRECT($4:$4),Table1[//DB])</f>
        <v>PCS</v>
      </c>
      <c r="R518" s="4" t="str">
        <f ca="1">INDEX(INDIRECT($4:$4),Table1[//DB])</f>
        <v/>
      </c>
      <c r="S518" s="4" t="str">
        <f ca="1">INDEX(INDIRECT($4:$4),Table1[//DB])</f>
        <v/>
      </c>
      <c r="T518" s="4">
        <f ca="1">INDEX(INDIRECT($4:$4),Table1[//DB])</f>
        <v>240</v>
      </c>
      <c r="U518" s="4" t="str">
        <f ca="1">INDEX(INDIRECT($4:$4),Table1[//DB])</f>
        <v>PCS</v>
      </c>
      <c r="V518" s="4"/>
      <c r="W518" s="2">
        <f>INDEX([1]!NOTA[C],Table1[[#This Row],[//NOTA]])</f>
        <v>10</v>
      </c>
      <c r="X518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518" s="2">
        <f ca="1">INDEX(INDIRECT($2:$2),Table1[//NOTA])</f>
        <v>10</v>
      </c>
      <c r="Z518" s="2">
        <f>IF(Table1[[#This Row],[CTN]]&lt;1,"",INDEX([1]!NOTA[QTY],Table1[[#This Row],[//NOTA]]))</f>
        <v>200</v>
      </c>
      <c r="AA518" s="2" t="str">
        <f>IF(Table1[[#This Row],[CTN]]&lt;1,"",INDEX([1]!NOTA[STN],Table1[[#This Row],[//NOTA]]))</f>
        <v>LSN</v>
      </c>
      <c r="AB518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2400</v>
      </c>
      <c r="AC518" s="4" t="str">
        <f>IF(Table1[[#This Row],[CTN]]&lt;1,INDEX([1]!NOTA[QTY],Table1[[#This Row],[//NOTA]]),"")</f>
        <v/>
      </c>
      <c r="AD518" s="4" t="str">
        <f>IF(Table1[[#This Row],[SISA]]="","",INDEX([1]!NOTA[STN],Table1[[#This Row],[//NOTA]]))</f>
        <v/>
      </c>
      <c r="AE51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18" s="2" t="str">
        <f>IF(Table1[[#This Row],[SISA X]]="","",Table1[[#This Row],[STN X]])</f>
        <v/>
      </c>
      <c r="AG518" s="2" t="str">
        <f ca="1">IF(AND(AX$5:AX$592&gt;=$3:$3,AX$5:AX$592&lt;=$4:$4),Table1[[#This Row],[CTN]],"")</f>
        <v/>
      </c>
      <c r="AH518" s="2" t="str">
        <f ca="1">IF(Table1[[#This Row],[CTN_MG_1]]="","",Table1[[#This Row],[SISA X]])</f>
        <v/>
      </c>
      <c r="AI518" s="2" t="str">
        <f ca="1">IF(Table1[[#This Row],[QTY_ECER_MG_1]]="","",Table1[[#This Row],[STN SISA X]])</f>
        <v/>
      </c>
      <c r="AJ518" s="2" t="str">
        <f ca="1">IF(Table1[[#This Row],[CTN_MG_1]]="","",COUNT(AG$6:AG518))</f>
        <v/>
      </c>
      <c r="AK518" s="2" t="str">
        <f ca="1">IF(AND(Table1[TGL_H]&gt;=$3:$3,Table1[TGL_H]&lt;=$4:$4),Table1[CTN],"")</f>
        <v/>
      </c>
      <c r="AL518" s="2" t="str">
        <f ca="1">IF(Table1[[#This Row],[CTN_MG_2]]="","",Table1[[#This Row],[SISA X]])</f>
        <v/>
      </c>
      <c r="AM518" s="2" t="str">
        <f ca="1">IF(Table1[[#This Row],[QTY_ECER_MG_2]]="","",Table1[[#This Row],[STN SISA X]])</f>
        <v/>
      </c>
      <c r="AN518" s="2" t="str">
        <f ca="1">IF(Table1[[#This Row],[CTN_MG_2]]="","",COUNT(AK$6:AK518))</f>
        <v/>
      </c>
      <c r="AO518" s="2" t="str">
        <f ca="1">IF(AND(AX$5:AX$592&gt;=$3:$3,AX$5:AX$592&lt;=$4:$4),Table1[[#This Row],[CTN]],"")</f>
        <v/>
      </c>
      <c r="AP518" s="2" t="str">
        <f ca="1">IF(Table1[[#This Row],[CTN_MG_3]]="","",Table1[[#This Row],[SISA X]])</f>
        <v/>
      </c>
      <c r="AQ518" s="2" t="str">
        <f ca="1">IF(Table1[[#This Row],[QTY_ECER_MG_3]]="","",Table1[[#This Row],[STN SISA X]])</f>
        <v/>
      </c>
      <c r="AR518" s="4" t="str">
        <f ca="1">IF(Table1[[#This Row],[CTN_MG_3]]="","",COUNT(AO$6:AO518))</f>
        <v/>
      </c>
      <c r="AS518" s="4">
        <f ca="1">IF(AND(Table1[[#This Row],[TGL_H]]&gt;=$3:$3,Table1[[#This Row],[TGL_H]]&lt;=$4:$4),Table1[[#This Row],[CTN]],"")</f>
        <v>10</v>
      </c>
      <c r="AT518" s="4" t="str">
        <f ca="1">IF(Table1[[#This Row],[CTN_MG_4]]="","",Table1[[#This Row],[SISA X]])</f>
        <v/>
      </c>
      <c r="AU518" s="4" t="str">
        <f ca="1">IF(Table1[[#This Row],[QTY_ECER_MG_4]]="","",Table1[[#This Row],[STN SISA X]])</f>
        <v/>
      </c>
      <c r="AV518" s="4">
        <f ca="1">IF(Table1[[#This Row],[CTN_MG_4]]="","",COUNT(AS$6:AS518))</f>
        <v>25</v>
      </c>
      <c r="AW518" s="4">
        <f ca="1">IF(Table1[[#This Row],[ID_4]]="",IF(Table1[[#This Row],[ID_3]]="",IF(Table1[[#This Row],[ID_2]]="",IF(Table1[[#This Row],[ID_1]]="","",1),2),3),4)</f>
        <v>4</v>
      </c>
      <c r="AX518" s="3">
        <f ca="1">INDEX([1]!NOTA[TGL_H],Table1[[#This Row],[//NOTA]])</f>
        <v>45131</v>
      </c>
    </row>
    <row r="519" spans="1:50" x14ac:dyDescent="0.25">
      <c r="A519" s="1">
        <v>641</v>
      </c>
      <c r="D519" s="4" t="str">
        <f ca="1">INDEX([1]!NOTA[NB NOTA_C_QTY],Table1[[#This Row],[//NOTA]])</f>
        <v>pencilleadpl1120jk12box72pcsartomoro</v>
      </c>
      <c r="E519" s="4" t="str">
        <f ca="1">INDEX([1]!NOTA[NB NOTA_C_QTY],Table1[[#This Row],[//NOTA]])&amp;Table1[[#This Row],[MINGGU]]</f>
        <v>pencilleadpl1120jk12box72pcsartomoro4</v>
      </c>
      <c r="F519" s="4">
        <f t="shared" si="13"/>
        <v>641</v>
      </c>
      <c r="G519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19" s="4">
        <f ca="1">MATCH(Table1[[#This Row],[NB NOTA_C_QTY]],[2]!db[NB NOTA_C_QTY+F],0)</f>
        <v>695</v>
      </c>
      <c r="I519" s="4" t="str">
        <f ca="1">INDEX(INDIRECT($4:$4),Table1[//DB])</f>
        <v>Pencil lead JK PL-11</v>
      </c>
      <c r="J519" s="4" t="str">
        <f ca="1">INDEX(INDIRECT($4:$4),Table1[//DB])</f>
        <v>ARTO MORO</v>
      </c>
      <c r="K519" s="5" t="str">
        <f ca="1">INDEX(INDIRECT($4:$4),Table1[//DB])</f>
        <v>ATALI</v>
      </c>
      <c r="L519" s="4" t="str">
        <f ca="1">INDEX(INDIRECT($4:$4),Table1[//DB])</f>
        <v>12 BOX (72 PCS)</v>
      </c>
      <c r="M519" s="4" t="str">
        <f ca="1">INDEX(INDIRECT($4:$4),Table1[//DB])</f>
        <v>isi</v>
      </c>
      <c r="N519" s="4" t="str">
        <f ca="1">INDEX(INDIRECT($4:$4),Table1[//DB])</f>
        <v>12</v>
      </c>
      <c r="O519" s="4" t="str">
        <f ca="1">INDEX(INDIRECT($4:$4),Table1[//DB])</f>
        <v>BOX</v>
      </c>
      <c r="P519" s="4" t="str">
        <f ca="1">INDEX(INDIRECT($4:$4),Table1[//DB])</f>
        <v>72</v>
      </c>
      <c r="Q519" s="4" t="str">
        <f ca="1">INDEX(INDIRECT($4:$4),Table1[//DB])</f>
        <v>PCS</v>
      </c>
      <c r="R519" s="4" t="str">
        <f ca="1">INDEX(INDIRECT($4:$4),Table1[//DB])</f>
        <v/>
      </c>
      <c r="S519" s="4" t="str">
        <f ca="1">INDEX(INDIRECT($4:$4),Table1[//DB])</f>
        <v/>
      </c>
      <c r="T519" s="4">
        <f ca="1">INDEX(INDIRECT($4:$4),Table1[//DB])</f>
        <v>864</v>
      </c>
      <c r="U519" s="4" t="str">
        <f ca="1">INDEX(INDIRECT($4:$4),Table1[//DB])</f>
        <v>PCS</v>
      </c>
      <c r="V519" s="4"/>
      <c r="W519" s="2">
        <f>INDEX([1]!NOTA[C],Table1[[#This Row],[//NOTA]])</f>
        <v>5</v>
      </c>
      <c r="X519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519" s="2">
        <f ca="1">INDEX(INDIRECT($2:$2),Table1[//NOTA])</f>
        <v>5</v>
      </c>
      <c r="Z519" s="2">
        <f>IF(Table1[[#This Row],[CTN]]&lt;1,"",INDEX([1]!NOTA[QTY],Table1[[#This Row],[//NOTA]]))</f>
        <v>360</v>
      </c>
      <c r="AA519" s="2" t="str">
        <f>IF(Table1[[#This Row],[CTN]]&lt;1,"",INDEX([1]!NOTA[STN],Table1[[#This Row],[//NOTA]]))</f>
        <v>LSN</v>
      </c>
      <c r="AB519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4320</v>
      </c>
      <c r="AC519" s="4" t="str">
        <f>IF(Table1[[#This Row],[CTN]]&lt;1,INDEX([1]!NOTA[QTY],Table1[[#This Row],[//NOTA]]),"")</f>
        <v/>
      </c>
      <c r="AD519" s="4" t="str">
        <f>IF(Table1[[#This Row],[SISA]]="","",INDEX([1]!NOTA[STN],Table1[[#This Row],[//NOTA]]))</f>
        <v/>
      </c>
      <c r="AE51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19" s="2" t="str">
        <f>IF(Table1[[#This Row],[SISA X]]="","",Table1[[#This Row],[STN X]])</f>
        <v/>
      </c>
      <c r="AG519" s="2" t="str">
        <f ca="1">IF(AND(AX$5:AX$592&gt;=$3:$3,AX$5:AX$592&lt;=$4:$4),Table1[[#This Row],[CTN]],"")</f>
        <v/>
      </c>
      <c r="AH519" s="2" t="str">
        <f ca="1">IF(Table1[[#This Row],[CTN_MG_1]]="","",Table1[[#This Row],[SISA X]])</f>
        <v/>
      </c>
      <c r="AI519" s="2" t="str">
        <f ca="1">IF(Table1[[#This Row],[QTY_ECER_MG_1]]="","",Table1[[#This Row],[STN SISA X]])</f>
        <v/>
      </c>
      <c r="AJ519" s="2" t="str">
        <f ca="1">IF(Table1[[#This Row],[CTN_MG_1]]="","",COUNT(AG$6:AG519))</f>
        <v/>
      </c>
      <c r="AK519" s="2" t="str">
        <f ca="1">IF(AND(Table1[TGL_H]&gt;=$3:$3,Table1[TGL_H]&lt;=$4:$4),Table1[CTN],"")</f>
        <v/>
      </c>
      <c r="AL519" s="2" t="str">
        <f ca="1">IF(Table1[[#This Row],[CTN_MG_2]]="","",Table1[[#This Row],[SISA X]])</f>
        <v/>
      </c>
      <c r="AM519" s="2" t="str">
        <f ca="1">IF(Table1[[#This Row],[QTY_ECER_MG_2]]="","",Table1[[#This Row],[STN SISA X]])</f>
        <v/>
      </c>
      <c r="AN519" s="2" t="str">
        <f ca="1">IF(Table1[[#This Row],[CTN_MG_2]]="","",COUNT(AK$6:AK519))</f>
        <v/>
      </c>
      <c r="AO519" s="2" t="str">
        <f ca="1">IF(AND(AX$5:AX$592&gt;=$3:$3,AX$5:AX$592&lt;=$4:$4),Table1[[#This Row],[CTN]],"")</f>
        <v/>
      </c>
      <c r="AP519" s="2" t="str">
        <f ca="1">IF(Table1[[#This Row],[CTN_MG_3]]="","",Table1[[#This Row],[SISA X]])</f>
        <v/>
      </c>
      <c r="AQ519" s="2" t="str">
        <f ca="1">IF(Table1[[#This Row],[QTY_ECER_MG_3]]="","",Table1[[#This Row],[STN SISA X]])</f>
        <v/>
      </c>
      <c r="AR519" s="4" t="str">
        <f ca="1">IF(Table1[[#This Row],[CTN_MG_3]]="","",COUNT(AO$6:AO519))</f>
        <v/>
      </c>
      <c r="AS519" s="4">
        <f ca="1">IF(AND(Table1[[#This Row],[TGL_H]]&gt;=$3:$3,Table1[[#This Row],[TGL_H]]&lt;=$4:$4),Table1[[#This Row],[CTN]],"")</f>
        <v>5</v>
      </c>
      <c r="AT519" s="4" t="str">
        <f ca="1">IF(Table1[[#This Row],[CTN_MG_4]]="","",Table1[[#This Row],[SISA X]])</f>
        <v/>
      </c>
      <c r="AU519" s="4" t="str">
        <f ca="1">IF(Table1[[#This Row],[QTY_ECER_MG_4]]="","",Table1[[#This Row],[STN SISA X]])</f>
        <v/>
      </c>
      <c r="AV519" s="4">
        <f ca="1">IF(Table1[[#This Row],[CTN_MG_4]]="","",COUNT(AS$6:AS519))</f>
        <v>26</v>
      </c>
      <c r="AW519" s="4">
        <f ca="1">IF(Table1[[#This Row],[ID_4]]="",IF(Table1[[#This Row],[ID_3]]="",IF(Table1[[#This Row],[ID_2]]="",IF(Table1[[#This Row],[ID_1]]="","",1),2),3),4)</f>
        <v>4</v>
      </c>
      <c r="AX519" s="3">
        <f ca="1">INDEX([1]!NOTA[TGL_H],Table1[[#This Row],[//NOTA]])</f>
        <v>45131</v>
      </c>
    </row>
    <row r="520" spans="1:50" x14ac:dyDescent="0.25">
      <c r="A520" s="1">
        <v>642</v>
      </c>
      <c r="D520" s="4" t="str">
        <f ca="1">INDEX([1]!NOTA[NB NOTA_C_QTY],Table1[[#This Row],[//NOTA]])</f>
        <v>pencilleadpl10202bjk12grsartomoro</v>
      </c>
      <c r="E520" s="4" t="str">
        <f ca="1">INDEX([1]!NOTA[NB NOTA_C_QTY],Table1[[#This Row],[//NOTA]])&amp;Table1[[#This Row],[MINGGU]]</f>
        <v>pencilleadpl10202bjk12grsartomoro4</v>
      </c>
      <c r="F520" s="4">
        <f t="shared" si="13"/>
        <v>642</v>
      </c>
      <c r="G520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20" s="4">
        <f ca="1">MATCH(Table1[[#This Row],[NB NOTA_C_QTY]],[2]!db[NB NOTA_C_QTY+F],0)</f>
        <v>694</v>
      </c>
      <c r="I520" s="4" t="str">
        <f ca="1">INDEX(INDIRECT($4:$4),Table1[//DB])</f>
        <v>Pencil lead JK PL-10</v>
      </c>
      <c r="J520" s="4" t="str">
        <f ca="1">INDEX(INDIRECT($4:$4),Table1[//DB])</f>
        <v>ARTO MORO</v>
      </c>
      <c r="K520" s="5" t="str">
        <f ca="1">INDEX(INDIRECT($4:$4),Table1[//DB])</f>
        <v>ATALI</v>
      </c>
      <c r="L520" s="4" t="str">
        <f ca="1">INDEX(INDIRECT($4:$4),Table1[//DB])</f>
        <v>12 GRS</v>
      </c>
      <c r="M520" s="4" t="str">
        <f ca="1">INDEX(INDIRECT($4:$4),Table1[//DB])</f>
        <v>isi</v>
      </c>
      <c r="N520" s="4" t="str">
        <f ca="1">INDEX(INDIRECT($4:$4),Table1[//DB])</f>
        <v>12</v>
      </c>
      <c r="O520" s="4" t="str">
        <f ca="1">INDEX(INDIRECT($4:$4),Table1[//DB])</f>
        <v>GRS</v>
      </c>
      <c r="P520" s="4">
        <f ca="1">INDEX(INDIRECT($4:$4),Table1[//DB])</f>
        <v>12</v>
      </c>
      <c r="Q520" s="4" t="str">
        <f ca="1">INDEX(INDIRECT($4:$4),Table1[//DB])</f>
        <v>LSN</v>
      </c>
      <c r="R520" s="4">
        <f ca="1">INDEX(INDIRECT($4:$4),Table1[//DB])</f>
        <v>12</v>
      </c>
      <c r="S520" s="4" t="str">
        <f ca="1">INDEX(INDIRECT($4:$4),Table1[//DB])</f>
        <v>PCS</v>
      </c>
      <c r="T520" s="4">
        <f ca="1">INDEX(INDIRECT($4:$4),Table1[//DB])</f>
        <v>1728</v>
      </c>
      <c r="U520" s="4" t="str">
        <f ca="1">INDEX(INDIRECT($4:$4),Table1[//DB])</f>
        <v>PCS</v>
      </c>
      <c r="V520" s="4"/>
      <c r="W520" s="2">
        <f>INDEX([1]!NOTA[C],Table1[[#This Row],[//NOTA]])</f>
        <v>1</v>
      </c>
      <c r="X520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520" s="2">
        <f ca="1">INDEX(INDIRECT($2:$2),Table1[//NOTA])</f>
        <v>1</v>
      </c>
      <c r="Z520" s="2">
        <f>IF(Table1[[#This Row],[CTN]]&lt;1,"",INDEX([1]!NOTA[QTY],Table1[[#This Row],[//NOTA]]))</f>
        <v>144</v>
      </c>
      <c r="AA520" s="2" t="str">
        <f>IF(Table1[[#This Row],[CTN]]&lt;1,"",INDEX([1]!NOTA[STN],Table1[[#This Row],[//NOTA]]))</f>
        <v>LSN</v>
      </c>
      <c r="AB520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</v>
      </c>
      <c r="AC520" s="4" t="str">
        <f>IF(Table1[[#This Row],[CTN]]&lt;1,INDEX([1]!NOTA[QTY],Table1[[#This Row],[//NOTA]]),"")</f>
        <v/>
      </c>
      <c r="AD520" s="4" t="str">
        <f>IF(Table1[[#This Row],[SISA]]="","",INDEX([1]!NOTA[STN],Table1[[#This Row],[//NOTA]]))</f>
        <v/>
      </c>
      <c r="AE52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20" s="2" t="str">
        <f>IF(Table1[[#This Row],[SISA X]]="","",Table1[[#This Row],[STN X]])</f>
        <v/>
      </c>
      <c r="AG520" s="2" t="str">
        <f ca="1">IF(AND(AX$5:AX$592&gt;=$3:$3,AX$5:AX$592&lt;=$4:$4),Table1[[#This Row],[CTN]],"")</f>
        <v/>
      </c>
      <c r="AH520" s="2" t="str">
        <f ca="1">IF(Table1[[#This Row],[CTN_MG_1]]="","",Table1[[#This Row],[SISA X]])</f>
        <v/>
      </c>
      <c r="AI520" s="2" t="str">
        <f ca="1">IF(Table1[[#This Row],[QTY_ECER_MG_1]]="","",Table1[[#This Row],[STN SISA X]])</f>
        <v/>
      </c>
      <c r="AJ520" s="2" t="str">
        <f ca="1">IF(Table1[[#This Row],[CTN_MG_1]]="","",COUNT(AG$6:AG520))</f>
        <v/>
      </c>
      <c r="AK520" s="2" t="str">
        <f ca="1">IF(AND(Table1[TGL_H]&gt;=$3:$3,Table1[TGL_H]&lt;=$4:$4),Table1[CTN],"")</f>
        <v/>
      </c>
      <c r="AL520" s="2" t="str">
        <f ca="1">IF(Table1[[#This Row],[CTN_MG_2]]="","",Table1[[#This Row],[SISA X]])</f>
        <v/>
      </c>
      <c r="AM520" s="2" t="str">
        <f ca="1">IF(Table1[[#This Row],[QTY_ECER_MG_2]]="","",Table1[[#This Row],[STN SISA X]])</f>
        <v/>
      </c>
      <c r="AN520" s="2" t="str">
        <f ca="1">IF(Table1[[#This Row],[CTN_MG_2]]="","",COUNT(AK$6:AK520))</f>
        <v/>
      </c>
      <c r="AO520" s="2" t="str">
        <f ca="1">IF(AND(AX$5:AX$592&gt;=$3:$3,AX$5:AX$592&lt;=$4:$4),Table1[[#This Row],[CTN]],"")</f>
        <v/>
      </c>
      <c r="AP520" s="2" t="str">
        <f ca="1">IF(Table1[[#This Row],[CTN_MG_3]]="","",Table1[[#This Row],[SISA X]])</f>
        <v/>
      </c>
      <c r="AQ520" s="2" t="str">
        <f ca="1">IF(Table1[[#This Row],[QTY_ECER_MG_3]]="","",Table1[[#This Row],[STN SISA X]])</f>
        <v/>
      </c>
      <c r="AR520" s="4" t="str">
        <f ca="1">IF(Table1[[#This Row],[CTN_MG_3]]="","",COUNT(AO$6:AO520))</f>
        <v/>
      </c>
      <c r="AS520" s="4">
        <f ca="1">IF(AND(Table1[[#This Row],[TGL_H]]&gt;=$3:$3,Table1[[#This Row],[TGL_H]]&lt;=$4:$4),Table1[[#This Row],[CTN]],"")</f>
        <v>1</v>
      </c>
      <c r="AT520" s="4" t="str">
        <f ca="1">IF(Table1[[#This Row],[CTN_MG_4]]="","",Table1[[#This Row],[SISA X]])</f>
        <v/>
      </c>
      <c r="AU520" s="4" t="str">
        <f ca="1">IF(Table1[[#This Row],[QTY_ECER_MG_4]]="","",Table1[[#This Row],[STN SISA X]])</f>
        <v/>
      </c>
      <c r="AV520" s="4">
        <f ca="1">IF(Table1[[#This Row],[CTN_MG_4]]="","",COUNT(AS$6:AS520))</f>
        <v>27</v>
      </c>
      <c r="AW520" s="4">
        <f ca="1">IF(Table1[[#This Row],[ID_4]]="",IF(Table1[[#This Row],[ID_3]]="",IF(Table1[[#This Row],[ID_2]]="",IF(Table1[[#This Row],[ID_1]]="","",1),2),3),4)</f>
        <v>4</v>
      </c>
      <c r="AX520" s="3">
        <f ca="1">INDEX([1]!NOTA[TGL_H],Table1[[#This Row],[//NOTA]])</f>
        <v>45131</v>
      </c>
    </row>
    <row r="521" spans="1:50" x14ac:dyDescent="0.25">
      <c r="A521" s="1">
        <v>643</v>
      </c>
      <c r="D521" s="4" t="str">
        <f ca="1">INDEX([1]!NOTA[NB NOTA_C_QTY],Table1[[#This Row],[//NOTA]])</f>
        <v>pencilleadpl1620jk12grsartomoro</v>
      </c>
      <c r="E521" s="4" t="str">
        <f ca="1">INDEX([1]!NOTA[NB NOTA_C_QTY],Table1[[#This Row],[//NOTA]])&amp;Table1[[#This Row],[MINGGU]]</f>
        <v>pencilleadpl1620jk12grsartomoro4</v>
      </c>
      <c r="F521" s="4">
        <f t="shared" si="13"/>
        <v>643</v>
      </c>
      <c r="G521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21" s="4">
        <f ca="1">MATCH(Table1[[#This Row],[NB NOTA_C_QTY]],[2]!db[NB NOTA_C_QTY+F],0)</f>
        <v>696</v>
      </c>
      <c r="I521" s="4" t="str">
        <f ca="1">INDEX(INDIRECT($4:$4),Table1[//DB])</f>
        <v>Pencil lead JK PL-16</v>
      </c>
      <c r="J521" s="4" t="str">
        <f ca="1">INDEX(INDIRECT($4:$4),Table1[//DB])</f>
        <v>ARTO MORO</v>
      </c>
      <c r="K521" s="5" t="str">
        <f ca="1">INDEX(INDIRECT($4:$4),Table1[//DB])</f>
        <v>ATALI</v>
      </c>
      <c r="L521" s="4" t="str">
        <f ca="1">INDEX(INDIRECT($4:$4),Table1[//DB])</f>
        <v>12 GRS</v>
      </c>
      <c r="M521" s="4" t="str">
        <f ca="1">INDEX(INDIRECT($4:$4),Table1[//DB])</f>
        <v>isi</v>
      </c>
      <c r="N521" s="4" t="str">
        <f ca="1">INDEX(INDIRECT($4:$4),Table1[//DB])</f>
        <v>12</v>
      </c>
      <c r="O521" s="4" t="str">
        <f ca="1">INDEX(INDIRECT($4:$4),Table1[//DB])</f>
        <v>GRS</v>
      </c>
      <c r="P521" s="4">
        <f ca="1">INDEX(INDIRECT($4:$4),Table1[//DB])</f>
        <v>12</v>
      </c>
      <c r="Q521" s="4" t="str">
        <f ca="1">INDEX(INDIRECT($4:$4),Table1[//DB])</f>
        <v>LSN</v>
      </c>
      <c r="R521" s="4">
        <f ca="1">INDEX(INDIRECT($4:$4),Table1[//DB])</f>
        <v>12</v>
      </c>
      <c r="S521" s="4" t="str">
        <f ca="1">INDEX(INDIRECT($4:$4),Table1[//DB])</f>
        <v>PCS</v>
      </c>
      <c r="T521" s="4">
        <f ca="1">INDEX(INDIRECT($4:$4),Table1[//DB])</f>
        <v>1728</v>
      </c>
      <c r="U521" s="4" t="str">
        <f ca="1">INDEX(INDIRECT($4:$4),Table1[//DB])</f>
        <v>PCS</v>
      </c>
      <c r="V521" s="4"/>
      <c r="W521" s="2">
        <f>INDEX([1]!NOTA[C],Table1[[#This Row],[//NOTA]])</f>
        <v>1</v>
      </c>
      <c r="X521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521" s="2">
        <f ca="1">INDEX(INDIRECT($2:$2),Table1[//NOTA])</f>
        <v>1</v>
      </c>
      <c r="Z521" s="2">
        <f>IF(Table1[[#This Row],[CTN]]&lt;1,"",INDEX([1]!NOTA[QTY],Table1[[#This Row],[//NOTA]]))</f>
        <v>12</v>
      </c>
      <c r="AA521" s="2" t="str">
        <f>IF(Table1[[#This Row],[CTN]]&lt;1,"",INDEX([1]!NOTA[STN],Table1[[#This Row],[//NOTA]]))</f>
        <v>GRS</v>
      </c>
      <c r="AB521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</v>
      </c>
      <c r="AC521" s="4" t="str">
        <f>IF(Table1[[#This Row],[CTN]]&lt;1,INDEX([1]!NOTA[QTY],Table1[[#This Row],[//NOTA]]),"")</f>
        <v/>
      </c>
      <c r="AD521" s="4" t="str">
        <f>IF(Table1[[#This Row],[SISA]]="","",INDEX([1]!NOTA[STN],Table1[[#This Row],[//NOTA]]))</f>
        <v/>
      </c>
      <c r="AE52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21" s="2" t="str">
        <f>IF(Table1[[#This Row],[SISA X]]="","",Table1[[#This Row],[STN X]])</f>
        <v/>
      </c>
      <c r="AG521" s="2" t="str">
        <f ca="1">IF(AND(AX$5:AX$592&gt;=$3:$3,AX$5:AX$592&lt;=$4:$4),Table1[[#This Row],[CTN]],"")</f>
        <v/>
      </c>
      <c r="AH521" s="2" t="str">
        <f ca="1">IF(Table1[[#This Row],[CTN_MG_1]]="","",Table1[[#This Row],[SISA X]])</f>
        <v/>
      </c>
      <c r="AI521" s="2" t="str">
        <f ca="1">IF(Table1[[#This Row],[QTY_ECER_MG_1]]="","",Table1[[#This Row],[STN SISA X]])</f>
        <v/>
      </c>
      <c r="AJ521" s="2" t="str">
        <f ca="1">IF(Table1[[#This Row],[CTN_MG_1]]="","",COUNT(AG$6:AG521))</f>
        <v/>
      </c>
      <c r="AK521" s="2" t="str">
        <f ca="1">IF(AND(Table1[TGL_H]&gt;=$3:$3,Table1[TGL_H]&lt;=$4:$4),Table1[CTN],"")</f>
        <v/>
      </c>
      <c r="AL521" s="2" t="str">
        <f ca="1">IF(Table1[[#This Row],[CTN_MG_2]]="","",Table1[[#This Row],[SISA X]])</f>
        <v/>
      </c>
      <c r="AM521" s="2" t="str">
        <f ca="1">IF(Table1[[#This Row],[QTY_ECER_MG_2]]="","",Table1[[#This Row],[STN SISA X]])</f>
        <v/>
      </c>
      <c r="AN521" s="2" t="str">
        <f ca="1">IF(Table1[[#This Row],[CTN_MG_2]]="","",COUNT(AK$6:AK521))</f>
        <v/>
      </c>
      <c r="AO521" s="2" t="str">
        <f ca="1">IF(AND(AX$5:AX$592&gt;=$3:$3,AX$5:AX$592&lt;=$4:$4),Table1[[#This Row],[CTN]],"")</f>
        <v/>
      </c>
      <c r="AP521" s="2" t="str">
        <f ca="1">IF(Table1[[#This Row],[CTN_MG_3]]="","",Table1[[#This Row],[SISA X]])</f>
        <v/>
      </c>
      <c r="AQ521" s="2" t="str">
        <f ca="1">IF(Table1[[#This Row],[QTY_ECER_MG_3]]="","",Table1[[#This Row],[STN SISA X]])</f>
        <v/>
      </c>
      <c r="AR521" s="4" t="str">
        <f ca="1">IF(Table1[[#This Row],[CTN_MG_3]]="","",COUNT(AO$6:AO521))</f>
        <v/>
      </c>
      <c r="AS521" s="4">
        <f ca="1">IF(AND(Table1[[#This Row],[TGL_H]]&gt;=$3:$3,Table1[[#This Row],[TGL_H]]&lt;=$4:$4),Table1[[#This Row],[CTN]],"")</f>
        <v>1</v>
      </c>
      <c r="AT521" s="4" t="str">
        <f ca="1">IF(Table1[[#This Row],[CTN_MG_4]]="","",Table1[[#This Row],[SISA X]])</f>
        <v/>
      </c>
      <c r="AU521" s="4" t="str">
        <f ca="1">IF(Table1[[#This Row],[QTY_ECER_MG_4]]="","",Table1[[#This Row],[STN SISA X]])</f>
        <v/>
      </c>
      <c r="AV521" s="4">
        <f ca="1">IF(Table1[[#This Row],[CTN_MG_4]]="","",COUNT(AS$6:AS521))</f>
        <v>28</v>
      </c>
      <c r="AW521" s="4">
        <f ca="1">IF(Table1[[#This Row],[ID_4]]="",IF(Table1[[#This Row],[ID_3]]="",IF(Table1[[#This Row],[ID_2]]="",IF(Table1[[#This Row],[ID_1]]="","",1),2),3),4)</f>
        <v>4</v>
      </c>
      <c r="AX521" s="3">
        <f ca="1">INDEX([1]!NOTA[TGL_H],Table1[[#This Row],[//NOTA]])</f>
        <v>45131</v>
      </c>
    </row>
    <row r="522" spans="1:50" x14ac:dyDescent="0.25">
      <c r="A522" s="1">
        <v>644</v>
      </c>
      <c r="D522" s="4" t="str">
        <f ca="1">INDEX([1]!NOTA[NB NOTA_C_QTY],Table1[[#This Row],[//NOTA]])</f>
        <v>pencilleadpl052bjk12grsartomoro</v>
      </c>
      <c r="E522" s="4" t="str">
        <f ca="1">INDEX([1]!NOTA[NB NOTA_C_QTY],Table1[[#This Row],[//NOTA]])&amp;Table1[[#This Row],[MINGGU]]</f>
        <v>pencilleadpl052bjk12grsartomoro4</v>
      </c>
      <c r="F522" s="4">
        <f t="shared" si="13"/>
        <v>644</v>
      </c>
      <c r="G522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22" s="4">
        <f ca="1">MATCH(Table1[[#This Row],[NB NOTA_C_QTY]],[2]!db[NB NOTA_C_QTY+F],0)</f>
        <v>693</v>
      </c>
      <c r="I522" s="4" t="str">
        <f ca="1">INDEX(INDIRECT($4:$4),Table1[//DB])</f>
        <v>Pencil lead JK PL-05</v>
      </c>
      <c r="J522" s="4" t="str">
        <f ca="1">INDEX(INDIRECT($4:$4),Table1[//DB])</f>
        <v>ARTO MORO</v>
      </c>
      <c r="K522" s="5" t="str">
        <f ca="1">INDEX(INDIRECT($4:$4),Table1[//DB])</f>
        <v>ATALI</v>
      </c>
      <c r="L522" s="4" t="str">
        <f ca="1">INDEX(INDIRECT($4:$4),Table1[//DB])</f>
        <v>12 GRS</v>
      </c>
      <c r="M522" s="4" t="str">
        <f ca="1">INDEX(INDIRECT($4:$4),Table1[//DB])</f>
        <v>isi</v>
      </c>
      <c r="N522" s="4" t="str">
        <f ca="1">INDEX(INDIRECT($4:$4),Table1[//DB])</f>
        <v>12</v>
      </c>
      <c r="O522" s="4" t="str">
        <f ca="1">INDEX(INDIRECT($4:$4),Table1[//DB])</f>
        <v>GRS</v>
      </c>
      <c r="P522" s="4">
        <f ca="1">INDEX(INDIRECT($4:$4),Table1[//DB])</f>
        <v>12</v>
      </c>
      <c r="Q522" s="4" t="str">
        <f ca="1">INDEX(INDIRECT($4:$4),Table1[//DB])</f>
        <v>LSN</v>
      </c>
      <c r="R522" s="4">
        <f ca="1">INDEX(INDIRECT($4:$4),Table1[//DB])</f>
        <v>12</v>
      </c>
      <c r="S522" s="4" t="str">
        <f ca="1">INDEX(INDIRECT($4:$4),Table1[//DB])</f>
        <v>PCS</v>
      </c>
      <c r="T522" s="4">
        <f ca="1">INDEX(INDIRECT($4:$4),Table1[//DB])</f>
        <v>1728</v>
      </c>
      <c r="U522" s="4" t="str">
        <f ca="1">INDEX(INDIRECT($4:$4),Table1[//DB])</f>
        <v>PCS</v>
      </c>
      <c r="V522" s="4"/>
      <c r="W522" s="2">
        <f>INDEX([1]!NOTA[C],Table1[[#This Row],[//NOTA]])</f>
        <v>2</v>
      </c>
      <c r="X522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522" s="2">
        <f ca="1">INDEX(INDIRECT($2:$2),Table1[//NOTA])</f>
        <v>2</v>
      </c>
      <c r="Z522" s="2">
        <f>IF(Table1[[#This Row],[CTN]]&lt;1,"",INDEX([1]!NOTA[QTY],Table1[[#This Row],[//NOTA]]))</f>
        <v>24</v>
      </c>
      <c r="AA522" s="2" t="str">
        <f>IF(Table1[[#This Row],[CTN]]&lt;1,"",INDEX([1]!NOTA[STN],Table1[[#This Row],[//NOTA]]))</f>
        <v>GRS</v>
      </c>
      <c r="AB522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3456</v>
      </c>
      <c r="AC522" s="4" t="str">
        <f>IF(Table1[[#This Row],[CTN]]&lt;1,INDEX([1]!NOTA[QTY],Table1[[#This Row],[//NOTA]]),"")</f>
        <v/>
      </c>
      <c r="AD522" s="4" t="str">
        <f>IF(Table1[[#This Row],[SISA]]="","",INDEX([1]!NOTA[STN],Table1[[#This Row],[//NOTA]]))</f>
        <v/>
      </c>
      <c r="AE52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22" s="2" t="str">
        <f>IF(Table1[[#This Row],[SISA X]]="","",Table1[[#This Row],[STN X]])</f>
        <v/>
      </c>
      <c r="AG522" s="2" t="str">
        <f ca="1">IF(AND(AX$5:AX$592&gt;=$3:$3,AX$5:AX$592&lt;=$4:$4),Table1[[#This Row],[CTN]],"")</f>
        <v/>
      </c>
      <c r="AH522" s="2" t="str">
        <f ca="1">IF(Table1[[#This Row],[CTN_MG_1]]="","",Table1[[#This Row],[SISA X]])</f>
        <v/>
      </c>
      <c r="AI522" s="2" t="str">
        <f ca="1">IF(Table1[[#This Row],[QTY_ECER_MG_1]]="","",Table1[[#This Row],[STN SISA X]])</f>
        <v/>
      </c>
      <c r="AJ522" s="2" t="str">
        <f ca="1">IF(Table1[[#This Row],[CTN_MG_1]]="","",COUNT(AG$6:AG522))</f>
        <v/>
      </c>
      <c r="AK522" s="2" t="str">
        <f ca="1">IF(AND(Table1[TGL_H]&gt;=$3:$3,Table1[TGL_H]&lt;=$4:$4),Table1[CTN],"")</f>
        <v/>
      </c>
      <c r="AL522" s="2" t="str">
        <f ca="1">IF(Table1[[#This Row],[CTN_MG_2]]="","",Table1[[#This Row],[SISA X]])</f>
        <v/>
      </c>
      <c r="AM522" s="2" t="str">
        <f ca="1">IF(Table1[[#This Row],[QTY_ECER_MG_2]]="","",Table1[[#This Row],[STN SISA X]])</f>
        <v/>
      </c>
      <c r="AN522" s="2" t="str">
        <f ca="1">IF(Table1[[#This Row],[CTN_MG_2]]="","",COUNT(AK$6:AK522))</f>
        <v/>
      </c>
      <c r="AO522" s="2" t="str">
        <f ca="1">IF(AND(AX$5:AX$592&gt;=$3:$3,AX$5:AX$592&lt;=$4:$4),Table1[[#This Row],[CTN]],"")</f>
        <v/>
      </c>
      <c r="AP522" s="2" t="str">
        <f ca="1">IF(Table1[[#This Row],[CTN_MG_3]]="","",Table1[[#This Row],[SISA X]])</f>
        <v/>
      </c>
      <c r="AQ522" s="2" t="str">
        <f ca="1">IF(Table1[[#This Row],[QTY_ECER_MG_3]]="","",Table1[[#This Row],[STN SISA X]])</f>
        <v/>
      </c>
      <c r="AR522" s="4" t="str">
        <f ca="1">IF(Table1[[#This Row],[CTN_MG_3]]="","",COUNT(AO$6:AO522))</f>
        <v/>
      </c>
      <c r="AS522" s="4">
        <f ca="1">IF(AND(Table1[[#This Row],[TGL_H]]&gt;=$3:$3,Table1[[#This Row],[TGL_H]]&lt;=$4:$4),Table1[[#This Row],[CTN]],"")</f>
        <v>2</v>
      </c>
      <c r="AT522" s="4" t="str">
        <f ca="1">IF(Table1[[#This Row],[CTN_MG_4]]="","",Table1[[#This Row],[SISA X]])</f>
        <v/>
      </c>
      <c r="AU522" s="4" t="str">
        <f ca="1">IF(Table1[[#This Row],[QTY_ECER_MG_4]]="","",Table1[[#This Row],[STN SISA X]])</f>
        <v/>
      </c>
      <c r="AV522" s="4">
        <f ca="1">IF(Table1[[#This Row],[CTN_MG_4]]="","",COUNT(AS$6:AS522))</f>
        <v>29</v>
      </c>
      <c r="AW522" s="4">
        <f ca="1">IF(Table1[[#This Row],[ID_4]]="",IF(Table1[[#This Row],[ID_3]]="",IF(Table1[[#This Row],[ID_2]]="",IF(Table1[[#This Row],[ID_1]]="","",1),2),3),4)</f>
        <v>4</v>
      </c>
      <c r="AX522" s="3">
        <f ca="1">INDEX([1]!NOTA[TGL_H],Table1[[#This Row],[//NOTA]])</f>
        <v>45131</v>
      </c>
    </row>
    <row r="523" spans="1:50" x14ac:dyDescent="0.25">
      <c r="A523" s="1">
        <v>646</v>
      </c>
      <c r="D523" s="4" t="str">
        <f ca="1">INDEX([1]!NOTA[NB NOTA_C_QTY],Table1[[#This Row],[//NOTA]])</f>
        <v>colorpencilcp12pbjk12lsnartomoro</v>
      </c>
      <c r="E523" s="4" t="str">
        <f ca="1">INDEX([1]!NOTA[NB NOTA_C_QTY],Table1[[#This Row],[//NOTA]])&amp;Table1[[#This Row],[MINGGU]]</f>
        <v>colorpencilcp12pbjk12lsnartomoro4</v>
      </c>
      <c r="F523" s="4">
        <f t="shared" si="13"/>
        <v>646</v>
      </c>
      <c r="G523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23" s="4">
        <f ca="1">MATCH(Table1[[#This Row],[NB NOTA_C_QTY]],[2]!db[NB NOTA_C_QTY+F],0)</f>
        <v>777</v>
      </c>
      <c r="I523" s="4" t="str">
        <f ca="1">INDEX(INDIRECT($4:$4),Table1[//DB])</f>
        <v>PW JK 12W CP-12 PB panjang</v>
      </c>
      <c r="J523" s="4" t="str">
        <f ca="1">INDEX(INDIRECT($4:$4),Table1[//DB])</f>
        <v>ARTO MORO</v>
      </c>
      <c r="K523" s="5" t="str">
        <f ca="1">INDEX(INDIRECT($4:$4),Table1[//DB])</f>
        <v>ATALI</v>
      </c>
      <c r="L523" s="4" t="str">
        <f ca="1">INDEX(INDIRECT($4:$4),Table1[//DB])</f>
        <v>12 LSN</v>
      </c>
      <c r="M523" s="4" t="str">
        <f ca="1">INDEX(INDIRECT($4:$4),Table1[//DB])</f>
        <v>pw</v>
      </c>
      <c r="N523" s="4" t="str">
        <f ca="1">INDEX(INDIRECT($4:$4),Table1[//DB])</f>
        <v>12</v>
      </c>
      <c r="O523" s="4" t="str">
        <f ca="1">INDEX(INDIRECT($4:$4),Table1[//DB])</f>
        <v>LSN</v>
      </c>
      <c r="P523" s="4">
        <f ca="1">INDEX(INDIRECT($4:$4),Table1[//DB])</f>
        <v>12</v>
      </c>
      <c r="Q523" s="4" t="str">
        <f ca="1">INDEX(INDIRECT($4:$4),Table1[//DB])</f>
        <v>PCS</v>
      </c>
      <c r="R523" s="4" t="str">
        <f ca="1">INDEX(INDIRECT($4:$4),Table1[//DB])</f>
        <v/>
      </c>
      <c r="S523" s="4" t="str">
        <f ca="1">INDEX(INDIRECT($4:$4),Table1[//DB])</f>
        <v/>
      </c>
      <c r="T523" s="4">
        <f ca="1">INDEX(INDIRECT($4:$4),Table1[//DB])</f>
        <v>144</v>
      </c>
      <c r="U523" s="4" t="str">
        <f ca="1">INDEX(INDIRECT($4:$4),Table1[//DB])</f>
        <v>PCS</v>
      </c>
      <c r="V523" s="4"/>
      <c r="W523" s="2">
        <f>INDEX([1]!NOTA[C],Table1[[#This Row],[//NOTA]])</f>
        <v>5</v>
      </c>
      <c r="X523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523" s="2">
        <f ca="1">INDEX(INDIRECT($2:$2),Table1[//NOTA])</f>
        <v>5</v>
      </c>
      <c r="Z523" s="2">
        <f>IF(Table1[[#This Row],[CTN]]&lt;1,"",INDEX([1]!NOTA[QTY],Table1[[#This Row],[//NOTA]]))</f>
        <v>720</v>
      </c>
      <c r="AA523" s="2" t="str">
        <f>IF(Table1[[#This Row],[CTN]]&lt;1,"",INDEX([1]!NOTA[STN],Table1[[#This Row],[//NOTA]]))</f>
        <v>SET</v>
      </c>
      <c r="AB52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</v>
      </c>
      <c r="AC523" s="4" t="str">
        <f>IF(Table1[[#This Row],[CTN]]&lt;1,INDEX([1]!NOTA[QTY],Table1[[#This Row],[//NOTA]]),"")</f>
        <v/>
      </c>
      <c r="AD523" s="4" t="str">
        <f>IF(Table1[[#This Row],[SISA]]="","",INDEX([1]!NOTA[STN],Table1[[#This Row],[//NOTA]]))</f>
        <v/>
      </c>
      <c r="AE52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23" s="2" t="str">
        <f>IF(Table1[[#This Row],[SISA X]]="","",Table1[[#This Row],[STN X]])</f>
        <v/>
      </c>
      <c r="AG523" s="2" t="str">
        <f ca="1">IF(AND(AX$5:AX$592&gt;=$3:$3,AX$5:AX$592&lt;=$4:$4),Table1[[#This Row],[CTN]],"")</f>
        <v/>
      </c>
      <c r="AH523" s="2" t="str">
        <f ca="1">IF(Table1[[#This Row],[CTN_MG_1]]="","",Table1[[#This Row],[SISA X]])</f>
        <v/>
      </c>
      <c r="AI523" s="2" t="str">
        <f ca="1">IF(Table1[[#This Row],[QTY_ECER_MG_1]]="","",Table1[[#This Row],[STN SISA X]])</f>
        <v/>
      </c>
      <c r="AJ523" s="2" t="str">
        <f ca="1">IF(Table1[[#This Row],[CTN_MG_1]]="","",COUNT(AG$6:AG523))</f>
        <v/>
      </c>
      <c r="AK523" s="2" t="str">
        <f ca="1">IF(AND(Table1[TGL_H]&gt;=$3:$3,Table1[TGL_H]&lt;=$4:$4),Table1[CTN],"")</f>
        <v/>
      </c>
      <c r="AL523" s="2" t="str">
        <f ca="1">IF(Table1[[#This Row],[CTN_MG_2]]="","",Table1[[#This Row],[SISA X]])</f>
        <v/>
      </c>
      <c r="AM523" s="2" t="str">
        <f ca="1">IF(Table1[[#This Row],[QTY_ECER_MG_2]]="","",Table1[[#This Row],[STN SISA X]])</f>
        <v/>
      </c>
      <c r="AN523" s="2" t="str">
        <f ca="1">IF(Table1[[#This Row],[CTN_MG_2]]="","",COUNT(AK$6:AK523))</f>
        <v/>
      </c>
      <c r="AO523" s="2" t="str">
        <f ca="1">IF(AND(AX$5:AX$592&gt;=$3:$3,AX$5:AX$592&lt;=$4:$4),Table1[[#This Row],[CTN]],"")</f>
        <v/>
      </c>
      <c r="AP523" s="2" t="str">
        <f ca="1">IF(Table1[[#This Row],[CTN_MG_3]]="","",Table1[[#This Row],[SISA X]])</f>
        <v/>
      </c>
      <c r="AQ523" s="2" t="str">
        <f ca="1">IF(Table1[[#This Row],[QTY_ECER_MG_3]]="","",Table1[[#This Row],[STN SISA X]])</f>
        <v/>
      </c>
      <c r="AR523" s="4" t="str">
        <f ca="1">IF(Table1[[#This Row],[CTN_MG_3]]="","",COUNT(AO$6:AO523))</f>
        <v/>
      </c>
      <c r="AS523" s="4">
        <f ca="1">IF(AND(Table1[[#This Row],[TGL_H]]&gt;=$3:$3,Table1[[#This Row],[TGL_H]]&lt;=$4:$4),Table1[[#This Row],[CTN]],"")</f>
        <v>5</v>
      </c>
      <c r="AT523" s="4" t="str">
        <f ca="1">IF(Table1[[#This Row],[CTN_MG_4]]="","",Table1[[#This Row],[SISA X]])</f>
        <v/>
      </c>
      <c r="AU523" s="4" t="str">
        <f ca="1">IF(Table1[[#This Row],[QTY_ECER_MG_4]]="","",Table1[[#This Row],[STN SISA X]])</f>
        <v/>
      </c>
      <c r="AV523" s="4">
        <f ca="1">IF(Table1[[#This Row],[CTN_MG_4]]="","",COUNT(AS$6:AS523))</f>
        <v>30</v>
      </c>
      <c r="AW523" s="4">
        <f ca="1">IF(Table1[[#This Row],[ID_4]]="",IF(Table1[[#This Row],[ID_3]]="",IF(Table1[[#This Row],[ID_2]]="",IF(Table1[[#This Row],[ID_1]]="","",1),2),3),4)</f>
        <v>4</v>
      </c>
      <c r="AX523" s="3">
        <f ca="1">INDEX([1]!NOTA[TGL_H],Table1[[#This Row],[//NOTA]])</f>
        <v>45131</v>
      </c>
    </row>
    <row r="524" spans="1:50" x14ac:dyDescent="0.25">
      <c r="A524" s="1">
        <v>648</v>
      </c>
      <c r="D524" s="4" t="str">
        <f ca="1">INDEX([1]!NOTA[NB NOTA_C_QTY],Table1[[#This Row],[//NOTA]])</f>
        <v>colorpencilcp12pbjk12lsnartomoro</v>
      </c>
      <c r="E524" s="4" t="str">
        <f ca="1">INDEX([1]!NOTA[NB NOTA_C_QTY],Table1[[#This Row],[//NOTA]])&amp;Table1[[#This Row],[MINGGU]]</f>
        <v>colorpencilcp12pbjk12lsnartomoro4</v>
      </c>
      <c r="F524" s="4">
        <f t="shared" si="13"/>
        <v>648</v>
      </c>
      <c r="G524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24" s="4">
        <f ca="1">MATCH(Table1[[#This Row],[NB NOTA_C_QTY]],[2]!db[NB NOTA_C_QTY+F],0)</f>
        <v>777</v>
      </c>
      <c r="I524" s="4" t="str">
        <f ca="1">INDEX(INDIRECT($4:$4),Table1[//DB])</f>
        <v>PW JK 12W CP-12 PB panjang</v>
      </c>
      <c r="J524" s="4" t="str">
        <f ca="1">INDEX(INDIRECT($4:$4),Table1[//DB])</f>
        <v>ARTO MORO</v>
      </c>
      <c r="K524" s="5" t="str">
        <f ca="1">INDEX(INDIRECT($4:$4),Table1[//DB])</f>
        <v>ATALI</v>
      </c>
      <c r="L524" s="4" t="str">
        <f ca="1">INDEX(INDIRECT($4:$4),Table1[//DB])</f>
        <v>12 LSN</v>
      </c>
      <c r="M524" s="4" t="str">
        <f ca="1">INDEX(INDIRECT($4:$4),Table1[//DB])</f>
        <v>pw</v>
      </c>
      <c r="N524" s="4" t="str">
        <f ca="1">INDEX(INDIRECT($4:$4),Table1[//DB])</f>
        <v>12</v>
      </c>
      <c r="O524" s="4" t="str">
        <f ca="1">INDEX(INDIRECT($4:$4),Table1[//DB])</f>
        <v>LSN</v>
      </c>
      <c r="P524" s="4">
        <f ca="1">INDEX(INDIRECT($4:$4),Table1[//DB])</f>
        <v>12</v>
      </c>
      <c r="Q524" s="4" t="str">
        <f ca="1">INDEX(INDIRECT($4:$4),Table1[//DB])</f>
        <v>PCS</v>
      </c>
      <c r="R524" s="4" t="str">
        <f ca="1">INDEX(INDIRECT($4:$4),Table1[//DB])</f>
        <v/>
      </c>
      <c r="S524" s="4" t="str">
        <f ca="1">INDEX(INDIRECT($4:$4),Table1[//DB])</f>
        <v/>
      </c>
      <c r="T524" s="4">
        <f ca="1">INDEX(INDIRECT($4:$4),Table1[//DB])</f>
        <v>144</v>
      </c>
      <c r="U524" s="4" t="str">
        <f ca="1">INDEX(INDIRECT($4:$4),Table1[//DB])</f>
        <v>PCS</v>
      </c>
      <c r="V524" s="4"/>
      <c r="W524" s="2">
        <f>INDEX([1]!NOTA[C],Table1[[#This Row],[//NOTA]])</f>
        <v>9</v>
      </c>
      <c r="X524" s="2">
        <f ca="1">IF(Table1[[#This Row],[Column5]]/Table1[[#This Row],[QTY X]]=Table1[[#This Row],[CTN]],Table1[[#This Row],[Column5]]/Table1[[#This Row],[QTY X]],Table1[[#This Row],[Column5]]/Table1[[#This Row],[QTY X]]&amp;" xxx ")</f>
        <v>9</v>
      </c>
      <c r="Y524" s="2">
        <f ca="1">INDEX(INDIRECT($2:$2),Table1[//NOTA])</f>
        <v>2</v>
      </c>
      <c r="Z524" s="2">
        <f>IF(Table1[[#This Row],[CTN]]&lt;1,"",INDEX([1]!NOTA[QTY],Table1[[#This Row],[//NOTA]]))</f>
        <v>1296</v>
      </c>
      <c r="AA524" s="2" t="str">
        <f>IF(Table1[[#This Row],[CTN]]&lt;1,"",INDEX([1]!NOTA[STN],Table1[[#This Row],[//NOTA]]))</f>
        <v>SET</v>
      </c>
      <c r="AB52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1296</v>
      </c>
      <c r="AC524" s="4" t="str">
        <f>IF(Table1[[#This Row],[CTN]]&lt;1,INDEX([1]!NOTA[QTY],Table1[[#This Row],[//NOTA]]),"")</f>
        <v/>
      </c>
      <c r="AD524" s="4" t="str">
        <f>IF(Table1[[#This Row],[SISA]]="","",INDEX([1]!NOTA[STN],Table1[[#This Row],[//NOTA]]))</f>
        <v/>
      </c>
      <c r="AE52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24" s="2" t="str">
        <f>IF(Table1[[#This Row],[SISA X]]="","",Table1[[#This Row],[STN X]])</f>
        <v/>
      </c>
      <c r="AG524" s="2" t="str">
        <f ca="1">IF(AND(AX$5:AX$592&gt;=$3:$3,AX$5:AX$592&lt;=$4:$4),Table1[[#This Row],[CTN]],"")</f>
        <v/>
      </c>
      <c r="AH524" s="2" t="str">
        <f ca="1">IF(Table1[[#This Row],[CTN_MG_1]]="","",Table1[[#This Row],[SISA X]])</f>
        <v/>
      </c>
      <c r="AI524" s="2" t="str">
        <f ca="1">IF(Table1[[#This Row],[QTY_ECER_MG_1]]="","",Table1[[#This Row],[STN SISA X]])</f>
        <v/>
      </c>
      <c r="AJ524" s="2" t="str">
        <f ca="1">IF(Table1[[#This Row],[CTN_MG_1]]="","",COUNT(AG$6:AG524))</f>
        <v/>
      </c>
      <c r="AK524" s="2" t="str">
        <f ca="1">IF(AND(Table1[TGL_H]&gt;=$3:$3,Table1[TGL_H]&lt;=$4:$4),Table1[CTN],"")</f>
        <v/>
      </c>
      <c r="AL524" s="2" t="str">
        <f ca="1">IF(Table1[[#This Row],[CTN_MG_2]]="","",Table1[[#This Row],[SISA X]])</f>
        <v/>
      </c>
      <c r="AM524" s="2" t="str">
        <f ca="1">IF(Table1[[#This Row],[QTY_ECER_MG_2]]="","",Table1[[#This Row],[STN SISA X]])</f>
        <v/>
      </c>
      <c r="AN524" s="2" t="str">
        <f ca="1">IF(Table1[[#This Row],[CTN_MG_2]]="","",COUNT(AK$6:AK524))</f>
        <v/>
      </c>
      <c r="AO524" s="2" t="str">
        <f ca="1">IF(AND(AX$5:AX$592&gt;=$3:$3,AX$5:AX$592&lt;=$4:$4),Table1[[#This Row],[CTN]],"")</f>
        <v/>
      </c>
      <c r="AP524" s="2" t="str">
        <f ca="1">IF(Table1[[#This Row],[CTN_MG_3]]="","",Table1[[#This Row],[SISA X]])</f>
        <v/>
      </c>
      <c r="AQ524" s="2" t="str">
        <f ca="1">IF(Table1[[#This Row],[QTY_ECER_MG_3]]="","",Table1[[#This Row],[STN SISA X]])</f>
        <v/>
      </c>
      <c r="AR524" s="4" t="str">
        <f ca="1">IF(Table1[[#This Row],[CTN_MG_3]]="","",COUNT(AO$6:AO524))</f>
        <v/>
      </c>
      <c r="AS524" s="4">
        <f ca="1">IF(AND(Table1[[#This Row],[TGL_H]]&gt;=$3:$3,Table1[[#This Row],[TGL_H]]&lt;=$4:$4),Table1[[#This Row],[CTN]],"")</f>
        <v>9</v>
      </c>
      <c r="AT524" s="4" t="str">
        <f ca="1">IF(Table1[[#This Row],[CTN_MG_4]]="","",Table1[[#This Row],[SISA X]])</f>
        <v/>
      </c>
      <c r="AU524" s="4" t="str">
        <f ca="1">IF(Table1[[#This Row],[QTY_ECER_MG_4]]="","",Table1[[#This Row],[STN SISA X]])</f>
        <v/>
      </c>
      <c r="AV524" s="4">
        <f ca="1">IF(Table1[[#This Row],[CTN_MG_4]]="","",COUNT(AS$6:AS524))</f>
        <v>31</v>
      </c>
      <c r="AW524" s="4">
        <f ca="1">IF(Table1[[#This Row],[ID_4]]="",IF(Table1[[#This Row],[ID_3]]="",IF(Table1[[#This Row],[ID_2]]="",IF(Table1[[#This Row],[ID_1]]="","",1),2),3),4)</f>
        <v>4</v>
      </c>
      <c r="AX524" s="3">
        <f ca="1">INDEX([1]!NOTA[TGL_H],Table1[[#This Row],[//NOTA]])</f>
        <v>45131</v>
      </c>
    </row>
    <row r="525" spans="1:50" x14ac:dyDescent="0.25">
      <c r="A525" s="1">
        <v>649</v>
      </c>
      <c r="D525" s="4" t="str">
        <f ca="1">INDEX([1]!NOTA[NB NOTA_C_QTY],Table1[[#This Row],[//NOTA]])</f>
        <v>colorpencilcp24pbjk12box6setartomoro</v>
      </c>
      <c r="E525" s="4" t="str">
        <f ca="1">INDEX([1]!NOTA[NB NOTA_C_QTY],Table1[[#This Row],[//NOTA]])&amp;Table1[[#This Row],[MINGGU]]</f>
        <v>colorpencilcp24pbjk12box6setartomoro4</v>
      </c>
      <c r="F525" s="4">
        <f t="shared" si="13"/>
        <v>649</v>
      </c>
      <c r="G525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25" s="4">
        <f ca="1">MATCH(Table1[[#This Row],[NB NOTA_C_QTY]],[2]!db[NB NOTA_C_QTY+F],0)</f>
        <v>782</v>
      </c>
      <c r="I525" s="4" t="str">
        <f ca="1">INDEX(INDIRECT($4:$4),Table1[//DB])</f>
        <v>PW JK 24W CP-24 PB panjang</v>
      </c>
      <c r="J525" s="4" t="str">
        <f ca="1">INDEX(INDIRECT($4:$4),Table1[//DB])</f>
        <v>ARTO MORO</v>
      </c>
      <c r="K525" s="5" t="str">
        <f ca="1">INDEX(INDIRECT($4:$4),Table1[//DB])</f>
        <v>ATALI</v>
      </c>
      <c r="L525" s="4" t="str">
        <f ca="1">INDEX(INDIRECT($4:$4),Table1[//DB])</f>
        <v>12 BOX (6 SET)</v>
      </c>
      <c r="M525" s="4" t="str">
        <f ca="1">INDEX(INDIRECT($4:$4),Table1[//DB])</f>
        <v>pw</v>
      </c>
      <c r="N525" s="4" t="str">
        <f ca="1">INDEX(INDIRECT($4:$4),Table1[//DB])</f>
        <v>12</v>
      </c>
      <c r="O525" s="4" t="str">
        <f ca="1">INDEX(INDIRECT($4:$4),Table1[//DB])</f>
        <v>BOX</v>
      </c>
      <c r="P525" s="4" t="str">
        <f ca="1">INDEX(INDIRECT($4:$4),Table1[//DB])</f>
        <v>6</v>
      </c>
      <c r="Q525" s="4" t="str">
        <f ca="1">INDEX(INDIRECT($4:$4),Table1[//DB])</f>
        <v>SET</v>
      </c>
      <c r="R525" s="4" t="str">
        <f ca="1">INDEX(INDIRECT($4:$4),Table1[//DB])</f>
        <v/>
      </c>
      <c r="S525" s="4" t="str">
        <f ca="1">INDEX(INDIRECT($4:$4),Table1[//DB])</f>
        <v/>
      </c>
      <c r="T525" s="4">
        <f ca="1">INDEX(INDIRECT($4:$4),Table1[//DB])</f>
        <v>72</v>
      </c>
      <c r="U525" s="4" t="str">
        <f ca="1">INDEX(INDIRECT($4:$4),Table1[//DB])</f>
        <v>SET</v>
      </c>
      <c r="V525" s="4"/>
      <c r="W525" s="2">
        <f>INDEX([1]!NOTA[C],Table1[[#This Row],[//NOTA]])</f>
        <v>2</v>
      </c>
      <c r="X525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525" s="2">
        <f ca="1">INDEX(INDIRECT($2:$2),Table1[//NOTA])</f>
        <v>2</v>
      </c>
      <c r="Z525" s="2">
        <f>IF(Table1[[#This Row],[CTN]]&lt;1,"",INDEX([1]!NOTA[QTY],Table1[[#This Row],[//NOTA]]))</f>
        <v>144</v>
      </c>
      <c r="AA525" s="2" t="str">
        <f>IF(Table1[[#This Row],[CTN]]&lt;1,"",INDEX([1]!NOTA[STN],Table1[[#This Row],[//NOTA]]))</f>
        <v>SET</v>
      </c>
      <c r="AB52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</v>
      </c>
      <c r="AC525" s="4" t="str">
        <f>IF(Table1[[#This Row],[CTN]]&lt;1,INDEX([1]!NOTA[QTY],Table1[[#This Row],[//NOTA]]),"")</f>
        <v/>
      </c>
      <c r="AD525" s="4" t="str">
        <f>IF(Table1[[#This Row],[SISA]]="","",INDEX([1]!NOTA[STN],Table1[[#This Row],[//NOTA]]))</f>
        <v/>
      </c>
      <c r="AE52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25" s="2" t="str">
        <f>IF(Table1[[#This Row],[SISA X]]="","",Table1[[#This Row],[STN X]])</f>
        <v/>
      </c>
      <c r="AG525" s="2" t="str">
        <f ca="1">IF(AND(AX$5:AX$592&gt;=$3:$3,AX$5:AX$592&lt;=$4:$4),Table1[[#This Row],[CTN]],"")</f>
        <v/>
      </c>
      <c r="AH525" s="2" t="str">
        <f ca="1">IF(Table1[[#This Row],[CTN_MG_1]]="","",Table1[[#This Row],[SISA X]])</f>
        <v/>
      </c>
      <c r="AI525" s="2" t="str">
        <f ca="1">IF(Table1[[#This Row],[QTY_ECER_MG_1]]="","",Table1[[#This Row],[STN SISA X]])</f>
        <v/>
      </c>
      <c r="AJ525" s="2" t="str">
        <f ca="1">IF(Table1[[#This Row],[CTN_MG_1]]="","",COUNT(AG$6:AG525))</f>
        <v/>
      </c>
      <c r="AK525" s="2" t="str">
        <f ca="1">IF(AND(Table1[TGL_H]&gt;=$3:$3,Table1[TGL_H]&lt;=$4:$4),Table1[CTN],"")</f>
        <v/>
      </c>
      <c r="AL525" s="2" t="str">
        <f ca="1">IF(Table1[[#This Row],[CTN_MG_2]]="","",Table1[[#This Row],[SISA X]])</f>
        <v/>
      </c>
      <c r="AM525" s="2" t="str">
        <f ca="1">IF(Table1[[#This Row],[QTY_ECER_MG_2]]="","",Table1[[#This Row],[STN SISA X]])</f>
        <v/>
      </c>
      <c r="AN525" s="2" t="str">
        <f ca="1">IF(Table1[[#This Row],[CTN_MG_2]]="","",COUNT(AK$6:AK525))</f>
        <v/>
      </c>
      <c r="AO525" s="2" t="str">
        <f ca="1">IF(AND(AX$5:AX$592&gt;=$3:$3,AX$5:AX$592&lt;=$4:$4),Table1[[#This Row],[CTN]],"")</f>
        <v/>
      </c>
      <c r="AP525" s="2" t="str">
        <f ca="1">IF(Table1[[#This Row],[CTN_MG_3]]="","",Table1[[#This Row],[SISA X]])</f>
        <v/>
      </c>
      <c r="AQ525" s="2" t="str">
        <f ca="1">IF(Table1[[#This Row],[QTY_ECER_MG_3]]="","",Table1[[#This Row],[STN SISA X]])</f>
        <v/>
      </c>
      <c r="AR525" s="4" t="str">
        <f ca="1">IF(Table1[[#This Row],[CTN_MG_3]]="","",COUNT(AO$6:AO525))</f>
        <v/>
      </c>
      <c r="AS525" s="4">
        <f ca="1">IF(AND(Table1[[#This Row],[TGL_H]]&gt;=$3:$3,Table1[[#This Row],[TGL_H]]&lt;=$4:$4),Table1[[#This Row],[CTN]],"")</f>
        <v>2</v>
      </c>
      <c r="AT525" s="4" t="str">
        <f ca="1">IF(Table1[[#This Row],[CTN_MG_4]]="","",Table1[[#This Row],[SISA X]])</f>
        <v/>
      </c>
      <c r="AU525" s="4" t="str">
        <f ca="1">IF(Table1[[#This Row],[QTY_ECER_MG_4]]="","",Table1[[#This Row],[STN SISA X]])</f>
        <v/>
      </c>
      <c r="AV525" s="4">
        <f ca="1">IF(Table1[[#This Row],[CTN_MG_4]]="","",COUNT(AS$6:AS525))</f>
        <v>32</v>
      </c>
      <c r="AW525" s="4">
        <f ca="1">IF(Table1[[#This Row],[ID_4]]="",IF(Table1[[#This Row],[ID_3]]="",IF(Table1[[#This Row],[ID_2]]="",IF(Table1[[#This Row],[ID_1]]="","",1),2),3),4)</f>
        <v>4</v>
      </c>
      <c r="AX525" s="3">
        <f ca="1">INDEX([1]!NOTA[TGL_H],Table1[[#This Row],[//NOTA]])</f>
        <v>45131</v>
      </c>
    </row>
    <row r="526" spans="1:50" x14ac:dyDescent="0.25">
      <c r="A526" s="1">
        <v>650</v>
      </c>
      <c r="D526" s="4" t="str">
        <f ca="1">INDEX([1]!NOTA[NB NOTA_C_QTY],Table1[[#This Row],[//NOTA]])</f>
        <v>correctionfluidcfp231jk48lsnartomoro</v>
      </c>
      <c r="E526" s="4" t="str">
        <f ca="1">INDEX([1]!NOTA[NB NOTA_C_QTY],Table1[[#This Row],[//NOTA]])&amp;Table1[[#This Row],[MINGGU]]</f>
        <v>correctionfluidcfp231jk48lsnartomoro4</v>
      </c>
      <c r="F526" s="4">
        <f t="shared" si="13"/>
        <v>650</v>
      </c>
      <c r="G526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26" s="4">
        <f ca="1">MATCH(Table1[[#This Row],[NB NOTA_C_QTY]],[2]!db[NB NOTA_C_QTY+F],0)</f>
        <v>929</v>
      </c>
      <c r="I526" s="4" t="str">
        <f ca="1">INDEX(INDIRECT($4:$4),Table1[//DB])</f>
        <v>Tipe-ex JK CF-P231</v>
      </c>
      <c r="J526" s="4" t="str">
        <f ca="1">INDEX(INDIRECT($4:$4),Table1[//DB])</f>
        <v>ARTO MORO</v>
      </c>
      <c r="K526" s="5" t="str">
        <f ca="1">INDEX(INDIRECT($4:$4),Table1[//DB])</f>
        <v>ATALI</v>
      </c>
      <c r="L526" s="4" t="str">
        <f ca="1">INDEX(INDIRECT($4:$4),Table1[//DB])</f>
        <v>48 LSN</v>
      </c>
      <c r="M526" s="4" t="str">
        <f ca="1">INDEX(INDIRECT($4:$4),Table1[//DB])</f>
        <v>tipex</v>
      </c>
      <c r="N526" s="4" t="str">
        <f ca="1">INDEX(INDIRECT($4:$4),Table1[//DB])</f>
        <v>48</v>
      </c>
      <c r="O526" s="4" t="str">
        <f ca="1">INDEX(INDIRECT($4:$4),Table1[//DB])</f>
        <v>LSN</v>
      </c>
      <c r="P526" s="4">
        <f ca="1">INDEX(INDIRECT($4:$4),Table1[//DB])</f>
        <v>12</v>
      </c>
      <c r="Q526" s="4" t="str">
        <f ca="1">INDEX(INDIRECT($4:$4),Table1[//DB])</f>
        <v>PCS</v>
      </c>
      <c r="R526" s="4" t="str">
        <f ca="1">INDEX(INDIRECT($4:$4),Table1[//DB])</f>
        <v/>
      </c>
      <c r="S526" s="4" t="str">
        <f ca="1">INDEX(INDIRECT($4:$4),Table1[//DB])</f>
        <v/>
      </c>
      <c r="T526" s="4">
        <f ca="1">INDEX(INDIRECT($4:$4),Table1[//DB])</f>
        <v>576</v>
      </c>
      <c r="U526" s="4" t="str">
        <f ca="1">INDEX(INDIRECT($4:$4),Table1[//DB])</f>
        <v>PCS</v>
      </c>
      <c r="V526" s="4"/>
      <c r="W526" s="2">
        <f>INDEX([1]!NOTA[C],Table1[[#This Row],[//NOTA]])</f>
        <v>1</v>
      </c>
      <c r="X526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526" s="2">
        <f ca="1">INDEX(INDIRECT($2:$2),Table1[//NOTA])</f>
        <v>1</v>
      </c>
      <c r="Z526" s="2">
        <f>IF(Table1[[#This Row],[CTN]]&lt;1,"",INDEX([1]!NOTA[QTY],Table1[[#This Row],[//NOTA]]))</f>
        <v>48</v>
      </c>
      <c r="AA526" s="2" t="str">
        <f>IF(Table1[[#This Row],[CTN]]&lt;1,"",INDEX([1]!NOTA[STN],Table1[[#This Row],[//NOTA]]))</f>
        <v>LSN</v>
      </c>
      <c r="AB526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576</v>
      </c>
      <c r="AC526" s="4" t="str">
        <f>IF(Table1[[#This Row],[CTN]]&lt;1,INDEX([1]!NOTA[QTY],Table1[[#This Row],[//NOTA]]),"")</f>
        <v/>
      </c>
      <c r="AD526" s="4" t="str">
        <f>IF(Table1[[#This Row],[SISA]]="","",INDEX([1]!NOTA[STN],Table1[[#This Row],[//NOTA]]))</f>
        <v/>
      </c>
      <c r="AE52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26" s="2" t="str">
        <f>IF(Table1[[#This Row],[SISA X]]="","",Table1[[#This Row],[STN X]])</f>
        <v/>
      </c>
      <c r="AG526" s="2" t="str">
        <f ca="1">IF(AND(AX$5:AX$592&gt;=$3:$3,AX$5:AX$592&lt;=$4:$4),Table1[[#This Row],[CTN]],"")</f>
        <v/>
      </c>
      <c r="AH526" s="2" t="str">
        <f ca="1">IF(Table1[[#This Row],[CTN_MG_1]]="","",Table1[[#This Row],[SISA X]])</f>
        <v/>
      </c>
      <c r="AI526" s="2" t="str">
        <f ca="1">IF(Table1[[#This Row],[QTY_ECER_MG_1]]="","",Table1[[#This Row],[STN SISA X]])</f>
        <v/>
      </c>
      <c r="AJ526" s="2" t="str">
        <f ca="1">IF(Table1[[#This Row],[CTN_MG_1]]="","",COUNT(AG$6:AG526))</f>
        <v/>
      </c>
      <c r="AK526" s="2" t="str">
        <f ca="1">IF(AND(Table1[TGL_H]&gt;=$3:$3,Table1[TGL_H]&lt;=$4:$4),Table1[CTN],"")</f>
        <v/>
      </c>
      <c r="AL526" s="2" t="str">
        <f ca="1">IF(Table1[[#This Row],[CTN_MG_2]]="","",Table1[[#This Row],[SISA X]])</f>
        <v/>
      </c>
      <c r="AM526" s="2" t="str">
        <f ca="1">IF(Table1[[#This Row],[QTY_ECER_MG_2]]="","",Table1[[#This Row],[STN SISA X]])</f>
        <v/>
      </c>
      <c r="AN526" s="2" t="str">
        <f ca="1">IF(Table1[[#This Row],[CTN_MG_2]]="","",COUNT(AK$6:AK526))</f>
        <v/>
      </c>
      <c r="AO526" s="2" t="str">
        <f ca="1">IF(AND(AX$5:AX$592&gt;=$3:$3,AX$5:AX$592&lt;=$4:$4),Table1[[#This Row],[CTN]],"")</f>
        <v/>
      </c>
      <c r="AP526" s="2" t="str">
        <f ca="1">IF(Table1[[#This Row],[CTN_MG_3]]="","",Table1[[#This Row],[SISA X]])</f>
        <v/>
      </c>
      <c r="AQ526" s="2" t="str">
        <f ca="1">IF(Table1[[#This Row],[QTY_ECER_MG_3]]="","",Table1[[#This Row],[STN SISA X]])</f>
        <v/>
      </c>
      <c r="AR526" s="4" t="str">
        <f ca="1">IF(Table1[[#This Row],[CTN_MG_3]]="","",COUNT(AO$6:AO526))</f>
        <v/>
      </c>
      <c r="AS526" s="4">
        <f ca="1">IF(AND(Table1[[#This Row],[TGL_H]]&gt;=$3:$3,Table1[[#This Row],[TGL_H]]&lt;=$4:$4),Table1[[#This Row],[CTN]],"")</f>
        <v>1</v>
      </c>
      <c r="AT526" s="4" t="str">
        <f ca="1">IF(Table1[[#This Row],[CTN_MG_4]]="","",Table1[[#This Row],[SISA X]])</f>
        <v/>
      </c>
      <c r="AU526" s="4" t="str">
        <f ca="1">IF(Table1[[#This Row],[QTY_ECER_MG_4]]="","",Table1[[#This Row],[STN SISA X]])</f>
        <v/>
      </c>
      <c r="AV526" s="4">
        <f ca="1">IF(Table1[[#This Row],[CTN_MG_4]]="","",COUNT(AS$6:AS526))</f>
        <v>33</v>
      </c>
      <c r="AW526" s="4">
        <f ca="1">IF(Table1[[#This Row],[ID_4]]="",IF(Table1[[#This Row],[ID_3]]="",IF(Table1[[#This Row],[ID_2]]="",IF(Table1[[#This Row],[ID_1]]="","",1),2),3),4)</f>
        <v>4</v>
      </c>
      <c r="AX526" s="3">
        <f ca="1">INDEX([1]!NOTA[TGL_H],Table1[[#This Row],[//NOTA]])</f>
        <v>45131</v>
      </c>
    </row>
    <row r="527" spans="1:50" x14ac:dyDescent="0.25">
      <c r="A527" s="1">
        <v>651</v>
      </c>
      <c r="D527" s="4" t="str">
        <f ca="1">INDEX([1]!NOTA[NB NOTA_C_QTY],Table1[[#This Row],[//NOTA]])</f>
        <v>cutterbladel150mmhjk40lsnartomoro</v>
      </c>
      <c r="E527" s="4" t="str">
        <f ca="1">INDEX([1]!NOTA[NB NOTA_C_QTY],Table1[[#This Row],[//NOTA]])&amp;Table1[[#This Row],[MINGGU]]</f>
        <v>cutterbladel150mmhjk40lsnartomoro4</v>
      </c>
      <c r="F527" s="4">
        <f t="shared" si="13"/>
        <v>651</v>
      </c>
      <c r="G527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27" s="4">
        <f ca="1">MATCH(Table1[[#This Row],[NB NOTA_C_QTY]],[2]!db[NB NOTA_C_QTY+F],0)</f>
        <v>453</v>
      </c>
      <c r="I527" s="4" t="str">
        <f ca="1">INDEX(INDIRECT($4:$4),Table1[//DB])</f>
        <v>Isi cutter JK L-150M MH</v>
      </c>
      <c r="J527" s="4" t="str">
        <f ca="1">INDEX(INDIRECT($4:$4),Table1[//DB])</f>
        <v>ARTO MORO</v>
      </c>
      <c r="K527" s="5" t="str">
        <f ca="1">INDEX(INDIRECT($4:$4),Table1[//DB])</f>
        <v>ATALI</v>
      </c>
      <c r="L527" s="4" t="str">
        <f ca="1">INDEX(INDIRECT($4:$4),Table1[//DB])</f>
        <v>40 LSN</v>
      </c>
      <c r="M527" s="4" t="str">
        <f ca="1">INDEX(INDIRECT($4:$4),Table1[//DB])</f>
        <v>isi</v>
      </c>
      <c r="N527" s="4" t="str">
        <f ca="1">INDEX(INDIRECT($4:$4),Table1[//DB])</f>
        <v>40</v>
      </c>
      <c r="O527" s="4" t="str">
        <f ca="1">INDEX(INDIRECT($4:$4),Table1[//DB])</f>
        <v>LSN</v>
      </c>
      <c r="P527" s="4">
        <f ca="1">INDEX(INDIRECT($4:$4),Table1[//DB])</f>
        <v>12</v>
      </c>
      <c r="Q527" s="4" t="str">
        <f ca="1">INDEX(INDIRECT($4:$4),Table1[//DB])</f>
        <v>PCS</v>
      </c>
      <c r="R527" s="4" t="str">
        <f ca="1">INDEX(INDIRECT($4:$4),Table1[//DB])</f>
        <v/>
      </c>
      <c r="S527" s="4" t="str">
        <f ca="1">INDEX(INDIRECT($4:$4),Table1[//DB])</f>
        <v/>
      </c>
      <c r="T527" s="4">
        <f ca="1">INDEX(INDIRECT($4:$4),Table1[//DB])</f>
        <v>480</v>
      </c>
      <c r="U527" s="4" t="str">
        <f ca="1">INDEX(INDIRECT($4:$4),Table1[//DB])</f>
        <v>PCS</v>
      </c>
      <c r="V527" s="4"/>
      <c r="W527" s="2">
        <f>INDEX([1]!NOTA[C],Table1[[#This Row],[//NOTA]])</f>
        <v>2</v>
      </c>
      <c r="X527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527" s="2">
        <f ca="1">INDEX(INDIRECT($2:$2),Table1[//NOTA])</f>
        <v>2</v>
      </c>
      <c r="Z527" s="2">
        <f>IF(Table1[[#This Row],[CTN]]&lt;1,"",INDEX([1]!NOTA[QTY],Table1[[#This Row],[//NOTA]]))</f>
        <v>80</v>
      </c>
      <c r="AA527" s="2" t="str">
        <f>IF(Table1[[#This Row],[CTN]]&lt;1,"",INDEX([1]!NOTA[STN],Table1[[#This Row],[//NOTA]]))</f>
        <v>LSN</v>
      </c>
      <c r="AB527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960</v>
      </c>
      <c r="AC527" s="4" t="str">
        <f>IF(Table1[[#This Row],[CTN]]&lt;1,INDEX([1]!NOTA[QTY],Table1[[#This Row],[//NOTA]]),"")</f>
        <v/>
      </c>
      <c r="AD527" s="4" t="str">
        <f>IF(Table1[[#This Row],[SISA]]="","",INDEX([1]!NOTA[STN],Table1[[#This Row],[//NOTA]]))</f>
        <v/>
      </c>
      <c r="AE52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27" s="2" t="str">
        <f>IF(Table1[[#This Row],[SISA X]]="","",Table1[[#This Row],[STN X]])</f>
        <v/>
      </c>
      <c r="AG527" s="2" t="str">
        <f ca="1">IF(AND(AX$5:AX$592&gt;=$3:$3,AX$5:AX$592&lt;=$4:$4),Table1[[#This Row],[CTN]],"")</f>
        <v/>
      </c>
      <c r="AH527" s="2" t="str">
        <f ca="1">IF(Table1[[#This Row],[CTN_MG_1]]="","",Table1[[#This Row],[SISA X]])</f>
        <v/>
      </c>
      <c r="AI527" s="2" t="str">
        <f ca="1">IF(Table1[[#This Row],[QTY_ECER_MG_1]]="","",Table1[[#This Row],[STN SISA X]])</f>
        <v/>
      </c>
      <c r="AJ527" s="2" t="str">
        <f ca="1">IF(Table1[[#This Row],[CTN_MG_1]]="","",COUNT(AG$6:AG527))</f>
        <v/>
      </c>
      <c r="AK527" s="2" t="str">
        <f ca="1">IF(AND(Table1[TGL_H]&gt;=$3:$3,Table1[TGL_H]&lt;=$4:$4),Table1[CTN],"")</f>
        <v/>
      </c>
      <c r="AL527" s="2" t="str">
        <f ca="1">IF(Table1[[#This Row],[CTN_MG_2]]="","",Table1[[#This Row],[SISA X]])</f>
        <v/>
      </c>
      <c r="AM527" s="2" t="str">
        <f ca="1">IF(Table1[[#This Row],[QTY_ECER_MG_2]]="","",Table1[[#This Row],[STN SISA X]])</f>
        <v/>
      </c>
      <c r="AN527" s="2" t="str">
        <f ca="1">IF(Table1[[#This Row],[CTN_MG_2]]="","",COUNT(AK$6:AK527))</f>
        <v/>
      </c>
      <c r="AO527" s="2" t="str">
        <f ca="1">IF(AND(AX$5:AX$592&gt;=$3:$3,AX$5:AX$592&lt;=$4:$4),Table1[[#This Row],[CTN]],"")</f>
        <v/>
      </c>
      <c r="AP527" s="2" t="str">
        <f ca="1">IF(Table1[[#This Row],[CTN_MG_3]]="","",Table1[[#This Row],[SISA X]])</f>
        <v/>
      </c>
      <c r="AQ527" s="2" t="str">
        <f ca="1">IF(Table1[[#This Row],[QTY_ECER_MG_3]]="","",Table1[[#This Row],[STN SISA X]])</f>
        <v/>
      </c>
      <c r="AR527" s="4" t="str">
        <f ca="1">IF(Table1[[#This Row],[CTN_MG_3]]="","",COUNT(AO$6:AO527))</f>
        <v/>
      </c>
      <c r="AS527" s="4">
        <f ca="1">IF(AND(Table1[[#This Row],[TGL_H]]&gt;=$3:$3,Table1[[#This Row],[TGL_H]]&lt;=$4:$4),Table1[[#This Row],[CTN]],"")</f>
        <v>2</v>
      </c>
      <c r="AT527" s="4" t="str">
        <f ca="1">IF(Table1[[#This Row],[CTN_MG_4]]="","",Table1[[#This Row],[SISA X]])</f>
        <v/>
      </c>
      <c r="AU527" s="4" t="str">
        <f ca="1">IF(Table1[[#This Row],[QTY_ECER_MG_4]]="","",Table1[[#This Row],[STN SISA X]])</f>
        <v/>
      </c>
      <c r="AV527" s="4">
        <f ca="1">IF(Table1[[#This Row],[CTN_MG_4]]="","",COUNT(AS$6:AS527))</f>
        <v>34</v>
      </c>
      <c r="AW527" s="4">
        <f ca="1">IF(Table1[[#This Row],[ID_4]]="",IF(Table1[[#This Row],[ID_3]]="",IF(Table1[[#This Row],[ID_2]]="",IF(Table1[[#This Row],[ID_1]]="","",1),2),3),4)</f>
        <v>4</v>
      </c>
      <c r="AX527" s="3">
        <f ca="1">INDEX([1]!NOTA[TGL_H],Table1[[#This Row],[//NOTA]])</f>
        <v>45131</v>
      </c>
    </row>
    <row r="528" spans="1:50" x14ac:dyDescent="0.25">
      <c r="A528" s="1">
        <v>652</v>
      </c>
      <c r="D528" s="4" t="str">
        <f ca="1">INDEX([1]!NOTA[NB NOTA_C_QTY],Table1[[#This Row],[//NOTA]])</f>
        <v>oilpastelop12sppcaseseaworldjk12lsnartomoro</v>
      </c>
      <c r="E528" s="4" t="str">
        <f ca="1">INDEX([1]!NOTA[NB NOTA_C_QTY],Table1[[#This Row],[//NOTA]])&amp;Table1[[#This Row],[MINGGU]]</f>
        <v>oilpastelop12sppcaseseaworldjk12lsnartomoro4</v>
      </c>
      <c r="F528" s="4">
        <f t="shared" si="13"/>
        <v>652</v>
      </c>
      <c r="G528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28" s="4">
        <f ca="1">MATCH(Table1[[#This Row],[NB NOTA_C_QTY]],[2]!db[NB NOTA_C_QTY+F],0)</f>
        <v>599</v>
      </c>
      <c r="I528" s="4" t="str">
        <f ca="1">INDEX(INDIRECT($4:$4),Table1[//DB])</f>
        <v>O pastel JK 12W OP-12 S</v>
      </c>
      <c r="J528" s="4" t="str">
        <f ca="1">INDEX(INDIRECT($4:$4),Table1[//DB])</f>
        <v>ARTO MORO</v>
      </c>
      <c r="K528" s="5" t="str">
        <f ca="1">INDEX(INDIRECT($4:$4),Table1[//DB])</f>
        <v>ATALI</v>
      </c>
      <c r="L528" s="4" t="str">
        <f ca="1">INDEX(INDIRECT($4:$4),Table1[//DB])</f>
        <v>12 LSN</v>
      </c>
      <c r="M528" s="4" t="str">
        <f ca="1">INDEX(INDIRECT($4:$4),Table1[//DB])</f>
        <v>cr/op</v>
      </c>
      <c r="N528" s="4" t="str">
        <f ca="1">INDEX(INDIRECT($4:$4),Table1[//DB])</f>
        <v>12</v>
      </c>
      <c r="O528" s="4" t="str">
        <f ca="1">INDEX(INDIRECT($4:$4),Table1[//DB])</f>
        <v>LSN</v>
      </c>
      <c r="P528" s="4">
        <f ca="1">INDEX(INDIRECT($4:$4),Table1[//DB])</f>
        <v>12</v>
      </c>
      <c r="Q528" s="4" t="str">
        <f ca="1">INDEX(INDIRECT($4:$4),Table1[//DB])</f>
        <v>PCS</v>
      </c>
      <c r="R528" s="4" t="str">
        <f ca="1">INDEX(INDIRECT($4:$4),Table1[//DB])</f>
        <v/>
      </c>
      <c r="S528" s="4" t="str">
        <f ca="1">INDEX(INDIRECT($4:$4),Table1[//DB])</f>
        <v/>
      </c>
      <c r="T528" s="4">
        <f ca="1">INDEX(INDIRECT($4:$4),Table1[//DB])</f>
        <v>144</v>
      </c>
      <c r="U528" s="4" t="str">
        <f ca="1">INDEX(INDIRECT($4:$4),Table1[//DB])</f>
        <v>PCS</v>
      </c>
      <c r="V528" s="4"/>
      <c r="W528" s="2">
        <f>INDEX([1]!NOTA[C],Table1[[#This Row],[//NOTA]])</f>
        <v>7</v>
      </c>
      <c r="X528" s="2">
        <f ca="1">IF(Table1[[#This Row],[Column5]]/Table1[[#This Row],[QTY X]]=Table1[[#This Row],[CTN]],Table1[[#This Row],[Column5]]/Table1[[#This Row],[QTY X]],Table1[[#This Row],[Column5]]/Table1[[#This Row],[QTY X]]&amp;" xxx ")</f>
        <v>7</v>
      </c>
      <c r="Y528" s="2">
        <f ca="1">INDEX(INDIRECT($2:$2),Table1[//NOTA])</f>
        <v>0</v>
      </c>
      <c r="Z528" s="2">
        <f>IF(Table1[[#This Row],[CTN]]&lt;1,"",INDEX([1]!NOTA[QTY],Table1[[#This Row],[//NOTA]]))</f>
        <v>1008</v>
      </c>
      <c r="AA528" s="2" t="str">
        <f>IF(Table1[[#This Row],[CTN]]&lt;1,"",INDEX([1]!NOTA[STN],Table1[[#This Row],[//NOTA]]))</f>
        <v>SET</v>
      </c>
      <c r="AB52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1008</v>
      </c>
      <c r="AC528" s="4" t="str">
        <f>IF(Table1[[#This Row],[CTN]]&lt;1,INDEX([1]!NOTA[QTY],Table1[[#This Row],[//NOTA]]),"")</f>
        <v/>
      </c>
      <c r="AD528" s="4" t="str">
        <f>IF(Table1[[#This Row],[SISA]]="","",INDEX([1]!NOTA[STN],Table1[[#This Row],[//NOTA]]))</f>
        <v/>
      </c>
      <c r="AE52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28" s="2" t="str">
        <f>IF(Table1[[#This Row],[SISA X]]="","",Table1[[#This Row],[STN X]])</f>
        <v/>
      </c>
      <c r="AG528" s="2" t="str">
        <f ca="1">IF(AND(AX$5:AX$592&gt;=$3:$3,AX$5:AX$592&lt;=$4:$4),Table1[[#This Row],[CTN]],"")</f>
        <v/>
      </c>
      <c r="AH528" s="2" t="str">
        <f ca="1">IF(Table1[[#This Row],[CTN_MG_1]]="","",Table1[[#This Row],[SISA X]])</f>
        <v/>
      </c>
      <c r="AI528" s="2" t="str">
        <f ca="1">IF(Table1[[#This Row],[QTY_ECER_MG_1]]="","",Table1[[#This Row],[STN SISA X]])</f>
        <v/>
      </c>
      <c r="AJ528" s="2" t="str">
        <f ca="1">IF(Table1[[#This Row],[CTN_MG_1]]="","",COUNT(AG$6:AG528))</f>
        <v/>
      </c>
      <c r="AK528" s="2" t="str">
        <f ca="1">IF(AND(Table1[TGL_H]&gt;=$3:$3,Table1[TGL_H]&lt;=$4:$4),Table1[CTN],"")</f>
        <v/>
      </c>
      <c r="AL528" s="2" t="str">
        <f ca="1">IF(Table1[[#This Row],[CTN_MG_2]]="","",Table1[[#This Row],[SISA X]])</f>
        <v/>
      </c>
      <c r="AM528" s="2" t="str">
        <f ca="1">IF(Table1[[#This Row],[QTY_ECER_MG_2]]="","",Table1[[#This Row],[STN SISA X]])</f>
        <v/>
      </c>
      <c r="AN528" s="2" t="str">
        <f ca="1">IF(Table1[[#This Row],[CTN_MG_2]]="","",COUNT(AK$6:AK528))</f>
        <v/>
      </c>
      <c r="AO528" s="2" t="str">
        <f ca="1">IF(AND(AX$5:AX$592&gt;=$3:$3,AX$5:AX$592&lt;=$4:$4),Table1[[#This Row],[CTN]],"")</f>
        <v/>
      </c>
      <c r="AP528" s="2" t="str">
        <f ca="1">IF(Table1[[#This Row],[CTN_MG_3]]="","",Table1[[#This Row],[SISA X]])</f>
        <v/>
      </c>
      <c r="AQ528" s="2" t="str">
        <f ca="1">IF(Table1[[#This Row],[QTY_ECER_MG_3]]="","",Table1[[#This Row],[STN SISA X]])</f>
        <v/>
      </c>
      <c r="AR528" s="4" t="str">
        <f ca="1">IF(Table1[[#This Row],[CTN_MG_3]]="","",COUNT(AO$6:AO528))</f>
        <v/>
      </c>
      <c r="AS528" s="4">
        <f ca="1">IF(AND(Table1[[#This Row],[TGL_H]]&gt;=$3:$3,Table1[[#This Row],[TGL_H]]&lt;=$4:$4),Table1[[#This Row],[CTN]],"")</f>
        <v>7</v>
      </c>
      <c r="AT528" s="4" t="str">
        <f ca="1">IF(Table1[[#This Row],[CTN_MG_4]]="","",Table1[[#This Row],[SISA X]])</f>
        <v/>
      </c>
      <c r="AU528" s="4" t="str">
        <f ca="1">IF(Table1[[#This Row],[QTY_ECER_MG_4]]="","",Table1[[#This Row],[STN SISA X]])</f>
        <v/>
      </c>
      <c r="AV528" s="4">
        <f ca="1">IF(Table1[[#This Row],[CTN_MG_4]]="","",COUNT(AS$6:AS528))</f>
        <v>35</v>
      </c>
      <c r="AW528" s="4">
        <f ca="1">IF(Table1[[#This Row],[ID_4]]="",IF(Table1[[#This Row],[ID_3]]="",IF(Table1[[#This Row],[ID_2]]="",IF(Table1[[#This Row],[ID_1]]="","",1),2),3),4)</f>
        <v>4</v>
      </c>
      <c r="AX528" s="3">
        <f ca="1">INDEX([1]!NOTA[TGL_H],Table1[[#This Row],[//NOTA]])</f>
        <v>45131</v>
      </c>
    </row>
    <row r="529" spans="1:50" x14ac:dyDescent="0.25">
      <c r="A529" s="1">
        <v>653</v>
      </c>
      <c r="D529" s="4" t="str">
        <f ca="1">INDEX([1]!NOTA[NB NOTA_C_QTY],Table1[[#This Row],[//NOTA]])</f>
        <v>oilpastelop36sppcaseseaworldjk6box6setartomoro</v>
      </c>
      <c r="E529" s="4" t="str">
        <f ca="1">INDEX([1]!NOTA[NB NOTA_C_QTY],Table1[[#This Row],[//NOTA]])&amp;Table1[[#This Row],[MINGGU]]</f>
        <v>oilpastelop36sppcaseseaworldjk6box6setartomoro4</v>
      </c>
      <c r="F529" s="4">
        <f t="shared" si="13"/>
        <v>653</v>
      </c>
      <c r="G529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29" s="4">
        <f ca="1">MATCH(Table1[[#This Row],[NB NOTA_C_QTY]],[2]!db[NB NOTA_C_QTY+F],0)</f>
        <v>603</v>
      </c>
      <c r="I529" s="4" t="str">
        <f ca="1">INDEX(INDIRECT($4:$4),Table1[//DB])</f>
        <v>O pastel JK 36W OP-36 S</v>
      </c>
      <c r="J529" s="4" t="str">
        <f ca="1">INDEX(INDIRECT($4:$4),Table1[//DB])</f>
        <v>ARTO MORO</v>
      </c>
      <c r="K529" s="5" t="str">
        <f ca="1">INDEX(INDIRECT($4:$4),Table1[//DB])</f>
        <v>ATALI</v>
      </c>
      <c r="L529" s="4" t="str">
        <f ca="1">INDEX(INDIRECT($4:$4),Table1[//DB])</f>
        <v>6 BOX (6 SET)</v>
      </c>
      <c r="M529" s="4" t="str">
        <f ca="1">INDEX(INDIRECT($4:$4),Table1[//DB])</f>
        <v>cr/op</v>
      </c>
      <c r="N529" s="4" t="str">
        <f ca="1">INDEX(INDIRECT($4:$4),Table1[//DB])</f>
        <v>6</v>
      </c>
      <c r="O529" s="4" t="str">
        <f ca="1">INDEX(INDIRECT($4:$4),Table1[//DB])</f>
        <v>BOX</v>
      </c>
      <c r="P529" s="4" t="str">
        <f ca="1">INDEX(INDIRECT($4:$4),Table1[//DB])</f>
        <v>6</v>
      </c>
      <c r="Q529" s="4" t="str">
        <f ca="1">INDEX(INDIRECT($4:$4),Table1[//DB])</f>
        <v>SET</v>
      </c>
      <c r="R529" s="4" t="str">
        <f ca="1">INDEX(INDIRECT($4:$4),Table1[//DB])</f>
        <v/>
      </c>
      <c r="S529" s="4" t="str">
        <f ca="1">INDEX(INDIRECT($4:$4),Table1[//DB])</f>
        <v/>
      </c>
      <c r="T529" s="4">
        <f ca="1">INDEX(INDIRECT($4:$4),Table1[//DB])</f>
        <v>36</v>
      </c>
      <c r="U529" s="4" t="str">
        <f ca="1">INDEX(INDIRECT($4:$4),Table1[//DB])</f>
        <v>SET</v>
      </c>
      <c r="V529" s="4"/>
      <c r="W529" s="2">
        <f>INDEX([1]!NOTA[C],Table1[[#This Row],[//NOTA]])</f>
        <v>1</v>
      </c>
      <c r="X529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529" s="2">
        <f ca="1">INDEX(INDIRECT($2:$2),Table1[//NOTA])</f>
        <v>0</v>
      </c>
      <c r="Z529" s="2">
        <f>IF(Table1[[#This Row],[CTN]]&lt;1,"",INDEX([1]!NOTA[QTY],Table1[[#This Row],[//NOTA]]))</f>
        <v>36</v>
      </c>
      <c r="AA529" s="2" t="str">
        <f>IF(Table1[[#This Row],[CTN]]&lt;1,"",INDEX([1]!NOTA[STN],Table1[[#This Row],[//NOTA]]))</f>
        <v>SET</v>
      </c>
      <c r="AB52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36</v>
      </c>
      <c r="AC529" s="4" t="str">
        <f>IF(Table1[[#This Row],[CTN]]&lt;1,INDEX([1]!NOTA[QTY],Table1[[#This Row],[//NOTA]]),"")</f>
        <v/>
      </c>
      <c r="AD529" s="4" t="str">
        <f>IF(Table1[[#This Row],[SISA]]="","",INDEX([1]!NOTA[STN],Table1[[#This Row],[//NOTA]]))</f>
        <v/>
      </c>
      <c r="AE52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29" s="2" t="str">
        <f>IF(Table1[[#This Row],[SISA X]]="","",Table1[[#This Row],[STN X]])</f>
        <v/>
      </c>
      <c r="AG529" s="2" t="str">
        <f ca="1">IF(AND(AX$5:AX$592&gt;=$3:$3,AX$5:AX$592&lt;=$4:$4),Table1[[#This Row],[CTN]],"")</f>
        <v/>
      </c>
      <c r="AH529" s="2" t="str">
        <f ca="1">IF(Table1[[#This Row],[CTN_MG_1]]="","",Table1[[#This Row],[SISA X]])</f>
        <v/>
      </c>
      <c r="AI529" s="2" t="str">
        <f ca="1">IF(Table1[[#This Row],[QTY_ECER_MG_1]]="","",Table1[[#This Row],[STN SISA X]])</f>
        <v/>
      </c>
      <c r="AJ529" s="2" t="str">
        <f ca="1">IF(Table1[[#This Row],[CTN_MG_1]]="","",COUNT(AG$6:AG529))</f>
        <v/>
      </c>
      <c r="AK529" s="2" t="str">
        <f ca="1">IF(AND(Table1[TGL_H]&gt;=$3:$3,Table1[TGL_H]&lt;=$4:$4),Table1[CTN],"")</f>
        <v/>
      </c>
      <c r="AL529" s="2" t="str">
        <f ca="1">IF(Table1[[#This Row],[CTN_MG_2]]="","",Table1[[#This Row],[SISA X]])</f>
        <v/>
      </c>
      <c r="AM529" s="2" t="str">
        <f ca="1">IF(Table1[[#This Row],[QTY_ECER_MG_2]]="","",Table1[[#This Row],[STN SISA X]])</f>
        <v/>
      </c>
      <c r="AN529" s="2" t="str">
        <f ca="1">IF(Table1[[#This Row],[CTN_MG_2]]="","",COUNT(AK$6:AK529))</f>
        <v/>
      </c>
      <c r="AO529" s="2" t="str">
        <f ca="1">IF(AND(AX$5:AX$592&gt;=$3:$3,AX$5:AX$592&lt;=$4:$4),Table1[[#This Row],[CTN]],"")</f>
        <v/>
      </c>
      <c r="AP529" s="2" t="str">
        <f ca="1">IF(Table1[[#This Row],[CTN_MG_3]]="","",Table1[[#This Row],[SISA X]])</f>
        <v/>
      </c>
      <c r="AQ529" s="2" t="str">
        <f ca="1">IF(Table1[[#This Row],[QTY_ECER_MG_3]]="","",Table1[[#This Row],[STN SISA X]])</f>
        <v/>
      </c>
      <c r="AR529" s="4" t="str">
        <f ca="1">IF(Table1[[#This Row],[CTN_MG_3]]="","",COUNT(AO$6:AO529))</f>
        <v/>
      </c>
      <c r="AS529" s="4">
        <f ca="1">IF(AND(Table1[[#This Row],[TGL_H]]&gt;=$3:$3,Table1[[#This Row],[TGL_H]]&lt;=$4:$4),Table1[[#This Row],[CTN]],"")</f>
        <v>1</v>
      </c>
      <c r="AT529" s="4" t="str">
        <f ca="1">IF(Table1[[#This Row],[CTN_MG_4]]="","",Table1[[#This Row],[SISA X]])</f>
        <v/>
      </c>
      <c r="AU529" s="4" t="str">
        <f ca="1">IF(Table1[[#This Row],[QTY_ECER_MG_4]]="","",Table1[[#This Row],[STN SISA X]])</f>
        <v/>
      </c>
      <c r="AV529" s="4">
        <f ca="1">IF(Table1[[#This Row],[CTN_MG_4]]="","",COUNT(AS$6:AS529))</f>
        <v>36</v>
      </c>
      <c r="AW529" s="4">
        <f ca="1">IF(Table1[[#This Row],[ID_4]]="",IF(Table1[[#This Row],[ID_3]]="",IF(Table1[[#This Row],[ID_2]]="",IF(Table1[[#This Row],[ID_1]]="","",1),2),3),4)</f>
        <v>4</v>
      </c>
      <c r="AX529" s="3">
        <f ca="1">INDEX([1]!NOTA[TGL_H],Table1[[#This Row],[//NOTA]])</f>
        <v>45131</v>
      </c>
    </row>
    <row r="530" spans="1:50" x14ac:dyDescent="0.25">
      <c r="A530" s="1">
        <v>654</v>
      </c>
      <c r="D530" s="4" t="str">
        <f ca="1">INDEX([1]!NOTA[NB NOTA_C_QTY],Table1[[#This Row],[//NOTA]])</f>
        <v>crayonputartwcr12minijk12lsnartomoro</v>
      </c>
      <c r="E530" s="4" t="str">
        <f ca="1">INDEX([1]!NOTA[NB NOTA_C_QTY],Table1[[#This Row],[//NOTA]])&amp;Table1[[#This Row],[MINGGU]]</f>
        <v>crayonputartwcr12minijk12lsnartomoro4</v>
      </c>
      <c r="F530" s="4">
        <f t="shared" si="13"/>
        <v>654</v>
      </c>
      <c r="G530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30" s="4">
        <f ca="1">MATCH(Table1[[#This Row],[NB NOTA_C_QTY]],[2]!db[NB NOTA_C_QTY+F],0)</f>
        <v>301</v>
      </c>
      <c r="I530" s="4" t="str">
        <f ca="1">INDEX(INDIRECT($4:$4),Table1[//DB])</f>
        <v>Crayon putar JK 12W Pendek</v>
      </c>
      <c r="J530" s="4" t="str">
        <f ca="1">INDEX(INDIRECT($4:$4),Table1[//DB])</f>
        <v>ARTO MORO</v>
      </c>
      <c r="K530" s="5" t="str">
        <f ca="1">INDEX(INDIRECT($4:$4),Table1[//DB])</f>
        <v>ATALI</v>
      </c>
      <c r="L530" s="4" t="str">
        <f ca="1">INDEX(INDIRECT($4:$4),Table1[//DB])</f>
        <v>12 LSN</v>
      </c>
      <c r="M530" s="4" t="str">
        <f ca="1">INDEX(INDIRECT($4:$4),Table1[//DB])</f>
        <v>cr/op</v>
      </c>
      <c r="N530" s="4" t="str">
        <f ca="1">INDEX(INDIRECT($4:$4),Table1[//DB])</f>
        <v>12</v>
      </c>
      <c r="O530" s="4" t="str">
        <f ca="1">INDEX(INDIRECT($4:$4),Table1[//DB])</f>
        <v>LSN</v>
      </c>
      <c r="P530" s="4">
        <f ca="1">INDEX(INDIRECT($4:$4),Table1[//DB])</f>
        <v>12</v>
      </c>
      <c r="Q530" s="4" t="str">
        <f ca="1">INDEX(INDIRECT($4:$4),Table1[//DB])</f>
        <v>PCS</v>
      </c>
      <c r="R530" s="4" t="str">
        <f ca="1">INDEX(INDIRECT($4:$4),Table1[//DB])</f>
        <v/>
      </c>
      <c r="S530" s="4" t="str">
        <f ca="1">INDEX(INDIRECT($4:$4),Table1[//DB])</f>
        <v/>
      </c>
      <c r="T530" s="4">
        <f ca="1">INDEX(INDIRECT($4:$4),Table1[//DB])</f>
        <v>144</v>
      </c>
      <c r="U530" s="4" t="str">
        <f ca="1">INDEX(INDIRECT($4:$4),Table1[//DB])</f>
        <v>PCS</v>
      </c>
      <c r="V530" s="4"/>
      <c r="W530" s="2">
        <f>INDEX([1]!NOTA[C],Table1[[#This Row],[//NOTA]])</f>
        <v>1</v>
      </c>
      <c r="X530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530" s="2">
        <f ca="1">INDEX(INDIRECT($2:$2),Table1[//NOTA])</f>
        <v>1</v>
      </c>
      <c r="Z530" s="2">
        <f>IF(Table1[[#This Row],[CTN]]&lt;1,"",INDEX([1]!NOTA[QTY],Table1[[#This Row],[//NOTA]]))</f>
        <v>144</v>
      </c>
      <c r="AA530" s="2" t="str">
        <f>IF(Table1[[#This Row],[CTN]]&lt;1,"",INDEX([1]!NOTA[STN],Table1[[#This Row],[//NOTA]]))</f>
        <v>SET</v>
      </c>
      <c r="AB53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</v>
      </c>
      <c r="AC530" s="4" t="str">
        <f>IF(Table1[[#This Row],[CTN]]&lt;1,INDEX([1]!NOTA[QTY],Table1[[#This Row],[//NOTA]]),"")</f>
        <v/>
      </c>
      <c r="AD530" s="4" t="str">
        <f>IF(Table1[[#This Row],[SISA]]="","",INDEX([1]!NOTA[STN],Table1[[#This Row],[//NOTA]]))</f>
        <v/>
      </c>
      <c r="AE53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30" s="2" t="str">
        <f>IF(Table1[[#This Row],[SISA X]]="","",Table1[[#This Row],[STN X]])</f>
        <v/>
      </c>
      <c r="AG530" s="2" t="str">
        <f ca="1">IF(AND(AX$5:AX$592&gt;=$3:$3,AX$5:AX$592&lt;=$4:$4),Table1[[#This Row],[CTN]],"")</f>
        <v/>
      </c>
      <c r="AH530" s="2" t="str">
        <f ca="1">IF(Table1[[#This Row],[CTN_MG_1]]="","",Table1[[#This Row],[SISA X]])</f>
        <v/>
      </c>
      <c r="AI530" s="2" t="str">
        <f ca="1">IF(Table1[[#This Row],[QTY_ECER_MG_1]]="","",Table1[[#This Row],[STN SISA X]])</f>
        <v/>
      </c>
      <c r="AJ530" s="2" t="str">
        <f ca="1">IF(Table1[[#This Row],[CTN_MG_1]]="","",COUNT(AG$6:AG530))</f>
        <v/>
      </c>
      <c r="AK530" s="2" t="str">
        <f ca="1">IF(AND(Table1[TGL_H]&gt;=$3:$3,Table1[TGL_H]&lt;=$4:$4),Table1[CTN],"")</f>
        <v/>
      </c>
      <c r="AL530" s="2" t="str">
        <f ca="1">IF(Table1[[#This Row],[CTN_MG_2]]="","",Table1[[#This Row],[SISA X]])</f>
        <v/>
      </c>
      <c r="AM530" s="2" t="str">
        <f ca="1">IF(Table1[[#This Row],[QTY_ECER_MG_2]]="","",Table1[[#This Row],[STN SISA X]])</f>
        <v/>
      </c>
      <c r="AN530" s="2" t="str">
        <f ca="1">IF(Table1[[#This Row],[CTN_MG_2]]="","",COUNT(AK$6:AK530))</f>
        <v/>
      </c>
      <c r="AO530" s="2" t="str">
        <f ca="1">IF(AND(AX$5:AX$592&gt;=$3:$3,AX$5:AX$592&lt;=$4:$4),Table1[[#This Row],[CTN]],"")</f>
        <v/>
      </c>
      <c r="AP530" s="2" t="str">
        <f ca="1">IF(Table1[[#This Row],[CTN_MG_3]]="","",Table1[[#This Row],[SISA X]])</f>
        <v/>
      </c>
      <c r="AQ530" s="2" t="str">
        <f ca="1">IF(Table1[[#This Row],[QTY_ECER_MG_3]]="","",Table1[[#This Row],[STN SISA X]])</f>
        <v/>
      </c>
      <c r="AR530" s="4" t="str">
        <f ca="1">IF(Table1[[#This Row],[CTN_MG_3]]="","",COUNT(AO$6:AO530))</f>
        <v/>
      </c>
      <c r="AS530" s="4">
        <f ca="1">IF(AND(Table1[[#This Row],[TGL_H]]&gt;=$3:$3,Table1[[#This Row],[TGL_H]]&lt;=$4:$4),Table1[[#This Row],[CTN]],"")</f>
        <v>1</v>
      </c>
      <c r="AT530" s="4" t="str">
        <f ca="1">IF(Table1[[#This Row],[CTN_MG_4]]="","",Table1[[#This Row],[SISA X]])</f>
        <v/>
      </c>
      <c r="AU530" s="4" t="str">
        <f ca="1">IF(Table1[[#This Row],[QTY_ECER_MG_4]]="","",Table1[[#This Row],[STN SISA X]])</f>
        <v/>
      </c>
      <c r="AV530" s="4">
        <f ca="1">IF(Table1[[#This Row],[CTN_MG_4]]="","",COUNT(AS$6:AS530))</f>
        <v>37</v>
      </c>
      <c r="AW530" s="4">
        <f ca="1">IF(Table1[[#This Row],[ID_4]]="",IF(Table1[[#This Row],[ID_3]]="",IF(Table1[[#This Row],[ID_2]]="",IF(Table1[[#This Row],[ID_1]]="","",1),2),3),4)</f>
        <v>4</v>
      </c>
      <c r="AX530" s="3">
        <f ca="1">INDEX([1]!NOTA[TGL_H],Table1[[#This Row],[//NOTA]])</f>
        <v>45131</v>
      </c>
    </row>
    <row r="531" spans="1:50" x14ac:dyDescent="0.25">
      <c r="A531" s="1">
        <v>655</v>
      </c>
      <c r="D531" s="4" t="str">
        <f ca="1">INDEX([1]!NOTA[NB NOTA_C_QTY],Table1[[#This Row],[//NOTA]])</f>
        <v>cutterl500jk24lsnartomoro</v>
      </c>
      <c r="E531" s="4" t="str">
        <f ca="1">INDEX([1]!NOTA[NB NOTA_C_QTY],Table1[[#This Row],[//NOTA]])&amp;Table1[[#This Row],[MINGGU]]</f>
        <v>cutterl500jk24lsnartomoro4</v>
      </c>
      <c r="F531" s="4">
        <f t="shared" si="13"/>
        <v>655</v>
      </c>
      <c r="G531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31" s="4">
        <f ca="1">MATCH(Table1[[#This Row],[NB NOTA_C_QTY]],[2]!db[NB NOTA_C_QTY+F],0)</f>
        <v>312</v>
      </c>
      <c r="I531" s="4" t="str">
        <f ca="1">INDEX(INDIRECT($4:$4),Table1[//DB])</f>
        <v>Cutter JK L-500</v>
      </c>
      <c r="J531" s="4" t="str">
        <f ca="1">INDEX(INDIRECT($4:$4),Table1[//DB])</f>
        <v>ARTO MORO</v>
      </c>
      <c r="K531" s="5" t="str">
        <f ca="1">INDEX(INDIRECT($4:$4),Table1[//DB])</f>
        <v>ATALI</v>
      </c>
      <c r="L531" s="4" t="str">
        <f ca="1">INDEX(INDIRECT($4:$4),Table1[//DB])</f>
        <v>24 LSN</v>
      </c>
      <c r="M531" s="4" t="str">
        <f ca="1">INDEX(INDIRECT($4:$4),Table1[//DB])</f>
        <v>cutter</v>
      </c>
      <c r="N531" s="4" t="str">
        <f ca="1">INDEX(INDIRECT($4:$4),Table1[//DB])</f>
        <v>24</v>
      </c>
      <c r="O531" s="4" t="str">
        <f ca="1">INDEX(INDIRECT($4:$4),Table1[//DB])</f>
        <v>LSN</v>
      </c>
      <c r="P531" s="4">
        <f ca="1">INDEX(INDIRECT($4:$4),Table1[//DB])</f>
        <v>12</v>
      </c>
      <c r="Q531" s="4" t="str">
        <f ca="1">INDEX(INDIRECT($4:$4),Table1[//DB])</f>
        <v>PCS</v>
      </c>
      <c r="R531" s="4" t="str">
        <f ca="1">INDEX(INDIRECT($4:$4),Table1[//DB])</f>
        <v/>
      </c>
      <c r="S531" s="4" t="str">
        <f ca="1">INDEX(INDIRECT($4:$4),Table1[//DB])</f>
        <v/>
      </c>
      <c r="T531" s="4">
        <f ca="1">INDEX(INDIRECT($4:$4),Table1[//DB])</f>
        <v>288</v>
      </c>
      <c r="U531" s="4" t="str">
        <f ca="1">INDEX(INDIRECT($4:$4),Table1[//DB])</f>
        <v>PCS</v>
      </c>
      <c r="V531" s="4"/>
      <c r="W531" s="2">
        <f>INDEX([1]!NOTA[C],Table1[[#This Row],[//NOTA]])</f>
        <v>1</v>
      </c>
      <c r="X531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531" s="2">
        <f ca="1">INDEX(INDIRECT($2:$2),Table1[//NOTA])</f>
        <v>1</v>
      </c>
      <c r="Z531" s="2">
        <f>IF(Table1[[#This Row],[CTN]]&lt;1,"",INDEX([1]!NOTA[QTY],Table1[[#This Row],[//NOTA]]))</f>
        <v>24</v>
      </c>
      <c r="AA531" s="2" t="str">
        <f>IF(Table1[[#This Row],[CTN]]&lt;1,"",INDEX([1]!NOTA[STN],Table1[[#This Row],[//NOTA]]))</f>
        <v>LSN</v>
      </c>
      <c r="AB531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C531" s="4" t="str">
        <f>IF(Table1[[#This Row],[CTN]]&lt;1,INDEX([1]!NOTA[QTY],Table1[[#This Row],[//NOTA]]),"")</f>
        <v/>
      </c>
      <c r="AD531" s="4" t="str">
        <f>IF(Table1[[#This Row],[SISA]]="","",INDEX([1]!NOTA[STN],Table1[[#This Row],[//NOTA]]))</f>
        <v/>
      </c>
      <c r="AE53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31" s="2" t="str">
        <f>IF(Table1[[#This Row],[SISA X]]="","",Table1[[#This Row],[STN X]])</f>
        <v/>
      </c>
      <c r="AG531" s="2" t="str">
        <f ca="1">IF(AND(AX$5:AX$592&gt;=$3:$3,AX$5:AX$592&lt;=$4:$4),Table1[[#This Row],[CTN]],"")</f>
        <v/>
      </c>
      <c r="AH531" s="2" t="str">
        <f ca="1">IF(Table1[[#This Row],[CTN_MG_1]]="","",Table1[[#This Row],[SISA X]])</f>
        <v/>
      </c>
      <c r="AI531" s="2" t="str">
        <f ca="1">IF(Table1[[#This Row],[QTY_ECER_MG_1]]="","",Table1[[#This Row],[STN SISA X]])</f>
        <v/>
      </c>
      <c r="AJ531" s="2" t="str">
        <f ca="1">IF(Table1[[#This Row],[CTN_MG_1]]="","",COUNT(AG$6:AG531))</f>
        <v/>
      </c>
      <c r="AK531" s="2" t="str">
        <f ca="1">IF(AND(Table1[TGL_H]&gt;=$3:$3,Table1[TGL_H]&lt;=$4:$4),Table1[CTN],"")</f>
        <v/>
      </c>
      <c r="AL531" s="2" t="str">
        <f ca="1">IF(Table1[[#This Row],[CTN_MG_2]]="","",Table1[[#This Row],[SISA X]])</f>
        <v/>
      </c>
      <c r="AM531" s="2" t="str">
        <f ca="1">IF(Table1[[#This Row],[QTY_ECER_MG_2]]="","",Table1[[#This Row],[STN SISA X]])</f>
        <v/>
      </c>
      <c r="AN531" s="2" t="str">
        <f ca="1">IF(Table1[[#This Row],[CTN_MG_2]]="","",COUNT(AK$6:AK531))</f>
        <v/>
      </c>
      <c r="AO531" s="2" t="str">
        <f ca="1">IF(AND(AX$5:AX$592&gt;=$3:$3,AX$5:AX$592&lt;=$4:$4),Table1[[#This Row],[CTN]],"")</f>
        <v/>
      </c>
      <c r="AP531" s="2" t="str">
        <f ca="1">IF(Table1[[#This Row],[CTN_MG_3]]="","",Table1[[#This Row],[SISA X]])</f>
        <v/>
      </c>
      <c r="AQ531" s="2" t="str">
        <f ca="1">IF(Table1[[#This Row],[QTY_ECER_MG_3]]="","",Table1[[#This Row],[STN SISA X]])</f>
        <v/>
      </c>
      <c r="AR531" s="4" t="str">
        <f ca="1">IF(Table1[[#This Row],[CTN_MG_3]]="","",COUNT(AO$6:AO531))</f>
        <v/>
      </c>
      <c r="AS531" s="4">
        <f ca="1">IF(AND(Table1[[#This Row],[TGL_H]]&gt;=$3:$3,Table1[[#This Row],[TGL_H]]&lt;=$4:$4),Table1[[#This Row],[CTN]],"")</f>
        <v>1</v>
      </c>
      <c r="AT531" s="4" t="str">
        <f ca="1">IF(Table1[[#This Row],[CTN_MG_4]]="","",Table1[[#This Row],[SISA X]])</f>
        <v/>
      </c>
      <c r="AU531" s="4" t="str">
        <f ca="1">IF(Table1[[#This Row],[QTY_ECER_MG_4]]="","",Table1[[#This Row],[STN SISA X]])</f>
        <v/>
      </c>
      <c r="AV531" s="4">
        <f ca="1">IF(Table1[[#This Row],[CTN_MG_4]]="","",COUNT(AS$6:AS531))</f>
        <v>38</v>
      </c>
      <c r="AW531" s="4">
        <f ca="1">IF(Table1[[#This Row],[ID_4]]="",IF(Table1[[#This Row],[ID_3]]="",IF(Table1[[#This Row],[ID_2]]="",IF(Table1[[#This Row],[ID_1]]="","",1),2),3),4)</f>
        <v>4</v>
      </c>
      <c r="AX531" s="3">
        <f ca="1">INDEX([1]!NOTA[TGL_H],Table1[[#This Row],[//NOTA]])</f>
        <v>45131</v>
      </c>
    </row>
    <row r="532" spans="1:50" x14ac:dyDescent="0.25">
      <c r="A532" s="1">
        <v>656</v>
      </c>
      <c r="D532" s="4" t="str">
        <f ca="1">INDEX([1]!NOTA[NB NOTA_C_QTY],Table1[[#This Row],[//NOTA]])</f>
        <v>cutterbladel150mmhjk40lsnartomoro</v>
      </c>
      <c r="E532" s="4" t="str">
        <f ca="1">INDEX([1]!NOTA[NB NOTA_C_QTY],Table1[[#This Row],[//NOTA]])&amp;Table1[[#This Row],[MINGGU]]</f>
        <v>cutterbladel150mmhjk40lsnartomoro4</v>
      </c>
      <c r="F532" s="4">
        <f t="shared" si="13"/>
        <v>656</v>
      </c>
      <c r="G532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32" s="4">
        <f ca="1">MATCH(Table1[[#This Row],[NB NOTA_C_QTY]],[2]!db[NB NOTA_C_QTY+F],0)</f>
        <v>453</v>
      </c>
      <c r="I532" s="4" t="str">
        <f ca="1">INDEX(INDIRECT($4:$4),Table1[//DB])</f>
        <v>Isi cutter JK L-150M MH</v>
      </c>
      <c r="J532" s="4" t="str">
        <f ca="1">INDEX(INDIRECT($4:$4),Table1[//DB])</f>
        <v>ARTO MORO</v>
      </c>
      <c r="K532" s="5" t="str">
        <f ca="1">INDEX(INDIRECT($4:$4),Table1[//DB])</f>
        <v>ATALI</v>
      </c>
      <c r="L532" s="4" t="str">
        <f ca="1">INDEX(INDIRECT($4:$4),Table1[//DB])</f>
        <v>40 LSN</v>
      </c>
      <c r="M532" s="4" t="str">
        <f ca="1">INDEX(INDIRECT($4:$4),Table1[//DB])</f>
        <v>isi</v>
      </c>
      <c r="N532" s="4" t="str">
        <f ca="1">INDEX(INDIRECT($4:$4),Table1[//DB])</f>
        <v>40</v>
      </c>
      <c r="O532" s="4" t="str">
        <f ca="1">INDEX(INDIRECT($4:$4),Table1[//DB])</f>
        <v>LSN</v>
      </c>
      <c r="P532" s="4">
        <f ca="1">INDEX(INDIRECT($4:$4),Table1[//DB])</f>
        <v>12</v>
      </c>
      <c r="Q532" s="4" t="str">
        <f ca="1">INDEX(INDIRECT($4:$4),Table1[//DB])</f>
        <v>PCS</v>
      </c>
      <c r="R532" s="4" t="str">
        <f ca="1">INDEX(INDIRECT($4:$4),Table1[//DB])</f>
        <v/>
      </c>
      <c r="S532" s="4" t="str">
        <f ca="1">INDEX(INDIRECT($4:$4),Table1[//DB])</f>
        <v/>
      </c>
      <c r="T532" s="4">
        <f ca="1">INDEX(INDIRECT($4:$4),Table1[//DB])</f>
        <v>480</v>
      </c>
      <c r="U532" s="4" t="str">
        <f ca="1">INDEX(INDIRECT($4:$4),Table1[//DB])</f>
        <v>PCS</v>
      </c>
      <c r="V532" s="4"/>
      <c r="W532" s="2">
        <f>INDEX([1]!NOTA[C],Table1[[#This Row],[//NOTA]])</f>
        <v>0</v>
      </c>
      <c r="X532" s="2">
        <f ca="1">IF(Table1[[#This Row],[Column5]]/Table1[[#This Row],[QTY X]]=Table1[[#This Row],[CTN]],Table1[[#This Row],[Column5]]/Table1[[#This Row],[QTY X]],Table1[[#This Row],[Column5]]/Table1[[#This Row],[QTY X]]&amp;" xxx ")</f>
        <v>0</v>
      </c>
      <c r="Y532" s="2">
        <f ca="1">INDEX(INDIRECT($2:$2),Table1[//NOTA])</f>
        <v>0</v>
      </c>
      <c r="Z532" s="2" t="str">
        <f>IF(Table1[[#This Row],[CTN]]&lt;1,"",INDEX([1]!NOTA[QTY],Table1[[#This Row],[//NOTA]]))</f>
        <v/>
      </c>
      <c r="AA532" s="2" t="str">
        <f>IF(Table1[[#This Row],[CTN]]&lt;1,"",INDEX([1]!NOTA[STN],Table1[[#This Row],[//NOTA]]))</f>
        <v/>
      </c>
      <c r="AB53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0</v>
      </c>
      <c r="AC532" s="4">
        <f>IF(Table1[[#This Row],[CTN]]&lt;1,INDEX([1]!NOTA[QTY],Table1[[#This Row],[//NOTA]]),"")</f>
        <v>24</v>
      </c>
      <c r="AD532" s="4" t="str">
        <f>IF(Table1[[#This Row],[SISA]]="","",INDEX([1]!NOTA[STN],Table1[[#This Row],[//NOTA]]))</f>
        <v>LSN</v>
      </c>
      <c r="AE532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288</v>
      </c>
      <c r="AF532" s="2" t="str">
        <f ca="1">IF(Table1[[#This Row],[SISA X]]="","",Table1[[#This Row],[STN X]])</f>
        <v>PCS</v>
      </c>
      <c r="AG532" s="2" t="str">
        <f ca="1">IF(AND(AX$5:AX$592&gt;=$3:$3,AX$5:AX$592&lt;=$4:$4),Table1[[#This Row],[CTN]],"")</f>
        <v/>
      </c>
      <c r="AH532" s="2" t="str">
        <f ca="1">IF(Table1[[#This Row],[CTN_MG_1]]="","",Table1[[#This Row],[SISA X]])</f>
        <v/>
      </c>
      <c r="AI532" s="2" t="str">
        <f ca="1">IF(Table1[[#This Row],[QTY_ECER_MG_1]]="","",Table1[[#This Row],[STN SISA X]])</f>
        <v/>
      </c>
      <c r="AJ532" s="2" t="str">
        <f ca="1">IF(Table1[[#This Row],[CTN_MG_1]]="","",COUNT(AG$6:AG532))</f>
        <v/>
      </c>
      <c r="AK532" s="2" t="str">
        <f ca="1">IF(AND(Table1[TGL_H]&gt;=$3:$3,Table1[TGL_H]&lt;=$4:$4),Table1[CTN],"")</f>
        <v/>
      </c>
      <c r="AL532" s="2" t="str">
        <f ca="1">IF(Table1[[#This Row],[CTN_MG_2]]="","",Table1[[#This Row],[SISA X]])</f>
        <v/>
      </c>
      <c r="AM532" s="2" t="str">
        <f ca="1">IF(Table1[[#This Row],[QTY_ECER_MG_2]]="","",Table1[[#This Row],[STN SISA X]])</f>
        <v/>
      </c>
      <c r="AN532" s="2" t="str">
        <f ca="1">IF(Table1[[#This Row],[CTN_MG_2]]="","",COUNT(AK$6:AK532))</f>
        <v/>
      </c>
      <c r="AO532" s="2" t="str">
        <f ca="1">IF(AND(AX$5:AX$592&gt;=$3:$3,AX$5:AX$592&lt;=$4:$4),Table1[[#This Row],[CTN]],"")</f>
        <v/>
      </c>
      <c r="AP532" s="2" t="str">
        <f ca="1">IF(Table1[[#This Row],[CTN_MG_3]]="","",Table1[[#This Row],[SISA X]])</f>
        <v/>
      </c>
      <c r="AQ532" s="2" t="str">
        <f ca="1">IF(Table1[[#This Row],[QTY_ECER_MG_3]]="","",Table1[[#This Row],[STN SISA X]])</f>
        <v/>
      </c>
      <c r="AR532" s="4" t="str">
        <f ca="1">IF(Table1[[#This Row],[CTN_MG_3]]="","",COUNT(AO$6:AO532))</f>
        <v/>
      </c>
      <c r="AS532" s="4">
        <f ca="1">IF(AND(Table1[[#This Row],[TGL_H]]&gt;=$3:$3,Table1[[#This Row],[TGL_H]]&lt;=$4:$4),Table1[[#This Row],[CTN]],"")</f>
        <v>0</v>
      </c>
      <c r="AT532" s="4">
        <f ca="1">IF(Table1[[#This Row],[CTN_MG_4]]="","",Table1[[#This Row],[SISA X]])</f>
        <v>288</v>
      </c>
      <c r="AU532" s="4" t="str">
        <f ca="1">IF(Table1[[#This Row],[QTY_ECER_MG_4]]="","",Table1[[#This Row],[STN SISA X]])</f>
        <v>PCS</v>
      </c>
      <c r="AV532" s="4">
        <f ca="1">IF(Table1[[#This Row],[CTN_MG_4]]="","",COUNT(AS$6:AS532))</f>
        <v>39</v>
      </c>
      <c r="AW532" s="4">
        <f ca="1">IF(Table1[[#This Row],[ID_4]]="",IF(Table1[[#This Row],[ID_3]]="",IF(Table1[[#This Row],[ID_2]]="",IF(Table1[[#This Row],[ID_1]]="","",1),2),3),4)</f>
        <v>4</v>
      </c>
      <c r="AX532" s="3">
        <f ca="1">INDEX([1]!NOTA[TGL_H],Table1[[#This Row],[//NOTA]])</f>
        <v>45131</v>
      </c>
    </row>
    <row r="533" spans="1:50" x14ac:dyDescent="0.25">
      <c r="A533" s="1">
        <v>658</v>
      </c>
      <c r="D533" s="4" t="str">
        <f ca="1">INDEX([1]!NOTA[NB NOTA_C_QTY],Table1[[#This Row],[//NOTA]])</f>
        <v>kenkopricelabellermx55008digits1line50pcsartomoro</v>
      </c>
      <c r="E533" s="4" t="str">
        <f ca="1">INDEX([1]!NOTA[NB NOTA_C_QTY],Table1[[#This Row],[//NOTA]])&amp;Table1[[#This Row],[MINGGU]]</f>
        <v>kenkopricelabellermx55008digits1line50pcsartomoro4</v>
      </c>
      <c r="F533" s="4">
        <f t="shared" si="13"/>
        <v>658</v>
      </c>
      <c r="G533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33" s="4">
        <f ca="1">MATCH(Table1[[#This Row],[NB NOTA_C_QTY]],[2]!db[NB NOTA_C_QTY+F],0)</f>
        <v>585</v>
      </c>
      <c r="I533" s="4" t="str">
        <f ca="1">INDEX(INDIRECT($4:$4),Table1[//DB])</f>
        <v>Mesin label harga Kenko MX-5500</v>
      </c>
      <c r="J533" s="4" t="str">
        <f ca="1">INDEX(INDIRECT($4:$4),Table1[//DB])</f>
        <v>ARTO MORO</v>
      </c>
      <c r="K533" s="5" t="str">
        <f ca="1">INDEX(INDIRECT($4:$4),Table1[//DB])</f>
        <v>KENKO</v>
      </c>
      <c r="L533" s="4" t="str">
        <f ca="1">INDEX(INDIRECT($4:$4),Table1[//DB])</f>
        <v>50 PCS</v>
      </c>
      <c r="M533" s="4" t="str">
        <f ca="1">INDEX(INDIRECT($4:$4),Table1[//DB])</f>
        <v>label</v>
      </c>
      <c r="N533" s="4" t="str">
        <f ca="1">INDEX(INDIRECT($4:$4),Table1[//DB])</f>
        <v>50</v>
      </c>
      <c r="O533" s="4" t="str">
        <f ca="1">INDEX(INDIRECT($4:$4),Table1[//DB])</f>
        <v>PCS</v>
      </c>
      <c r="P533" s="4" t="str">
        <f ca="1">INDEX(INDIRECT($4:$4),Table1[//DB])</f>
        <v/>
      </c>
      <c r="Q533" s="4" t="str">
        <f ca="1">INDEX(INDIRECT($4:$4),Table1[//DB])</f>
        <v/>
      </c>
      <c r="R533" s="4" t="str">
        <f ca="1">INDEX(INDIRECT($4:$4),Table1[//DB])</f>
        <v/>
      </c>
      <c r="S533" s="4" t="str">
        <f ca="1">INDEX(INDIRECT($4:$4),Table1[//DB])</f>
        <v/>
      </c>
      <c r="T533" s="4">
        <f ca="1">INDEX(INDIRECT($4:$4),Table1[//DB])</f>
        <v>50</v>
      </c>
      <c r="U533" s="4" t="str">
        <f ca="1">INDEX(INDIRECT($4:$4),Table1[//DB])</f>
        <v>PCS</v>
      </c>
      <c r="V533" s="4"/>
      <c r="W533" s="2">
        <f>INDEX([1]!NOTA[C],Table1[[#This Row],[//NOTA]])</f>
        <v>5</v>
      </c>
      <c r="X533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533" s="2">
        <f ca="1">INDEX(INDIRECT($2:$2),Table1[//NOTA])</f>
        <v>0</v>
      </c>
      <c r="Z533" s="2">
        <f>IF(Table1[[#This Row],[CTN]]&lt;1,"",INDEX([1]!NOTA[QTY],Table1[[#This Row],[//NOTA]]))</f>
        <v>0</v>
      </c>
      <c r="AA533" s="2">
        <f>IF(Table1[[#This Row],[CTN]]&lt;1,"",INDEX([1]!NOTA[STN],Table1[[#This Row],[//NOTA]]))</f>
        <v>0</v>
      </c>
      <c r="AB53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250</v>
      </c>
      <c r="AC533" s="4" t="str">
        <f>IF(Table1[[#This Row],[CTN]]&lt;1,INDEX([1]!NOTA[QTY],Table1[[#This Row],[//NOTA]]),"")</f>
        <v/>
      </c>
      <c r="AD533" s="4" t="str">
        <f>IF(Table1[[#This Row],[SISA]]="","",INDEX([1]!NOTA[STN],Table1[[#This Row],[//NOTA]]))</f>
        <v/>
      </c>
      <c r="AE53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33" s="2" t="str">
        <f>IF(Table1[[#This Row],[SISA X]]="","",Table1[[#This Row],[STN X]])</f>
        <v/>
      </c>
      <c r="AG533" s="2" t="str">
        <f ca="1">IF(AND(AX$5:AX$592&gt;=$3:$3,AX$5:AX$592&lt;=$4:$4),Table1[[#This Row],[CTN]],"")</f>
        <v/>
      </c>
      <c r="AH533" s="2" t="str">
        <f ca="1">IF(Table1[[#This Row],[CTN_MG_1]]="","",Table1[[#This Row],[SISA X]])</f>
        <v/>
      </c>
      <c r="AI533" s="2" t="str">
        <f ca="1">IF(Table1[[#This Row],[QTY_ECER_MG_1]]="","",Table1[[#This Row],[STN SISA X]])</f>
        <v/>
      </c>
      <c r="AJ533" s="2" t="str">
        <f ca="1">IF(Table1[[#This Row],[CTN_MG_1]]="","",COUNT(AG$6:AG533))</f>
        <v/>
      </c>
      <c r="AK533" s="2" t="str">
        <f ca="1">IF(AND(Table1[TGL_H]&gt;=$3:$3,Table1[TGL_H]&lt;=$4:$4),Table1[CTN],"")</f>
        <v/>
      </c>
      <c r="AL533" s="2" t="str">
        <f ca="1">IF(Table1[[#This Row],[CTN_MG_2]]="","",Table1[[#This Row],[SISA X]])</f>
        <v/>
      </c>
      <c r="AM533" s="2" t="str">
        <f ca="1">IF(Table1[[#This Row],[QTY_ECER_MG_2]]="","",Table1[[#This Row],[STN SISA X]])</f>
        <v/>
      </c>
      <c r="AN533" s="2" t="str">
        <f ca="1">IF(Table1[[#This Row],[CTN_MG_2]]="","",COUNT(AK$6:AK533))</f>
        <v/>
      </c>
      <c r="AO533" s="2" t="str">
        <f ca="1">IF(AND(AX$5:AX$592&gt;=$3:$3,AX$5:AX$592&lt;=$4:$4),Table1[[#This Row],[CTN]],"")</f>
        <v/>
      </c>
      <c r="AP533" s="2" t="str">
        <f ca="1">IF(Table1[[#This Row],[CTN_MG_3]]="","",Table1[[#This Row],[SISA X]])</f>
        <v/>
      </c>
      <c r="AQ533" s="2" t="str">
        <f ca="1">IF(Table1[[#This Row],[QTY_ECER_MG_3]]="","",Table1[[#This Row],[STN SISA X]])</f>
        <v/>
      </c>
      <c r="AR533" s="4" t="str">
        <f ca="1">IF(Table1[[#This Row],[CTN_MG_3]]="","",COUNT(AO$6:AO533))</f>
        <v/>
      </c>
      <c r="AS533" s="4">
        <f ca="1">IF(AND(Table1[[#This Row],[TGL_H]]&gt;=$3:$3,Table1[[#This Row],[TGL_H]]&lt;=$4:$4),Table1[[#This Row],[CTN]],"")</f>
        <v>5</v>
      </c>
      <c r="AT533" s="4" t="str">
        <f ca="1">IF(Table1[[#This Row],[CTN_MG_4]]="","",Table1[[#This Row],[SISA X]])</f>
        <v/>
      </c>
      <c r="AU533" s="4" t="str">
        <f ca="1">IF(Table1[[#This Row],[QTY_ECER_MG_4]]="","",Table1[[#This Row],[STN SISA X]])</f>
        <v/>
      </c>
      <c r="AV533" s="4">
        <f ca="1">IF(Table1[[#This Row],[CTN_MG_4]]="","",COUNT(AS$6:AS533))</f>
        <v>40</v>
      </c>
      <c r="AW533" s="4">
        <f ca="1">IF(Table1[[#This Row],[ID_4]]="",IF(Table1[[#This Row],[ID_3]]="",IF(Table1[[#This Row],[ID_2]]="",IF(Table1[[#This Row],[ID_1]]="","",1),2),3),4)</f>
        <v>4</v>
      </c>
      <c r="AX533" s="3">
        <f ca="1">INDEX([1]!NOTA[TGL_H],Table1[[#This Row],[//NOTA]])</f>
        <v>45131</v>
      </c>
    </row>
    <row r="534" spans="1:50" x14ac:dyDescent="0.25">
      <c r="A534" s="1">
        <v>659</v>
      </c>
      <c r="D534" s="4" t="str">
        <f ca="1">INDEX([1]!NOTA[NB NOTA_C_QTY],Table1[[#This Row],[//NOTA]])</f>
        <v>kenkopricelabel60012r1line@10rol50tubartomoro</v>
      </c>
      <c r="E534" s="4" t="str">
        <f ca="1">INDEX([1]!NOTA[NB NOTA_C_QTY],Table1[[#This Row],[//NOTA]])&amp;Table1[[#This Row],[MINGGU]]</f>
        <v>kenkopricelabel60012r1line@10rol50tubartomoro4</v>
      </c>
      <c r="F534" s="4">
        <f t="shared" si="13"/>
        <v>659</v>
      </c>
      <c r="G534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34" s="4">
        <f ca="1">MATCH(Table1[[#This Row],[NB NOTA_C_QTY]],[2]!db[NB NOTA_C_QTY+F],0)</f>
        <v>530</v>
      </c>
      <c r="I534" s="4" t="str">
        <f ca="1">INDEX(INDIRECT($4:$4),Table1[//DB])</f>
        <v>Label harga Kenko 6001-2R 1brs</v>
      </c>
      <c r="J534" s="4" t="str">
        <f ca="1">INDEX(INDIRECT($4:$4),Table1[//DB])</f>
        <v>ARTO MORO</v>
      </c>
      <c r="K534" s="5" t="str">
        <f ca="1">INDEX(INDIRECT($4:$4),Table1[//DB])</f>
        <v>KENKO</v>
      </c>
      <c r="L534" s="4" t="str">
        <f ca="1">INDEX(INDIRECT($4:$4),Table1[//DB])</f>
        <v>50 TUB</v>
      </c>
      <c r="M534" s="4" t="str">
        <f ca="1">INDEX(INDIRECT($4:$4),Table1[//DB])</f>
        <v>label</v>
      </c>
      <c r="N534" s="4" t="str">
        <f ca="1">INDEX(INDIRECT($4:$4),Table1[//DB])</f>
        <v>50</v>
      </c>
      <c r="O534" s="4" t="str">
        <f ca="1">INDEX(INDIRECT($4:$4),Table1[//DB])</f>
        <v>TUB</v>
      </c>
      <c r="P534" s="4" t="str">
        <f ca="1">INDEX(INDIRECT($4:$4),Table1[//DB])</f>
        <v/>
      </c>
      <c r="Q534" s="4" t="str">
        <f ca="1">INDEX(INDIRECT($4:$4),Table1[//DB])</f>
        <v/>
      </c>
      <c r="R534" s="4" t="str">
        <f ca="1">INDEX(INDIRECT($4:$4),Table1[//DB])</f>
        <v/>
      </c>
      <c r="S534" s="4" t="str">
        <f ca="1">INDEX(INDIRECT($4:$4),Table1[//DB])</f>
        <v/>
      </c>
      <c r="T534" s="4">
        <f ca="1">INDEX(INDIRECT($4:$4),Table1[//DB])</f>
        <v>50</v>
      </c>
      <c r="U534" s="4" t="str">
        <f ca="1">INDEX(INDIRECT($4:$4),Table1[//DB])</f>
        <v>TUB</v>
      </c>
      <c r="V534" s="4"/>
      <c r="W534" s="2">
        <f>INDEX([1]!NOTA[C],Table1[[#This Row],[//NOTA]])</f>
        <v>3</v>
      </c>
      <c r="X534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534" s="2">
        <f ca="1">INDEX(INDIRECT($2:$2),Table1[//NOTA])</f>
        <v>0</v>
      </c>
      <c r="Z534" s="2">
        <f>IF(Table1[[#This Row],[CTN]]&lt;1,"",INDEX([1]!NOTA[QTY],Table1[[#This Row],[//NOTA]]))</f>
        <v>0</v>
      </c>
      <c r="AA534" s="2">
        <f>IF(Table1[[#This Row],[CTN]]&lt;1,"",INDEX([1]!NOTA[STN],Table1[[#This Row],[//NOTA]]))</f>
        <v>0</v>
      </c>
      <c r="AB53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150</v>
      </c>
      <c r="AC534" s="4" t="str">
        <f>IF(Table1[[#This Row],[CTN]]&lt;1,INDEX([1]!NOTA[QTY],Table1[[#This Row],[//NOTA]]),"")</f>
        <v/>
      </c>
      <c r="AD534" s="4" t="str">
        <f>IF(Table1[[#This Row],[SISA]]="","",INDEX([1]!NOTA[STN],Table1[[#This Row],[//NOTA]]))</f>
        <v/>
      </c>
      <c r="AE53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34" s="2" t="str">
        <f>IF(Table1[[#This Row],[SISA X]]="","",Table1[[#This Row],[STN X]])</f>
        <v/>
      </c>
      <c r="AG534" s="2" t="str">
        <f ca="1">IF(AND(AX$5:AX$592&gt;=$3:$3,AX$5:AX$592&lt;=$4:$4),Table1[[#This Row],[CTN]],"")</f>
        <v/>
      </c>
      <c r="AH534" s="2" t="str">
        <f ca="1">IF(Table1[[#This Row],[CTN_MG_1]]="","",Table1[[#This Row],[SISA X]])</f>
        <v/>
      </c>
      <c r="AI534" s="2" t="str">
        <f ca="1">IF(Table1[[#This Row],[QTY_ECER_MG_1]]="","",Table1[[#This Row],[STN SISA X]])</f>
        <v/>
      </c>
      <c r="AJ534" s="2" t="str">
        <f ca="1">IF(Table1[[#This Row],[CTN_MG_1]]="","",COUNT(AG$6:AG534))</f>
        <v/>
      </c>
      <c r="AK534" s="2" t="str">
        <f ca="1">IF(AND(Table1[TGL_H]&gt;=$3:$3,Table1[TGL_H]&lt;=$4:$4),Table1[CTN],"")</f>
        <v/>
      </c>
      <c r="AL534" s="2" t="str">
        <f ca="1">IF(Table1[[#This Row],[CTN_MG_2]]="","",Table1[[#This Row],[SISA X]])</f>
        <v/>
      </c>
      <c r="AM534" s="2" t="str">
        <f ca="1">IF(Table1[[#This Row],[QTY_ECER_MG_2]]="","",Table1[[#This Row],[STN SISA X]])</f>
        <v/>
      </c>
      <c r="AN534" s="2" t="str">
        <f ca="1">IF(Table1[[#This Row],[CTN_MG_2]]="","",COUNT(AK$6:AK534))</f>
        <v/>
      </c>
      <c r="AO534" s="2" t="str">
        <f ca="1">IF(AND(AX$5:AX$592&gt;=$3:$3,AX$5:AX$592&lt;=$4:$4),Table1[[#This Row],[CTN]],"")</f>
        <v/>
      </c>
      <c r="AP534" s="2" t="str">
        <f ca="1">IF(Table1[[#This Row],[CTN_MG_3]]="","",Table1[[#This Row],[SISA X]])</f>
        <v/>
      </c>
      <c r="AQ534" s="2" t="str">
        <f ca="1">IF(Table1[[#This Row],[QTY_ECER_MG_3]]="","",Table1[[#This Row],[STN SISA X]])</f>
        <v/>
      </c>
      <c r="AR534" s="4" t="str">
        <f ca="1">IF(Table1[[#This Row],[CTN_MG_3]]="","",COUNT(AO$6:AO534))</f>
        <v/>
      </c>
      <c r="AS534" s="4">
        <f ca="1">IF(AND(Table1[[#This Row],[TGL_H]]&gt;=$3:$3,Table1[[#This Row],[TGL_H]]&lt;=$4:$4),Table1[[#This Row],[CTN]],"")</f>
        <v>3</v>
      </c>
      <c r="AT534" s="4" t="str">
        <f ca="1">IF(Table1[[#This Row],[CTN_MG_4]]="","",Table1[[#This Row],[SISA X]])</f>
        <v/>
      </c>
      <c r="AU534" s="4" t="str">
        <f ca="1">IF(Table1[[#This Row],[QTY_ECER_MG_4]]="","",Table1[[#This Row],[STN SISA X]])</f>
        <v/>
      </c>
      <c r="AV534" s="4">
        <f ca="1">IF(Table1[[#This Row],[CTN_MG_4]]="","",COUNT(AS$6:AS534))</f>
        <v>41</v>
      </c>
      <c r="AW534" s="4">
        <f ca="1">IF(Table1[[#This Row],[ID_4]]="",IF(Table1[[#This Row],[ID_3]]="",IF(Table1[[#This Row],[ID_2]]="",IF(Table1[[#This Row],[ID_1]]="","",1),2),3),4)</f>
        <v>4</v>
      </c>
      <c r="AX534" s="3">
        <f ca="1">INDEX([1]!NOTA[TGL_H],Table1[[#This Row],[//NOTA]])</f>
        <v>45131</v>
      </c>
    </row>
    <row r="535" spans="1:50" x14ac:dyDescent="0.25">
      <c r="A535" s="1">
        <v>660</v>
      </c>
      <c r="D535" s="4" t="str">
        <f ca="1">INDEX([1]!NOTA[NB NOTA_C_QTY],Table1[[#This Row],[//NOTA]])</f>
        <v>kenkopricelabel50022line@10rol50tubartomoro</v>
      </c>
      <c r="E535" s="4" t="str">
        <f ca="1">INDEX([1]!NOTA[NB NOTA_C_QTY],Table1[[#This Row],[//NOTA]])&amp;Table1[[#This Row],[MINGGU]]</f>
        <v>kenkopricelabel50022line@10rol50tubartomoro4</v>
      </c>
      <c r="F535" s="4">
        <f t="shared" si="13"/>
        <v>660</v>
      </c>
      <c r="G535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35" s="4">
        <f ca="1">MATCH(Table1[[#This Row],[NB NOTA_C_QTY]],[2]!db[NB NOTA_C_QTY+F],0)</f>
        <v>529</v>
      </c>
      <c r="I535" s="4" t="str">
        <f ca="1">INDEX(INDIRECT($4:$4),Table1[//DB])</f>
        <v>Label harga Kenko 5002</v>
      </c>
      <c r="J535" s="4" t="str">
        <f ca="1">INDEX(INDIRECT($4:$4),Table1[//DB])</f>
        <v>ARTO MORO</v>
      </c>
      <c r="K535" s="5" t="str">
        <f ca="1">INDEX(INDIRECT($4:$4),Table1[//DB])</f>
        <v>KENKO</v>
      </c>
      <c r="L535" s="4" t="str">
        <f ca="1">INDEX(INDIRECT($4:$4),Table1[//DB])</f>
        <v>50 TUB</v>
      </c>
      <c r="M535" s="4" t="str">
        <f ca="1">INDEX(INDIRECT($4:$4),Table1[//DB])</f>
        <v>label</v>
      </c>
      <c r="N535" s="4" t="str">
        <f ca="1">INDEX(INDIRECT($4:$4),Table1[//DB])</f>
        <v>50</v>
      </c>
      <c r="O535" s="4" t="str">
        <f ca="1">INDEX(INDIRECT($4:$4),Table1[//DB])</f>
        <v>TUB</v>
      </c>
      <c r="P535" s="4" t="str">
        <f ca="1">INDEX(INDIRECT($4:$4),Table1[//DB])</f>
        <v/>
      </c>
      <c r="Q535" s="4" t="str">
        <f ca="1">INDEX(INDIRECT($4:$4),Table1[//DB])</f>
        <v/>
      </c>
      <c r="R535" s="4" t="str">
        <f ca="1">INDEX(INDIRECT($4:$4),Table1[//DB])</f>
        <v/>
      </c>
      <c r="S535" s="4" t="str">
        <f ca="1">INDEX(INDIRECT($4:$4),Table1[//DB])</f>
        <v/>
      </c>
      <c r="T535" s="4">
        <f ca="1">INDEX(INDIRECT($4:$4),Table1[//DB])</f>
        <v>50</v>
      </c>
      <c r="U535" s="4" t="str">
        <f ca="1">INDEX(INDIRECT($4:$4),Table1[//DB])</f>
        <v>TUB</v>
      </c>
      <c r="V535" s="4"/>
      <c r="W535" s="2">
        <f>INDEX([1]!NOTA[C],Table1[[#This Row],[//NOTA]])</f>
        <v>2</v>
      </c>
      <c r="X535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535" s="2">
        <f ca="1">INDEX(INDIRECT($2:$2),Table1[//NOTA])</f>
        <v>0</v>
      </c>
      <c r="Z535" s="2">
        <f>IF(Table1[[#This Row],[CTN]]&lt;1,"",INDEX([1]!NOTA[QTY],Table1[[#This Row],[//NOTA]]))</f>
        <v>0</v>
      </c>
      <c r="AA535" s="2">
        <f>IF(Table1[[#This Row],[CTN]]&lt;1,"",INDEX([1]!NOTA[STN],Table1[[#This Row],[//NOTA]]))</f>
        <v>0</v>
      </c>
      <c r="AB53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100</v>
      </c>
      <c r="AC535" s="4" t="str">
        <f>IF(Table1[[#This Row],[CTN]]&lt;1,INDEX([1]!NOTA[QTY],Table1[[#This Row],[//NOTA]]),"")</f>
        <v/>
      </c>
      <c r="AD535" s="4" t="str">
        <f>IF(Table1[[#This Row],[SISA]]="","",INDEX([1]!NOTA[STN],Table1[[#This Row],[//NOTA]]))</f>
        <v/>
      </c>
      <c r="AE53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35" s="2" t="str">
        <f>IF(Table1[[#This Row],[SISA X]]="","",Table1[[#This Row],[STN X]])</f>
        <v/>
      </c>
      <c r="AG535" s="2" t="str">
        <f ca="1">IF(AND(AX$5:AX$592&gt;=$3:$3,AX$5:AX$592&lt;=$4:$4),Table1[[#This Row],[CTN]],"")</f>
        <v/>
      </c>
      <c r="AH535" s="2" t="str">
        <f ca="1">IF(Table1[[#This Row],[CTN_MG_1]]="","",Table1[[#This Row],[SISA X]])</f>
        <v/>
      </c>
      <c r="AI535" s="2" t="str">
        <f ca="1">IF(Table1[[#This Row],[QTY_ECER_MG_1]]="","",Table1[[#This Row],[STN SISA X]])</f>
        <v/>
      </c>
      <c r="AJ535" s="2" t="str">
        <f ca="1">IF(Table1[[#This Row],[CTN_MG_1]]="","",COUNT(AG$6:AG535))</f>
        <v/>
      </c>
      <c r="AK535" s="2" t="str">
        <f ca="1">IF(AND(Table1[TGL_H]&gt;=$3:$3,Table1[TGL_H]&lt;=$4:$4),Table1[CTN],"")</f>
        <v/>
      </c>
      <c r="AL535" s="2" t="str">
        <f ca="1">IF(Table1[[#This Row],[CTN_MG_2]]="","",Table1[[#This Row],[SISA X]])</f>
        <v/>
      </c>
      <c r="AM535" s="2" t="str">
        <f ca="1">IF(Table1[[#This Row],[QTY_ECER_MG_2]]="","",Table1[[#This Row],[STN SISA X]])</f>
        <v/>
      </c>
      <c r="AN535" s="2" t="str">
        <f ca="1">IF(Table1[[#This Row],[CTN_MG_2]]="","",COUNT(AK$6:AK535))</f>
        <v/>
      </c>
      <c r="AO535" s="2" t="str">
        <f ca="1">IF(AND(AX$5:AX$592&gt;=$3:$3,AX$5:AX$592&lt;=$4:$4),Table1[[#This Row],[CTN]],"")</f>
        <v/>
      </c>
      <c r="AP535" s="2" t="str">
        <f ca="1">IF(Table1[[#This Row],[CTN_MG_3]]="","",Table1[[#This Row],[SISA X]])</f>
        <v/>
      </c>
      <c r="AQ535" s="2" t="str">
        <f ca="1">IF(Table1[[#This Row],[QTY_ECER_MG_3]]="","",Table1[[#This Row],[STN SISA X]])</f>
        <v/>
      </c>
      <c r="AR535" s="4" t="str">
        <f ca="1">IF(Table1[[#This Row],[CTN_MG_3]]="","",COUNT(AO$6:AO535))</f>
        <v/>
      </c>
      <c r="AS535" s="4">
        <f ca="1">IF(AND(Table1[[#This Row],[TGL_H]]&gt;=$3:$3,Table1[[#This Row],[TGL_H]]&lt;=$4:$4),Table1[[#This Row],[CTN]],"")</f>
        <v>2</v>
      </c>
      <c r="AT535" s="4" t="str">
        <f ca="1">IF(Table1[[#This Row],[CTN_MG_4]]="","",Table1[[#This Row],[SISA X]])</f>
        <v/>
      </c>
      <c r="AU535" s="4" t="str">
        <f ca="1">IF(Table1[[#This Row],[QTY_ECER_MG_4]]="","",Table1[[#This Row],[STN SISA X]])</f>
        <v/>
      </c>
      <c r="AV535" s="4">
        <f ca="1">IF(Table1[[#This Row],[CTN_MG_4]]="","",COUNT(AS$6:AS535))</f>
        <v>42</v>
      </c>
      <c r="AW535" s="4">
        <f ca="1">IF(Table1[[#This Row],[ID_4]]="",IF(Table1[[#This Row],[ID_3]]="",IF(Table1[[#This Row],[ID_2]]="",IF(Table1[[#This Row],[ID_1]]="","",1),2),3),4)</f>
        <v>4</v>
      </c>
      <c r="AX535" s="3">
        <f ca="1">INDEX([1]!NOTA[TGL_H],Table1[[#This Row],[//NOTA]])</f>
        <v>45131</v>
      </c>
    </row>
    <row r="536" spans="1:50" x14ac:dyDescent="0.25">
      <c r="A536" s="1">
        <v>661</v>
      </c>
      <c r="D536" s="4" t="str">
        <f ca="1">INDEX([1]!NOTA[NB NOTA_C_QTY],Table1[[#This Row],[//NOTA]])</f>
        <v>kenkopencilcasepc0719ur24lsnartomoro</v>
      </c>
      <c r="E536" s="4" t="str">
        <f ca="1">INDEX([1]!NOTA[NB NOTA_C_QTY],Table1[[#This Row],[//NOTA]])&amp;Table1[[#This Row],[MINGGU]]</f>
        <v>kenkopencilcasepc0719ur24lsnartomoro4</v>
      </c>
      <c r="F536" s="4">
        <f t="shared" si="13"/>
        <v>661</v>
      </c>
      <c r="G536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36" s="4">
        <f ca="1">MATCH(Table1[[#This Row],[NB NOTA_C_QTY]],[2]!db[NB NOTA_C_QTY+F],0)</f>
        <v>656</v>
      </c>
      <c r="I536" s="4" t="str">
        <f ca="1">INDEX(INDIRECT($4:$4),Table1[//DB])</f>
        <v>Pc Kenko PC-0719-UR</v>
      </c>
      <c r="J536" s="4" t="str">
        <f ca="1">INDEX(INDIRECT($4:$4),Table1[//DB])</f>
        <v>ARTO MORO</v>
      </c>
      <c r="K536" s="5" t="str">
        <f ca="1">INDEX(INDIRECT($4:$4),Table1[//DB])</f>
        <v>KENKO</v>
      </c>
      <c r="L536" s="4" t="str">
        <f ca="1">INDEX(INDIRECT($4:$4),Table1[//DB])</f>
        <v>24 LSN</v>
      </c>
      <c r="M536" s="4" t="str">
        <f ca="1">INDEX(INDIRECT($4:$4),Table1[//DB])</f>
        <v>pcase</v>
      </c>
      <c r="N536" s="4" t="str">
        <f ca="1">INDEX(INDIRECT($4:$4),Table1[//DB])</f>
        <v>24</v>
      </c>
      <c r="O536" s="4" t="str">
        <f ca="1">INDEX(INDIRECT($4:$4),Table1[//DB])</f>
        <v>LSN</v>
      </c>
      <c r="P536" s="4">
        <f ca="1">INDEX(INDIRECT($4:$4),Table1[//DB])</f>
        <v>12</v>
      </c>
      <c r="Q536" s="4" t="str">
        <f ca="1">INDEX(INDIRECT($4:$4),Table1[//DB])</f>
        <v>PCS</v>
      </c>
      <c r="R536" s="4" t="str">
        <f ca="1">INDEX(INDIRECT($4:$4),Table1[//DB])</f>
        <v/>
      </c>
      <c r="S536" s="4" t="str">
        <f ca="1">INDEX(INDIRECT($4:$4),Table1[//DB])</f>
        <v/>
      </c>
      <c r="T536" s="4">
        <f ca="1">INDEX(INDIRECT($4:$4),Table1[//DB])</f>
        <v>288</v>
      </c>
      <c r="U536" s="4" t="str">
        <f ca="1">INDEX(INDIRECT($4:$4),Table1[//DB])</f>
        <v>PCS</v>
      </c>
      <c r="V536" s="4"/>
      <c r="W536" s="2">
        <f>INDEX([1]!NOTA[C],Table1[[#This Row],[//NOTA]])</f>
        <v>1</v>
      </c>
      <c r="X536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536" s="2">
        <f ca="1">INDEX(INDIRECT($2:$2),Table1[//NOTA])</f>
        <v>1</v>
      </c>
      <c r="Z536" s="2">
        <f>IF(Table1[[#This Row],[CTN]]&lt;1,"",INDEX([1]!NOTA[QTY],Table1[[#This Row],[//NOTA]]))</f>
        <v>0</v>
      </c>
      <c r="AA536" s="2">
        <f>IF(Table1[[#This Row],[CTN]]&lt;1,"",INDEX([1]!NOTA[STN],Table1[[#This Row],[//NOTA]]))</f>
        <v>0</v>
      </c>
      <c r="AB53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C536" s="4" t="str">
        <f>IF(Table1[[#This Row],[CTN]]&lt;1,INDEX([1]!NOTA[QTY],Table1[[#This Row],[//NOTA]]),"")</f>
        <v/>
      </c>
      <c r="AD536" s="4" t="str">
        <f>IF(Table1[[#This Row],[SISA]]="","",INDEX([1]!NOTA[STN],Table1[[#This Row],[//NOTA]]))</f>
        <v/>
      </c>
      <c r="AE53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36" s="2" t="str">
        <f>IF(Table1[[#This Row],[SISA X]]="","",Table1[[#This Row],[STN X]])</f>
        <v/>
      </c>
      <c r="AG536" s="2" t="str">
        <f ca="1">IF(AND(AX$5:AX$592&gt;=$3:$3,AX$5:AX$592&lt;=$4:$4),Table1[[#This Row],[CTN]],"")</f>
        <v/>
      </c>
      <c r="AH536" s="2" t="str">
        <f ca="1">IF(Table1[[#This Row],[CTN_MG_1]]="","",Table1[[#This Row],[SISA X]])</f>
        <v/>
      </c>
      <c r="AI536" s="2" t="str">
        <f ca="1">IF(Table1[[#This Row],[QTY_ECER_MG_1]]="","",Table1[[#This Row],[STN SISA X]])</f>
        <v/>
      </c>
      <c r="AJ536" s="2" t="str">
        <f ca="1">IF(Table1[[#This Row],[CTN_MG_1]]="","",COUNT(AG$6:AG536))</f>
        <v/>
      </c>
      <c r="AK536" s="2" t="str">
        <f ca="1">IF(AND(Table1[TGL_H]&gt;=$3:$3,Table1[TGL_H]&lt;=$4:$4),Table1[CTN],"")</f>
        <v/>
      </c>
      <c r="AL536" s="2" t="str">
        <f ca="1">IF(Table1[[#This Row],[CTN_MG_2]]="","",Table1[[#This Row],[SISA X]])</f>
        <v/>
      </c>
      <c r="AM536" s="2" t="str">
        <f ca="1">IF(Table1[[#This Row],[QTY_ECER_MG_2]]="","",Table1[[#This Row],[STN SISA X]])</f>
        <v/>
      </c>
      <c r="AN536" s="2" t="str">
        <f ca="1">IF(Table1[[#This Row],[CTN_MG_2]]="","",COUNT(AK$6:AK536))</f>
        <v/>
      </c>
      <c r="AO536" s="2" t="str">
        <f ca="1">IF(AND(AX$5:AX$592&gt;=$3:$3,AX$5:AX$592&lt;=$4:$4),Table1[[#This Row],[CTN]],"")</f>
        <v/>
      </c>
      <c r="AP536" s="2" t="str">
        <f ca="1">IF(Table1[[#This Row],[CTN_MG_3]]="","",Table1[[#This Row],[SISA X]])</f>
        <v/>
      </c>
      <c r="AQ536" s="2" t="str">
        <f ca="1">IF(Table1[[#This Row],[QTY_ECER_MG_3]]="","",Table1[[#This Row],[STN SISA X]])</f>
        <v/>
      </c>
      <c r="AR536" s="4" t="str">
        <f ca="1">IF(Table1[[#This Row],[CTN_MG_3]]="","",COUNT(AO$6:AO536))</f>
        <v/>
      </c>
      <c r="AS536" s="4">
        <f ca="1">IF(AND(Table1[[#This Row],[TGL_H]]&gt;=$3:$3,Table1[[#This Row],[TGL_H]]&lt;=$4:$4),Table1[[#This Row],[CTN]],"")</f>
        <v>1</v>
      </c>
      <c r="AT536" s="4" t="str">
        <f ca="1">IF(Table1[[#This Row],[CTN_MG_4]]="","",Table1[[#This Row],[SISA X]])</f>
        <v/>
      </c>
      <c r="AU536" s="4" t="str">
        <f ca="1">IF(Table1[[#This Row],[QTY_ECER_MG_4]]="","",Table1[[#This Row],[STN SISA X]])</f>
        <v/>
      </c>
      <c r="AV536" s="4">
        <f ca="1">IF(Table1[[#This Row],[CTN_MG_4]]="","",COUNT(AS$6:AS536))</f>
        <v>43</v>
      </c>
      <c r="AW536" s="4">
        <f ca="1">IF(Table1[[#This Row],[ID_4]]="",IF(Table1[[#This Row],[ID_3]]="",IF(Table1[[#This Row],[ID_2]]="",IF(Table1[[#This Row],[ID_1]]="","",1),2),3),4)</f>
        <v>4</v>
      </c>
      <c r="AX536" s="3">
        <f ca="1">INDEX([1]!NOTA[TGL_H],Table1[[#This Row],[//NOTA]])</f>
        <v>45131</v>
      </c>
    </row>
    <row r="537" spans="1:50" x14ac:dyDescent="0.25">
      <c r="A537" s="1">
        <v>662</v>
      </c>
      <c r="D537" s="4" t="str">
        <f ca="1">INDEX([1]!NOTA[NB NOTA_C_QTY],Table1[[#This Row],[//NOTA]])</f>
        <v>kenkogelpenke303tgeltriangularblack12grsartomoro</v>
      </c>
      <c r="E537" s="4" t="str">
        <f ca="1">INDEX([1]!NOTA[NB NOTA_C_QTY],Table1[[#This Row],[//NOTA]])&amp;Table1[[#This Row],[MINGGU]]</f>
        <v>kenkogelpenke303tgeltriangularblack12grsartomoro4</v>
      </c>
      <c r="F537" s="4">
        <f t="shared" si="13"/>
        <v>662</v>
      </c>
      <c r="G537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37" s="4">
        <f ca="1">MATCH(Table1[[#This Row],[NB NOTA_C_QTY]],[2]!db[NB NOTA_C_QTY+F],0)</f>
        <v>401</v>
      </c>
      <c r="I537" s="4" t="str">
        <f ca="1">INDEX(INDIRECT($4:$4),Table1[//DB])</f>
        <v>Bp Kenko KE-303 Triangular Hitam</v>
      </c>
      <c r="J537" s="4" t="str">
        <f ca="1">INDEX(INDIRECT($4:$4),Table1[//DB])</f>
        <v>ARTO MORO</v>
      </c>
      <c r="K537" s="5" t="str">
        <f ca="1">INDEX(INDIRECT($4:$4),Table1[//DB])</f>
        <v>KENKO</v>
      </c>
      <c r="L537" s="4" t="str">
        <f ca="1">INDEX(INDIRECT($4:$4),Table1[//DB])</f>
        <v>12 GRS</v>
      </c>
      <c r="M537" s="4" t="str">
        <f ca="1">INDEX(INDIRECT($4:$4),Table1[//DB])</f>
        <v>pen</v>
      </c>
      <c r="N537" s="4" t="str">
        <f ca="1">INDEX(INDIRECT($4:$4),Table1[//DB])</f>
        <v>12</v>
      </c>
      <c r="O537" s="4" t="str">
        <f ca="1">INDEX(INDIRECT($4:$4),Table1[//DB])</f>
        <v>GRS</v>
      </c>
      <c r="P537" s="4">
        <f ca="1">INDEX(INDIRECT($4:$4),Table1[//DB])</f>
        <v>12</v>
      </c>
      <c r="Q537" s="4" t="str">
        <f ca="1">INDEX(INDIRECT($4:$4),Table1[//DB])</f>
        <v>LSN</v>
      </c>
      <c r="R537" s="4">
        <f ca="1">INDEX(INDIRECT($4:$4),Table1[//DB])</f>
        <v>12</v>
      </c>
      <c r="S537" s="4" t="str">
        <f ca="1">INDEX(INDIRECT($4:$4),Table1[//DB])</f>
        <v>PCS</v>
      </c>
      <c r="T537" s="4">
        <f ca="1">INDEX(INDIRECT($4:$4),Table1[//DB])</f>
        <v>1728</v>
      </c>
      <c r="U537" s="4" t="str">
        <f ca="1">INDEX(INDIRECT($4:$4),Table1[//DB])</f>
        <v>PCS</v>
      </c>
      <c r="V537" s="4"/>
      <c r="W537" s="2">
        <f>INDEX([1]!NOTA[C],Table1[[#This Row],[//NOTA]])</f>
        <v>4</v>
      </c>
      <c r="X537" s="2">
        <f ca="1">IF(Table1[[#This Row],[Column5]]/Table1[[#This Row],[QTY X]]=Table1[[#This Row],[CTN]],Table1[[#This Row],[Column5]]/Table1[[#This Row],[QTY X]],Table1[[#This Row],[Column5]]/Table1[[#This Row],[QTY X]]&amp;" xxx ")</f>
        <v>4</v>
      </c>
      <c r="Y537" s="2">
        <f ca="1">INDEX(INDIRECT($2:$2),Table1[//NOTA])</f>
        <v>2</v>
      </c>
      <c r="Z537" s="2">
        <f>IF(Table1[[#This Row],[CTN]]&lt;1,"",INDEX([1]!NOTA[QTY],Table1[[#This Row],[//NOTA]]))</f>
        <v>0</v>
      </c>
      <c r="AA537" s="2">
        <f>IF(Table1[[#This Row],[CTN]]&lt;1,"",INDEX([1]!NOTA[STN],Table1[[#This Row],[//NOTA]]))</f>
        <v>0</v>
      </c>
      <c r="AB53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6912</v>
      </c>
      <c r="AC537" s="4" t="str">
        <f>IF(Table1[[#This Row],[CTN]]&lt;1,INDEX([1]!NOTA[QTY],Table1[[#This Row],[//NOTA]]),"")</f>
        <v/>
      </c>
      <c r="AD537" s="4" t="str">
        <f>IF(Table1[[#This Row],[SISA]]="","",INDEX([1]!NOTA[STN],Table1[[#This Row],[//NOTA]]))</f>
        <v/>
      </c>
      <c r="AE53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37" s="2" t="str">
        <f>IF(Table1[[#This Row],[SISA X]]="","",Table1[[#This Row],[STN X]])</f>
        <v/>
      </c>
      <c r="AG537" s="2" t="str">
        <f ca="1">IF(AND(AX$5:AX$592&gt;=$3:$3,AX$5:AX$592&lt;=$4:$4),Table1[[#This Row],[CTN]],"")</f>
        <v/>
      </c>
      <c r="AH537" s="2" t="str">
        <f ca="1">IF(Table1[[#This Row],[CTN_MG_1]]="","",Table1[[#This Row],[SISA X]])</f>
        <v/>
      </c>
      <c r="AI537" s="2" t="str">
        <f ca="1">IF(Table1[[#This Row],[QTY_ECER_MG_1]]="","",Table1[[#This Row],[STN SISA X]])</f>
        <v/>
      </c>
      <c r="AJ537" s="2" t="str">
        <f ca="1">IF(Table1[[#This Row],[CTN_MG_1]]="","",COUNT(AG$6:AG537))</f>
        <v/>
      </c>
      <c r="AK537" s="2" t="str">
        <f ca="1">IF(AND(Table1[TGL_H]&gt;=$3:$3,Table1[TGL_H]&lt;=$4:$4),Table1[CTN],"")</f>
        <v/>
      </c>
      <c r="AL537" s="2" t="str">
        <f ca="1">IF(Table1[[#This Row],[CTN_MG_2]]="","",Table1[[#This Row],[SISA X]])</f>
        <v/>
      </c>
      <c r="AM537" s="2" t="str">
        <f ca="1">IF(Table1[[#This Row],[QTY_ECER_MG_2]]="","",Table1[[#This Row],[STN SISA X]])</f>
        <v/>
      </c>
      <c r="AN537" s="2" t="str">
        <f ca="1">IF(Table1[[#This Row],[CTN_MG_2]]="","",COUNT(AK$6:AK537))</f>
        <v/>
      </c>
      <c r="AO537" s="2" t="str">
        <f ca="1">IF(AND(AX$5:AX$592&gt;=$3:$3,AX$5:AX$592&lt;=$4:$4),Table1[[#This Row],[CTN]],"")</f>
        <v/>
      </c>
      <c r="AP537" s="2" t="str">
        <f ca="1">IF(Table1[[#This Row],[CTN_MG_3]]="","",Table1[[#This Row],[SISA X]])</f>
        <v/>
      </c>
      <c r="AQ537" s="2" t="str">
        <f ca="1">IF(Table1[[#This Row],[QTY_ECER_MG_3]]="","",Table1[[#This Row],[STN SISA X]])</f>
        <v/>
      </c>
      <c r="AR537" s="4" t="str">
        <f ca="1">IF(Table1[[#This Row],[CTN_MG_3]]="","",COUNT(AO$6:AO537))</f>
        <v/>
      </c>
      <c r="AS537" s="4">
        <f ca="1">IF(AND(Table1[[#This Row],[TGL_H]]&gt;=$3:$3,Table1[[#This Row],[TGL_H]]&lt;=$4:$4),Table1[[#This Row],[CTN]],"")</f>
        <v>4</v>
      </c>
      <c r="AT537" s="4" t="str">
        <f ca="1">IF(Table1[[#This Row],[CTN_MG_4]]="","",Table1[[#This Row],[SISA X]])</f>
        <v/>
      </c>
      <c r="AU537" s="4" t="str">
        <f ca="1">IF(Table1[[#This Row],[QTY_ECER_MG_4]]="","",Table1[[#This Row],[STN SISA X]])</f>
        <v/>
      </c>
      <c r="AV537" s="4">
        <f ca="1">IF(Table1[[#This Row],[CTN_MG_4]]="","",COUNT(AS$6:AS537))</f>
        <v>44</v>
      </c>
      <c r="AW537" s="4">
        <f ca="1">IF(Table1[[#This Row],[ID_4]]="",IF(Table1[[#This Row],[ID_3]]="",IF(Table1[[#This Row],[ID_2]]="",IF(Table1[[#This Row],[ID_1]]="","",1),2),3),4)</f>
        <v>4</v>
      </c>
      <c r="AX537" s="3">
        <f ca="1">INDEX([1]!NOTA[TGL_H],Table1[[#This Row],[//NOTA]])</f>
        <v>45131</v>
      </c>
    </row>
    <row r="538" spans="1:50" x14ac:dyDescent="0.25">
      <c r="A538" s="1">
        <v>663</v>
      </c>
      <c r="D538" s="4" t="str">
        <f ca="1">INDEX([1]!NOTA[NB NOTA_C_QTY],Table1[[#This Row],[//NOTA]])</f>
        <v>kenkocorrectionfluidke10836lsnartomoro</v>
      </c>
      <c r="E538" s="4" t="str">
        <f ca="1">INDEX([1]!NOTA[NB NOTA_C_QTY],Table1[[#This Row],[//NOTA]])&amp;Table1[[#This Row],[MINGGU]]</f>
        <v>kenkocorrectionfluidke10836lsnartomoro4</v>
      </c>
      <c r="F538" s="4">
        <f t="shared" si="13"/>
        <v>663</v>
      </c>
      <c r="G538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38" s="4">
        <f ca="1">MATCH(Table1[[#This Row],[NB NOTA_C_QTY]],[2]!db[NB NOTA_C_QTY+F],0)</f>
        <v>998</v>
      </c>
      <c r="I538" s="4" t="str">
        <f ca="1">INDEX(INDIRECT($4:$4),Table1[//DB])</f>
        <v>Tipe-ex Kenko KE-108</v>
      </c>
      <c r="J538" s="4" t="str">
        <f ca="1">INDEX(INDIRECT($4:$4),Table1[//DB])</f>
        <v>ARTO MORO</v>
      </c>
      <c r="K538" s="5" t="str">
        <f ca="1">INDEX(INDIRECT($4:$4),Table1[//DB])</f>
        <v>KENKO</v>
      </c>
      <c r="L538" s="4" t="str">
        <f ca="1">INDEX(INDIRECT($4:$4),Table1[//DB])</f>
        <v>36 LSN</v>
      </c>
      <c r="M538" s="4" t="str">
        <f ca="1">INDEX(INDIRECT($4:$4),Table1[//DB])</f>
        <v>tipex</v>
      </c>
      <c r="N538" s="4" t="str">
        <f ca="1">INDEX(INDIRECT($4:$4),Table1[//DB])</f>
        <v>36</v>
      </c>
      <c r="O538" s="4" t="str">
        <f ca="1">INDEX(INDIRECT($4:$4),Table1[//DB])</f>
        <v>LSN</v>
      </c>
      <c r="P538" s="4">
        <f ca="1">INDEX(INDIRECT($4:$4),Table1[//DB])</f>
        <v>12</v>
      </c>
      <c r="Q538" s="4" t="str">
        <f ca="1">INDEX(INDIRECT($4:$4),Table1[//DB])</f>
        <v>PCS</v>
      </c>
      <c r="R538" s="4" t="str">
        <f ca="1">INDEX(INDIRECT($4:$4),Table1[//DB])</f>
        <v/>
      </c>
      <c r="S538" s="4" t="str">
        <f ca="1">INDEX(INDIRECT($4:$4),Table1[//DB])</f>
        <v/>
      </c>
      <c r="T538" s="4">
        <f ca="1">INDEX(INDIRECT($4:$4),Table1[//DB])</f>
        <v>432</v>
      </c>
      <c r="U538" s="4" t="str">
        <f ca="1">INDEX(INDIRECT($4:$4),Table1[//DB])</f>
        <v>PCS</v>
      </c>
      <c r="V538" s="4"/>
      <c r="W538" s="2">
        <f>INDEX([1]!NOTA[C],Table1[[#This Row],[//NOTA]])</f>
        <v>10</v>
      </c>
      <c r="X538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538" s="2">
        <f ca="1">INDEX(INDIRECT($2:$2),Table1[//NOTA])</f>
        <v>9</v>
      </c>
      <c r="Z538" s="2">
        <f>IF(Table1[[#This Row],[CTN]]&lt;1,"",INDEX([1]!NOTA[QTY],Table1[[#This Row],[//NOTA]]))</f>
        <v>0</v>
      </c>
      <c r="AA538" s="2">
        <f>IF(Table1[[#This Row],[CTN]]&lt;1,"",INDEX([1]!NOTA[STN],Table1[[#This Row],[//NOTA]]))</f>
        <v>0</v>
      </c>
      <c r="AB53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4320</v>
      </c>
      <c r="AC538" s="4" t="str">
        <f>IF(Table1[[#This Row],[CTN]]&lt;1,INDEX([1]!NOTA[QTY],Table1[[#This Row],[//NOTA]]),"")</f>
        <v/>
      </c>
      <c r="AD538" s="4" t="str">
        <f>IF(Table1[[#This Row],[SISA]]="","",INDEX([1]!NOTA[STN],Table1[[#This Row],[//NOTA]]))</f>
        <v/>
      </c>
      <c r="AE53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38" s="2" t="str">
        <f>IF(Table1[[#This Row],[SISA X]]="","",Table1[[#This Row],[STN X]])</f>
        <v/>
      </c>
      <c r="AG538" s="2" t="str">
        <f ca="1">IF(AND(AX$5:AX$592&gt;=$3:$3,AX$5:AX$592&lt;=$4:$4),Table1[[#This Row],[CTN]],"")</f>
        <v/>
      </c>
      <c r="AH538" s="2" t="str">
        <f ca="1">IF(Table1[[#This Row],[CTN_MG_1]]="","",Table1[[#This Row],[SISA X]])</f>
        <v/>
      </c>
      <c r="AI538" s="2" t="str">
        <f ca="1">IF(Table1[[#This Row],[QTY_ECER_MG_1]]="","",Table1[[#This Row],[STN SISA X]])</f>
        <v/>
      </c>
      <c r="AJ538" s="2" t="str">
        <f ca="1">IF(Table1[[#This Row],[CTN_MG_1]]="","",COUNT(AG$6:AG538))</f>
        <v/>
      </c>
      <c r="AK538" s="2" t="str">
        <f ca="1">IF(AND(Table1[TGL_H]&gt;=$3:$3,Table1[TGL_H]&lt;=$4:$4),Table1[CTN],"")</f>
        <v/>
      </c>
      <c r="AL538" s="2" t="str">
        <f ca="1">IF(Table1[[#This Row],[CTN_MG_2]]="","",Table1[[#This Row],[SISA X]])</f>
        <v/>
      </c>
      <c r="AM538" s="2" t="str">
        <f ca="1">IF(Table1[[#This Row],[QTY_ECER_MG_2]]="","",Table1[[#This Row],[STN SISA X]])</f>
        <v/>
      </c>
      <c r="AN538" s="2" t="str">
        <f ca="1">IF(Table1[[#This Row],[CTN_MG_2]]="","",COUNT(AK$6:AK538))</f>
        <v/>
      </c>
      <c r="AO538" s="2" t="str">
        <f ca="1">IF(AND(AX$5:AX$592&gt;=$3:$3,AX$5:AX$592&lt;=$4:$4),Table1[[#This Row],[CTN]],"")</f>
        <v/>
      </c>
      <c r="AP538" s="2" t="str">
        <f ca="1">IF(Table1[[#This Row],[CTN_MG_3]]="","",Table1[[#This Row],[SISA X]])</f>
        <v/>
      </c>
      <c r="AQ538" s="2" t="str">
        <f ca="1">IF(Table1[[#This Row],[QTY_ECER_MG_3]]="","",Table1[[#This Row],[STN SISA X]])</f>
        <v/>
      </c>
      <c r="AR538" s="4" t="str">
        <f ca="1">IF(Table1[[#This Row],[CTN_MG_3]]="","",COUNT(AO$6:AO538))</f>
        <v/>
      </c>
      <c r="AS538" s="4">
        <f ca="1">IF(AND(Table1[[#This Row],[TGL_H]]&gt;=$3:$3,Table1[[#This Row],[TGL_H]]&lt;=$4:$4),Table1[[#This Row],[CTN]],"")</f>
        <v>10</v>
      </c>
      <c r="AT538" s="4" t="str">
        <f ca="1">IF(Table1[[#This Row],[CTN_MG_4]]="","",Table1[[#This Row],[SISA X]])</f>
        <v/>
      </c>
      <c r="AU538" s="4" t="str">
        <f ca="1">IF(Table1[[#This Row],[QTY_ECER_MG_4]]="","",Table1[[#This Row],[STN SISA X]])</f>
        <v/>
      </c>
      <c r="AV538" s="4">
        <f ca="1">IF(Table1[[#This Row],[CTN_MG_4]]="","",COUNT(AS$6:AS538))</f>
        <v>45</v>
      </c>
      <c r="AW538" s="4">
        <f ca="1">IF(Table1[[#This Row],[ID_4]]="",IF(Table1[[#This Row],[ID_3]]="",IF(Table1[[#This Row],[ID_2]]="",IF(Table1[[#This Row],[ID_1]]="","",1),2),3),4)</f>
        <v>4</v>
      </c>
      <c r="AX538" s="3">
        <f ca="1">INDEX([1]!NOTA[TGL_H],Table1[[#This Row],[//NOTA]])</f>
        <v>45131</v>
      </c>
    </row>
    <row r="539" spans="1:50" x14ac:dyDescent="0.25">
      <c r="A539" s="1">
        <v>664</v>
      </c>
      <c r="D539" s="4" t="str">
        <f ca="1">INDEX([1]!NOTA[NB NOTA_C_QTY],Table1[[#This Row],[//NOTA]])</f>
        <v>kenkocutterbladel15018mm60lsnartomoro</v>
      </c>
      <c r="E539" s="4" t="str">
        <f ca="1">INDEX([1]!NOTA[NB NOTA_C_QTY],Table1[[#This Row],[//NOTA]])&amp;Table1[[#This Row],[MINGGU]]</f>
        <v>kenkocutterbladel15018mm60lsnartomoro4</v>
      </c>
      <c r="F539" s="4">
        <f t="shared" si="13"/>
        <v>664</v>
      </c>
      <c r="G539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39" s="4">
        <f ca="1">MATCH(Table1[[#This Row],[NB NOTA_C_QTY]],[2]!db[NB NOTA_C_QTY+F],0)</f>
        <v>456</v>
      </c>
      <c r="I539" s="4" t="str">
        <f ca="1">INDEX(INDIRECT($4:$4),Table1[//DB])</f>
        <v>Isi cutter Kenko L-150 Besar</v>
      </c>
      <c r="J539" s="4" t="str">
        <f ca="1">INDEX(INDIRECT($4:$4),Table1[//DB])</f>
        <v>ARTO MORO</v>
      </c>
      <c r="K539" s="5" t="str">
        <f ca="1">INDEX(INDIRECT($4:$4),Table1[//DB])</f>
        <v>KENKO</v>
      </c>
      <c r="L539" s="4" t="str">
        <f ca="1">INDEX(INDIRECT($4:$4),Table1[//DB])</f>
        <v>60 LSN</v>
      </c>
      <c r="M539" s="4" t="str">
        <f ca="1">INDEX(INDIRECT($4:$4),Table1[//DB])</f>
        <v>isi</v>
      </c>
      <c r="N539" s="4" t="str">
        <f ca="1">INDEX(INDIRECT($4:$4),Table1[//DB])</f>
        <v>60</v>
      </c>
      <c r="O539" s="4" t="str">
        <f ca="1">INDEX(INDIRECT($4:$4),Table1[//DB])</f>
        <v>LSN</v>
      </c>
      <c r="P539" s="4">
        <f ca="1">INDEX(INDIRECT($4:$4),Table1[//DB])</f>
        <v>12</v>
      </c>
      <c r="Q539" s="4" t="str">
        <f ca="1">INDEX(INDIRECT($4:$4),Table1[//DB])</f>
        <v>PCS</v>
      </c>
      <c r="R539" s="4" t="str">
        <f ca="1">INDEX(INDIRECT($4:$4),Table1[//DB])</f>
        <v/>
      </c>
      <c r="S539" s="4" t="str">
        <f ca="1">INDEX(INDIRECT($4:$4),Table1[//DB])</f>
        <v/>
      </c>
      <c r="T539" s="4">
        <f ca="1">INDEX(INDIRECT($4:$4),Table1[//DB])</f>
        <v>720</v>
      </c>
      <c r="U539" s="4" t="str">
        <f ca="1">INDEX(INDIRECT($4:$4),Table1[//DB])</f>
        <v>PCS</v>
      </c>
      <c r="V539" s="4"/>
      <c r="W539" s="2">
        <f>INDEX([1]!NOTA[C],Table1[[#This Row],[//NOTA]])</f>
        <v>5</v>
      </c>
      <c r="X539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539" s="2">
        <f ca="1">INDEX(INDIRECT($2:$2),Table1[//NOTA])</f>
        <v>2</v>
      </c>
      <c r="Z539" s="2">
        <f>IF(Table1[[#This Row],[CTN]]&lt;1,"",INDEX([1]!NOTA[QTY],Table1[[#This Row],[//NOTA]]))</f>
        <v>0</v>
      </c>
      <c r="AA539" s="2">
        <f>IF(Table1[[#This Row],[CTN]]&lt;1,"",INDEX([1]!NOTA[STN],Table1[[#This Row],[//NOTA]]))</f>
        <v>0</v>
      </c>
      <c r="AB53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3600</v>
      </c>
      <c r="AC539" s="4" t="str">
        <f>IF(Table1[[#This Row],[CTN]]&lt;1,INDEX([1]!NOTA[QTY],Table1[[#This Row],[//NOTA]]),"")</f>
        <v/>
      </c>
      <c r="AD539" s="4" t="str">
        <f>IF(Table1[[#This Row],[SISA]]="","",INDEX([1]!NOTA[STN],Table1[[#This Row],[//NOTA]]))</f>
        <v/>
      </c>
      <c r="AE53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39" s="2" t="str">
        <f>IF(Table1[[#This Row],[SISA X]]="","",Table1[[#This Row],[STN X]])</f>
        <v/>
      </c>
      <c r="AG539" s="2" t="str">
        <f ca="1">IF(AND(AX$5:AX$592&gt;=$3:$3,AX$5:AX$592&lt;=$4:$4),Table1[[#This Row],[CTN]],"")</f>
        <v/>
      </c>
      <c r="AH539" s="2" t="str">
        <f ca="1">IF(Table1[[#This Row],[CTN_MG_1]]="","",Table1[[#This Row],[SISA X]])</f>
        <v/>
      </c>
      <c r="AI539" s="2" t="str">
        <f ca="1">IF(Table1[[#This Row],[QTY_ECER_MG_1]]="","",Table1[[#This Row],[STN SISA X]])</f>
        <v/>
      </c>
      <c r="AJ539" s="2" t="str">
        <f ca="1">IF(Table1[[#This Row],[CTN_MG_1]]="","",COUNT(AG$6:AG539))</f>
        <v/>
      </c>
      <c r="AK539" s="2" t="str">
        <f ca="1">IF(AND(Table1[TGL_H]&gt;=$3:$3,Table1[TGL_H]&lt;=$4:$4),Table1[CTN],"")</f>
        <v/>
      </c>
      <c r="AL539" s="2" t="str">
        <f ca="1">IF(Table1[[#This Row],[CTN_MG_2]]="","",Table1[[#This Row],[SISA X]])</f>
        <v/>
      </c>
      <c r="AM539" s="2" t="str">
        <f ca="1">IF(Table1[[#This Row],[QTY_ECER_MG_2]]="","",Table1[[#This Row],[STN SISA X]])</f>
        <v/>
      </c>
      <c r="AN539" s="2" t="str">
        <f ca="1">IF(Table1[[#This Row],[CTN_MG_2]]="","",COUNT(AK$6:AK539))</f>
        <v/>
      </c>
      <c r="AO539" s="2" t="str">
        <f ca="1">IF(AND(AX$5:AX$592&gt;=$3:$3,AX$5:AX$592&lt;=$4:$4),Table1[[#This Row],[CTN]],"")</f>
        <v/>
      </c>
      <c r="AP539" s="2" t="str">
        <f ca="1">IF(Table1[[#This Row],[CTN_MG_3]]="","",Table1[[#This Row],[SISA X]])</f>
        <v/>
      </c>
      <c r="AQ539" s="2" t="str">
        <f ca="1">IF(Table1[[#This Row],[QTY_ECER_MG_3]]="","",Table1[[#This Row],[STN SISA X]])</f>
        <v/>
      </c>
      <c r="AR539" s="4" t="str">
        <f ca="1">IF(Table1[[#This Row],[CTN_MG_3]]="","",COUNT(AO$6:AO539))</f>
        <v/>
      </c>
      <c r="AS539" s="4">
        <f ca="1">IF(AND(Table1[[#This Row],[TGL_H]]&gt;=$3:$3,Table1[[#This Row],[TGL_H]]&lt;=$4:$4),Table1[[#This Row],[CTN]],"")</f>
        <v>5</v>
      </c>
      <c r="AT539" s="4" t="str">
        <f ca="1">IF(Table1[[#This Row],[CTN_MG_4]]="","",Table1[[#This Row],[SISA X]])</f>
        <v/>
      </c>
      <c r="AU539" s="4" t="str">
        <f ca="1">IF(Table1[[#This Row],[QTY_ECER_MG_4]]="","",Table1[[#This Row],[STN SISA X]])</f>
        <v/>
      </c>
      <c r="AV539" s="4">
        <f ca="1">IF(Table1[[#This Row],[CTN_MG_4]]="","",COUNT(AS$6:AS539))</f>
        <v>46</v>
      </c>
      <c r="AW539" s="4">
        <f ca="1">IF(Table1[[#This Row],[ID_4]]="",IF(Table1[[#This Row],[ID_3]]="",IF(Table1[[#This Row],[ID_2]]="",IF(Table1[[#This Row],[ID_1]]="","",1),2),3),4)</f>
        <v>4</v>
      </c>
      <c r="AX539" s="3">
        <f ca="1">INDEX([1]!NOTA[TGL_H],Table1[[#This Row],[//NOTA]])</f>
        <v>45131</v>
      </c>
    </row>
    <row r="540" spans="1:50" x14ac:dyDescent="0.25">
      <c r="A540" s="1">
        <v>665</v>
      </c>
      <c r="D540" s="4" t="str">
        <f ca="1">INDEX([1]!NOTA[NB NOTA_C_QTY],Table1[[#This Row],[//NOTA]])</f>
        <v>kenkostaplerhd1020lsnartomoro</v>
      </c>
      <c r="E540" s="4" t="str">
        <f ca="1">INDEX([1]!NOTA[NB NOTA_C_QTY],Table1[[#This Row],[//NOTA]])&amp;Table1[[#This Row],[MINGGU]]</f>
        <v>kenkostaplerhd1020lsnartomoro4</v>
      </c>
      <c r="F540" s="4">
        <f t="shared" si="13"/>
        <v>665</v>
      </c>
      <c r="G540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40" s="4">
        <f ca="1">MATCH(Table1[[#This Row],[NB NOTA_C_QTY]],[2]!db[NB NOTA_C_QTY+F],0)</f>
        <v>866</v>
      </c>
      <c r="I540" s="4" t="str">
        <f ca="1">INDEX(INDIRECT($4:$4),Table1[//DB])</f>
        <v>Stapler Kenko HD-10</v>
      </c>
      <c r="J540" s="4" t="str">
        <f ca="1">INDEX(INDIRECT($4:$4),Table1[//DB])</f>
        <v>ARTO MORO</v>
      </c>
      <c r="K540" s="5" t="str">
        <f ca="1">INDEX(INDIRECT($4:$4),Table1[//DB])</f>
        <v>KENKO</v>
      </c>
      <c r="L540" s="4" t="str">
        <f ca="1">INDEX(INDIRECT($4:$4),Table1[//DB])</f>
        <v>20 LSN</v>
      </c>
      <c r="M540" s="4" t="str">
        <f ca="1">INDEX(INDIRECT($4:$4),Table1[//DB])</f>
        <v>stapler</v>
      </c>
      <c r="N540" s="4" t="str">
        <f ca="1">INDEX(INDIRECT($4:$4),Table1[//DB])</f>
        <v>20</v>
      </c>
      <c r="O540" s="4" t="str">
        <f ca="1">INDEX(INDIRECT($4:$4),Table1[//DB])</f>
        <v>LSN</v>
      </c>
      <c r="P540" s="4">
        <f ca="1">INDEX(INDIRECT($4:$4),Table1[//DB])</f>
        <v>12</v>
      </c>
      <c r="Q540" s="4" t="str">
        <f ca="1">INDEX(INDIRECT($4:$4),Table1[//DB])</f>
        <v>PCS</v>
      </c>
      <c r="R540" s="4" t="str">
        <f ca="1">INDEX(INDIRECT($4:$4),Table1[//DB])</f>
        <v/>
      </c>
      <c r="S540" s="4" t="str">
        <f ca="1">INDEX(INDIRECT($4:$4),Table1[//DB])</f>
        <v/>
      </c>
      <c r="T540" s="4">
        <f ca="1">INDEX(INDIRECT($4:$4),Table1[//DB])</f>
        <v>240</v>
      </c>
      <c r="U540" s="4" t="str">
        <f ca="1">INDEX(INDIRECT($4:$4),Table1[//DB])</f>
        <v>PCS</v>
      </c>
      <c r="V540" s="4"/>
      <c r="W540" s="2">
        <f>INDEX([1]!NOTA[C],Table1[[#This Row],[//NOTA]])</f>
        <v>5</v>
      </c>
      <c r="X540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540" s="2">
        <f ca="1">INDEX(INDIRECT($2:$2),Table1[//NOTA])</f>
        <v>5</v>
      </c>
      <c r="Z540" s="2">
        <f>IF(Table1[[#This Row],[CTN]]&lt;1,"",INDEX([1]!NOTA[QTY],Table1[[#This Row],[//NOTA]]))</f>
        <v>0</v>
      </c>
      <c r="AA540" s="2">
        <f>IF(Table1[[#This Row],[CTN]]&lt;1,"",INDEX([1]!NOTA[STN],Table1[[#This Row],[//NOTA]]))</f>
        <v>0</v>
      </c>
      <c r="AB54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1200</v>
      </c>
      <c r="AC540" s="4" t="str">
        <f>IF(Table1[[#This Row],[CTN]]&lt;1,INDEX([1]!NOTA[QTY],Table1[[#This Row],[//NOTA]]),"")</f>
        <v/>
      </c>
      <c r="AD540" s="4" t="str">
        <f>IF(Table1[[#This Row],[SISA]]="","",INDEX([1]!NOTA[STN],Table1[[#This Row],[//NOTA]]))</f>
        <v/>
      </c>
      <c r="AE54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40" s="2" t="str">
        <f>IF(Table1[[#This Row],[SISA X]]="","",Table1[[#This Row],[STN X]])</f>
        <v/>
      </c>
      <c r="AG540" s="2" t="str">
        <f ca="1">IF(AND(AX$5:AX$592&gt;=$3:$3,AX$5:AX$592&lt;=$4:$4),Table1[[#This Row],[CTN]],"")</f>
        <v/>
      </c>
      <c r="AH540" s="2" t="str">
        <f ca="1">IF(Table1[[#This Row],[CTN_MG_1]]="","",Table1[[#This Row],[SISA X]])</f>
        <v/>
      </c>
      <c r="AI540" s="2" t="str">
        <f ca="1">IF(Table1[[#This Row],[QTY_ECER_MG_1]]="","",Table1[[#This Row],[STN SISA X]])</f>
        <v/>
      </c>
      <c r="AJ540" s="2" t="str">
        <f ca="1">IF(Table1[[#This Row],[CTN_MG_1]]="","",COUNT(AG$6:AG540))</f>
        <v/>
      </c>
      <c r="AK540" s="2" t="str">
        <f ca="1">IF(AND(Table1[TGL_H]&gt;=$3:$3,Table1[TGL_H]&lt;=$4:$4),Table1[CTN],"")</f>
        <v/>
      </c>
      <c r="AL540" s="2" t="str">
        <f ca="1">IF(Table1[[#This Row],[CTN_MG_2]]="","",Table1[[#This Row],[SISA X]])</f>
        <v/>
      </c>
      <c r="AM540" s="2" t="str">
        <f ca="1">IF(Table1[[#This Row],[QTY_ECER_MG_2]]="","",Table1[[#This Row],[STN SISA X]])</f>
        <v/>
      </c>
      <c r="AN540" s="2" t="str">
        <f ca="1">IF(Table1[[#This Row],[CTN_MG_2]]="","",COUNT(AK$6:AK540))</f>
        <v/>
      </c>
      <c r="AO540" s="2" t="str">
        <f ca="1">IF(AND(AX$5:AX$592&gt;=$3:$3,AX$5:AX$592&lt;=$4:$4),Table1[[#This Row],[CTN]],"")</f>
        <v/>
      </c>
      <c r="AP540" s="2" t="str">
        <f ca="1">IF(Table1[[#This Row],[CTN_MG_3]]="","",Table1[[#This Row],[SISA X]])</f>
        <v/>
      </c>
      <c r="AQ540" s="2" t="str">
        <f ca="1">IF(Table1[[#This Row],[QTY_ECER_MG_3]]="","",Table1[[#This Row],[STN SISA X]])</f>
        <v/>
      </c>
      <c r="AR540" s="4" t="str">
        <f ca="1">IF(Table1[[#This Row],[CTN_MG_3]]="","",COUNT(AO$6:AO540))</f>
        <v/>
      </c>
      <c r="AS540" s="4">
        <f ca="1">IF(AND(Table1[[#This Row],[TGL_H]]&gt;=$3:$3,Table1[[#This Row],[TGL_H]]&lt;=$4:$4),Table1[[#This Row],[CTN]],"")</f>
        <v>5</v>
      </c>
      <c r="AT540" s="4" t="str">
        <f ca="1">IF(Table1[[#This Row],[CTN_MG_4]]="","",Table1[[#This Row],[SISA X]])</f>
        <v/>
      </c>
      <c r="AU540" s="4" t="str">
        <f ca="1">IF(Table1[[#This Row],[QTY_ECER_MG_4]]="","",Table1[[#This Row],[STN SISA X]])</f>
        <v/>
      </c>
      <c r="AV540" s="4">
        <f ca="1">IF(Table1[[#This Row],[CTN_MG_4]]="","",COUNT(AS$6:AS540))</f>
        <v>47</v>
      </c>
      <c r="AW540" s="4">
        <f ca="1">IF(Table1[[#This Row],[ID_4]]="",IF(Table1[[#This Row],[ID_3]]="",IF(Table1[[#This Row],[ID_2]]="",IF(Table1[[#This Row],[ID_1]]="","",1),2),3),4)</f>
        <v>4</v>
      </c>
      <c r="AX540" s="3">
        <f ca="1">INDEX([1]!NOTA[TGL_H],Table1[[#This Row],[//NOTA]])</f>
        <v>45131</v>
      </c>
    </row>
    <row r="541" spans="1:50" x14ac:dyDescent="0.25">
      <c r="A541" s="1">
        <v>666</v>
      </c>
      <c r="D541" s="4" t="str">
        <f ca="1">INDEX([1]!NOTA[NB NOTA_C_QTY],Table1[[#This Row],[//NOTA]])</f>
        <v>kenkopencilleadpl052b05mmhipolymer18grsartomoro</v>
      </c>
      <c r="E541" s="4" t="str">
        <f ca="1">INDEX([1]!NOTA[NB NOTA_C_QTY],Table1[[#This Row],[//NOTA]])&amp;Table1[[#This Row],[MINGGU]]</f>
        <v>kenkopencilleadpl052b05mmhipolymer18grsartomoro4</v>
      </c>
      <c r="F541" s="4">
        <f t="shared" si="13"/>
        <v>666</v>
      </c>
      <c r="G541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41" s="4">
        <f ca="1">MATCH(Table1[[#This Row],[NB NOTA_C_QTY]],[2]!db[NB NOTA_C_QTY+F],0)</f>
        <v>464</v>
      </c>
      <c r="I541" s="4" t="str">
        <f ca="1">INDEX(INDIRECT($4:$4),Table1[//DB])</f>
        <v>Isi Mech Pen Kenko PL-05 2B Hi-Polymer</v>
      </c>
      <c r="J541" s="4" t="str">
        <f ca="1">INDEX(INDIRECT($4:$4),Table1[//DB])</f>
        <v>ARTO MORO</v>
      </c>
      <c r="K541" s="5" t="str">
        <f ca="1">INDEX(INDIRECT($4:$4),Table1[//DB])</f>
        <v>KENKO</v>
      </c>
      <c r="L541" s="4" t="str">
        <f ca="1">INDEX(INDIRECT($4:$4),Table1[//DB])</f>
        <v>18 GRS</v>
      </c>
      <c r="M541" s="4" t="str">
        <f ca="1">INDEX(INDIRECT($4:$4),Table1[//DB])</f>
        <v>isi</v>
      </c>
      <c r="N541" s="4" t="str">
        <f ca="1">INDEX(INDIRECT($4:$4),Table1[//DB])</f>
        <v>18</v>
      </c>
      <c r="O541" s="4" t="str">
        <f ca="1">INDEX(INDIRECT($4:$4),Table1[//DB])</f>
        <v>GRS</v>
      </c>
      <c r="P541" s="4">
        <f ca="1">INDEX(INDIRECT($4:$4),Table1[//DB])</f>
        <v>12</v>
      </c>
      <c r="Q541" s="4" t="str">
        <f ca="1">INDEX(INDIRECT($4:$4),Table1[//DB])</f>
        <v>LSN</v>
      </c>
      <c r="R541" s="4">
        <f ca="1">INDEX(INDIRECT($4:$4),Table1[//DB])</f>
        <v>12</v>
      </c>
      <c r="S541" s="4" t="str">
        <f ca="1">INDEX(INDIRECT($4:$4),Table1[//DB])</f>
        <v>PCS</v>
      </c>
      <c r="T541" s="4">
        <f ca="1">INDEX(INDIRECT($4:$4),Table1[//DB])</f>
        <v>2592</v>
      </c>
      <c r="U541" s="4" t="str">
        <f ca="1">INDEX(INDIRECT($4:$4),Table1[//DB])</f>
        <v>PCS</v>
      </c>
      <c r="V541" s="4"/>
      <c r="W541" s="2">
        <f>INDEX([1]!NOTA[C],Table1[[#This Row],[//NOTA]])</f>
        <v>1</v>
      </c>
      <c r="X541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541" s="2">
        <f ca="1">INDEX(INDIRECT($2:$2),Table1[//NOTA])</f>
        <v>1</v>
      </c>
      <c r="Z541" s="2">
        <f>IF(Table1[[#This Row],[CTN]]&lt;1,"",INDEX([1]!NOTA[QTY],Table1[[#This Row],[//NOTA]]))</f>
        <v>0</v>
      </c>
      <c r="AA541" s="2">
        <f>IF(Table1[[#This Row],[CTN]]&lt;1,"",INDEX([1]!NOTA[STN],Table1[[#This Row],[//NOTA]]))</f>
        <v>0</v>
      </c>
      <c r="AB54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2592</v>
      </c>
      <c r="AC541" s="4" t="str">
        <f>IF(Table1[[#This Row],[CTN]]&lt;1,INDEX([1]!NOTA[QTY],Table1[[#This Row],[//NOTA]]),"")</f>
        <v/>
      </c>
      <c r="AD541" s="4" t="str">
        <f>IF(Table1[[#This Row],[SISA]]="","",INDEX([1]!NOTA[STN],Table1[[#This Row],[//NOTA]]))</f>
        <v/>
      </c>
      <c r="AE54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41" s="2" t="str">
        <f>IF(Table1[[#This Row],[SISA X]]="","",Table1[[#This Row],[STN X]])</f>
        <v/>
      </c>
      <c r="AG541" s="2" t="str">
        <f ca="1">IF(AND(AX$5:AX$592&gt;=$3:$3,AX$5:AX$592&lt;=$4:$4),Table1[[#This Row],[CTN]],"")</f>
        <v/>
      </c>
      <c r="AH541" s="2" t="str">
        <f ca="1">IF(Table1[[#This Row],[CTN_MG_1]]="","",Table1[[#This Row],[SISA X]])</f>
        <v/>
      </c>
      <c r="AI541" s="2" t="str">
        <f ca="1">IF(Table1[[#This Row],[QTY_ECER_MG_1]]="","",Table1[[#This Row],[STN SISA X]])</f>
        <v/>
      </c>
      <c r="AJ541" s="2" t="str">
        <f ca="1">IF(Table1[[#This Row],[CTN_MG_1]]="","",COUNT(AG$6:AG541))</f>
        <v/>
      </c>
      <c r="AK541" s="2" t="str">
        <f ca="1">IF(AND(Table1[TGL_H]&gt;=$3:$3,Table1[TGL_H]&lt;=$4:$4),Table1[CTN],"")</f>
        <v/>
      </c>
      <c r="AL541" s="2" t="str">
        <f ca="1">IF(Table1[[#This Row],[CTN_MG_2]]="","",Table1[[#This Row],[SISA X]])</f>
        <v/>
      </c>
      <c r="AM541" s="2" t="str">
        <f ca="1">IF(Table1[[#This Row],[QTY_ECER_MG_2]]="","",Table1[[#This Row],[STN SISA X]])</f>
        <v/>
      </c>
      <c r="AN541" s="2" t="str">
        <f ca="1">IF(Table1[[#This Row],[CTN_MG_2]]="","",COUNT(AK$6:AK541))</f>
        <v/>
      </c>
      <c r="AO541" s="2" t="str">
        <f ca="1">IF(AND(AX$5:AX$592&gt;=$3:$3,AX$5:AX$592&lt;=$4:$4),Table1[[#This Row],[CTN]],"")</f>
        <v/>
      </c>
      <c r="AP541" s="2" t="str">
        <f ca="1">IF(Table1[[#This Row],[CTN_MG_3]]="","",Table1[[#This Row],[SISA X]])</f>
        <v/>
      </c>
      <c r="AQ541" s="2" t="str">
        <f ca="1">IF(Table1[[#This Row],[QTY_ECER_MG_3]]="","",Table1[[#This Row],[STN SISA X]])</f>
        <v/>
      </c>
      <c r="AR541" s="4" t="str">
        <f ca="1">IF(Table1[[#This Row],[CTN_MG_3]]="","",COUNT(AO$6:AO541))</f>
        <v/>
      </c>
      <c r="AS541" s="4">
        <f ca="1">IF(AND(Table1[[#This Row],[TGL_H]]&gt;=$3:$3,Table1[[#This Row],[TGL_H]]&lt;=$4:$4),Table1[[#This Row],[CTN]],"")</f>
        <v>1</v>
      </c>
      <c r="AT541" s="4" t="str">
        <f ca="1">IF(Table1[[#This Row],[CTN_MG_4]]="","",Table1[[#This Row],[SISA X]])</f>
        <v/>
      </c>
      <c r="AU541" s="4" t="str">
        <f ca="1">IF(Table1[[#This Row],[QTY_ECER_MG_4]]="","",Table1[[#This Row],[STN SISA X]])</f>
        <v/>
      </c>
      <c r="AV541" s="4">
        <f ca="1">IF(Table1[[#This Row],[CTN_MG_4]]="","",COUNT(AS$6:AS541))</f>
        <v>48</v>
      </c>
      <c r="AW541" s="4">
        <f ca="1">IF(Table1[[#This Row],[ID_4]]="",IF(Table1[[#This Row],[ID_3]]="",IF(Table1[[#This Row],[ID_2]]="",IF(Table1[[#This Row],[ID_1]]="","",1),2),3),4)</f>
        <v>4</v>
      </c>
      <c r="AX541" s="3">
        <f ca="1">INDEX([1]!NOTA[TGL_H],Table1[[#This Row],[//NOTA]])</f>
        <v>45131</v>
      </c>
    </row>
    <row r="542" spans="1:50" x14ac:dyDescent="0.25">
      <c r="A542" s="1">
        <v>667</v>
      </c>
      <c r="D542" s="4" t="str">
        <f ca="1">INDEX([1]!NOTA[NB NOTA_C_QTY],Table1[[#This Row],[//NOTA]])</f>
        <v>kenkocorrectionfluidke0136lsnartomoro</v>
      </c>
      <c r="E542" s="4" t="str">
        <f ca="1">INDEX([1]!NOTA[NB NOTA_C_QTY],Table1[[#This Row],[//NOTA]])&amp;Table1[[#This Row],[MINGGU]]</f>
        <v>kenkocorrectionfluidke0136lsnartomoro4</v>
      </c>
      <c r="F542" s="4">
        <f t="shared" ref="F542:F573" si="14">A:A</f>
        <v>667</v>
      </c>
      <c r="G542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42" s="4">
        <f ca="1">MATCH(Table1[[#This Row],[NB NOTA_C_QTY]],[2]!db[NB NOTA_C_QTY+F],0)</f>
        <v>996</v>
      </c>
      <c r="I542" s="4" t="str">
        <f ca="1">INDEX(INDIRECT($4:$4),Table1[//DB])</f>
        <v>Tipe-ex Kenko KE-01</v>
      </c>
      <c r="J542" s="4" t="str">
        <f ca="1">INDEX(INDIRECT($4:$4),Table1[//DB])</f>
        <v>ARTO MORO</v>
      </c>
      <c r="K542" s="5" t="str">
        <f ca="1">INDEX(INDIRECT($4:$4),Table1[//DB])</f>
        <v>KENKO</v>
      </c>
      <c r="L542" s="4" t="str">
        <f ca="1">INDEX(INDIRECT($4:$4),Table1[//DB])</f>
        <v>36 LSN</v>
      </c>
      <c r="M542" s="4" t="str">
        <f ca="1">INDEX(INDIRECT($4:$4),Table1[//DB])</f>
        <v>tipex</v>
      </c>
      <c r="N542" s="4" t="str">
        <f ca="1">INDEX(INDIRECT($4:$4),Table1[//DB])</f>
        <v>36</v>
      </c>
      <c r="O542" s="4" t="str">
        <f ca="1">INDEX(INDIRECT($4:$4),Table1[//DB])</f>
        <v>LSN</v>
      </c>
      <c r="P542" s="4">
        <f ca="1">INDEX(INDIRECT($4:$4),Table1[//DB])</f>
        <v>12</v>
      </c>
      <c r="Q542" s="4" t="str">
        <f ca="1">INDEX(INDIRECT($4:$4),Table1[//DB])</f>
        <v>PCS</v>
      </c>
      <c r="R542" s="4" t="str">
        <f ca="1">INDEX(INDIRECT($4:$4),Table1[//DB])</f>
        <v/>
      </c>
      <c r="S542" s="4" t="str">
        <f ca="1">INDEX(INDIRECT($4:$4),Table1[//DB])</f>
        <v/>
      </c>
      <c r="T542" s="4">
        <f ca="1">INDEX(INDIRECT($4:$4),Table1[//DB])</f>
        <v>432</v>
      </c>
      <c r="U542" s="4" t="str">
        <f ca="1">INDEX(INDIRECT($4:$4),Table1[//DB])</f>
        <v>PCS</v>
      </c>
      <c r="V542" s="4"/>
      <c r="W542" s="2">
        <f>INDEX([1]!NOTA[C],Table1[[#This Row],[//NOTA]])</f>
        <v>5</v>
      </c>
      <c r="X542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542" s="2">
        <f ca="1">INDEX(INDIRECT($2:$2),Table1[//NOTA])</f>
        <v>5</v>
      </c>
      <c r="Z542" s="2">
        <f>IF(Table1[[#This Row],[CTN]]&lt;1,"",INDEX([1]!NOTA[QTY],Table1[[#This Row],[//NOTA]]))</f>
        <v>0</v>
      </c>
      <c r="AA542" s="2">
        <f>IF(Table1[[#This Row],[CTN]]&lt;1,"",INDEX([1]!NOTA[STN],Table1[[#This Row],[//NOTA]]))</f>
        <v>0</v>
      </c>
      <c r="AB54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2160</v>
      </c>
      <c r="AC542" s="4" t="str">
        <f>IF(Table1[[#This Row],[CTN]]&lt;1,INDEX([1]!NOTA[QTY],Table1[[#This Row],[//NOTA]]),"")</f>
        <v/>
      </c>
      <c r="AD542" s="4" t="str">
        <f>IF(Table1[[#This Row],[SISA]]="","",INDEX([1]!NOTA[STN],Table1[[#This Row],[//NOTA]]))</f>
        <v/>
      </c>
      <c r="AE54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42" s="2" t="str">
        <f>IF(Table1[[#This Row],[SISA X]]="","",Table1[[#This Row],[STN X]])</f>
        <v/>
      </c>
      <c r="AG542" s="2" t="str">
        <f ca="1">IF(AND(AX$5:AX$592&gt;=$3:$3,AX$5:AX$592&lt;=$4:$4),Table1[[#This Row],[CTN]],"")</f>
        <v/>
      </c>
      <c r="AH542" s="2" t="str">
        <f ca="1">IF(Table1[[#This Row],[CTN_MG_1]]="","",Table1[[#This Row],[SISA X]])</f>
        <v/>
      </c>
      <c r="AI542" s="2" t="str">
        <f ca="1">IF(Table1[[#This Row],[QTY_ECER_MG_1]]="","",Table1[[#This Row],[STN SISA X]])</f>
        <v/>
      </c>
      <c r="AJ542" s="2" t="str">
        <f ca="1">IF(Table1[[#This Row],[CTN_MG_1]]="","",COUNT(AG$6:AG542))</f>
        <v/>
      </c>
      <c r="AK542" s="2" t="str">
        <f ca="1">IF(AND(Table1[TGL_H]&gt;=$3:$3,Table1[TGL_H]&lt;=$4:$4),Table1[CTN],"")</f>
        <v/>
      </c>
      <c r="AL542" s="2" t="str">
        <f ca="1">IF(Table1[[#This Row],[CTN_MG_2]]="","",Table1[[#This Row],[SISA X]])</f>
        <v/>
      </c>
      <c r="AM542" s="2" t="str">
        <f ca="1">IF(Table1[[#This Row],[QTY_ECER_MG_2]]="","",Table1[[#This Row],[STN SISA X]])</f>
        <v/>
      </c>
      <c r="AN542" s="2" t="str">
        <f ca="1">IF(Table1[[#This Row],[CTN_MG_2]]="","",COUNT(AK$6:AK542))</f>
        <v/>
      </c>
      <c r="AO542" s="2" t="str">
        <f ca="1">IF(AND(AX$5:AX$592&gt;=$3:$3,AX$5:AX$592&lt;=$4:$4),Table1[[#This Row],[CTN]],"")</f>
        <v/>
      </c>
      <c r="AP542" s="2" t="str">
        <f ca="1">IF(Table1[[#This Row],[CTN_MG_3]]="","",Table1[[#This Row],[SISA X]])</f>
        <v/>
      </c>
      <c r="AQ542" s="2" t="str">
        <f ca="1">IF(Table1[[#This Row],[QTY_ECER_MG_3]]="","",Table1[[#This Row],[STN SISA X]])</f>
        <v/>
      </c>
      <c r="AR542" s="4" t="str">
        <f ca="1">IF(Table1[[#This Row],[CTN_MG_3]]="","",COUNT(AO$6:AO542))</f>
        <v/>
      </c>
      <c r="AS542" s="4">
        <f ca="1">IF(AND(Table1[[#This Row],[TGL_H]]&gt;=$3:$3,Table1[[#This Row],[TGL_H]]&lt;=$4:$4),Table1[[#This Row],[CTN]],"")</f>
        <v>5</v>
      </c>
      <c r="AT542" s="4" t="str">
        <f ca="1">IF(Table1[[#This Row],[CTN_MG_4]]="","",Table1[[#This Row],[SISA X]])</f>
        <v/>
      </c>
      <c r="AU542" s="4" t="str">
        <f ca="1">IF(Table1[[#This Row],[QTY_ECER_MG_4]]="","",Table1[[#This Row],[STN SISA X]])</f>
        <v/>
      </c>
      <c r="AV542" s="4">
        <f ca="1">IF(Table1[[#This Row],[CTN_MG_4]]="","",COUNT(AS$6:AS542))</f>
        <v>49</v>
      </c>
      <c r="AW542" s="4">
        <f ca="1">IF(Table1[[#This Row],[ID_4]]="",IF(Table1[[#This Row],[ID_3]]="",IF(Table1[[#This Row],[ID_2]]="",IF(Table1[[#This Row],[ID_1]]="","",1),2),3),4)</f>
        <v>4</v>
      </c>
      <c r="AX542" s="3">
        <f ca="1">INDEX([1]!NOTA[TGL_H],Table1[[#This Row],[//NOTA]])</f>
        <v>45131</v>
      </c>
    </row>
    <row r="543" spans="1:50" x14ac:dyDescent="0.25">
      <c r="A543" s="1">
        <v>668</v>
      </c>
      <c r="D543" s="4" t="str">
        <f ca="1">INDEX([1]!NOTA[NB NOTA_C_QTY],Table1[[#This Row],[//NOTA]])</f>
        <v>kenkogelpeneasygelblack12grsartomoro</v>
      </c>
      <c r="E543" s="4" t="str">
        <f ca="1">INDEX([1]!NOTA[NB NOTA_C_QTY],Table1[[#This Row],[//NOTA]])&amp;Table1[[#This Row],[MINGGU]]</f>
        <v>kenkogelpeneasygelblack12grsartomoro4</v>
      </c>
      <c r="F543" s="4">
        <f t="shared" si="14"/>
        <v>668</v>
      </c>
      <c r="G543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43" s="4">
        <f ca="1">MATCH(Table1[[#This Row],[NB NOTA_C_QTY]],[2]!db[NB NOTA_C_QTY+F],0)</f>
        <v>376</v>
      </c>
      <c r="I543" s="4" t="str">
        <f ca="1">INDEX(INDIRECT($4:$4),Table1[//DB])</f>
        <v>Gel pen Kenko Easy Gel hitam</v>
      </c>
      <c r="J543" s="4" t="str">
        <f ca="1">INDEX(INDIRECT($4:$4),Table1[//DB])</f>
        <v>ARTO MORO</v>
      </c>
      <c r="K543" s="5" t="str">
        <f ca="1">INDEX(INDIRECT($4:$4),Table1[//DB])</f>
        <v>KENKO</v>
      </c>
      <c r="L543" s="4" t="str">
        <f ca="1">INDEX(INDIRECT($4:$4),Table1[//DB])</f>
        <v>12 GRS</v>
      </c>
      <c r="M543" s="4" t="str">
        <f ca="1">INDEX(INDIRECT($4:$4),Table1[//DB])</f>
        <v>pen</v>
      </c>
      <c r="N543" s="4" t="str">
        <f ca="1">INDEX(INDIRECT($4:$4),Table1[//DB])</f>
        <v>12</v>
      </c>
      <c r="O543" s="4" t="str">
        <f ca="1">INDEX(INDIRECT($4:$4),Table1[//DB])</f>
        <v>GRS</v>
      </c>
      <c r="P543" s="4">
        <f ca="1">INDEX(INDIRECT($4:$4),Table1[//DB])</f>
        <v>12</v>
      </c>
      <c r="Q543" s="4" t="str">
        <f ca="1">INDEX(INDIRECT($4:$4),Table1[//DB])</f>
        <v>LSN</v>
      </c>
      <c r="R543" s="4">
        <f ca="1">INDEX(INDIRECT($4:$4),Table1[//DB])</f>
        <v>12</v>
      </c>
      <c r="S543" s="4" t="str">
        <f ca="1">INDEX(INDIRECT($4:$4),Table1[//DB])</f>
        <v>PCS</v>
      </c>
      <c r="T543" s="4">
        <f ca="1">INDEX(INDIRECT($4:$4),Table1[//DB])</f>
        <v>1728</v>
      </c>
      <c r="U543" s="4" t="str">
        <f ca="1">INDEX(INDIRECT($4:$4),Table1[//DB])</f>
        <v>PCS</v>
      </c>
      <c r="V543" s="4"/>
      <c r="W543" s="2">
        <f>INDEX([1]!NOTA[C],Table1[[#This Row],[//NOTA]])</f>
        <v>3</v>
      </c>
      <c r="X543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543" s="2">
        <f ca="1">INDEX(INDIRECT($2:$2),Table1[//NOTA])</f>
        <v>2</v>
      </c>
      <c r="Z543" s="2">
        <f>IF(Table1[[#This Row],[CTN]]&lt;1,"",INDEX([1]!NOTA[QTY],Table1[[#This Row],[//NOTA]]))</f>
        <v>0</v>
      </c>
      <c r="AA543" s="2">
        <f>IF(Table1[[#This Row],[CTN]]&lt;1,"",INDEX([1]!NOTA[STN],Table1[[#This Row],[//NOTA]]))</f>
        <v>0</v>
      </c>
      <c r="AB54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5184</v>
      </c>
      <c r="AC543" s="4" t="str">
        <f>IF(Table1[[#This Row],[CTN]]&lt;1,INDEX([1]!NOTA[QTY],Table1[[#This Row],[//NOTA]]),"")</f>
        <v/>
      </c>
      <c r="AD543" s="4" t="str">
        <f>IF(Table1[[#This Row],[SISA]]="","",INDEX([1]!NOTA[STN],Table1[[#This Row],[//NOTA]]))</f>
        <v/>
      </c>
      <c r="AE54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43" s="2" t="str">
        <f>IF(Table1[[#This Row],[SISA X]]="","",Table1[[#This Row],[STN X]])</f>
        <v/>
      </c>
      <c r="AG543" s="2" t="str">
        <f ca="1">IF(AND(AX$5:AX$592&gt;=$3:$3,AX$5:AX$592&lt;=$4:$4),Table1[[#This Row],[CTN]],"")</f>
        <v/>
      </c>
      <c r="AH543" s="2" t="str">
        <f ca="1">IF(Table1[[#This Row],[CTN_MG_1]]="","",Table1[[#This Row],[SISA X]])</f>
        <v/>
      </c>
      <c r="AI543" s="2" t="str">
        <f ca="1">IF(Table1[[#This Row],[QTY_ECER_MG_1]]="","",Table1[[#This Row],[STN SISA X]])</f>
        <v/>
      </c>
      <c r="AJ543" s="2" t="str">
        <f ca="1">IF(Table1[[#This Row],[CTN_MG_1]]="","",COUNT(AG$6:AG543))</f>
        <v/>
      </c>
      <c r="AK543" s="2" t="str">
        <f ca="1">IF(AND(Table1[TGL_H]&gt;=$3:$3,Table1[TGL_H]&lt;=$4:$4),Table1[CTN],"")</f>
        <v/>
      </c>
      <c r="AL543" s="2" t="str">
        <f ca="1">IF(Table1[[#This Row],[CTN_MG_2]]="","",Table1[[#This Row],[SISA X]])</f>
        <v/>
      </c>
      <c r="AM543" s="2" t="str">
        <f ca="1">IF(Table1[[#This Row],[QTY_ECER_MG_2]]="","",Table1[[#This Row],[STN SISA X]])</f>
        <v/>
      </c>
      <c r="AN543" s="2" t="str">
        <f ca="1">IF(Table1[[#This Row],[CTN_MG_2]]="","",COUNT(AK$6:AK543))</f>
        <v/>
      </c>
      <c r="AO543" s="2" t="str">
        <f ca="1">IF(AND(AX$5:AX$592&gt;=$3:$3,AX$5:AX$592&lt;=$4:$4),Table1[[#This Row],[CTN]],"")</f>
        <v/>
      </c>
      <c r="AP543" s="2" t="str">
        <f ca="1">IF(Table1[[#This Row],[CTN_MG_3]]="","",Table1[[#This Row],[SISA X]])</f>
        <v/>
      </c>
      <c r="AQ543" s="2" t="str">
        <f ca="1">IF(Table1[[#This Row],[QTY_ECER_MG_3]]="","",Table1[[#This Row],[STN SISA X]])</f>
        <v/>
      </c>
      <c r="AR543" s="4" t="str">
        <f ca="1">IF(Table1[[#This Row],[CTN_MG_3]]="","",COUNT(AO$6:AO543))</f>
        <v/>
      </c>
      <c r="AS543" s="4">
        <f ca="1">IF(AND(Table1[[#This Row],[TGL_H]]&gt;=$3:$3,Table1[[#This Row],[TGL_H]]&lt;=$4:$4),Table1[[#This Row],[CTN]],"")</f>
        <v>3</v>
      </c>
      <c r="AT543" s="4" t="str">
        <f ca="1">IF(Table1[[#This Row],[CTN_MG_4]]="","",Table1[[#This Row],[SISA X]])</f>
        <v/>
      </c>
      <c r="AU543" s="4" t="str">
        <f ca="1">IF(Table1[[#This Row],[QTY_ECER_MG_4]]="","",Table1[[#This Row],[STN SISA X]])</f>
        <v/>
      </c>
      <c r="AV543" s="4">
        <f ca="1">IF(Table1[[#This Row],[CTN_MG_4]]="","",COUNT(AS$6:AS543))</f>
        <v>50</v>
      </c>
      <c r="AW543" s="4">
        <f ca="1">IF(Table1[[#This Row],[ID_4]]="",IF(Table1[[#This Row],[ID_3]]="",IF(Table1[[#This Row],[ID_2]]="",IF(Table1[[#This Row],[ID_1]]="","",1),2),3),4)</f>
        <v>4</v>
      </c>
      <c r="AX543" s="3">
        <f ca="1">INDEX([1]!NOTA[TGL_H],Table1[[#This Row],[//NOTA]])</f>
        <v>45131</v>
      </c>
    </row>
    <row r="544" spans="1:50" x14ac:dyDescent="0.25">
      <c r="A544" s="1">
        <v>670</v>
      </c>
      <c r="D544" s="4" t="str">
        <f ca="1">INDEX([1]!NOTA[NB NOTA_C_QTY],Table1[[#This Row],[//NOTA]])</f>
        <v>kenkogelpenke303tgeltriangularblack12grsartomoro</v>
      </c>
      <c r="E544" s="4" t="str">
        <f ca="1">INDEX([1]!NOTA[NB NOTA_C_QTY],Table1[[#This Row],[//NOTA]])&amp;Table1[[#This Row],[MINGGU]]</f>
        <v>kenkogelpenke303tgeltriangularblack12grsartomoro4</v>
      </c>
      <c r="F544" s="4">
        <f t="shared" si="14"/>
        <v>670</v>
      </c>
      <c r="G544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44" s="4">
        <f ca="1">MATCH(Table1[[#This Row],[NB NOTA_C_QTY]],[2]!db[NB NOTA_C_QTY+F],0)</f>
        <v>401</v>
      </c>
      <c r="I544" s="4" t="str">
        <f ca="1">INDEX(INDIRECT($4:$4),Table1[//DB])</f>
        <v>Bp Kenko KE-303 Triangular Hitam</v>
      </c>
      <c r="J544" s="4" t="str">
        <f ca="1">INDEX(INDIRECT($4:$4),Table1[//DB])</f>
        <v>ARTO MORO</v>
      </c>
      <c r="K544" s="5" t="str">
        <f ca="1">INDEX(INDIRECT($4:$4),Table1[//DB])</f>
        <v>KENKO</v>
      </c>
      <c r="L544" s="4" t="str">
        <f ca="1">INDEX(INDIRECT($4:$4),Table1[//DB])</f>
        <v>12 GRS</v>
      </c>
      <c r="M544" s="4" t="str">
        <f ca="1">INDEX(INDIRECT($4:$4),Table1[//DB])</f>
        <v>pen</v>
      </c>
      <c r="N544" s="4" t="str">
        <f ca="1">INDEX(INDIRECT($4:$4),Table1[//DB])</f>
        <v>12</v>
      </c>
      <c r="O544" s="4" t="str">
        <f ca="1">INDEX(INDIRECT($4:$4),Table1[//DB])</f>
        <v>GRS</v>
      </c>
      <c r="P544" s="4">
        <f ca="1">INDEX(INDIRECT($4:$4),Table1[//DB])</f>
        <v>12</v>
      </c>
      <c r="Q544" s="4" t="str">
        <f ca="1">INDEX(INDIRECT($4:$4),Table1[//DB])</f>
        <v>LSN</v>
      </c>
      <c r="R544" s="4">
        <f ca="1">INDEX(INDIRECT($4:$4),Table1[//DB])</f>
        <v>12</v>
      </c>
      <c r="S544" s="4" t="str">
        <f ca="1">INDEX(INDIRECT($4:$4),Table1[//DB])</f>
        <v>PCS</v>
      </c>
      <c r="T544" s="4">
        <f ca="1">INDEX(INDIRECT($4:$4),Table1[//DB])</f>
        <v>1728</v>
      </c>
      <c r="U544" s="4" t="str">
        <f ca="1">INDEX(INDIRECT($4:$4),Table1[//DB])</f>
        <v>PCS</v>
      </c>
      <c r="V544" s="4"/>
      <c r="W544" s="2">
        <f>INDEX([1]!NOTA[C],Table1[[#This Row],[//NOTA]])</f>
        <v>2</v>
      </c>
      <c r="X544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544" s="2">
        <f ca="1">INDEX(INDIRECT($2:$2),Table1[//NOTA])</f>
        <v>0</v>
      </c>
      <c r="Z544" s="2">
        <f>IF(Table1[[#This Row],[CTN]]&lt;1,"",INDEX([1]!NOTA[QTY],Table1[[#This Row],[//NOTA]]))</f>
        <v>0</v>
      </c>
      <c r="AA544" s="2">
        <f>IF(Table1[[#This Row],[CTN]]&lt;1,"",INDEX([1]!NOTA[STN],Table1[[#This Row],[//NOTA]]))</f>
        <v>0</v>
      </c>
      <c r="AB54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3456</v>
      </c>
      <c r="AC544" s="4" t="str">
        <f>IF(Table1[[#This Row],[CTN]]&lt;1,INDEX([1]!NOTA[QTY],Table1[[#This Row],[//NOTA]]),"")</f>
        <v/>
      </c>
      <c r="AD544" s="4" t="str">
        <f>IF(Table1[[#This Row],[SISA]]="","",INDEX([1]!NOTA[STN],Table1[[#This Row],[//NOTA]]))</f>
        <v/>
      </c>
      <c r="AE54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44" s="2" t="str">
        <f>IF(Table1[[#This Row],[SISA X]]="","",Table1[[#This Row],[STN X]])</f>
        <v/>
      </c>
      <c r="AG544" s="2" t="str">
        <f ca="1">IF(AND(AX$5:AX$592&gt;=$3:$3,AX$5:AX$592&lt;=$4:$4),Table1[[#This Row],[CTN]],"")</f>
        <v/>
      </c>
      <c r="AH544" s="2" t="str">
        <f ca="1">IF(Table1[[#This Row],[CTN_MG_1]]="","",Table1[[#This Row],[SISA X]])</f>
        <v/>
      </c>
      <c r="AI544" s="2" t="str">
        <f ca="1">IF(Table1[[#This Row],[QTY_ECER_MG_1]]="","",Table1[[#This Row],[STN SISA X]])</f>
        <v/>
      </c>
      <c r="AJ544" s="2" t="str">
        <f ca="1">IF(Table1[[#This Row],[CTN_MG_1]]="","",COUNT(AG$6:AG544))</f>
        <v/>
      </c>
      <c r="AK544" s="2" t="str">
        <f ca="1">IF(AND(Table1[TGL_H]&gt;=$3:$3,Table1[TGL_H]&lt;=$4:$4),Table1[CTN],"")</f>
        <v/>
      </c>
      <c r="AL544" s="2" t="str">
        <f ca="1">IF(Table1[[#This Row],[CTN_MG_2]]="","",Table1[[#This Row],[SISA X]])</f>
        <v/>
      </c>
      <c r="AM544" s="2" t="str">
        <f ca="1">IF(Table1[[#This Row],[QTY_ECER_MG_2]]="","",Table1[[#This Row],[STN SISA X]])</f>
        <v/>
      </c>
      <c r="AN544" s="2" t="str">
        <f ca="1">IF(Table1[[#This Row],[CTN_MG_2]]="","",COUNT(AK$6:AK544))</f>
        <v/>
      </c>
      <c r="AO544" s="2" t="str">
        <f ca="1">IF(AND(AX$5:AX$592&gt;=$3:$3,AX$5:AX$592&lt;=$4:$4),Table1[[#This Row],[CTN]],"")</f>
        <v/>
      </c>
      <c r="AP544" s="2" t="str">
        <f ca="1">IF(Table1[[#This Row],[CTN_MG_3]]="","",Table1[[#This Row],[SISA X]])</f>
        <v/>
      </c>
      <c r="AQ544" s="2" t="str">
        <f ca="1">IF(Table1[[#This Row],[QTY_ECER_MG_3]]="","",Table1[[#This Row],[STN SISA X]])</f>
        <v/>
      </c>
      <c r="AR544" s="4" t="str">
        <f ca="1">IF(Table1[[#This Row],[CTN_MG_3]]="","",COUNT(AO$6:AO544))</f>
        <v/>
      </c>
      <c r="AS544" s="4">
        <f ca="1">IF(AND(Table1[[#This Row],[TGL_H]]&gt;=$3:$3,Table1[[#This Row],[TGL_H]]&lt;=$4:$4),Table1[[#This Row],[CTN]],"")</f>
        <v>2</v>
      </c>
      <c r="AT544" s="4" t="str">
        <f ca="1">IF(Table1[[#This Row],[CTN_MG_4]]="","",Table1[[#This Row],[SISA X]])</f>
        <v/>
      </c>
      <c r="AU544" s="4" t="str">
        <f ca="1">IF(Table1[[#This Row],[QTY_ECER_MG_4]]="","",Table1[[#This Row],[STN SISA X]])</f>
        <v/>
      </c>
      <c r="AV544" s="4">
        <f ca="1">IF(Table1[[#This Row],[CTN_MG_4]]="","",COUNT(AS$6:AS544))</f>
        <v>51</v>
      </c>
      <c r="AW544" s="4">
        <f ca="1">IF(Table1[[#This Row],[ID_4]]="",IF(Table1[[#This Row],[ID_3]]="",IF(Table1[[#This Row],[ID_2]]="",IF(Table1[[#This Row],[ID_1]]="","",1),2),3),4)</f>
        <v>4</v>
      </c>
      <c r="AX544" s="3">
        <f ca="1">INDEX([1]!NOTA[TGL_H],Table1[[#This Row],[//NOTA]])</f>
        <v>45131</v>
      </c>
    </row>
    <row r="545" spans="1:50" x14ac:dyDescent="0.25">
      <c r="A545" s="1">
        <v>671</v>
      </c>
      <c r="D545" s="4" t="str">
        <f ca="1">INDEX([1]!NOTA[NB NOTA_C_QTY],Table1[[#This Row],[//NOTA]])</f>
        <v>kenkoerasererw20sqwhite50boxartomoro</v>
      </c>
      <c r="E545" s="4" t="str">
        <f ca="1">INDEX([1]!NOTA[NB NOTA_C_QTY],Table1[[#This Row],[//NOTA]])&amp;Table1[[#This Row],[MINGGU]]</f>
        <v>kenkoerasererw20sqwhite50boxartomoro4</v>
      </c>
      <c r="F545" s="4">
        <f t="shared" si="14"/>
        <v>671</v>
      </c>
      <c r="G545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45" s="4">
        <f ca="1">MATCH(Table1[[#This Row],[NB NOTA_C_QTY]],[2]!db[NB NOTA_C_QTY+F],0)</f>
        <v>903</v>
      </c>
      <c r="I545" s="4" t="str">
        <f ca="1">INDEX(INDIRECT($4:$4),Table1[//DB])</f>
        <v>Stip Kenko ERW-20 SQ putih</v>
      </c>
      <c r="J545" s="4" t="str">
        <f ca="1">INDEX(INDIRECT($4:$4),Table1[//DB])</f>
        <v>ARTO MORO</v>
      </c>
      <c r="K545" s="5" t="str">
        <f ca="1">INDEX(INDIRECT($4:$4),Table1[//DB])</f>
        <v>KENKO</v>
      </c>
      <c r="L545" s="4" t="str">
        <f ca="1">INDEX(INDIRECT($4:$4),Table1[//DB])</f>
        <v>50 BOX</v>
      </c>
      <c r="M545" s="4" t="str">
        <f ca="1">INDEX(INDIRECT($4:$4),Table1[//DB])</f>
        <v>stip</v>
      </c>
      <c r="N545" s="4" t="str">
        <f ca="1">INDEX(INDIRECT($4:$4),Table1[//DB])</f>
        <v>50</v>
      </c>
      <c r="O545" s="4" t="str">
        <f ca="1">INDEX(INDIRECT($4:$4),Table1[//DB])</f>
        <v>BOX</v>
      </c>
      <c r="P545" s="4" t="str">
        <f ca="1">INDEX(INDIRECT($4:$4),Table1[//DB])</f>
        <v/>
      </c>
      <c r="Q545" s="4" t="str">
        <f ca="1">INDEX(INDIRECT($4:$4),Table1[//DB])</f>
        <v/>
      </c>
      <c r="R545" s="4" t="str">
        <f ca="1">INDEX(INDIRECT($4:$4),Table1[//DB])</f>
        <v/>
      </c>
      <c r="S545" s="4" t="str">
        <f ca="1">INDEX(INDIRECT($4:$4),Table1[//DB])</f>
        <v/>
      </c>
      <c r="T545" s="4">
        <f ca="1">INDEX(INDIRECT($4:$4),Table1[//DB])</f>
        <v>50</v>
      </c>
      <c r="U545" s="4" t="str">
        <f ca="1">INDEX(INDIRECT($4:$4),Table1[//DB])</f>
        <v>BOX</v>
      </c>
      <c r="V545" s="4"/>
      <c r="W545" s="2">
        <f>INDEX([1]!NOTA[C],Table1[[#This Row],[//NOTA]])</f>
        <v>2</v>
      </c>
      <c r="X545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545" s="2">
        <f ca="1">INDEX(INDIRECT($2:$2),Table1[//NOTA])</f>
        <v>2</v>
      </c>
      <c r="Z545" s="2">
        <f>IF(Table1[[#This Row],[CTN]]&lt;1,"",INDEX([1]!NOTA[QTY],Table1[[#This Row],[//NOTA]]))</f>
        <v>0</v>
      </c>
      <c r="AA545" s="2">
        <f>IF(Table1[[#This Row],[CTN]]&lt;1,"",INDEX([1]!NOTA[STN],Table1[[#This Row],[//NOTA]]))</f>
        <v>0</v>
      </c>
      <c r="AB54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100</v>
      </c>
      <c r="AC545" s="4" t="str">
        <f>IF(Table1[[#This Row],[CTN]]&lt;1,INDEX([1]!NOTA[QTY],Table1[[#This Row],[//NOTA]]),"")</f>
        <v/>
      </c>
      <c r="AD545" s="4" t="str">
        <f>IF(Table1[[#This Row],[SISA]]="","",INDEX([1]!NOTA[STN],Table1[[#This Row],[//NOTA]]))</f>
        <v/>
      </c>
      <c r="AE54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45" s="2" t="str">
        <f>IF(Table1[[#This Row],[SISA X]]="","",Table1[[#This Row],[STN X]])</f>
        <v/>
      </c>
      <c r="AG545" s="2" t="str">
        <f ca="1">IF(AND(AX$5:AX$592&gt;=$3:$3,AX$5:AX$592&lt;=$4:$4),Table1[[#This Row],[CTN]],"")</f>
        <v/>
      </c>
      <c r="AH545" s="2" t="str">
        <f ca="1">IF(Table1[[#This Row],[CTN_MG_1]]="","",Table1[[#This Row],[SISA X]])</f>
        <v/>
      </c>
      <c r="AI545" s="2" t="str">
        <f ca="1">IF(Table1[[#This Row],[QTY_ECER_MG_1]]="","",Table1[[#This Row],[STN SISA X]])</f>
        <v/>
      </c>
      <c r="AJ545" s="2" t="str">
        <f ca="1">IF(Table1[[#This Row],[CTN_MG_1]]="","",COUNT(AG$6:AG545))</f>
        <v/>
      </c>
      <c r="AK545" s="2" t="str">
        <f ca="1">IF(AND(Table1[TGL_H]&gt;=$3:$3,Table1[TGL_H]&lt;=$4:$4),Table1[CTN],"")</f>
        <v/>
      </c>
      <c r="AL545" s="2" t="str">
        <f ca="1">IF(Table1[[#This Row],[CTN_MG_2]]="","",Table1[[#This Row],[SISA X]])</f>
        <v/>
      </c>
      <c r="AM545" s="2" t="str">
        <f ca="1">IF(Table1[[#This Row],[QTY_ECER_MG_2]]="","",Table1[[#This Row],[STN SISA X]])</f>
        <v/>
      </c>
      <c r="AN545" s="2" t="str">
        <f ca="1">IF(Table1[[#This Row],[CTN_MG_2]]="","",COUNT(AK$6:AK545))</f>
        <v/>
      </c>
      <c r="AO545" s="2" t="str">
        <f ca="1">IF(AND(AX$5:AX$592&gt;=$3:$3,AX$5:AX$592&lt;=$4:$4),Table1[[#This Row],[CTN]],"")</f>
        <v/>
      </c>
      <c r="AP545" s="2" t="str">
        <f ca="1">IF(Table1[[#This Row],[CTN_MG_3]]="","",Table1[[#This Row],[SISA X]])</f>
        <v/>
      </c>
      <c r="AQ545" s="2" t="str">
        <f ca="1">IF(Table1[[#This Row],[QTY_ECER_MG_3]]="","",Table1[[#This Row],[STN SISA X]])</f>
        <v/>
      </c>
      <c r="AR545" s="4" t="str">
        <f ca="1">IF(Table1[[#This Row],[CTN_MG_3]]="","",COUNT(AO$6:AO545))</f>
        <v/>
      </c>
      <c r="AS545" s="4">
        <f ca="1">IF(AND(Table1[[#This Row],[TGL_H]]&gt;=$3:$3,Table1[[#This Row],[TGL_H]]&lt;=$4:$4),Table1[[#This Row],[CTN]],"")</f>
        <v>2</v>
      </c>
      <c r="AT545" s="4" t="str">
        <f ca="1">IF(Table1[[#This Row],[CTN_MG_4]]="","",Table1[[#This Row],[SISA X]])</f>
        <v/>
      </c>
      <c r="AU545" s="4" t="str">
        <f ca="1">IF(Table1[[#This Row],[QTY_ECER_MG_4]]="","",Table1[[#This Row],[STN SISA X]])</f>
        <v/>
      </c>
      <c r="AV545" s="4">
        <f ca="1">IF(Table1[[#This Row],[CTN_MG_4]]="","",COUNT(AS$6:AS545))</f>
        <v>52</v>
      </c>
      <c r="AW545" s="4">
        <f ca="1">IF(Table1[[#This Row],[ID_4]]="",IF(Table1[[#This Row],[ID_3]]="",IF(Table1[[#This Row],[ID_2]]="",IF(Table1[[#This Row],[ID_1]]="","",1),2),3),4)</f>
        <v>4</v>
      </c>
      <c r="AX545" s="3">
        <f ca="1">INDEX([1]!NOTA[TGL_H],Table1[[#This Row],[//NOTA]])</f>
        <v>45131</v>
      </c>
    </row>
    <row r="546" spans="1:50" x14ac:dyDescent="0.25">
      <c r="A546" s="1">
        <v>672</v>
      </c>
      <c r="D546" s="4" t="str">
        <f ca="1">INDEX([1]!NOTA[NB NOTA_C_QTY],Table1[[#This Row],[//NOTA]])</f>
        <v>kenkolaminatingfilmlf1002234fc@100pcs10boxartomoro</v>
      </c>
      <c r="E546" s="4" t="str">
        <f ca="1">INDEX([1]!NOTA[NB NOTA_C_QTY],Table1[[#This Row],[//NOTA]])&amp;Table1[[#This Row],[MINGGU]]</f>
        <v>kenkolaminatingfilmlf1002234fc@100pcs10boxartomoro4</v>
      </c>
      <c r="F546" s="4">
        <f t="shared" si="14"/>
        <v>672</v>
      </c>
      <c r="G546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46" s="4">
        <f ca="1">MATCH(Table1[[#This Row],[NB NOTA_C_QTY]],[2]!db[NB NOTA_C_QTY+F],0)</f>
        <v>591</v>
      </c>
      <c r="I546" s="4" t="str">
        <f ca="1">INDEX(INDIRECT($4:$4),Table1[//DB])</f>
        <v>Mika laminating Kenko LF100-2234</v>
      </c>
      <c r="J546" s="4" t="str">
        <f ca="1">INDEX(INDIRECT($4:$4),Table1[//DB])</f>
        <v>ARTO MORO</v>
      </c>
      <c r="K546" s="5" t="str">
        <f ca="1">INDEX(INDIRECT($4:$4),Table1[//DB])</f>
        <v>KENKO</v>
      </c>
      <c r="L546" s="4" t="str">
        <f ca="1">INDEX(INDIRECT($4:$4),Table1[//DB])</f>
        <v>10 BOX</v>
      </c>
      <c r="M546" s="4" t="str">
        <f ca="1">INDEX(INDIRECT($4:$4),Table1[//DB])</f>
        <v>mika</v>
      </c>
      <c r="N546" s="4" t="str">
        <f ca="1">INDEX(INDIRECT($4:$4),Table1[//DB])</f>
        <v>10</v>
      </c>
      <c r="O546" s="4" t="str">
        <f ca="1">INDEX(INDIRECT($4:$4),Table1[//DB])</f>
        <v>BOX</v>
      </c>
      <c r="P546" s="4" t="str">
        <f ca="1">INDEX(INDIRECT($4:$4),Table1[//DB])</f>
        <v/>
      </c>
      <c r="Q546" s="4" t="str">
        <f ca="1">INDEX(INDIRECT($4:$4),Table1[//DB])</f>
        <v/>
      </c>
      <c r="R546" s="4" t="str">
        <f ca="1">INDEX(INDIRECT($4:$4),Table1[//DB])</f>
        <v/>
      </c>
      <c r="S546" s="4" t="str">
        <f ca="1">INDEX(INDIRECT($4:$4),Table1[//DB])</f>
        <v/>
      </c>
      <c r="T546" s="4">
        <f ca="1">INDEX(INDIRECT($4:$4),Table1[//DB])</f>
        <v>10</v>
      </c>
      <c r="U546" s="4" t="str">
        <f ca="1">INDEX(INDIRECT($4:$4),Table1[//DB])</f>
        <v>BOX</v>
      </c>
      <c r="V546" s="4"/>
      <c r="W546" s="2">
        <f>INDEX([1]!NOTA[C],Table1[[#This Row],[//NOTA]])</f>
        <v>1</v>
      </c>
      <c r="X546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546" s="2">
        <f ca="1">INDEX(INDIRECT($2:$2),Table1[//NOTA])</f>
        <v>1</v>
      </c>
      <c r="Z546" s="2">
        <f>IF(Table1[[#This Row],[CTN]]&lt;1,"",INDEX([1]!NOTA[QTY],Table1[[#This Row],[//NOTA]]))</f>
        <v>0</v>
      </c>
      <c r="AA546" s="2">
        <f>IF(Table1[[#This Row],[CTN]]&lt;1,"",INDEX([1]!NOTA[STN],Table1[[#This Row],[//NOTA]]))</f>
        <v>0</v>
      </c>
      <c r="AB54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10</v>
      </c>
      <c r="AC546" s="4" t="str">
        <f>IF(Table1[[#This Row],[CTN]]&lt;1,INDEX([1]!NOTA[QTY],Table1[[#This Row],[//NOTA]]),"")</f>
        <v/>
      </c>
      <c r="AD546" s="4" t="str">
        <f>IF(Table1[[#This Row],[SISA]]="","",INDEX([1]!NOTA[STN],Table1[[#This Row],[//NOTA]]))</f>
        <v/>
      </c>
      <c r="AE54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46" s="2" t="str">
        <f>IF(Table1[[#This Row],[SISA X]]="","",Table1[[#This Row],[STN X]])</f>
        <v/>
      </c>
      <c r="AG546" s="2" t="str">
        <f ca="1">IF(AND(AX$5:AX$592&gt;=$3:$3,AX$5:AX$592&lt;=$4:$4),Table1[[#This Row],[CTN]],"")</f>
        <v/>
      </c>
      <c r="AH546" s="2" t="str">
        <f ca="1">IF(Table1[[#This Row],[CTN_MG_1]]="","",Table1[[#This Row],[SISA X]])</f>
        <v/>
      </c>
      <c r="AI546" s="2" t="str">
        <f ca="1">IF(Table1[[#This Row],[QTY_ECER_MG_1]]="","",Table1[[#This Row],[STN SISA X]])</f>
        <v/>
      </c>
      <c r="AJ546" s="2" t="str">
        <f ca="1">IF(Table1[[#This Row],[CTN_MG_1]]="","",COUNT(AG$6:AG546))</f>
        <v/>
      </c>
      <c r="AK546" s="2" t="str">
        <f ca="1">IF(AND(Table1[TGL_H]&gt;=$3:$3,Table1[TGL_H]&lt;=$4:$4),Table1[CTN],"")</f>
        <v/>
      </c>
      <c r="AL546" s="2" t="str">
        <f ca="1">IF(Table1[[#This Row],[CTN_MG_2]]="","",Table1[[#This Row],[SISA X]])</f>
        <v/>
      </c>
      <c r="AM546" s="2" t="str">
        <f ca="1">IF(Table1[[#This Row],[QTY_ECER_MG_2]]="","",Table1[[#This Row],[STN SISA X]])</f>
        <v/>
      </c>
      <c r="AN546" s="2" t="str">
        <f ca="1">IF(Table1[[#This Row],[CTN_MG_2]]="","",COUNT(AK$6:AK546))</f>
        <v/>
      </c>
      <c r="AO546" s="2" t="str">
        <f ca="1">IF(AND(AX$5:AX$592&gt;=$3:$3,AX$5:AX$592&lt;=$4:$4),Table1[[#This Row],[CTN]],"")</f>
        <v/>
      </c>
      <c r="AP546" s="2" t="str">
        <f ca="1">IF(Table1[[#This Row],[CTN_MG_3]]="","",Table1[[#This Row],[SISA X]])</f>
        <v/>
      </c>
      <c r="AQ546" s="2" t="str">
        <f ca="1">IF(Table1[[#This Row],[QTY_ECER_MG_3]]="","",Table1[[#This Row],[STN SISA X]])</f>
        <v/>
      </c>
      <c r="AR546" s="4" t="str">
        <f ca="1">IF(Table1[[#This Row],[CTN_MG_3]]="","",COUNT(AO$6:AO546))</f>
        <v/>
      </c>
      <c r="AS546" s="4">
        <f ca="1">IF(AND(Table1[[#This Row],[TGL_H]]&gt;=$3:$3,Table1[[#This Row],[TGL_H]]&lt;=$4:$4),Table1[[#This Row],[CTN]],"")</f>
        <v>1</v>
      </c>
      <c r="AT546" s="4" t="str">
        <f ca="1">IF(Table1[[#This Row],[CTN_MG_4]]="","",Table1[[#This Row],[SISA X]])</f>
        <v/>
      </c>
      <c r="AU546" s="4" t="str">
        <f ca="1">IF(Table1[[#This Row],[QTY_ECER_MG_4]]="","",Table1[[#This Row],[STN SISA X]])</f>
        <v/>
      </c>
      <c r="AV546" s="4">
        <f ca="1">IF(Table1[[#This Row],[CTN_MG_4]]="","",COUNT(AS$6:AS546))</f>
        <v>53</v>
      </c>
      <c r="AW546" s="4">
        <f ca="1">IF(Table1[[#This Row],[ID_4]]="",IF(Table1[[#This Row],[ID_3]]="",IF(Table1[[#This Row],[ID_2]]="",IF(Table1[[#This Row],[ID_1]]="","",1),2),3),4)</f>
        <v>4</v>
      </c>
      <c r="AX546" s="3">
        <f ca="1">INDEX([1]!NOTA[TGL_H],Table1[[#This Row],[//NOTA]])</f>
        <v>45131</v>
      </c>
    </row>
    <row r="547" spans="1:50" x14ac:dyDescent="0.25">
      <c r="A547" s="1">
        <v>673</v>
      </c>
      <c r="D547" s="4" t="str">
        <f ca="1">INDEX([1]!NOTA[NB NOTA_C_QTY],Table1[[#This Row],[//NOTA]])</f>
        <v>kenkocorrectionfluidke10836lsnartomoro</v>
      </c>
      <c r="E547" s="4" t="str">
        <f ca="1">INDEX([1]!NOTA[NB NOTA_C_QTY],Table1[[#This Row],[//NOTA]])&amp;Table1[[#This Row],[MINGGU]]</f>
        <v>kenkocorrectionfluidke10836lsnartomoro4</v>
      </c>
      <c r="F547" s="4">
        <f t="shared" si="14"/>
        <v>673</v>
      </c>
      <c r="G547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47" s="4">
        <f ca="1">MATCH(Table1[[#This Row],[NB NOTA_C_QTY]],[2]!db[NB NOTA_C_QTY+F],0)</f>
        <v>998</v>
      </c>
      <c r="I547" s="4" t="str">
        <f ca="1">INDEX(INDIRECT($4:$4),Table1[//DB])</f>
        <v>Tipe-ex Kenko KE-108</v>
      </c>
      <c r="J547" s="4" t="str">
        <f ca="1">INDEX(INDIRECT($4:$4),Table1[//DB])</f>
        <v>ARTO MORO</v>
      </c>
      <c r="K547" s="5" t="str">
        <f ca="1">INDEX(INDIRECT($4:$4),Table1[//DB])</f>
        <v>KENKO</v>
      </c>
      <c r="L547" s="4" t="str">
        <f ca="1">INDEX(INDIRECT($4:$4),Table1[//DB])</f>
        <v>36 LSN</v>
      </c>
      <c r="M547" s="4" t="str">
        <f ca="1">INDEX(INDIRECT($4:$4),Table1[//DB])</f>
        <v>tipex</v>
      </c>
      <c r="N547" s="4" t="str">
        <f ca="1">INDEX(INDIRECT($4:$4),Table1[//DB])</f>
        <v>36</v>
      </c>
      <c r="O547" s="4" t="str">
        <f ca="1">INDEX(INDIRECT($4:$4),Table1[//DB])</f>
        <v>LSN</v>
      </c>
      <c r="P547" s="4">
        <f ca="1">INDEX(INDIRECT($4:$4),Table1[//DB])</f>
        <v>12</v>
      </c>
      <c r="Q547" s="4" t="str">
        <f ca="1">INDEX(INDIRECT($4:$4),Table1[//DB])</f>
        <v>PCS</v>
      </c>
      <c r="R547" s="4" t="str">
        <f ca="1">INDEX(INDIRECT($4:$4),Table1[//DB])</f>
        <v/>
      </c>
      <c r="S547" s="4" t="str">
        <f ca="1">INDEX(INDIRECT($4:$4),Table1[//DB])</f>
        <v/>
      </c>
      <c r="T547" s="4">
        <f ca="1">INDEX(INDIRECT($4:$4),Table1[//DB])</f>
        <v>432</v>
      </c>
      <c r="U547" s="4" t="str">
        <f ca="1">INDEX(INDIRECT($4:$4),Table1[//DB])</f>
        <v>PCS</v>
      </c>
      <c r="V547" s="4"/>
      <c r="W547" s="2">
        <f>INDEX([1]!NOTA[C],Table1[[#This Row],[//NOTA]])</f>
        <v>2</v>
      </c>
      <c r="X547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547" s="2">
        <f ca="1">INDEX(INDIRECT($2:$2),Table1[//NOTA])</f>
        <v>0</v>
      </c>
      <c r="Z547" s="2">
        <f>IF(Table1[[#This Row],[CTN]]&lt;1,"",INDEX([1]!NOTA[QTY],Table1[[#This Row],[//NOTA]]))</f>
        <v>0</v>
      </c>
      <c r="AA547" s="2">
        <f>IF(Table1[[#This Row],[CTN]]&lt;1,"",INDEX([1]!NOTA[STN],Table1[[#This Row],[//NOTA]]))</f>
        <v>0</v>
      </c>
      <c r="AB54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864</v>
      </c>
      <c r="AC547" s="4" t="str">
        <f>IF(Table1[[#This Row],[CTN]]&lt;1,INDEX([1]!NOTA[QTY],Table1[[#This Row],[//NOTA]]),"")</f>
        <v/>
      </c>
      <c r="AD547" s="4" t="str">
        <f>IF(Table1[[#This Row],[SISA]]="","",INDEX([1]!NOTA[STN],Table1[[#This Row],[//NOTA]]))</f>
        <v/>
      </c>
      <c r="AE54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47" s="2" t="str">
        <f>IF(Table1[[#This Row],[SISA X]]="","",Table1[[#This Row],[STN X]])</f>
        <v/>
      </c>
      <c r="AG547" s="2" t="str">
        <f ca="1">IF(AND(AX$5:AX$592&gt;=$3:$3,AX$5:AX$592&lt;=$4:$4),Table1[[#This Row],[CTN]],"")</f>
        <v/>
      </c>
      <c r="AH547" s="2" t="str">
        <f ca="1">IF(Table1[[#This Row],[CTN_MG_1]]="","",Table1[[#This Row],[SISA X]])</f>
        <v/>
      </c>
      <c r="AI547" s="2" t="str">
        <f ca="1">IF(Table1[[#This Row],[QTY_ECER_MG_1]]="","",Table1[[#This Row],[STN SISA X]])</f>
        <v/>
      </c>
      <c r="AJ547" s="2" t="str">
        <f ca="1">IF(Table1[[#This Row],[CTN_MG_1]]="","",COUNT(AG$6:AG547))</f>
        <v/>
      </c>
      <c r="AK547" s="2" t="str">
        <f ca="1">IF(AND(Table1[TGL_H]&gt;=$3:$3,Table1[TGL_H]&lt;=$4:$4),Table1[CTN],"")</f>
        <v/>
      </c>
      <c r="AL547" s="2" t="str">
        <f ca="1">IF(Table1[[#This Row],[CTN_MG_2]]="","",Table1[[#This Row],[SISA X]])</f>
        <v/>
      </c>
      <c r="AM547" s="2" t="str">
        <f ca="1">IF(Table1[[#This Row],[QTY_ECER_MG_2]]="","",Table1[[#This Row],[STN SISA X]])</f>
        <v/>
      </c>
      <c r="AN547" s="2" t="str">
        <f ca="1">IF(Table1[[#This Row],[CTN_MG_2]]="","",COUNT(AK$6:AK547))</f>
        <v/>
      </c>
      <c r="AO547" s="2" t="str">
        <f ca="1">IF(AND(AX$5:AX$592&gt;=$3:$3,AX$5:AX$592&lt;=$4:$4),Table1[[#This Row],[CTN]],"")</f>
        <v/>
      </c>
      <c r="AP547" s="2" t="str">
        <f ca="1">IF(Table1[[#This Row],[CTN_MG_3]]="","",Table1[[#This Row],[SISA X]])</f>
        <v/>
      </c>
      <c r="AQ547" s="2" t="str">
        <f ca="1">IF(Table1[[#This Row],[QTY_ECER_MG_3]]="","",Table1[[#This Row],[STN SISA X]])</f>
        <v/>
      </c>
      <c r="AR547" s="4" t="str">
        <f ca="1">IF(Table1[[#This Row],[CTN_MG_3]]="","",COUNT(AO$6:AO547))</f>
        <v/>
      </c>
      <c r="AS547" s="4">
        <f ca="1">IF(AND(Table1[[#This Row],[TGL_H]]&gt;=$3:$3,Table1[[#This Row],[TGL_H]]&lt;=$4:$4),Table1[[#This Row],[CTN]],"")</f>
        <v>2</v>
      </c>
      <c r="AT547" s="4" t="str">
        <f ca="1">IF(Table1[[#This Row],[CTN_MG_4]]="","",Table1[[#This Row],[SISA X]])</f>
        <v/>
      </c>
      <c r="AU547" s="4" t="str">
        <f ca="1">IF(Table1[[#This Row],[QTY_ECER_MG_4]]="","",Table1[[#This Row],[STN SISA X]])</f>
        <v/>
      </c>
      <c r="AV547" s="4">
        <f ca="1">IF(Table1[[#This Row],[CTN_MG_4]]="","",COUNT(AS$6:AS547))</f>
        <v>54</v>
      </c>
      <c r="AW547" s="4">
        <f ca="1">IF(Table1[[#This Row],[ID_4]]="",IF(Table1[[#This Row],[ID_3]]="",IF(Table1[[#This Row],[ID_2]]="",IF(Table1[[#This Row],[ID_1]]="","",1),2),3),4)</f>
        <v>4</v>
      </c>
      <c r="AX547" s="3">
        <f ca="1">INDEX([1]!NOTA[TGL_H],Table1[[#This Row],[//NOTA]])</f>
        <v>45131</v>
      </c>
    </row>
    <row r="548" spans="1:50" x14ac:dyDescent="0.25">
      <c r="A548" s="1">
        <v>674</v>
      </c>
      <c r="D548" s="4" t="str">
        <f ca="1">INDEX([1]!NOTA[NB NOTA_C_QTY],Table1[[#This Row],[//NOTA]])</f>
        <v>kenkoheavydutystaplerhd12n136pcsartomoro</v>
      </c>
      <c r="E548" s="4" t="str">
        <f ca="1">INDEX([1]!NOTA[NB NOTA_C_QTY],Table1[[#This Row],[//NOTA]])&amp;Table1[[#This Row],[MINGGU]]</f>
        <v>kenkoheavydutystaplerhd12n136pcsartomoro4</v>
      </c>
      <c r="F548" s="4">
        <f t="shared" si="14"/>
        <v>674</v>
      </c>
      <c r="G548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48" s="4">
        <f ca="1">MATCH(Table1[[#This Row],[NB NOTA_C_QTY]],[2]!db[NB NOTA_C_QTY+F],0)</f>
        <v>876</v>
      </c>
      <c r="I548" s="4" t="str">
        <f ca="1">INDEX(INDIRECT($4:$4),Table1[//DB])</f>
        <v>Stapler Kenko HD-12N/13</v>
      </c>
      <c r="J548" s="4" t="str">
        <f ca="1">INDEX(INDIRECT($4:$4),Table1[//DB])</f>
        <v>ARTO MORO</v>
      </c>
      <c r="K548" s="5" t="str">
        <f ca="1">INDEX(INDIRECT($4:$4),Table1[//DB])</f>
        <v>KENKO</v>
      </c>
      <c r="L548" s="4" t="str">
        <f ca="1">INDEX(INDIRECT($4:$4),Table1[//DB])</f>
        <v>6 PCS</v>
      </c>
      <c r="M548" s="4" t="str">
        <f ca="1">INDEX(INDIRECT($4:$4),Table1[//DB])</f>
        <v>stapler</v>
      </c>
      <c r="N548" s="4" t="str">
        <f ca="1">INDEX(INDIRECT($4:$4),Table1[//DB])</f>
        <v>6</v>
      </c>
      <c r="O548" s="4" t="str">
        <f ca="1">INDEX(INDIRECT($4:$4),Table1[//DB])</f>
        <v>PCS</v>
      </c>
      <c r="P548" s="4" t="str">
        <f ca="1">INDEX(INDIRECT($4:$4),Table1[//DB])</f>
        <v/>
      </c>
      <c r="Q548" s="4" t="str">
        <f ca="1">INDEX(INDIRECT($4:$4),Table1[//DB])</f>
        <v/>
      </c>
      <c r="R548" s="4" t="str">
        <f ca="1">INDEX(INDIRECT($4:$4),Table1[//DB])</f>
        <v/>
      </c>
      <c r="S548" s="4" t="str">
        <f ca="1">INDEX(INDIRECT($4:$4),Table1[//DB])</f>
        <v/>
      </c>
      <c r="T548" s="4">
        <f ca="1">INDEX(INDIRECT($4:$4),Table1[//DB])</f>
        <v>6</v>
      </c>
      <c r="U548" s="4" t="str">
        <f ca="1">INDEX(INDIRECT($4:$4),Table1[//DB])</f>
        <v>PCS</v>
      </c>
      <c r="V548" s="4"/>
      <c r="W548" s="2">
        <f>INDEX([1]!NOTA[C],Table1[[#This Row],[//NOTA]])</f>
        <v>2</v>
      </c>
      <c r="X548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548" s="2">
        <f ca="1">INDEX(INDIRECT($2:$2),Table1[//NOTA])</f>
        <v>1</v>
      </c>
      <c r="Z548" s="2">
        <f>IF(Table1[[#This Row],[CTN]]&lt;1,"",INDEX([1]!NOTA[QTY],Table1[[#This Row],[//NOTA]]))</f>
        <v>0</v>
      </c>
      <c r="AA548" s="2">
        <f>IF(Table1[[#This Row],[CTN]]&lt;1,"",INDEX([1]!NOTA[STN],Table1[[#This Row],[//NOTA]]))</f>
        <v>0</v>
      </c>
      <c r="AB54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12</v>
      </c>
      <c r="AC548" s="4" t="str">
        <f>IF(Table1[[#This Row],[CTN]]&lt;1,INDEX([1]!NOTA[QTY],Table1[[#This Row],[//NOTA]]),"")</f>
        <v/>
      </c>
      <c r="AD548" s="4" t="str">
        <f>IF(Table1[[#This Row],[SISA]]="","",INDEX([1]!NOTA[STN],Table1[[#This Row],[//NOTA]]))</f>
        <v/>
      </c>
      <c r="AE54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48" s="2" t="str">
        <f>IF(Table1[[#This Row],[SISA X]]="","",Table1[[#This Row],[STN X]])</f>
        <v/>
      </c>
      <c r="AG548" s="2" t="str">
        <f ca="1">IF(AND(AX$5:AX$592&gt;=$3:$3,AX$5:AX$592&lt;=$4:$4),Table1[[#This Row],[CTN]],"")</f>
        <v/>
      </c>
      <c r="AH548" s="2" t="str">
        <f ca="1">IF(Table1[[#This Row],[CTN_MG_1]]="","",Table1[[#This Row],[SISA X]])</f>
        <v/>
      </c>
      <c r="AI548" s="2" t="str">
        <f ca="1">IF(Table1[[#This Row],[QTY_ECER_MG_1]]="","",Table1[[#This Row],[STN SISA X]])</f>
        <v/>
      </c>
      <c r="AJ548" s="2" t="str">
        <f ca="1">IF(Table1[[#This Row],[CTN_MG_1]]="","",COUNT(AG$6:AG548))</f>
        <v/>
      </c>
      <c r="AK548" s="2" t="str">
        <f ca="1">IF(AND(Table1[TGL_H]&gt;=$3:$3,Table1[TGL_H]&lt;=$4:$4),Table1[CTN],"")</f>
        <v/>
      </c>
      <c r="AL548" s="2" t="str">
        <f ca="1">IF(Table1[[#This Row],[CTN_MG_2]]="","",Table1[[#This Row],[SISA X]])</f>
        <v/>
      </c>
      <c r="AM548" s="2" t="str">
        <f ca="1">IF(Table1[[#This Row],[QTY_ECER_MG_2]]="","",Table1[[#This Row],[STN SISA X]])</f>
        <v/>
      </c>
      <c r="AN548" s="2" t="str">
        <f ca="1">IF(Table1[[#This Row],[CTN_MG_2]]="","",COUNT(AK$6:AK548))</f>
        <v/>
      </c>
      <c r="AO548" s="2" t="str">
        <f ca="1">IF(AND(AX$5:AX$592&gt;=$3:$3,AX$5:AX$592&lt;=$4:$4),Table1[[#This Row],[CTN]],"")</f>
        <v/>
      </c>
      <c r="AP548" s="2" t="str">
        <f ca="1">IF(Table1[[#This Row],[CTN_MG_3]]="","",Table1[[#This Row],[SISA X]])</f>
        <v/>
      </c>
      <c r="AQ548" s="2" t="str">
        <f ca="1">IF(Table1[[#This Row],[QTY_ECER_MG_3]]="","",Table1[[#This Row],[STN SISA X]])</f>
        <v/>
      </c>
      <c r="AR548" s="4" t="str">
        <f ca="1">IF(Table1[[#This Row],[CTN_MG_3]]="","",COUNT(AO$6:AO548))</f>
        <v/>
      </c>
      <c r="AS548" s="4">
        <f ca="1">IF(AND(Table1[[#This Row],[TGL_H]]&gt;=$3:$3,Table1[[#This Row],[TGL_H]]&lt;=$4:$4),Table1[[#This Row],[CTN]],"")</f>
        <v>2</v>
      </c>
      <c r="AT548" s="4" t="str">
        <f ca="1">IF(Table1[[#This Row],[CTN_MG_4]]="","",Table1[[#This Row],[SISA X]])</f>
        <v/>
      </c>
      <c r="AU548" s="4" t="str">
        <f ca="1">IF(Table1[[#This Row],[QTY_ECER_MG_4]]="","",Table1[[#This Row],[STN SISA X]])</f>
        <v/>
      </c>
      <c r="AV548" s="4">
        <f ca="1">IF(Table1[[#This Row],[CTN_MG_4]]="","",COUNT(AS$6:AS548))</f>
        <v>55</v>
      </c>
      <c r="AW548" s="4">
        <f ca="1">IF(Table1[[#This Row],[ID_4]]="",IF(Table1[[#This Row],[ID_3]]="",IF(Table1[[#This Row],[ID_2]]="",IF(Table1[[#This Row],[ID_1]]="","",1),2),3),4)</f>
        <v>4</v>
      </c>
      <c r="AX548" s="3">
        <f ca="1">INDEX([1]!NOTA[TGL_H],Table1[[#This Row],[//NOTA]])</f>
        <v>45131</v>
      </c>
    </row>
    <row r="549" spans="1:50" x14ac:dyDescent="0.25">
      <c r="A549" s="1">
        <v>675</v>
      </c>
      <c r="D549" s="4" t="str">
        <f ca="1">INDEX([1]!NOTA[NB NOTA_C_QTY],Table1[[#This Row],[//NOTA]])</f>
        <v>kenkoheavydutystaplerhd12n246pcsartomoro</v>
      </c>
      <c r="E549" s="4" t="str">
        <f ca="1">INDEX([1]!NOTA[NB NOTA_C_QTY],Table1[[#This Row],[//NOTA]])&amp;Table1[[#This Row],[MINGGU]]</f>
        <v>kenkoheavydutystaplerhd12n246pcsartomoro4</v>
      </c>
      <c r="F549" s="4">
        <f t="shared" si="14"/>
        <v>675</v>
      </c>
      <c r="G549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49" s="4">
        <f ca="1">MATCH(Table1[[#This Row],[NB NOTA_C_QTY]],[2]!db[NB NOTA_C_QTY+F],0)</f>
        <v>877</v>
      </c>
      <c r="I549" s="4" t="str">
        <f ca="1">INDEX(INDIRECT($4:$4),Table1[//DB])</f>
        <v>Stapler Kenko HD-12N/24</v>
      </c>
      <c r="J549" s="4" t="str">
        <f ca="1">INDEX(INDIRECT($4:$4),Table1[//DB])</f>
        <v>ARTO MORO</v>
      </c>
      <c r="K549" s="5" t="str">
        <f ca="1">INDEX(INDIRECT($4:$4),Table1[//DB])</f>
        <v>KENKO</v>
      </c>
      <c r="L549" s="4" t="str">
        <f ca="1">INDEX(INDIRECT($4:$4),Table1[//DB])</f>
        <v>6 PCS</v>
      </c>
      <c r="M549" s="4" t="str">
        <f ca="1">INDEX(INDIRECT($4:$4),Table1[//DB])</f>
        <v>stapler</v>
      </c>
      <c r="N549" s="4" t="str">
        <f ca="1">INDEX(INDIRECT($4:$4),Table1[//DB])</f>
        <v>6</v>
      </c>
      <c r="O549" s="4" t="str">
        <f ca="1">INDEX(INDIRECT($4:$4),Table1[//DB])</f>
        <v>PCS</v>
      </c>
      <c r="P549" s="4" t="str">
        <f ca="1">INDEX(INDIRECT($4:$4),Table1[//DB])</f>
        <v/>
      </c>
      <c r="Q549" s="4" t="str">
        <f ca="1">INDEX(INDIRECT($4:$4),Table1[//DB])</f>
        <v/>
      </c>
      <c r="R549" s="4" t="str">
        <f ca="1">INDEX(INDIRECT($4:$4),Table1[//DB])</f>
        <v/>
      </c>
      <c r="S549" s="4" t="str">
        <f ca="1">INDEX(INDIRECT($4:$4),Table1[//DB])</f>
        <v/>
      </c>
      <c r="T549" s="4">
        <f ca="1">INDEX(INDIRECT($4:$4),Table1[//DB])</f>
        <v>6</v>
      </c>
      <c r="U549" s="4" t="str">
        <f ca="1">INDEX(INDIRECT($4:$4),Table1[//DB])</f>
        <v>PCS</v>
      </c>
      <c r="V549" s="4"/>
      <c r="W549" s="2">
        <f>INDEX([1]!NOTA[C],Table1[[#This Row],[//NOTA]])</f>
        <v>1</v>
      </c>
      <c r="X549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549" s="2">
        <f ca="1">INDEX(INDIRECT($2:$2),Table1[//NOTA])</f>
        <v>1</v>
      </c>
      <c r="Z549" s="2">
        <f>IF(Table1[[#This Row],[CTN]]&lt;1,"",INDEX([1]!NOTA[QTY],Table1[[#This Row],[//NOTA]]))</f>
        <v>0</v>
      </c>
      <c r="AA549" s="2">
        <f>IF(Table1[[#This Row],[CTN]]&lt;1,"",INDEX([1]!NOTA[STN],Table1[[#This Row],[//NOTA]]))</f>
        <v>0</v>
      </c>
      <c r="AB54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6</v>
      </c>
      <c r="AC549" s="4" t="str">
        <f>IF(Table1[[#This Row],[CTN]]&lt;1,INDEX([1]!NOTA[QTY],Table1[[#This Row],[//NOTA]]),"")</f>
        <v/>
      </c>
      <c r="AD549" s="4" t="str">
        <f>IF(Table1[[#This Row],[SISA]]="","",INDEX([1]!NOTA[STN],Table1[[#This Row],[//NOTA]]))</f>
        <v/>
      </c>
      <c r="AE54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49" s="2" t="str">
        <f>IF(Table1[[#This Row],[SISA X]]="","",Table1[[#This Row],[STN X]])</f>
        <v/>
      </c>
      <c r="AG549" s="2" t="str">
        <f ca="1">IF(AND(AX$5:AX$592&gt;=$3:$3,AX$5:AX$592&lt;=$4:$4),Table1[[#This Row],[CTN]],"")</f>
        <v/>
      </c>
      <c r="AH549" s="2" t="str">
        <f ca="1">IF(Table1[[#This Row],[CTN_MG_1]]="","",Table1[[#This Row],[SISA X]])</f>
        <v/>
      </c>
      <c r="AI549" s="2" t="str">
        <f ca="1">IF(Table1[[#This Row],[QTY_ECER_MG_1]]="","",Table1[[#This Row],[STN SISA X]])</f>
        <v/>
      </c>
      <c r="AJ549" s="2" t="str">
        <f ca="1">IF(Table1[[#This Row],[CTN_MG_1]]="","",COUNT(AG$6:AG549))</f>
        <v/>
      </c>
      <c r="AK549" s="2" t="str">
        <f ca="1">IF(AND(Table1[TGL_H]&gt;=$3:$3,Table1[TGL_H]&lt;=$4:$4),Table1[CTN],"")</f>
        <v/>
      </c>
      <c r="AL549" s="2" t="str">
        <f ca="1">IF(Table1[[#This Row],[CTN_MG_2]]="","",Table1[[#This Row],[SISA X]])</f>
        <v/>
      </c>
      <c r="AM549" s="2" t="str">
        <f ca="1">IF(Table1[[#This Row],[QTY_ECER_MG_2]]="","",Table1[[#This Row],[STN SISA X]])</f>
        <v/>
      </c>
      <c r="AN549" s="2" t="str">
        <f ca="1">IF(Table1[[#This Row],[CTN_MG_2]]="","",COUNT(AK$6:AK549))</f>
        <v/>
      </c>
      <c r="AO549" s="2" t="str">
        <f ca="1">IF(AND(AX$5:AX$592&gt;=$3:$3,AX$5:AX$592&lt;=$4:$4),Table1[[#This Row],[CTN]],"")</f>
        <v/>
      </c>
      <c r="AP549" s="2" t="str">
        <f ca="1">IF(Table1[[#This Row],[CTN_MG_3]]="","",Table1[[#This Row],[SISA X]])</f>
        <v/>
      </c>
      <c r="AQ549" s="2" t="str">
        <f ca="1">IF(Table1[[#This Row],[QTY_ECER_MG_3]]="","",Table1[[#This Row],[STN SISA X]])</f>
        <v/>
      </c>
      <c r="AR549" s="4" t="str">
        <f ca="1">IF(Table1[[#This Row],[CTN_MG_3]]="","",COUNT(AO$6:AO549))</f>
        <v/>
      </c>
      <c r="AS549" s="4">
        <f ca="1">IF(AND(Table1[[#This Row],[TGL_H]]&gt;=$3:$3,Table1[[#This Row],[TGL_H]]&lt;=$4:$4),Table1[[#This Row],[CTN]],"")</f>
        <v>1</v>
      </c>
      <c r="AT549" s="4" t="str">
        <f ca="1">IF(Table1[[#This Row],[CTN_MG_4]]="","",Table1[[#This Row],[SISA X]])</f>
        <v/>
      </c>
      <c r="AU549" s="4" t="str">
        <f ca="1">IF(Table1[[#This Row],[QTY_ECER_MG_4]]="","",Table1[[#This Row],[STN SISA X]])</f>
        <v/>
      </c>
      <c r="AV549" s="4">
        <f ca="1">IF(Table1[[#This Row],[CTN_MG_4]]="","",COUNT(AS$6:AS549))</f>
        <v>56</v>
      </c>
      <c r="AW549" s="4">
        <f ca="1">IF(Table1[[#This Row],[ID_4]]="",IF(Table1[[#This Row],[ID_3]]="",IF(Table1[[#This Row],[ID_2]]="",IF(Table1[[#This Row],[ID_1]]="","",1),2),3),4)</f>
        <v>4</v>
      </c>
      <c r="AX549" s="3">
        <f ca="1">INDEX([1]!NOTA[TGL_H],Table1[[#This Row],[//NOTA]])</f>
        <v>45131</v>
      </c>
    </row>
    <row r="550" spans="1:50" x14ac:dyDescent="0.25">
      <c r="A550" s="1">
        <v>676</v>
      </c>
      <c r="D550" s="4" t="str">
        <f ca="1">INDEX([1]!NOTA[NB NOTA_C_QTY],Table1[[#This Row],[//NOTA]])</f>
        <v>kenkobinderclipno10750grsartomoro</v>
      </c>
      <c r="E550" s="4" t="str">
        <f ca="1">INDEX([1]!NOTA[NB NOTA_C_QTY],Table1[[#This Row],[//NOTA]])&amp;Table1[[#This Row],[MINGGU]]</f>
        <v>kenkobinderclipno10750grsartomoro4</v>
      </c>
      <c r="F550" s="4">
        <f t="shared" si="14"/>
        <v>676</v>
      </c>
      <c r="G550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50" s="4">
        <f ca="1">MATCH(Table1[[#This Row],[NB NOTA_C_QTY]],[2]!db[NB NOTA_C_QTY+F],0)</f>
        <v>131</v>
      </c>
      <c r="I550" s="4" t="str">
        <f ca="1">INDEX(INDIRECT($4:$4),Table1[//DB])</f>
        <v>Binder clip Kenko 107</v>
      </c>
      <c r="J550" s="4" t="str">
        <f ca="1">INDEX(INDIRECT($4:$4),Table1[//DB])</f>
        <v>ARTO MORO</v>
      </c>
      <c r="K550" s="5" t="str">
        <f ca="1">INDEX(INDIRECT($4:$4),Table1[//DB])</f>
        <v>KENKO</v>
      </c>
      <c r="L550" s="4" t="str">
        <f ca="1">INDEX(INDIRECT($4:$4),Table1[//DB])</f>
        <v>50 GRS</v>
      </c>
      <c r="M550" s="4" t="str">
        <f ca="1">INDEX(INDIRECT($4:$4),Table1[//DB])</f>
        <v>clip</v>
      </c>
      <c r="N550" s="4" t="str">
        <f ca="1">INDEX(INDIRECT($4:$4),Table1[//DB])</f>
        <v>50</v>
      </c>
      <c r="O550" s="4" t="str">
        <f ca="1">INDEX(INDIRECT($4:$4),Table1[//DB])</f>
        <v>GRS</v>
      </c>
      <c r="P550" s="4">
        <f ca="1">INDEX(INDIRECT($4:$4),Table1[//DB])</f>
        <v>12</v>
      </c>
      <c r="Q550" s="4" t="str">
        <f ca="1">INDEX(INDIRECT($4:$4),Table1[//DB])</f>
        <v>LSN</v>
      </c>
      <c r="R550" s="4">
        <f ca="1">INDEX(INDIRECT($4:$4),Table1[//DB])</f>
        <v>12</v>
      </c>
      <c r="S550" s="4" t="str">
        <f ca="1">INDEX(INDIRECT($4:$4),Table1[//DB])</f>
        <v>PCS</v>
      </c>
      <c r="T550" s="4">
        <f ca="1">INDEX(INDIRECT($4:$4),Table1[//DB])</f>
        <v>7200</v>
      </c>
      <c r="U550" s="4" t="str">
        <f ca="1">INDEX(INDIRECT($4:$4),Table1[//DB])</f>
        <v>PCS</v>
      </c>
      <c r="V550" s="4"/>
      <c r="W550" s="2">
        <f>INDEX([1]!NOTA[C],Table1[[#This Row],[//NOTA]])</f>
        <v>1</v>
      </c>
      <c r="X550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550" s="2">
        <f ca="1">INDEX(INDIRECT($2:$2),Table1[//NOTA])</f>
        <v>0</v>
      </c>
      <c r="Z550" s="2">
        <f>IF(Table1[[#This Row],[CTN]]&lt;1,"",INDEX([1]!NOTA[QTY],Table1[[#This Row],[//NOTA]]))</f>
        <v>0</v>
      </c>
      <c r="AA550" s="2">
        <f>IF(Table1[[#This Row],[CTN]]&lt;1,"",INDEX([1]!NOTA[STN],Table1[[#This Row],[//NOTA]]))</f>
        <v>0</v>
      </c>
      <c r="AB55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7200</v>
      </c>
      <c r="AC550" s="4" t="str">
        <f>IF(Table1[[#This Row],[CTN]]&lt;1,INDEX([1]!NOTA[QTY],Table1[[#This Row],[//NOTA]]),"")</f>
        <v/>
      </c>
      <c r="AD550" s="4" t="str">
        <f>IF(Table1[[#This Row],[SISA]]="","",INDEX([1]!NOTA[STN],Table1[[#This Row],[//NOTA]]))</f>
        <v/>
      </c>
      <c r="AE55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50" s="2" t="str">
        <f>IF(Table1[[#This Row],[SISA X]]="","",Table1[[#This Row],[STN X]])</f>
        <v/>
      </c>
      <c r="AG550" s="2" t="str">
        <f ca="1">IF(AND(AX$5:AX$592&gt;=$3:$3,AX$5:AX$592&lt;=$4:$4),Table1[[#This Row],[CTN]],"")</f>
        <v/>
      </c>
      <c r="AH550" s="2" t="str">
        <f ca="1">IF(Table1[[#This Row],[CTN_MG_1]]="","",Table1[[#This Row],[SISA X]])</f>
        <v/>
      </c>
      <c r="AI550" s="2" t="str">
        <f ca="1">IF(Table1[[#This Row],[QTY_ECER_MG_1]]="","",Table1[[#This Row],[STN SISA X]])</f>
        <v/>
      </c>
      <c r="AJ550" s="2" t="str">
        <f ca="1">IF(Table1[[#This Row],[CTN_MG_1]]="","",COUNT(AG$6:AG550))</f>
        <v/>
      </c>
      <c r="AK550" s="2" t="str">
        <f ca="1">IF(AND(Table1[TGL_H]&gt;=$3:$3,Table1[TGL_H]&lt;=$4:$4),Table1[CTN],"")</f>
        <v/>
      </c>
      <c r="AL550" s="2" t="str">
        <f ca="1">IF(Table1[[#This Row],[CTN_MG_2]]="","",Table1[[#This Row],[SISA X]])</f>
        <v/>
      </c>
      <c r="AM550" s="2" t="str">
        <f ca="1">IF(Table1[[#This Row],[QTY_ECER_MG_2]]="","",Table1[[#This Row],[STN SISA X]])</f>
        <v/>
      </c>
      <c r="AN550" s="2" t="str">
        <f ca="1">IF(Table1[[#This Row],[CTN_MG_2]]="","",COUNT(AK$6:AK550))</f>
        <v/>
      </c>
      <c r="AO550" s="2" t="str">
        <f ca="1">IF(AND(AX$5:AX$592&gt;=$3:$3,AX$5:AX$592&lt;=$4:$4),Table1[[#This Row],[CTN]],"")</f>
        <v/>
      </c>
      <c r="AP550" s="2" t="str">
        <f ca="1">IF(Table1[[#This Row],[CTN_MG_3]]="","",Table1[[#This Row],[SISA X]])</f>
        <v/>
      </c>
      <c r="AQ550" s="2" t="str">
        <f ca="1">IF(Table1[[#This Row],[QTY_ECER_MG_3]]="","",Table1[[#This Row],[STN SISA X]])</f>
        <v/>
      </c>
      <c r="AR550" s="4" t="str">
        <f ca="1">IF(Table1[[#This Row],[CTN_MG_3]]="","",COUNT(AO$6:AO550))</f>
        <v/>
      </c>
      <c r="AS550" s="4">
        <f ca="1">IF(AND(Table1[[#This Row],[TGL_H]]&gt;=$3:$3,Table1[[#This Row],[TGL_H]]&lt;=$4:$4),Table1[[#This Row],[CTN]],"")</f>
        <v>1</v>
      </c>
      <c r="AT550" s="4" t="str">
        <f ca="1">IF(Table1[[#This Row],[CTN_MG_4]]="","",Table1[[#This Row],[SISA X]])</f>
        <v/>
      </c>
      <c r="AU550" s="4" t="str">
        <f ca="1">IF(Table1[[#This Row],[QTY_ECER_MG_4]]="","",Table1[[#This Row],[STN SISA X]])</f>
        <v/>
      </c>
      <c r="AV550" s="4">
        <f ca="1">IF(Table1[[#This Row],[CTN_MG_4]]="","",COUNT(AS$6:AS550))</f>
        <v>57</v>
      </c>
      <c r="AW550" s="4">
        <f ca="1">IF(Table1[[#This Row],[ID_4]]="",IF(Table1[[#This Row],[ID_3]]="",IF(Table1[[#This Row],[ID_2]]="",IF(Table1[[#This Row],[ID_1]]="","",1),2),3),4)</f>
        <v>4</v>
      </c>
      <c r="AX550" s="3">
        <f ca="1">INDEX([1]!NOTA[TGL_H],Table1[[#This Row],[//NOTA]])</f>
        <v>45131</v>
      </c>
    </row>
    <row r="551" spans="1:50" x14ac:dyDescent="0.25">
      <c r="A551" s="1">
        <v>677</v>
      </c>
      <c r="D551" s="4" t="str">
        <f ca="1">INDEX([1]!NOTA[NB NOTA_C_QTY],Table1[[#This Row],[//NOTA]])</f>
        <v>kenkocolorpencilcp12halfclassic24box24setartomoro</v>
      </c>
      <c r="E551" s="4" t="str">
        <f ca="1">INDEX([1]!NOTA[NB NOTA_C_QTY],Table1[[#This Row],[//NOTA]])&amp;Table1[[#This Row],[MINGGU]]</f>
        <v>kenkocolorpencilcp12halfclassic24box24setartomoro4</v>
      </c>
      <c r="F551" s="4">
        <f t="shared" si="14"/>
        <v>677</v>
      </c>
      <c r="G551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51" s="4">
        <f ca="1">MATCH(Table1[[#This Row],[NB NOTA_C_QTY]],[2]!db[NB NOTA_C_QTY+F],0)</f>
        <v>798</v>
      </c>
      <c r="I551" s="4" t="str">
        <f ca="1">INDEX(INDIRECT($4:$4),Table1[//DB])</f>
        <v>PW Kenko 12W CP-12HALF classic</v>
      </c>
      <c r="J551" s="4" t="str">
        <f ca="1">INDEX(INDIRECT($4:$4),Table1[//DB])</f>
        <v>ARTO MORO</v>
      </c>
      <c r="K551" s="5" t="str">
        <f ca="1">INDEX(INDIRECT($4:$4),Table1[//DB])</f>
        <v>KENKO</v>
      </c>
      <c r="L551" s="4" t="str">
        <f ca="1">INDEX(INDIRECT($4:$4),Table1[//DB])</f>
        <v>24 BOX (24 SET)</v>
      </c>
      <c r="M551" s="4" t="str">
        <f ca="1">INDEX(INDIRECT($4:$4),Table1[//DB])</f>
        <v>pw</v>
      </c>
      <c r="N551" s="4" t="str">
        <f ca="1">INDEX(INDIRECT($4:$4),Table1[//DB])</f>
        <v>24</v>
      </c>
      <c r="O551" s="4" t="str">
        <f ca="1">INDEX(INDIRECT($4:$4),Table1[//DB])</f>
        <v>BOX</v>
      </c>
      <c r="P551" s="4" t="str">
        <f ca="1">INDEX(INDIRECT($4:$4),Table1[//DB])</f>
        <v>24</v>
      </c>
      <c r="Q551" s="4" t="str">
        <f ca="1">INDEX(INDIRECT($4:$4),Table1[//DB])</f>
        <v>SET</v>
      </c>
      <c r="R551" s="4" t="str">
        <f ca="1">INDEX(INDIRECT($4:$4),Table1[//DB])</f>
        <v/>
      </c>
      <c r="S551" s="4" t="str">
        <f ca="1">INDEX(INDIRECT($4:$4),Table1[//DB])</f>
        <v/>
      </c>
      <c r="T551" s="4">
        <f ca="1">INDEX(INDIRECT($4:$4),Table1[//DB])</f>
        <v>576</v>
      </c>
      <c r="U551" s="4" t="str">
        <f ca="1">INDEX(INDIRECT($4:$4),Table1[//DB])</f>
        <v>SET</v>
      </c>
      <c r="V551" s="4"/>
      <c r="W551" s="2">
        <f>INDEX([1]!NOTA[C],Table1[[#This Row],[//NOTA]])</f>
        <v>3</v>
      </c>
      <c r="X551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551" s="2">
        <f ca="1">INDEX(INDIRECT($2:$2),Table1[//NOTA])</f>
        <v>3</v>
      </c>
      <c r="Z551" s="2">
        <f>IF(Table1[[#This Row],[CTN]]&lt;1,"",INDEX([1]!NOTA[QTY],Table1[[#This Row],[//NOTA]]))</f>
        <v>0</v>
      </c>
      <c r="AA551" s="2">
        <f>IF(Table1[[#This Row],[CTN]]&lt;1,"",INDEX([1]!NOTA[STN],Table1[[#This Row],[//NOTA]]))</f>
        <v>0</v>
      </c>
      <c r="AB55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</v>
      </c>
      <c r="AC551" s="4" t="str">
        <f>IF(Table1[[#This Row],[CTN]]&lt;1,INDEX([1]!NOTA[QTY],Table1[[#This Row],[//NOTA]]),"")</f>
        <v/>
      </c>
      <c r="AD551" s="4" t="str">
        <f>IF(Table1[[#This Row],[SISA]]="","",INDEX([1]!NOTA[STN],Table1[[#This Row],[//NOTA]]))</f>
        <v/>
      </c>
      <c r="AE55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51" s="2" t="str">
        <f>IF(Table1[[#This Row],[SISA X]]="","",Table1[[#This Row],[STN X]])</f>
        <v/>
      </c>
      <c r="AG551" s="2" t="str">
        <f ca="1">IF(AND(AX$5:AX$592&gt;=$3:$3,AX$5:AX$592&lt;=$4:$4),Table1[[#This Row],[CTN]],"")</f>
        <v/>
      </c>
      <c r="AH551" s="2" t="str">
        <f ca="1">IF(Table1[[#This Row],[CTN_MG_1]]="","",Table1[[#This Row],[SISA X]])</f>
        <v/>
      </c>
      <c r="AI551" s="2" t="str">
        <f ca="1">IF(Table1[[#This Row],[QTY_ECER_MG_1]]="","",Table1[[#This Row],[STN SISA X]])</f>
        <v/>
      </c>
      <c r="AJ551" s="2" t="str">
        <f ca="1">IF(Table1[[#This Row],[CTN_MG_1]]="","",COUNT(AG$6:AG551))</f>
        <v/>
      </c>
      <c r="AK551" s="2" t="str">
        <f ca="1">IF(AND(Table1[TGL_H]&gt;=$3:$3,Table1[TGL_H]&lt;=$4:$4),Table1[CTN],"")</f>
        <v/>
      </c>
      <c r="AL551" s="2" t="str">
        <f ca="1">IF(Table1[[#This Row],[CTN_MG_2]]="","",Table1[[#This Row],[SISA X]])</f>
        <v/>
      </c>
      <c r="AM551" s="2" t="str">
        <f ca="1">IF(Table1[[#This Row],[QTY_ECER_MG_2]]="","",Table1[[#This Row],[STN SISA X]])</f>
        <v/>
      </c>
      <c r="AN551" s="2" t="str">
        <f ca="1">IF(Table1[[#This Row],[CTN_MG_2]]="","",COUNT(AK$6:AK551))</f>
        <v/>
      </c>
      <c r="AO551" s="2" t="str">
        <f ca="1">IF(AND(AX$5:AX$592&gt;=$3:$3,AX$5:AX$592&lt;=$4:$4),Table1[[#This Row],[CTN]],"")</f>
        <v/>
      </c>
      <c r="AP551" s="2" t="str">
        <f ca="1">IF(Table1[[#This Row],[CTN_MG_3]]="","",Table1[[#This Row],[SISA X]])</f>
        <v/>
      </c>
      <c r="AQ551" s="2" t="str">
        <f ca="1">IF(Table1[[#This Row],[QTY_ECER_MG_3]]="","",Table1[[#This Row],[STN SISA X]])</f>
        <v/>
      </c>
      <c r="AR551" s="4" t="str">
        <f ca="1">IF(Table1[[#This Row],[CTN_MG_3]]="","",COUNT(AO$6:AO551))</f>
        <v/>
      </c>
      <c r="AS551" s="4">
        <f ca="1">IF(AND(Table1[[#This Row],[TGL_H]]&gt;=$3:$3,Table1[[#This Row],[TGL_H]]&lt;=$4:$4),Table1[[#This Row],[CTN]],"")</f>
        <v>3</v>
      </c>
      <c r="AT551" s="4" t="str">
        <f ca="1">IF(Table1[[#This Row],[CTN_MG_4]]="","",Table1[[#This Row],[SISA X]])</f>
        <v/>
      </c>
      <c r="AU551" s="4" t="str">
        <f ca="1">IF(Table1[[#This Row],[QTY_ECER_MG_4]]="","",Table1[[#This Row],[STN SISA X]])</f>
        <v/>
      </c>
      <c r="AV551" s="4">
        <f ca="1">IF(Table1[[#This Row],[CTN_MG_4]]="","",COUNT(AS$6:AS551))</f>
        <v>58</v>
      </c>
      <c r="AW551" s="4">
        <f ca="1">IF(Table1[[#This Row],[ID_4]]="",IF(Table1[[#This Row],[ID_3]]="",IF(Table1[[#This Row],[ID_2]]="",IF(Table1[[#This Row],[ID_1]]="","",1),2),3),4)</f>
        <v>4</v>
      </c>
      <c r="AX551" s="3">
        <f ca="1">INDEX([1]!NOTA[TGL_H],Table1[[#This Row],[//NOTA]])</f>
        <v>45131</v>
      </c>
    </row>
    <row r="552" spans="1:50" x14ac:dyDescent="0.25">
      <c r="A552" s="1">
        <v>678</v>
      </c>
      <c r="D552" s="4" t="str">
        <f ca="1">INDEX([1]!NOTA[NB NOTA_C_QTY],Table1[[#This Row],[//NOTA]])</f>
        <v>kenko12colorpencilcp12fclassic24lsnartomoro</v>
      </c>
      <c r="E552" s="4" t="str">
        <f ca="1">INDEX([1]!NOTA[NB NOTA_C_QTY],Table1[[#This Row],[//NOTA]])&amp;Table1[[#This Row],[MINGGU]]</f>
        <v>kenko12colorpencilcp12fclassic24lsnartomoro4</v>
      </c>
      <c r="F552" s="4">
        <f t="shared" si="14"/>
        <v>678</v>
      </c>
      <c r="G552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52" s="4">
        <f ca="1">MATCH(Table1[[#This Row],[NB NOTA_C_QTY]],[2]!db[NB NOTA_C_QTY+F],0)</f>
        <v>790</v>
      </c>
      <c r="I552" s="4" t="str">
        <f ca="1">INDEX(INDIRECT($4:$4),Table1[//DB])</f>
        <v>PW Kenko 12W CP-12 F classic panjang</v>
      </c>
      <c r="J552" s="4" t="str">
        <f ca="1">INDEX(INDIRECT($4:$4),Table1[//DB])</f>
        <v>ARTO MORO</v>
      </c>
      <c r="K552" s="5" t="str">
        <f ca="1">INDEX(INDIRECT($4:$4),Table1[//DB])</f>
        <v>KENKO</v>
      </c>
      <c r="L552" s="4" t="str">
        <f ca="1">INDEX(INDIRECT($4:$4),Table1[//DB])</f>
        <v>24 LSN</v>
      </c>
      <c r="M552" s="4" t="str">
        <f ca="1">INDEX(INDIRECT($4:$4),Table1[//DB])</f>
        <v>pw</v>
      </c>
      <c r="N552" s="4" t="str">
        <f ca="1">INDEX(INDIRECT($4:$4),Table1[//DB])</f>
        <v>24</v>
      </c>
      <c r="O552" s="4" t="str">
        <f ca="1">INDEX(INDIRECT($4:$4),Table1[//DB])</f>
        <v>LSN</v>
      </c>
      <c r="P552" s="4">
        <f ca="1">INDEX(INDIRECT($4:$4),Table1[//DB])</f>
        <v>12</v>
      </c>
      <c r="Q552" s="4" t="str">
        <f ca="1">INDEX(INDIRECT($4:$4),Table1[//DB])</f>
        <v>PCS</v>
      </c>
      <c r="R552" s="4" t="str">
        <f ca="1">INDEX(INDIRECT($4:$4),Table1[//DB])</f>
        <v/>
      </c>
      <c r="S552" s="4" t="str">
        <f ca="1">INDEX(INDIRECT($4:$4),Table1[//DB])</f>
        <v/>
      </c>
      <c r="T552" s="4">
        <f ca="1">INDEX(INDIRECT($4:$4),Table1[//DB])</f>
        <v>288</v>
      </c>
      <c r="U552" s="4" t="str">
        <f ca="1">INDEX(INDIRECT($4:$4),Table1[//DB])</f>
        <v>PCS</v>
      </c>
      <c r="V552" s="4"/>
      <c r="W552" s="2">
        <f>INDEX([1]!NOTA[C],Table1[[#This Row],[//NOTA]])</f>
        <v>8</v>
      </c>
      <c r="X552" s="2">
        <f ca="1">IF(Table1[[#This Row],[Column5]]/Table1[[#This Row],[QTY X]]=Table1[[#This Row],[CTN]],Table1[[#This Row],[Column5]]/Table1[[#This Row],[QTY X]],Table1[[#This Row],[Column5]]/Table1[[#This Row],[QTY X]]&amp;" xxx ")</f>
        <v>8</v>
      </c>
      <c r="Y552" s="2">
        <f ca="1">INDEX(INDIRECT($2:$2),Table1[//NOTA])</f>
        <v>8</v>
      </c>
      <c r="Z552" s="2">
        <f>IF(Table1[[#This Row],[CTN]]&lt;1,"",INDEX([1]!NOTA[QTY],Table1[[#This Row],[//NOTA]]))</f>
        <v>0</v>
      </c>
      <c r="AA552" s="2">
        <f>IF(Table1[[#This Row],[CTN]]&lt;1,"",INDEX([1]!NOTA[STN],Table1[[#This Row],[//NOTA]]))</f>
        <v>0</v>
      </c>
      <c r="AB55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2304</v>
      </c>
      <c r="AC552" s="4" t="str">
        <f>IF(Table1[[#This Row],[CTN]]&lt;1,INDEX([1]!NOTA[QTY],Table1[[#This Row],[//NOTA]]),"")</f>
        <v/>
      </c>
      <c r="AD552" s="4" t="str">
        <f>IF(Table1[[#This Row],[SISA]]="","",INDEX([1]!NOTA[STN],Table1[[#This Row],[//NOTA]]))</f>
        <v/>
      </c>
      <c r="AE55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52" s="2" t="str">
        <f>IF(Table1[[#This Row],[SISA X]]="","",Table1[[#This Row],[STN X]])</f>
        <v/>
      </c>
      <c r="AG552" s="2" t="str">
        <f ca="1">IF(AND(AX$5:AX$592&gt;=$3:$3,AX$5:AX$592&lt;=$4:$4),Table1[[#This Row],[CTN]],"")</f>
        <v/>
      </c>
      <c r="AH552" s="2" t="str">
        <f ca="1">IF(Table1[[#This Row],[CTN_MG_1]]="","",Table1[[#This Row],[SISA X]])</f>
        <v/>
      </c>
      <c r="AI552" s="2" t="str">
        <f ca="1">IF(Table1[[#This Row],[QTY_ECER_MG_1]]="","",Table1[[#This Row],[STN SISA X]])</f>
        <v/>
      </c>
      <c r="AJ552" s="2" t="str">
        <f ca="1">IF(Table1[[#This Row],[CTN_MG_1]]="","",COUNT(AG$6:AG552))</f>
        <v/>
      </c>
      <c r="AK552" s="2" t="str">
        <f ca="1">IF(AND(Table1[TGL_H]&gt;=$3:$3,Table1[TGL_H]&lt;=$4:$4),Table1[CTN],"")</f>
        <v/>
      </c>
      <c r="AL552" s="2" t="str">
        <f ca="1">IF(Table1[[#This Row],[CTN_MG_2]]="","",Table1[[#This Row],[SISA X]])</f>
        <v/>
      </c>
      <c r="AM552" s="2" t="str">
        <f ca="1">IF(Table1[[#This Row],[QTY_ECER_MG_2]]="","",Table1[[#This Row],[STN SISA X]])</f>
        <v/>
      </c>
      <c r="AN552" s="2" t="str">
        <f ca="1">IF(Table1[[#This Row],[CTN_MG_2]]="","",COUNT(AK$6:AK552))</f>
        <v/>
      </c>
      <c r="AO552" s="2" t="str">
        <f ca="1">IF(AND(AX$5:AX$592&gt;=$3:$3,AX$5:AX$592&lt;=$4:$4),Table1[[#This Row],[CTN]],"")</f>
        <v/>
      </c>
      <c r="AP552" s="2" t="str">
        <f ca="1">IF(Table1[[#This Row],[CTN_MG_3]]="","",Table1[[#This Row],[SISA X]])</f>
        <v/>
      </c>
      <c r="AQ552" s="2" t="str">
        <f ca="1">IF(Table1[[#This Row],[QTY_ECER_MG_3]]="","",Table1[[#This Row],[STN SISA X]])</f>
        <v/>
      </c>
      <c r="AR552" s="4" t="str">
        <f ca="1">IF(Table1[[#This Row],[CTN_MG_3]]="","",COUNT(AO$6:AO552))</f>
        <v/>
      </c>
      <c r="AS552" s="4">
        <f ca="1">IF(AND(Table1[[#This Row],[TGL_H]]&gt;=$3:$3,Table1[[#This Row],[TGL_H]]&lt;=$4:$4),Table1[[#This Row],[CTN]],"")</f>
        <v>8</v>
      </c>
      <c r="AT552" s="4" t="str">
        <f ca="1">IF(Table1[[#This Row],[CTN_MG_4]]="","",Table1[[#This Row],[SISA X]])</f>
        <v/>
      </c>
      <c r="AU552" s="4" t="str">
        <f ca="1">IF(Table1[[#This Row],[QTY_ECER_MG_4]]="","",Table1[[#This Row],[STN SISA X]])</f>
        <v/>
      </c>
      <c r="AV552" s="4">
        <f ca="1">IF(Table1[[#This Row],[CTN_MG_4]]="","",COUNT(AS$6:AS552))</f>
        <v>59</v>
      </c>
      <c r="AW552" s="4">
        <f ca="1">IF(Table1[[#This Row],[ID_4]]="",IF(Table1[[#This Row],[ID_3]]="",IF(Table1[[#This Row],[ID_2]]="",IF(Table1[[#This Row],[ID_1]]="","",1),2),3),4)</f>
        <v>4</v>
      </c>
      <c r="AX552" s="3">
        <f ca="1">INDEX([1]!NOTA[TGL_H],Table1[[#This Row],[//NOTA]])</f>
        <v>45131</v>
      </c>
    </row>
    <row r="553" spans="1:50" x14ac:dyDescent="0.25">
      <c r="A553" s="1">
        <v>679</v>
      </c>
      <c r="D553" s="4" t="str">
        <f ca="1">INDEX([1]!NOTA[NB NOTA_C_QTY],Table1[[#This Row],[//NOTA]])</f>
        <v>kenko24colorpencilcp24fclassic24box6setartomoro</v>
      </c>
      <c r="E553" s="4" t="str">
        <f ca="1">INDEX([1]!NOTA[NB NOTA_C_QTY],Table1[[#This Row],[//NOTA]])&amp;Table1[[#This Row],[MINGGU]]</f>
        <v>kenko24colorpencilcp24fclassic24box6setartomoro4</v>
      </c>
      <c r="F553" s="4">
        <f t="shared" si="14"/>
        <v>679</v>
      </c>
      <c r="G553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53" s="4">
        <f ca="1">MATCH(Table1[[#This Row],[NB NOTA_C_QTY]],[2]!db[NB NOTA_C_QTY+F],0)</f>
        <v>801</v>
      </c>
      <c r="I553" s="4" t="str">
        <f ca="1">INDEX(INDIRECT($4:$4),Table1[//DB])</f>
        <v>PW Kenko 24W CP-24 F classic panjang</v>
      </c>
      <c r="J553" s="4" t="str">
        <f ca="1">INDEX(INDIRECT($4:$4),Table1[//DB])</f>
        <v>ARTO MORO</v>
      </c>
      <c r="K553" s="5" t="str">
        <f ca="1">INDEX(INDIRECT($4:$4),Table1[//DB])</f>
        <v>KENKO</v>
      </c>
      <c r="L553" s="4" t="str">
        <f ca="1">INDEX(INDIRECT($4:$4),Table1[//DB])</f>
        <v>24 BOX (6 SET)</v>
      </c>
      <c r="M553" s="4" t="str">
        <f ca="1">INDEX(INDIRECT($4:$4),Table1[//DB])</f>
        <v>pw</v>
      </c>
      <c r="N553" s="4" t="str">
        <f ca="1">INDEX(INDIRECT($4:$4),Table1[//DB])</f>
        <v>24</v>
      </c>
      <c r="O553" s="4" t="str">
        <f ca="1">INDEX(INDIRECT($4:$4),Table1[//DB])</f>
        <v>BOX</v>
      </c>
      <c r="P553" s="4" t="str">
        <f ca="1">INDEX(INDIRECT($4:$4),Table1[//DB])</f>
        <v>6</v>
      </c>
      <c r="Q553" s="4" t="str">
        <f ca="1">INDEX(INDIRECT($4:$4),Table1[//DB])</f>
        <v>SET</v>
      </c>
      <c r="R553" s="4" t="str">
        <f ca="1">INDEX(INDIRECT($4:$4),Table1[//DB])</f>
        <v/>
      </c>
      <c r="S553" s="4" t="str">
        <f ca="1">INDEX(INDIRECT($4:$4),Table1[//DB])</f>
        <v/>
      </c>
      <c r="T553" s="4">
        <f ca="1">INDEX(INDIRECT($4:$4),Table1[//DB])</f>
        <v>144</v>
      </c>
      <c r="U553" s="4" t="str">
        <f ca="1">INDEX(INDIRECT($4:$4),Table1[//DB])</f>
        <v>SET</v>
      </c>
      <c r="V553" s="4"/>
      <c r="W553" s="2">
        <f>INDEX([1]!NOTA[C],Table1[[#This Row],[//NOTA]])</f>
        <v>2</v>
      </c>
      <c r="X553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553" s="2">
        <f ca="1">INDEX(INDIRECT($2:$2),Table1[//NOTA])</f>
        <v>2</v>
      </c>
      <c r="Z553" s="2">
        <f>IF(Table1[[#This Row],[CTN]]&lt;1,"",INDEX([1]!NOTA[QTY],Table1[[#This Row],[//NOTA]]))</f>
        <v>0</v>
      </c>
      <c r="AA553" s="2">
        <f>IF(Table1[[#This Row],[CTN]]&lt;1,"",INDEX([1]!NOTA[STN],Table1[[#This Row],[//NOTA]]))</f>
        <v>0</v>
      </c>
      <c r="AB55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C553" s="4" t="str">
        <f>IF(Table1[[#This Row],[CTN]]&lt;1,INDEX([1]!NOTA[QTY],Table1[[#This Row],[//NOTA]]),"")</f>
        <v/>
      </c>
      <c r="AD553" s="4" t="str">
        <f>IF(Table1[[#This Row],[SISA]]="","",INDEX([1]!NOTA[STN],Table1[[#This Row],[//NOTA]]))</f>
        <v/>
      </c>
      <c r="AE55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53" s="2" t="str">
        <f>IF(Table1[[#This Row],[SISA X]]="","",Table1[[#This Row],[STN X]])</f>
        <v/>
      </c>
      <c r="AG553" s="2" t="str">
        <f ca="1">IF(AND(AX$5:AX$592&gt;=$3:$3,AX$5:AX$592&lt;=$4:$4),Table1[[#This Row],[CTN]],"")</f>
        <v/>
      </c>
      <c r="AH553" s="2" t="str">
        <f ca="1">IF(Table1[[#This Row],[CTN_MG_1]]="","",Table1[[#This Row],[SISA X]])</f>
        <v/>
      </c>
      <c r="AI553" s="2" t="str">
        <f ca="1">IF(Table1[[#This Row],[QTY_ECER_MG_1]]="","",Table1[[#This Row],[STN SISA X]])</f>
        <v/>
      </c>
      <c r="AJ553" s="2" t="str">
        <f ca="1">IF(Table1[[#This Row],[CTN_MG_1]]="","",COUNT(AG$6:AG553))</f>
        <v/>
      </c>
      <c r="AK553" s="2" t="str">
        <f ca="1">IF(AND(Table1[TGL_H]&gt;=$3:$3,Table1[TGL_H]&lt;=$4:$4),Table1[CTN],"")</f>
        <v/>
      </c>
      <c r="AL553" s="2" t="str">
        <f ca="1">IF(Table1[[#This Row],[CTN_MG_2]]="","",Table1[[#This Row],[SISA X]])</f>
        <v/>
      </c>
      <c r="AM553" s="2" t="str">
        <f ca="1">IF(Table1[[#This Row],[QTY_ECER_MG_2]]="","",Table1[[#This Row],[STN SISA X]])</f>
        <v/>
      </c>
      <c r="AN553" s="2" t="str">
        <f ca="1">IF(Table1[[#This Row],[CTN_MG_2]]="","",COUNT(AK$6:AK553))</f>
        <v/>
      </c>
      <c r="AO553" s="2" t="str">
        <f ca="1">IF(AND(AX$5:AX$592&gt;=$3:$3,AX$5:AX$592&lt;=$4:$4),Table1[[#This Row],[CTN]],"")</f>
        <v/>
      </c>
      <c r="AP553" s="2" t="str">
        <f ca="1">IF(Table1[[#This Row],[CTN_MG_3]]="","",Table1[[#This Row],[SISA X]])</f>
        <v/>
      </c>
      <c r="AQ553" s="2" t="str">
        <f ca="1">IF(Table1[[#This Row],[QTY_ECER_MG_3]]="","",Table1[[#This Row],[STN SISA X]])</f>
        <v/>
      </c>
      <c r="AR553" s="4" t="str">
        <f ca="1">IF(Table1[[#This Row],[CTN_MG_3]]="","",COUNT(AO$6:AO553))</f>
        <v/>
      </c>
      <c r="AS553" s="4">
        <f ca="1">IF(AND(Table1[[#This Row],[TGL_H]]&gt;=$3:$3,Table1[[#This Row],[TGL_H]]&lt;=$4:$4),Table1[[#This Row],[CTN]],"")</f>
        <v>2</v>
      </c>
      <c r="AT553" s="4" t="str">
        <f ca="1">IF(Table1[[#This Row],[CTN_MG_4]]="","",Table1[[#This Row],[SISA X]])</f>
        <v/>
      </c>
      <c r="AU553" s="4" t="str">
        <f ca="1">IF(Table1[[#This Row],[QTY_ECER_MG_4]]="","",Table1[[#This Row],[STN SISA X]])</f>
        <v/>
      </c>
      <c r="AV553" s="4">
        <f ca="1">IF(Table1[[#This Row],[CTN_MG_4]]="","",COUNT(AS$6:AS553))</f>
        <v>60</v>
      </c>
      <c r="AW553" s="4">
        <f ca="1">IF(Table1[[#This Row],[ID_4]]="",IF(Table1[[#This Row],[ID_3]]="",IF(Table1[[#This Row],[ID_2]]="",IF(Table1[[#This Row],[ID_1]]="","",1),2),3),4)</f>
        <v>4</v>
      </c>
      <c r="AX553" s="3">
        <f ca="1">INDEX([1]!NOTA[TGL_H],Table1[[#This Row],[//NOTA]])</f>
        <v>45131</v>
      </c>
    </row>
    <row r="554" spans="1:50" x14ac:dyDescent="0.25">
      <c r="A554" s="1">
        <v>681</v>
      </c>
      <c r="D554" s="4" t="str">
        <f ca="1">INDEX([1]!NOTA[NB NOTA_C_QTY],Table1[[#This Row],[//NOTA]])</f>
        <v>kenkocorrectionfluidke0136lsnartomoro</v>
      </c>
      <c r="E554" s="4" t="str">
        <f ca="1">INDEX([1]!NOTA[NB NOTA_C_QTY],Table1[[#This Row],[//NOTA]])&amp;Table1[[#This Row],[MINGGU]]</f>
        <v>kenkocorrectionfluidke0136lsnartomoro4</v>
      </c>
      <c r="F554" s="4">
        <f t="shared" si="14"/>
        <v>681</v>
      </c>
      <c r="G554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54" s="4">
        <f ca="1">MATCH(Table1[[#This Row],[NB NOTA_C_QTY]],[2]!db[NB NOTA_C_QTY+F],0)</f>
        <v>996</v>
      </c>
      <c r="I554" s="4" t="str">
        <f ca="1">INDEX(INDIRECT($4:$4),Table1[//DB])</f>
        <v>Tipe-ex Kenko KE-01</v>
      </c>
      <c r="J554" s="4" t="str">
        <f ca="1">INDEX(INDIRECT($4:$4),Table1[//DB])</f>
        <v>ARTO MORO</v>
      </c>
      <c r="K554" s="5" t="str">
        <f ca="1">INDEX(INDIRECT($4:$4),Table1[//DB])</f>
        <v>KENKO</v>
      </c>
      <c r="L554" s="4" t="str">
        <f ca="1">INDEX(INDIRECT($4:$4),Table1[//DB])</f>
        <v>36 LSN</v>
      </c>
      <c r="M554" s="4" t="str">
        <f ca="1">INDEX(INDIRECT($4:$4),Table1[//DB])</f>
        <v>tipex</v>
      </c>
      <c r="N554" s="4" t="str">
        <f ca="1">INDEX(INDIRECT($4:$4),Table1[//DB])</f>
        <v>36</v>
      </c>
      <c r="O554" s="4" t="str">
        <f ca="1">INDEX(INDIRECT($4:$4),Table1[//DB])</f>
        <v>LSN</v>
      </c>
      <c r="P554" s="4">
        <f ca="1">INDEX(INDIRECT($4:$4),Table1[//DB])</f>
        <v>12</v>
      </c>
      <c r="Q554" s="4" t="str">
        <f ca="1">INDEX(INDIRECT($4:$4),Table1[//DB])</f>
        <v>PCS</v>
      </c>
      <c r="R554" s="4" t="str">
        <f ca="1">INDEX(INDIRECT($4:$4),Table1[//DB])</f>
        <v/>
      </c>
      <c r="S554" s="4" t="str">
        <f ca="1">INDEX(INDIRECT($4:$4),Table1[//DB])</f>
        <v/>
      </c>
      <c r="T554" s="4">
        <f ca="1">INDEX(INDIRECT($4:$4),Table1[//DB])</f>
        <v>432</v>
      </c>
      <c r="U554" s="4" t="str">
        <f ca="1">INDEX(INDIRECT($4:$4),Table1[//DB])</f>
        <v>PCS</v>
      </c>
      <c r="V554" s="4"/>
      <c r="W554" s="2">
        <f>INDEX([1]!NOTA[C],Table1[[#This Row],[//NOTA]])</f>
        <v>5</v>
      </c>
      <c r="X554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554" s="2">
        <f ca="1">INDEX(INDIRECT($2:$2),Table1[//NOTA])</f>
        <v>3</v>
      </c>
      <c r="Z554" s="2">
        <f>IF(Table1[[#This Row],[CTN]]&lt;1,"",INDEX([1]!NOTA[QTY],Table1[[#This Row],[//NOTA]]))</f>
        <v>0</v>
      </c>
      <c r="AA554" s="2">
        <f>IF(Table1[[#This Row],[CTN]]&lt;1,"",INDEX([1]!NOTA[STN],Table1[[#This Row],[//NOTA]]))</f>
        <v>0</v>
      </c>
      <c r="AB55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2160</v>
      </c>
      <c r="AC554" s="4" t="str">
        <f>IF(Table1[[#This Row],[CTN]]&lt;1,INDEX([1]!NOTA[QTY],Table1[[#This Row],[//NOTA]]),"")</f>
        <v/>
      </c>
      <c r="AD554" s="4" t="str">
        <f>IF(Table1[[#This Row],[SISA]]="","",INDEX([1]!NOTA[STN],Table1[[#This Row],[//NOTA]]))</f>
        <v/>
      </c>
      <c r="AE55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54" s="2" t="str">
        <f>IF(Table1[[#This Row],[SISA X]]="","",Table1[[#This Row],[STN X]])</f>
        <v/>
      </c>
      <c r="AG554" s="2" t="str">
        <f ca="1">IF(AND(AX$5:AX$592&gt;=$3:$3,AX$5:AX$592&lt;=$4:$4),Table1[[#This Row],[CTN]],"")</f>
        <v/>
      </c>
      <c r="AH554" s="2" t="str">
        <f ca="1">IF(Table1[[#This Row],[CTN_MG_1]]="","",Table1[[#This Row],[SISA X]])</f>
        <v/>
      </c>
      <c r="AI554" s="2" t="str">
        <f ca="1">IF(Table1[[#This Row],[QTY_ECER_MG_1]]="","",Table1[[#This Row],[STN SISA X]])</f>
        <v/>
      </c>
      <c r="AJ554" s="2" t="str">
        <f ca="1">IF(Table1[[#This Row],[CTN_MG_1]]="","",COUNT(AG$6:AG554))</f>
        <v/>
      </c>
      <c r="AK554" s="2" t="str">
        <f ca="1">IF(AND(Table1[TGL_H]&gt;=$3:$3,Table1[TGL_H]&lt;=$4:$4),Table1[CTN],"")</f>
        <v/>
      </c>
      <c r="AL554" s="2" t="str">
        <f ca="1">IF(Table1[[#This Row],[CTN_MG_2]]="","",Table1[[#This Row],[SISA X]])</f>
        <v/>
      </c>
      <c r="AM554" s="2" t="str">
        <f ca="1">IF(Table1[[#This Row],[QTY_ECER_MG_2]]="","",Table1[[#This Row],[STN SISA X]])</f>
        <v/>
      </c>
      <c r="AN554" s="2" t="str">
        <f ca="1">IF(Table1[[#This Row],[CTN_MG_2]]="","",COUNT(AK$6:AK554))</f>
        <v/>
      </c>
      <c r="AO554" s="2" t="str">
        <f ca="1">IF(AND(AX$5:AX$592&gt;=$3:$3,AX$5:AX$592&lt;=$4:$4),Table1[[#This Row],[CTN]],"")</f>
        <v/>
      </c>
      <c r="AP554" s="2" t="str">
        <f ca="1">IF(Table1[[#This Row],[CTN_MG_3]]="","",Table1[[#This Row],[SISA X]])</f>
        <v/>
      </c>
      <c r="AQ554" s="2" t="str">
        <f ca="1">IF(Table1[[#This Row],[QTY_ECER_MG_3]]="","",Table1[[#This Row],[STN SISA X]])</f>
        <v/>
      </c>
      <c r="AR554" s="4" t="str">
        <f ca="1">IF(Table1[[#This Row],[CTN_MG_3]]="","",COUNT(AO$6:AO554))</f>
        <v/>
      </c>
      <c r="AS554" s="4">
        <f ca="1">IF(AND(Table1[[#This Row],[TGL_H]]&gt;=$3:$3,Table1[[#This Row],[TGL_H]]&lt;=$4:$4),Table1[[#This Row],[CTN]],"")</f>
        <v>5</v>
      </c>
      <c r="AT554" s="4" t="str">
        <f ca="1">IF(Table1[[#This Row],[CTN_MG_4]]="","",Table1[[#This Row],[SISA X]])</f>
        <v/>
      </c>
      <c r="AU554" s="4" t="str">
        <f ca="1">IF(Table1[[#This Row],[QTY_ECER_MG_4]]="","",Table1[[#This Row],[STN SISA X]])</f>
        <v/>
      </c>
      <c r="AV554" s="4">
        <f ca="1">IF(Table1[[#This Row],[CTN_MG_4]]="","",COUNT(AS$6:AS554))</f>
        <v>61</v>
      </c>
      <c r="AW554" s="4">
        <f ca="1">IF(Table1[[#This Row],[ID_4]]="",IF(Table1[[#This Row],[ID_3]]="",IF(Table1[[#This Row],[ID_2]]="",IF(Table1[[#This Row],[ID_1]]="","",1),2),3),4)</f>
        <v>4</v>
      </c>
      <c r="AX554" s="3">
        <f ca="1">INDEX([1]!NOTA[TGL_H],Table1[[#This Row],[//NOTA]])</f>
        <v>45131</v>
      </c>
    </row>
    <row r="555" spans="1:50" x14ac:dyDescent="0.25">
      <c r="A555" s="1">
        <v>682</v>
      </c>
      <c r="D555" s="4" t="str">
        <f ca="1">INDEX([1]!NOTA[NB NOTA_C_QTY],Table1[[#This Row],[//NOTA]])</f>
        <v>kenkogelpeneasygelblack12grsartomoro</v>
      </c>
      <c r="E555" s="4" t="str">
        <f ca="1">INDEX([1]!NOTA[NB NOTA_C_QTY],Table1[[#This Row],[//NOTA]])&amp;Table1[[#This Row],[MINGGU]]</f>
        <v>kenkogelpeneasygelblack12grsartomoro4</v>
      </c>
      <c r="F555" s="4">
        <f t="shared" si="14"/>
        <v>682</v>
      </c>
      <c r="G555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55" s="4">
        <f ca="1">MATCH(Table1[[#This Row],[NB NOTA_C_QTY]],[2]!db[NB NOTA_C_QTY+F],0)</f>
        <v>376</v>
      </c>
      <c r="I555" s="4" t="str">
        <f ca="1">INDEX(INDIRECT($4:$4),Table1[//DB])</f>
        <v>Gel pen Kenko Easy Gel hitam</v>
      </c>
      <c r="J555" s="4" t="str">
        <f ca="1">INDEX(INDIRECT($4:$4),Table1[//DB])</f>
        <v>ARTO MORO</v>
      </c>
      <c r="K555" s="5" t="str">
        <f ca="1">INDEX(INDIRECT($4:$4),Table1[//DB])</f>
        <v>KENKO</v>
      </c>
      <c r="L555" s="4" t="str">
        <f ca="1">INDEX(INDIRECT($4:$4),Table1[//DB])</f>
        <v>12 GRS</v>
      </c>
      <c r="M555" s="4" t="str">
        <f ca="1">INDEX(INDIRECT($4:$4),Table1[//DB])</f>
        <v>pen</v>
      </c>
      <c r="N555" s="4" t="str">
        <f ca="1">INDEX(INDIRECT($4:$4),Table1[//DB])</f>
        <v>12</v>
      </c>
      <c r="O555" s="4" t="str">
        <f ca="1">INDEX(INDIRECT($4:$4),Table1[//DB])</f>
        <v>GRS</v>
      </c>
      <c r="P555" s="4">
        <f ca="1">INDEX(INDIRECT($4:$4),Table1[//DB])</f>
        <v>12</v>
      </c>
      <c r="Q555" s="4" t="str">
        <f ca="1">INDEX(INDIRECT($4:$4),Table1[//DB])</f>
        <v>LSN</v>
      </c>
      <c r="R555" s="4">
        <f ca="1">INDEX(INDIRECT($4:$4),Table1[//DB])</f>
        <v>12</v>
      </c>
      <c r="S555" s="4" t="str">
        <f ca="1">INDEX(INDIRECT($4:$4),Table1[//DB])</f>
        <v>PCS</v>
      </c>
      <c r="T555" s="4">
        <f ca="1">INDEX(INDIRECT($4:$4),Table1[//DB])</f>
        <v>1728</v>
      </c>
      <c r="U555" s="4" t="str">
        <f ca="1">INDEX(INDIRECT($4:$4),Table1[//DB])</f>
        <v>PCS</v>
      </c>
      <c r="V555" s="4"/>
      <c r="W555" s="2">
        <f>INDEX([1]!NOTA[C],Table1[[#This Row],[//NOTA]])</f>
        <v>1</v>
      </c>
      <c r="X555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555" s="2">
        <f ca="1">INDEX(INDIRECT($2:$2),Table1[//NOTA])</f>
        <v>1</v>
      </c>
      <c r="Z555" s="2">
        <f>IF(Table1[[#This Row],[CTN]]&lt;1,"",INDEX([1]!NOTA[QTY],Table1[[#This Row],[//NOTA]]))</f>
        <v>0</v>
      </c>
      <c r="AA555" s="2">
        <f>IF(Table1[[#This Row],[CTN]]&lt;1,"",INDEX([1]!NOTA[STN],Table1[[#This Row],[//NOTA]]))</f>
        <v>0</v>
      </c>
      <c r="AB55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</v>
      </c>
      <c r="AC555" s="4" t="str">
        <f>IF(Table1[[#This Row],[CTN]]&lt;1,INDEX([1]!NOTA[QTY],Table1[[#This Row],[//NOTA]]),"")</f>
        <v/>
      </c>
      <c r="AD555" s="4" t="str">
        <f>IF(Table1[[#This Row],[SISA]]="","",INDEX([1]!NOTA[STN],Table1[[#This Row],[//NOTA]]))</f>
        <v/>
      </c>
      <c r="AE55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55" s="2" t="str">
        <f>IF(Table1[[#This Row],[SISA X]]="","",Table1[[#This Row],[STN X]])</f>
        <v/>
      </c>
      <c r="AG555" s="2" t="str">
        <f ca="1">IF(AND(AX$5:AX$592&gt;=$3:$3,AX$5:AX$592&lt;=$4:$4),Table1[[#This Row],[CTN]],"")</f>
        <v/>
      </c>
      <c r="AH555" s="2" t="str">
        <f ca="1">IF(Table1[[#This Row],[CTN_MG_1]]="","",Table1[[#This Row],[SISA X]])</f>
        <v/>
      </c>
      <c r="AI555" s="2" t="str">
        <f ca="1">IF(Table1[[#This Row],[QTY_ECER_MG_1]]="","",Table1[[#This Row],[STN SISA X]])</f>
        <v/>
      </c>
      <c r="AJ555" s="2" t="str">
        <f ca="1">IF(Table1[[#This Row],[CTN_MG_1]]="","",COUNT(AG$6:AG555))</f>
        <v/>
      </c>
      <c r="AK555" s="2" t="str">
        <f ca="1">IF(AND(Table1[TGL_H]&gt;=$3:$3,Table1[TGL_H]&lt;=$4:$4),Table1[CTN],"")</f>
        <v/>
      </c>
      <c r="AL555" s="2" t="str">
        <f ca="1">IF(Table1[[#This Row],[CTN_MG_2]]="","",Table1[[#This Row],[SISA X]])</f>
        <v/>
      </c>
      <c r="AM555" s="2" t="str">
        <f ca="1">IF(Table1[[#This Row],[QTY_ECER_MG_2]]="","",Table1[[#This Row],[STN SISA X]])</f>
        <v/>
      </c>
      <c r="AN555" s="2" t="str">
        <f ca="1">IF(Table1[[#This Row],[CTN_MG_2]]="","",COUNT(AK$6:AK555))</f>
        <v/>
      </c>
      <c r="AO555" s="2" t="str">
        <f ca="1">IF(AND(AX$5:AX$592&gt;=$3:$3,AX$5:AX$592&lt;=$4:$4),Table1[[#This Row],[CTN]],"")</f>
        <v/>
      </c>
      <c r="AP555" s="2" t="str">
        <f ca="1">IF(Table1[[#This Row],[CTN_MG_3]]="","",Table1[[#This Row],[SISA X]])</f>
        <v/>
      </c>
      <c r="AQ555" s="2" t="str">
        <f ca="1">IF(Table1[[#This Row],[QTY_ECER_MG_3]]="","",Table1[[#This Row],[STN SISA X]])</f>
        <v/>
      </c>
      <c r="AR555" s="4" t="str">
        <f ca="1">IF(Table1[[#This Row],[CTN_MG_3]]="","",COUNT(AO$6:AO555))</f>
        <v/>
      </c>
      <c r="AS555" s="4">
        <f ca="1">IF(AND(Table1[[#This Row],[TGL_H]]&gt;=$3:$3,Table1[[#This Row],[TGL_H]]&lt;=$4:$4),Table1[[#This Row],[CTN]],"")</f>
        <v>1</v>
      </c>
      <c r="AT555" s="4" t="str">
        <f ca="1">IF(Table1[[#This Row],[CTN_MG_4]]="","",Table1[[#This Row],[SISA X]])</f>
        <v/>
      </c>
      <c r="AU555" s="4" t="str">
        <f ca="1">IF(Table1[[#This Row],[QTY_ECER_MG_4]]="","",Table1[[#This Row],[STN SISA X]])</f>
        <v/>
      </c>
      <c r="AV555" s="4">
        <f ca="1">IF(Table1[[#This Row],[CTN_MG_4]]="","",COUNT(AS$6:AS555))</f>
        <v>62</v>
      </c>
      <c r="AW555" s="4">
        <f ca="1">IF(Table1[[#This Row],[ID_4]]="",IF(Table1[[#This Row],[ID_3]]="",IF(Table1[[#This Row],[ID_2]]="",IF(Table1[[#This Row],[ID_1]]="","",1),2),3),4)</f>
        <v>4</v>
      </c>
      <c r="AX555" s="3">
        <f ca="1">INDEX([1]!NOTA[TGL_H],Table1[[#This Row],[//NOTA]])</f>
        <v>45131</v>
      </c>
    </row>
    <row r="556" spans="1:50" x14ac:dyDescent="0.25">
      <c r="A556" s="1">
        <v>683</v>
      </c>
      <c r="D556" s="4" t="str">
        <f ca="1">INDEX([1]!NOTA[NB NOTA_C_QTY],Table1[[#This Row],[//NOTA]])</f>
        <v>kenkopencil2b303020grsartomoro</v>
      </c>
      <c r="E556" s="4" t="str">
        <f ca="1">INDEX([1]!NOTA[NB NOTA_C_QTY],Table1[[#This Row],[//NOTA]])&amp;Table1[[#This Row],[MINGGU]]</f>
        <v>kenkopencil2b303020grsartomoro4</v>
      </c>
      <c r="F556" s="4">
        <f t="shared" si="14"/>
        <v>683</v>
      </c>
      <c r="G556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56" s="4">
        <f ca="1">MATCH(Table1[[#This Row],[NB NOTA_C_QTY]],[2]!db[NB NOTA_C_QTY+F],0)</f>
        <v>718</v>
      </c>
      <c r="I556" s="4" t="str">
        <f ca="1">INDEX(INDIRECT($4:$4),Table1[//DB])</f>
        <v>Pensil Kenko 2B-3030</v>
      </c>
      <c r="J556" s="4" t="str">
        <f ca="1">INDEX(INDIRECT($4:$4),Table1[//DB])</f>
        <v>ARTO MORO</v>
      </c>
      <c r="K556" s="5" t="str">
        <f ca="1">INDEX(INDIRECT($4:$4),Table1[//DB])</f>
        <v>KENKO</v>
      </c>
      <c r="L556" s="4" t="str">
        <f ca="1">INDEX(INDIRECT($4:$4),Table1[//DB])</f>
        <v>20 GRS</v>
      </c>
      <c r="M556" s="4" t="str">
        <f ca="1">INDEX(INDIRECT($4:$4),Table1[//DB])</f>
        <v>pensil</v>
      </c>
      <c r="N556" s="4" t="str">
        <f ca="1">INDEX(INDIRECT($4:$4),Table1[//DB])</f>
        <v>20</v>
      </c>
      <c r="O556" s="4" t="str">
        <f ca="1">INDEX(INDIRECT($4:$4),Table1[//DB])</f>
        <v>GRS</v>
      </c>
      <c r="P556" s="4">
        <f ca="1">INDEX(INDIRECT($4:$4),Table1[//DB])</f>
        <v>12</v>
      </c>
      <c r="Q556" s="4" t="str">
        <f ca="1">INDEX(INDIRECT($4:$4),Table1[//DB])</f>
        <v>LSN</v>
      </c>
      <c r="R556" s="4">
        <f ca="1">INDEX(INDIRECT($4:$4),Table1[//DB])</f>
        <v>12</v>
      </c>
      <c r="S556" s="4" t="str">
        <f ca="1">INDEX(INDIRECT($4:$4),Table1[//DB])</f>
        <v>PCS</v>
      </c>
      <c r="T556" s="4">
        <f ca="1">INDEX(INDIRECT($4:$4),Table1[//DB])</f>
        <v>2880</v>
      </c>
      <c r="U556" s="4" t="str">
        <f ca="1">INDEX(INDIRECT($4:$4),Table1[//DB])</f>
        <v>PCS</v>
      </c>
      <c r="V556" s="4"/>
      <c r="W556" s="2">
        <f>INDEX([1]!NOTA[C],Table1[[#This Row],[//NOTA]])</f>
        <v>2</v>
      </c>
      <c r="X556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556" s="2">
        <f ca="1">INDEX(INDIRECT($2:$2),Table1[//NOTA])</f>
        <v>0</v>
      </c>
      <c r="Z556" s="2">
        <f>IF(Table1[[#This Row],[CTN]]&lt;1,"",INDEX([1]!NOTA[QTY],Table1[[#This Row],[//NOTA]]))</f>
        <v>0</v>
      </c>
      <c r="AA556" s="2">
        <f>IF(Table1[[#This Row],[CTN]]&lt;1,"",INDEX([1]!NOTA[STN],Table1[[#This Row],[//NOTA]]))</f>
        <v>0</v>
      </c>
      <c r="AB55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5760</v>
      </c>
      <c r="AC556" s="4" t="str">
        <f>IF(Table1[[#This Row],[CTN]]&lt;1,INDEX([1]!NOTA[QTY],Table1[[#This Row],[//NOTA]]),"")</f>
        <v/>
      </c>
      <c r="AD556" s="4" t="str">
        <f>IF(Table1[[#This Row],[SISA]]="","",INDEX([1]!NOTA[STN],Table1[[#This Row],[//NOTA]]))</f>
        <v/>
      </c>
      <c r="AE55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56" s="2" t="str">
        <f>IF(Table1[[#This Row],[SISA X]]="","",Table1[[#This Row],[STN X]])</f>
        <v/>
      </c>
      <c r="AG556" s="2" t="str">
        <f ca="1">IF(AND(AX$5:AX$592&gt;=$3:$3,AX$5:AX$592&lt;=$4:$4),Table1[[#This Row],[CTN]],"")</f>
        <v/>
      </c>
      <c r="AH556" s="2" t="str">
        <f ca="1">IF(Table1[[#This Row],[CTN_MG_1]]="","",Table1[[#This Row],[SISA X]])</f>
        <v/>
      </c>
      <c r="AI556" s="2" t="str">
        <f ca="1">IF(Table1[[#This Row],[QTY_ECER_MG_1]]="","",Table1[[#This Row],[STN SISA X]])</f>
        <v/>
      </c>
      <c r="AJ556" s="2" t="str">
        <f ca="1">IF(Table1[[#This Row],[CTN_MG_1]]="","",COUNT(AG$6:AG556))</f>
        <v/>
      </c>
      <c r="AK556" s="2" t="str">
        <f ca="1">IF(AND(Table1[TGL_H]&gt;=$3:$3,Table1[TGL_H]&lt;=$4:$4),Table1[CTN],"")</f>
        <v/>
      </c>
      <c r="AL556" s="2" t="str">
        <f ca="1">IF(Table1[[#This Row],[CTN_MG_2]]="","",Table1[[#This Row],[SISA X]])</f>
        <v/>
      </c>
      <c r="AM556" s="2" t="str">
        <f ca="1">IF(Table1[[#This Row],[QTY_ECER_MG_2]]="","",Table1[[#This Row],[STN SISA X]])</f>
        <v/>
      </c>
      <c r="AN556" s="2" t="str">
        <f ca="1">IF(Table1[[#This Row],[CTN_MG_2]]="","",COUNT(AK$6:AK556))</f>
        <v/>
      </c>
      <c r="AO556" s="2" t="str">
        <f ca="1">IF(AND(AX$5:AX$592&gt;=$3:$3,AX$5:AX$592&lt;=$4:$4),Table1[[#This Row],[CTN]],"")</f>
        <v/>
      </c>
      <c r="AP556" s="2" t="str">
        <f ca="1">IF(Table1[[#This Row],[CTN_MG_3]]="","",Table1[[#This Row],[SISA X]])</f>
        <v/>
      </c>
      <c r="AQ556" s="2" t="str">
        <f ca="1">IF(Table1[[#This Row],[QTY_ECER_MG_3]]="","",Table1[[#This Row],[STN SISA X]])</f>
        <v/>
      </c>
      <c r="AR556" s="4" t="str">
        <f ca="1">IF(Table1[[#This Row],[CTN_MG_3]]="","",COUNT(AO$6:AO556))</f>
        <v/>
      </c>
      <c r="AS556" s="4">
        <f ca="1">IF(AND(Table1[[#This Row],[TGL_H]]&gt;=$3:$3,Table1[[#This Row],[TGL_H]]&lt;=$4:$4),Table1[[#This Row],[CTN]],"")</f>
        <v>2</v>
      </c>
      <c r="AT556" s="4" t="str">
        <f ca="1">IF(Table1[[#This Row],[CTN_MG_4]]="","",Table1[[#This Row],[SISA X]])</f>
        <v/>
      </c>
      <c r="AU556" s="4" t="str">
        <f ca="1">IF(Table1[[#This Row],[QTY_ECER_MG_4]]="","",Table1[[#This Row],[STN SISA X]])</f>
        <v/>
      </c>
      <c r="AV556" s="4">
        <f ca="1">IF(Table1[[#This Row],[CTN_MG_4]]="","",COUNT(AS$6:AS556))</f>
        <v>63</v>
      </c>
      <c r="AW556" s="4">
        <f ca="1">IF(Table1[[#This Row],[ID_4]]="",IF(Table1[[#This Row],[ID_3]]="",IF(Table1[[#This Row],[ID_2]]="",IF(Table1[[#This Row],[ID_1]]="","",1),2),3),4)</f>
        <v>4</v>
      </c>
      <c r="AX556" s="3">
        <f ca="1">INDEX([1]!NOTA[TGL_H],Table1[[#This Row],[//NOTA]])</f>
        <v>45131</v>
      </c>
    </row>
    <row r="557" spans="1:50" x14ac:dyDescent="0.25">
      <c r="A557" s="1">
        <v>684</v>
      </c>
      <c r="D557" s="4" t="str">
        <f ca="1">INDEX([1]!NOTA[NB NOTA_C_QTY],Table1[[#This Row],[//NOTA]])</f>
        <v>kenkopencil2b3181hitamcapmerah20grsartomoro</v>
      </c>
      <c r="E557" s="4" t="str">
        <f ca="1">INDEX([1]!NOTA[NB NOTA_C_QTY],Table1[[#This Row],[//NOTA]])&amp;Table1[[#This Row],[MINGGU]]</f>
        <v>kenkopencil2b3181hitamcapmerah20grsartomoro4</v>
      </c>
      <c r="F557" s="4">
        <f t="shared" si="14"/>
        <v>684</v>
      </c>
      <c r="G557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57" s="4">
        <f ca="1">MATCH(Table1[[#This Row],[NB NOTA_C_QTY]],[2]!db[NB NOTA_C_QTY+F],0)</f>
        <v>719</v>
      </c>
      <c r="I557" s="4" t="str">
        <f ca="1">INDEX(INDIRECT($4:$4),Table1[//DB])</f>
        <v>Pensil Kenko 2B-3181 Hitam cap merah</v>
      </c>
      <c r="J557" s="4" t="str">
        <f ca="1">INDEX(INDIRECT($4:$4),Table1[//DB])</f>
        <v>ARTO MORO</v>
      </c>
      <c r="K557" s="5" t="str">
        <f ca="1">INDEX(INDIRECT($4:$4),Table1[//DB])</f>
        <v>KENKO</v>
      </c>
      <c r="L557" s="4" t="str">
        <f ca="1">INDEX(INDIRECT($4:$4),Table1[//DB])</f>
        <v>20 GRS</v>
      </c>
      <c r="M557" s="4" t="str">
        <f ca="1">INDEX(INDIRECT($4:$4),Table1[//DB])</f>
        <v>pensil</v>
      </c>
      <c r="N557" s="4" t="str">
        <f ca="1">INDEX(INDIRECT($4:$4),Table1[//DB])</f>
        <v>20</v>
      </c>
      <c r="O557" s="4" t="str">
        <f ca="1">INDEX(INDIRECT($4:$4),Table1[//DB])</f>
        <v>GRS</v>
      </c>
      <c r="P557" s="4">
        <f ca="1">INDEX(INDIRECT($4:$4),Table1[//DB])</f>
        <v>12</v>
      </c>
      <c r="Q557" s="4" t="str">
        <f ca="1">INDEX(INDIRECT($4:$4),Table1[//DB])</f>
        <v>LSN</v>
      </c>
      <c r="R557" s="4">
        <f ca="1">INDEX(INDIRECT($4:$4),Table1[//DB])</f>
        <v>12</v>
      </c>
      <c r="S557" s="4" t="str">
        <f ca="1">INDEX(INDIRECT($4:$4),Table1[//DB])</f>
        <v>PCS</v>
      </c>
      <c r="T557" s="4">
        <f ca="1">INDEX(INDIRECT($4:$4),Table1[//DB])</f>
        <v>2880</v>
      </c>
      <c r="U557" s="4" t="str">
        <f ca="1">INDEX(INDIRECT($4:$4),Table1[//DB])</f>
        <v>PCS</v>
      </c>
      <c r="V557" s="4"/>
      <c r="W557" s="2">
        <f>INDEX([1]!NOTA[C],Table1[[#This Row],[//NOTA]])</f>
        <v>3</v>
      </c>
      <c r="X557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557" s="2">
        <f ca="1">INDEX(INDIRECT($2:$2),Table1[//NOTA])</f>
        <v>2</v>
      </c>
      <c r="Z557" s="2">
        <f>IF(Table1[[#This Row],[CTN]]&lt;1,"",INDEX([1]!NOTA[QTY],Table1[[#This Row],[//NOTA]]))</f>
        <v>0</v>
      </c>
      <c r="AA557" s="2">
        <f>IF(Table1[[#This Row],[CTN]]&lt;1,"",INDEX([1]!NOTA[STN],Table1[[#This Row],[//NOTA]]))</f>
        <v>0</v>
      </c>
      <c r="AB55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8640</v>
      </c>
      <c r="AC557" s="4" t="str">
        <f>IF(Table1[[#This Row],[CTN]]&lt;1,INDEX([1]!NOTA[QTY],Table1[[#This Row],[//NOTA]]),"")</f>
        <v/>
      </c>
      <c r="AD557" s="4" t="str">
        <f>IF(Table1[[#This Row],[SISA]]="","",INDEX([1]!NOTA[STN],Table1[[#This Row],[//NOTA]]))</f>
        <v/>
      </c>
      <c r="AE55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57" s="2" t="str">
        <f>IF(Table1[[#This Row],[SISA X]]="","",Table1[[#This Row],[STN X]])</f>
        <v/>
      </c>
      <c r="AG557" s="2" t="str">
        <f ca="1">IF(AND(AX$5:AX$592&gt;=$3:$3,AX$5:AX$592&lt;=$4:$4),Table1[[#This Row],[CTN]],"")</f>
        <v/>
      </c>
      <c r="AH557" s="2" t="str">
        <f ca="1">IF(Table1[[#This Row],[CTN_MG_1]]="","",Table1[[#This Row],[SISA X]])</f>
        <v/>
      </c>
      <c r="AI557" s="2" t="str">
        <f ca="1">IF(Table1[[#This Row],[QTY_ECER_MG_1]]="","",Table1[[#This Row],[STN SISA X]])</f>
        <v/>
      </c>
      <c r="AJ557" s="2" t="str">
        <f ca="1">IF(Table1[[#This Row],[CTN_MG_1]]="","",COUNT(AG$6:AG557))</f>
        <v/>
      </c>
      <c r="AK557" s="2" t="str">
        <f ca="1">IF(AND(Table1[TGL_H]&gt;=$3:$3,Table1[TGL_H]&lt;=$4:$4),Table1[CTN],"")</f>
        <v/>
      </c>
      <c r="AL557" s="2" t="str">
        <f ca="1">IF(Table1[[#This Row],[CTN_MG_2]]="","",Table1[[#This Row],[SISA X]])</f>
        <v/>
      </c>
      <c r="AM557" s="2" t="str">
        <f ca="1">IF(Table1[[#This Row],[QTY_ECER_MG_2]]="","",Table1[[#This Row],[STN SISA X]])</f>
        <v/>
      </c>
      <c r="AN557" s="2" t="str">
        <f ca="1">IF(Table1[[#This Row],[CTN_MG_2]]="","",COUNT(AK$6:AK557))</f>
        <v/>
      </c>
      <c r="AO557" s="2" t="str">
        <f ca="1">IF(AND(AX$5:AX$592&gt;=$3:$3,AX$5:AX$592&lt;=$4:$4),Table1[[#This Row],[CTN]],"")</f>
        <v/>
      </c>
      <c r="AP557" s="2" t="str">
        <f ca="1">IF(Table1[[#This Row],[CTN_MG_3]]="","",Table1[[#This Row],[SISA X]])</f>
        <v/>
      </c>
      <c r="AQ557" s="2" t="str">
        <f ca="1">IF(Table1[[#This Row],[QTY_ECER_MG_3]]="","",Table1[[#This Row],[STN SISA X]])</f>
        <v/>
      </c>
      <c r="AR557" s="4" t="str">
        <f ca="1">IF(Table1[[#This Row],[CTN_MG_3]]="","",COUNT(AO$6:AO557))</f>
        <v/>
      </c>
      <c r="AS557" s="4">
        <f ca="1">IF(AND(Table1[[#This Row],[TGL_H]]&gt;=$3:$3,Table1[[#This Row],[TGL_H]]&lt;=$4:$4),Table1[[#This Row],[CTN]],"")</f>
        <v>3</v>
      </c>
      <c r="AT557" s="4" t="str">
        <f ca="1">IF(Table1[[#This Row],[CTN_MG_4]]="","",Table1[[#This Row],[SISA X]])</f>
        <v/>
      </c>
      <c r="AU557" s="4" t="str">
        <f ca="1">IF(Table1[[#This Row],[QTY_ECER_MG_4]]="","",Table1[[#This Row],[STN SISA X]])</f>
        <v/>
      </c>
      <c r="AV557" s="4">
        <f ca="1">IF(Table1[[#This Row],[CTN_MG_4]]="","",COUNT(AS$6:AS557))</f>
        <v>64</v>
      </c>
      <c r="AW557" s="4">
        <f ca="1">IF(Table1[[#This Row],[ID_4]]="",IF(Table1[[#This Row],[ID_3]]="",IF(Table1[[#This Row],[ID_2]]="",IF(Table1[[#This Row],[ID_1]]="","",1),2),3),4)</f>
        <v>4</v>
      </c>
      <c r="AX557" s="3">
        <f ca="1">INDEX([1]!NOTA[TGL_H],Table1[[#This Row],[//NOTA]])</f>
        <v>45131</v>
      </c>
    </row>
    <row r="558" spans="1:50" x14ac:dyDescent="0.25">
      <c r="A558" s="1">
        <v>685</v>
      </c>
      <c r="D558" s="4" t="str">
        <f ca="1">INDEX([1]!NOTA[NB NOTA_C_QTY],Table1[[#This Row],[//NOTA]])</f>
        <v>kenkopencil2b6373metallic20grsartomoro</v>
      </c>
      <c r="E558" s="4" t="str">
        <f ca="1">INDEX([1]!NOTA[NB NOTA_C_QTY],Table1[[#This Row],[//NOTA]])&amp;Table1[[#This Row],[MINGGU]]</f>
        <v>kenkopencil2b6373metallic20grsartomoro4</v>
      </c>
      <c r="F558" s="4">
        <f t="shared" si="14"/>
        <v>685</v>
      </c>
      <c r="G558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58" s="4">
        <f ca="1">MATCH(Table1[[#This Row],[NB NOTA_C_QTY]],[2]!db[NB NOTA_C_QTY+F],0)</f>
        <v>726</v>
      </c>
      <c r="I558" s="4" t="str">
        <f ca="1">INDEX(INDIRECT($4:$4),Table1[//DB])</f>
        <v>Pensil Kenko 2B-6373 metalik</v>
      </c>
      <c r="J558" s="4" t="str">
        <f ca="1">INDEX(INDIRECT($4:$4),Table1[//DB])</f>
        <v>ARTO MORO</v>
      </c>
      <c r="K558" s="5" t="str">
        <f ca="1">INDEX(INDIRECT($4:$4),Table1[//DB])</f>
        <v>KENKO</v>
      </c>
      <c r="L558" s="4" t="str">
        <f ca="1">INDEX(INDIRECT($4:$4),Table1[//DB])</f>
        <v>20 GRS</v>
      </c>
      <c r="M558" s="4" t="str">
        <f ca="1">INDEX(INDIRECT($4:$4),Table1[//DB])</f>
        <v>pensil</v>
      </c>
      <c r="N558" s="4" t="str">
        <f ca="1">INDEX(INDIRECT($4:$4),Table1[//DB])</f>
        <v>20</v>
      </c>
      <c r="O558" s="4" t="str">
        <f ca="1">INDEX(INDIRECT($4:$4),Table1[//DB])</f>
        <v>GRS</v>
      </c>
      <c r="P558" s="4">
        <f ca="1">INDEX(INDIRECT($4:$4),Table1[//DB])</f>
        <v>12</v>
      </c>
      <c r="Q558" s="4" t="str">
        <f ca="1">INDEX(INDIRECT($4:$4),Table1[//DB])</f>
        <v>LSN</v>
      </c>
      <c r="R558" s="4">
        <f ca="1">INDEX(INDIRECT($4:$4),Table1[//DB])</f>
        <v>12</v>
      </c>
      <c r="S558" s="4" t="str">
        <f ca="1">INDEX(INDIRECT($4:$4),Table1[//DB])</f>
        <v>PCS</v>
      </c>
      <c r="T558" s="4">
        <f ca="1">INDEX(INDIRECT($4:$4),Table1[//DB])</f>
        <v>2880</v>
      </c>
      <c r="U558" s="4" t="str">
        <f ca="1">INDEX(INDIRECT($4:$4),Table1[//DB])</f>
        <v>PCS</v>
      </c>
      <c r="V558" s="4"/>
      <c r="W558" s="2">
        <f>INDEX([1]!NOTA[C],Table1[[#This Row],[//NOTA]])</f>
        <v>1</v>
      </c>
      <c r="X558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558" s="2">
        <f ca="1">INDEX(INDIRECT($2:$2),Table1[//NOTA])</f>
        <v>1</v>
      </c>
      <c r="Z558" s="2">
        <f>IF(Table1[[#This Row],[CTN]]&lt;1,"",INDEX([1]!NOTA[QTY],Table1[[#This Row],[//NOTA]]))</f>
        <v>0</v>
      </c>
      <c r="AA558" s="2">
        <f>IF(Table1[[#This Row],[CTN]]&lt;1,"",INDEX([1]!NOTA[STN],Table1[[#This Row],[//NOTA]]))</f>
        <v>0</v>
      </c>
      <c r="AB55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2880</v>
      </c>
      <c r="AC558" s="4" t="str">
        <f>IF(Table1[[#This Row],[CTN]]&lt;1,INDEX([1]!NOTA[QTY],Table1[[#This Row],[//NOTA]]),"")</f>
        <v/>
      </c>
      <c r="AD558" s="4" t="str">
        <f>IF(Table1[[#This Row],[SISA]]="","",INDEX([1]!NOTA[STN],Table1[[#This Row],[//NOTA]]))</f>
        <v/>
      </c>
      <c r="AE55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58" s="2" t="str">
        <f>IF(Table1[[#This Row],[SISA X]]="","",Table1[[#This Row],[STN X]])</f>
        <v/>
      </c>
      <c r="AG558" s="2" t="str">
        <f ca="1">IF(AND(AX$5:AX$592&gt;=$3:$3,AX$5:AX$592&lt;=$4:$4),Table1[[#This Row],[CTN]],"")</f>
        <v/>
      </c>
      <c r="AH558" s="2" t="str">
        <f ca="1">IF(Table1[[#This Row],[CTN_MG_1]]="","",Table1[[#This Row],[SISA X]])</f>
        <v/>
      </c>
      <c r="AI558" s="2" t="str">
        <f ca="1">IF(Table1[[#This Row],[QTY_ECER_MG_1]]="","",Table1[[#This Row],[STN SISA X]])</f>
        <v/>
      </c>
      <c r="AJ558" s="2" t="str">
        <f ca="1">IF(Table1[[#This Row],[CTN_MG_1]]="","",COUNT(AG$6:AG558))</f>
        <v/>
      </c>
      <c r="AK558" s="2" t="str">
        <f ca="1">IF(AND(Table1[TGL_H]&gt;=$3:$3,Table1[TGL_H]&lt;=$4:$4),Table1[CTN],"")</f>
        <v/>
      </c>
      <c r="AL558" s="2" t="str">
        <f ca="1">IF(Table1[[#This Row],[CTN_MG_2]]="","",Table1[[#This Row],[SISA X]])</f>
        <v/>
      </c>
      <c r="AM558" s="2" t="str">
        <f ca="1">IF(Table1[[#This Row],[QTY_ECER_MG_2]]="","",Table1[[#This Row],[STN SISA X]])</f>
        <v/>
      </c>
      <c r="AN558" s="2" t="str">
        <f ca="1">IF(Table1[[#This Row],[CTN_MG_2]]="","",COUNT(AK$6:AK558))</f>
        <v/>
      </c>
      <c r="AO558" s="2" t="str">
        <f ca="1">IF(AND(AX$5:AX$592&gt;=$3:$3,AX$5:AX$592&lt;=$4:$4),Table1[[#This Row],[CTN]],"")</f>
        <v/>
      </c>
      <c r="AP558" s="2" t="str">
        <f ca="1">IF(Table1[[#This Row],[CTN_MG_3]]="","",Table1[[#This Row],[SISA X]])</f>
        <v/>
      </c>
      <c r="AQ558" s="2" t="str">
        <f ca="1">IF(Table1[[#This Row],[QTY_ECER_MG_3]]="","",Table1[[#This Row],[STN SISA X]])</f>
        <v/>
      </c>
      <c r="AR558" s="4" t="str">
        <f ca="1">IF(Table1[[#This Row],[CTN_MG_3]]="","",COUNT(AO$6:AO558))</f>
        <v/>
      </c>
      <c r="AS558" s="4">
        <f ca="1">IF(AND(Table1[[#This Row],[TGL_H]]&gt;=$3:$3,Table1[[#This Row],[TGL_H]]&lt;=$4:$4),Table1[[#This Row],[CTN]],"")</f>
        <v>1</v>
      </c>
      <c r="AT558" s="4" t="str">
        <f ca="1">IF(Table1[[#This Row],[CTN_MG_4]]="","",Table1[[#This Row],[SISA X]])</f>
        <v/>
      </c>
      <c r="AU558" s="4" t="str">
        <f ca="1">IF(Table1[[#This Row],[QTY_ECER_MG_4]]="","",Table1[[#This Row],[STN SISA X]])</f>
        <v/>
      </c>
      <c r="AV558" s="4">
        <f ca="1">IF(Table1[[#This Row],[CTN_MG_4]]="","",COUNT(AS$6:AS558))</f>
        <v>65</v>
      </c>
      <c r="AW558" s="4">
        <f ca="1">IF(Table1[[#This Row],[ID_4]]="",IF(Table1[[#This Row],[ID_3]]="",IF(Table1[[#This Row],[ID_2]]="",IF(Table1[[#This Row],[ID_1]]="","",1),2),3),4)</f>
        <v>4</v>
      </c>
      <c r="AX558" s="3">
        <f ca="1">INDEX([1]!NOTA[TGL_H],Table1[[#This Row],[//NOTA]])</f>
        <v>45131</v>
      </c>
    </row>
    <row r="559" spans="1:50" x14ac:dyDescent="0.25">
      <c r="A559" s="1">
        <v>686</v>
      </c>
      <c r="D559" s="4" t="str">
        <f ca="1">INDEX([1]!NOTA[NB NOTA_C_QTY],Table1[[#This Row],[//NOTA]])</f>
        <v>kenkopencil2b6181birucaphitam20grsartomoro</v>
      </c>
      <c r="E559" s="4" t="str">
        <f ca="1">INDEX([1]!NOTA[NB NOTA_C_QTY],Table1[[#This Row],[//NOTA]])&amp;Table1[[#This Row],[MINGGU]]</f>
        <v>kenkopencil2b6181birucaphitam20grsartomoro4</v>
      </c>
      <c r="F559" s="4">
        <f t="shared" si="14"/>
        <v>686</v>
      </c>
      <c r="G559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59" s="4">
        <f ca="1">MATCH(Table1[[#This Row],[NB NOTA_C_QTY]],[2]!db[NB NOTA_C_QTY+F],0)</f>
        <v>721</v>
      </c>
      <c r="I559" s="4" t="str">
        <f ca="1">INDEX(INDIRECT($4:$4),Table1[//DB])</f>
        <v>Pensil Kenko 2B-6181 BIRU cap hitam</v>
      </c>
      <c r="J559" s="4" t="str">
        <f ca="1">INDEX(INDIRECT($4:$4),Table1[//DB])</f>
        <v>ARTO MORO</v>
      </c>
      <c r="K559" s="5" t="str">
        <f ca="1">INDEX(INDIRECT($4:$4),Table1[//DB])</f>
        <v>KENKO</v>
      </c>
      <c r="L559" s="4" t="str">
        <f ca="1">INDEX(INDIRECT($4:$4),Table1[//DB])</f>
        <v>20 GRS</v>
      </c>
      <c r="M559" s="4" t="str">
        <f ca="1">INDEX(INDIRECT($4:$4),Table1[//DB])</f>
        <v>pensil</v>
      </c>
      <c r="N559" s="4" t="str">
        <f ca="1">INDEX(INDIRECT($4:$4),Table1[//DB])</f>
        <v>20</v>
      </c>
      <c r="O559" s="4" t="str">
        <f ca="1">INDEX(INDIRECT($4:$4),Table1[//DB])</f>
        <v>GRS</v>
      </c>
      <c r="P559" s="4">
        <f ca="1">INDEX(INDIRECT($4:$4),Table1[//DB])</f>
        <v>12</v>
      </c>
      <c r="Q559" s="4" t="str">
        <f ca="1">INDEX(INDIRECT($4:$4),Table1[//DB])</f>
        <v>LSN</v>
      </c>
      <c r="R559" s="4">
        <f ca="1">INDEX(INDIRECT($4:$4),Table1[//DB])</f>
        <v>12</v>
      </c>
      <c r="S559" s="4" t="str">
        <f ca="1">INDEX(INDIRECT($4:$4),Table1[//DB])</f>
        <v>PCS</v>
      </c>
      <c r="T559" s="4">
        <f ca="1">INDEX(INDIRECT($4:$4),Table1[//DB])</f>
        <v>2880</v>
      </c>
      <c r="U559" s="4" t="str">
        <f ca="1">INDEX(INDIRECT($4:$4),Table1[//DB])</f>
        <v>PCS</v>
      </c>
      <c r="V559" s="4"/>
      <c r="W559" s="2">
        <f>INDEX([1]!NOTA[C],Table1[[#This Row],[//NOTA]])</f>
        <v>1</v>
      </c>
      <c r="X559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559" s="2">
        <f ca="1">INDEX(INDIRECT($2:$2),Table1[//NOTA])</f>
        <v>1</v>
      </c>
      <c r="Z559" s="2">
        <f>IF(Table1[[#This Row],[CTN]]&lt;1,"",INDEX([1]!NOTA[QTY],Table1[[#This Row],[//NOTA]]))</f>
        <v>0</v>
      </c>
      <c r="AA559" s="2">
        <f>IF(Table1[[#This Row],[CTN]]&lt;1,"",INDEX([1]!NOTA[STN],Table1[[#This Row],[//NOTA]]))</f>
        <v>0</v>
      </c>
      <c r="AB55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2880</v>
      </c>
      <c r="AC559" s="4" t="str">
        <f>IF(Table1[[#This Row],[CTN]]&lt;1,INDEX([1]!NOTA[QTY],Table1[[#This Row],[//NOTA]]),"")</f>
        <v/>
      </c>
      <c r="AD559" s="4" t="str">
        <f>IF(Table1[[#This Row],[SISA]]="","",INDEX([1]!NOTA[STN],Table1[[#This Row],[//NOTA]]))</f>
        <v/>
      </c>
      <c r="AE55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59" s="2" t="str">
        <f>IF(Table1[[#This Row],[SISA X]]="","",Table1[[#This Row],[STN X]])</f>
        <v/>
      </c>
      <c r="AG559" s="2" t="str">
        <f ca="1">IF(AND(AX$5:AX$592&gt;=$3:$3,AX$5:AX$592&lt;=$4:$4),Table1[[#This Row],[CTN]],"")</f>
        <v/>
      </c>
      <c r="AH559" s="2" t="str">
        <f ca="1">IF(Table1[[#This Row],[CTN_MG_1]]="","",Table1[[#This Row],[SISA X]])</f>
        <v/>
      </c>
      <c r="AI559" s="2" t="str">
        <f ca="1">IF(Table1[[#This Row],[QTY_ECER_MG_1]]="","",Table1[[#This Row],[STN SISA X]])</f>
        <v/>
      </c>
      <c r="AJ559" s="2" t="str">
        <f ca="1">IF(Table1[[#This Row],[CTN_MG_1]]="","",COUNT(AG$6:AG559))</f>
        <v/>
      </c>
      <c r="AK559" s="2" t="str">
        <f ca="1">IF(AND(Table1[TGL_H]&gt;=$3:$3,Table1[TGL_H]&lt;=$4:$4),Table1[CTN],"")</f>
        <v/>
      </c>
      <c r="AL559" s="2" t="str">
        <f ca="1">IF(Table1[[#This Row],[CTN_MG_2]]="","",Table1[[#This Row],[SISA X]])</f>
        <v/>
      </c>
      <c r="AM559" s="2" t="str">
        <f ca="1">IF(Table1[[#This Row],[QTY_ECER_MG_2]]="","",Table1[[#This Row],[STN SISA X]])</f>
        <v/>
      </c>
      <c r="AN559" s="2" t="str">
        <f ca="1">IF(Table1[[#This Row],[CTN_MG_2]]="","",COUNT(AK$6:AK559))</f>
        <v/>
      </c>
      <c r="AO559" s="2" t="str">
        <f ca="1">IF(AND(AX$5:AX$592&gt;=$3:$3,AX$5:AX$592&lt;=$4:$4),Table1[[#This Row],[CTN]],"")</f>
        <v/>
      </c>
      <c r="AP559" s="2" t="str">
        <f ca="1">IF(Table1[[#This Row],[CTN_MG_3]]="","",Table1[[#This Row],[SISA X]])</f>
        <v/>
      </c>
      <c r="AQ559" s="2" t="str">
        <f ca="1">IF(Table1[[#This Row],[QTY_ECER_MG_3]]="","",Table1[[#This Row],[STN SISA X]])</f>
        <v/>
      </c>
      <c r="AR559" s="4" t="str">
        <f ca="1">IF(Table1[[#This Row],[CTN_MG_3]]="","",COUNT(AO$6:AO559))</f>
        <v/>
      </c>
      <c r="AS559" s="4">
        <f ca="1">IF(AND(Table1[[#This Row],[TGL_H]]&gt;=$3:$3,Table1[[#This Row],[TGL_H]]&lt;=$4:$4),Table1[[#This Row],[CTN]],"")</f>
        <v>1</v>
      </c>
      <c r="AT559" s="4" t="str">
        <f ca="1">IF(Table1[[#This Row],[CTN_MG_4]]="","",Table1[[#This Row],[SISA X]])</f>
        <v/>
      </c>
      <c r="AU559" s="4" t="str">
        <f ca="1">IF(Table1[[#This Row],[QTY_ECER_MG_4]]="","",Table1[[#This Row],[STN SISA X]])</f>
        <v/>
      </c>
      <c r="AV559" s="4">
        <f ca="1">IF(Table1[[#This Row],[CTN_MG_4]]="","",COUNT(AS$6:AS559))</f>
        <v>66</v>
      </c>
      <c r="AW559" s="4">
        <f ca="1">IF(Table1[[#This Row],[ID_4]]="",IF(Table1[[#This Row],[ID_3]]="",IF(Table1[[#This Row],[ID_2]]="",IF(Table1[[#This Row],[ID_1]]="","",1),2),3),4)</f>
        <v>4</v>
      </c>
      <c r="AX559" s="3">
        <f ca="1">INDEX([1]!NOTA[TGL_H],Table1[[#This Row],[//NOTA]])</f>
        <v>45131</v>
      </c>
    </row>
    <row r="560" spans="1:50" x14ac:dyDescent="0.25">
      <c r="A560" s="1">
        <v>687</v>
      </c>
      <c r="D560" s="4" t="str">
        <f ca="1">INDEX([1]!NOTA[NB NOTA_C_QTY],Table1[[#This Row],[//NOTA]])</f>
        <v>kenkopencil2b6191hijaucaphitam20grsartomoro</v>
      </c>
      <c r="E560" s="4" t="str">
        <f ca="1">INDEX([1]!NOTA[NB NOTA_C_QTY],Table1[[#This Row],[//NOTA]])&amp;Table1[[#This Row],[MINGGU]]</f>
        <v>kenkopencil2b6191hijaucaphitam20grsartomoro4</v>
      </c>
      <c r="F560" s="4">
        <f t="shared" si="14"/>
        <v>687</v>
      </c>
      <c r="G560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60" s="4">
        <f ca="1">MATCH(Table1[[#This Row],[NB NOTA_C_QTY]],[2]!db[NB NOTA_C_QTY+F],0)</f>
        <v>723</v>
      </c>
      <c r="I560" s="4" t="str">
        <f ca="1">INDEX(INDIRECT($4:$4),Table1[//DB])</f>
        <v>Pensil Kenko 2B-6191 Hijau cap hitam</v>
      </c>
      <c r="J560" s="4" t="str">
        <f ca="1">INDEX(INDIRECT($4:$4),Table1[//DB])</f>
        <v>ARTO MORO</v>
      </c>
      <c r="K560" s="5" t="str">
        <f ca="1">INDEX(INDIRECT($4:$4),Table1[//DB])</f>
        <v>KENKO</v>
      </c>
      <c r="L560" s="4" t="str">
        <f ca="1">INDEX(INDIRECT($4:$4),Table1[//DB])</f>
        <v>20 GRS</v>
      </c>
      <c r="M560" s="4" t="str">
        <f ca="1">INDEX(INDIRECT($4:$4),Table1[//DB])</f>
        <v>pensil</v>
      </c>
      <c r="N560" s="4" t="str">
        <f ca="1">INDEX(INDIRECT($4:$4),Table1[//DB])</f>
        <v>20</v>
      </c>
      <c r="O560" s="4" t="str">
        <f ca="1">INDEX(INDIRECT($4:$4),Table1[//DB])</f>
        <v>GRS</v>
      </c>
      <c r="P560" s="4">
        <f ca="1">INDEX(INDIRECT($4:$4),Table1[//DB])</f>
        <v>12</v>
      </c>
      <c r="Q560" s="4" t="str">
        <f ca="1">INDEX(INDIRECT($4:$4),Table1[//DB])</f>
        <v>LSN</v>
      </c>
      <c r="R560" s="4">
        <f ca="1">INDEX(INDIRECT($4:$4),Table1[//DB])</f>
        <v>12</v>
      </c>
      <c r="S560" s="4" t="str">
        <f ca="1">INDEX(INDIRECT($4:$4),Table1[//DB])</f>
        <v>PCS</v>
      </c>
      <c r="T560" s="4">
        <f ca="1">INDEX(INDIRECT($4:$4),Table1[//DB])</f>
        <v>2880</v>
      </c>
      <c r="U560" s="4" t="str">
        <f ca="1">INDEX(INDIRECT($4:$4),Table1[//DB])</f>
        <v>PCS</v>
      </c>
      <c r="V560" s="4"/>
      <c r="W560" s="2">
        <f>INDEX([1]!NOTA[C],Table1[[#This Row],[//NOTA]])</f>
        <v>2</v>
      </c>
      <c r="X560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560" s="2">
        <f ca="1">INDEX(INDIRECT($2:$2),Table1[//NOTA])</f>
        <v>2</v>
      </c>
      <c r="Z560" s="2">
        <f>IF(Table1[[#This Row],[CTN]]&lt;1,"",INDEX([1]!NOTA[QTY],Table1[[#This Row],[//NOTA]]))</f>
        <v>0</v>
      </c>
      <c r="AA560" s="2">
        <f>IF(Table1[[#This Row],[CTN]]&lt;1,"",INDEX([1]!NOTA[STN],Table1[[#This Row],[//NOTA]]))</f>
        <v>0</v>
      </c>
      <c r="AB56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5760</v>
      </c>
      <c r="AC560" s="4" t="str">
        <f>IF(Table1[[#This Row],[CTN]]&lt;1,INDEX([1]!NOTA[QTY],Table1[[#This Row],[//NOTA]]),"")</f>
        <v/>
      </c>
      <c r="AD560" s="4" t="str">
        <f>IF(Table1[[#This Row],[SISA]]="","",INDEX([1]!NOTA[STN],Table1[[#This Row],[//NOTA]]))</f>
        <v/>
      </c>
      <c r="AE56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60" s="2" t="str">
        <f>IF(Table1[[#This Row],[SISA X]]="","",Table1[[#This Row],[STN X]])</f>
        <v/>
      </c>
      <c r="AG560" s="2" t="str">
        <f ca="1">IF(AND(AX$5:AX$592&gt;=$3:$3,AX$5:AX$592&lt;=$4:$4),Table1[[#This Row],[CTN]],"")</f>
        <v/>
      </c>
      <c r="AH560" s="2" t="str">
        <f ca="1">IF(Table1[[#This Row],[CTN_MG_1]]="","",Table1[[#This Row],[SISA X]])</f>
        <v/>
      </c>
      <c r="AI560" s="2" t="str">
        <f ca="1">IF(Table1[[#This Row],[QTY_ECER_MG_1]]="","",Table1[[#This Row],[STN SISA X]])</f>
        <v/>
      </c>
      <c r="AJ560" s="2" t="str">
        <f ca="1">IF(Table1[[#This Row],[CTN_MG_1]]="","",COUNT(AG$6:AG560))</f>
        <v/>
      </c>
      <c r="AK560" s="2" t="str">
        <f ca="1">IF(AND(Table1[TGL_H]&gt;=$3:$3,Table1[TGL_H]&lt;=$4:$4),Table1[CTN],"")</f>
        <v/>
      </c>
      <c r="AL560" s="2" t="str">
        <f ca="1">IF(Table1[[#This Row],[CTN_MG_2]]="","",Table1[[#This Row],[SISA X]])</f>
        <v/>
      </c>
      <c r="AM560" s="2" t="str">
        <f ca="1">IF(Table1[[#This Row],[QTY_ECER_MG_2]]="","",Table1[[#This Row],[STN SISA X]])</f>
        <v/>
      </c>
      <c r="AN560" s="2" t="str">
        <f ca="1">IF(Table1[[#This Row],[CTN_MG_2]]="","",COUNT(AK$6:AK560))</f>
        <v/>
      </c>
      <c r="AO560" s="2" t="str">
        <f ca="1">IF(AND(AX$5:AX$592&gt;=$3:$3,AX$5:AX$592&lt;=$4:$4),Table1[[#This Row],[CTN]],"")</f>
        <v/>
      </c>
      <c r="AP560" s="2" t="str">
        <f ca="1">IF(Table1[[#This Row],[CTN_MG_3]]="","",Table1[[#This Row],[SISA X]])</f>
        <v/>
      </c>
      <c r="AQ560" s="2" t="str">
        <f ca="1">IF(Table1[[#This Row],[QTY_ECER_MG_3]]="","",Table1[[#This Row],[STN SISA X]])</f>
        <v/>
      </c>
      <c r="AR560" s="4" t="str">
        <f ca="1">IF(Table1[[#This Row],[CTN_MG_3]]="","",COUNT(AO$6:AO560))</f>
        <v/>
      </c>
      <c r="AS560" s="4">
        <f ca="1">IF(AND(Table1[[#This Row],[TGL_H]]&gt;=$3:$3,Table1[[#This Row],[TGL_H]]&lt;=$4:$4),Table1[[#This Row],[CTN]],"")</f>
        <v>2</v>
      </c>
      <c r="AT560" s="4" t="str">
        <f ca="1">IF(Table1[[#This Row],[CTN_MG_4]]="","",Table1[[#This Row],[SISA X]])</f>
        <v/>
      </c>
      <c r="AU560" s="4" t="str">
        <f ca="1">IF(Table1[[#This Row],[QTY_ECER_MG_4]]="","",Table1[[#This Row],[STN SISA X]])</f>
        <v/>
      </c>
      <c r="AV560" s="4">
        <f ca="1">IF(Table1[[#This Row],[CTN_MG_4]]="","",COUNT(AS$6:AS560))</f>
        <v>67</v>
      </c>
      <c r="AW560" s="4">
        <f ca="1">IF(Table1[[#This Row],[ID_4]]="",IF(Table1[[#This Row],[ID_3]]="",IF(Table1[[#This Row],[ID_2]]="",IF(Table1[[#This Row],[ID_1]]="","",1),2),3),4)</f>
        <v>4</v>
      </c>
      <c r="AX560" s="3">
        <f ca="1">INDEX([1]!NOTA[TGL_H],Table1[[#This Row],[//NOTA]])</f>
        <v>45131</v>
      </c>
    </row>
    <row r="561" spans="1:50" x14ac:dyDescent="0.25">
      <c r="A561" s="1">
        <v>688</v>
      </c>
      <c r="D561" s="4" t="str">
        <f ca="1">INDEX([1]!NOTA[NB NOTA_C_QTY],Table1[[#This Row],[//NOTA]])</f>
        <v>kenkogelpenwinjellerke600black12grsartomoro</v>
      </c>
      <c r="E561" s="4" t="str">
        <f ca="1">INDEX([1]!NOTA[NB NOTA_C_QTY],Table1[[#This Row],[//NOTA]])&amp;Table1[[#This Row],[MINGGU]]</f>
        <v>kenkogelpenwinjellerke600black12grsartomoro4</v>
      </c>
      <c r="F561" s="4">
        <f t="shared" si="14"/>
        <v>688</v>
      </c>
      <c r="G561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61" s="4">
        <f ca="1">MATCH(Table1[[#This Row],[NB NOTA_C_QTY]],[2]!db[NB NOTA_C_QTY+F],0)</f>
        <v>409</v>
      </c>
      <c r="I561" s="4" t="str">
        <f ca="1">INDEX(INDIRECT($4:$4),Table1[//DB])</f>
        <v>Bp Kenko Winjeller KE-600 hitam</v>
      </c>
      <c r="J561" s="4" t="str">
        <f ca="1">INDEX(INDIRECT($4:$4),Table1[//DB])</f>
        <v>ARTO MORO</v>
      </c>
      <c r="K561" s="5" t="str">
        <f ca="1">INDEX(INDIRECT($4:$4),Table1[//DB])</f>
        <v>KENKO</v>
      </c>
      <c r="L561" s="4" t="str">
        <f ca="1">INDEX(INDIRECT($4:$4),Table1[//DB])</f>
        <v>12 GRS</v>
      </c>
      <c r="M561" s="4" t="str">
        <f ca="1">INDEX(INDIRECT($4:$4),Table1[//DB])</f>
        <v>pen</v>
      </c>
      <c r="N561" s="4" t="str">
        <f ca="1">INDEX(INDIRECT($4:$4),Table1[//DB])</f>
        <v>12</v>
      </c>
      <c r="O561" s="4" t="str">
        <f ca="1">INDEX(INDIRECT($4:$4),Table1[//DB])</f>
        <v>GRS</v>
      </c>
      <c r="P561" s="4">
        <f ca="1">INDEX(INDIRECT($4:$4),Table1[//DB])</f>
        <v>12</v>
      </c>
      <c r="Q561" s="4" t="str">
        <f ca="1">INDEX(INDIRECT($4:$4),Table1[//DB])</f>
        <v>LSN</v>
      </c>
      <c r="R561" s="4">
        <f ca="1">INDEX(INDIRECT($4:$4),Table1[//DB])</f>
        <v>12</v>
      </c>
      <c r="S561" s="4" t="str">
        <f ca="1">INDEX(INDIRECT($4:$4),Table1[//DB])</f>
        <v>PCS</v>
      </c>
      <c r="T561" s="4">
        <f ca="1">INDEX(INDIRECT($4:$4),Table1[//DB])</f>
        <v>1728</v>
      </c>
      <c r="U561" s="4" t="str">
        <f ca="1">INDEX(INDIRECT($4:$4),Table1[//DB])</f>
        <v>PCS</v>
      </c>
      <c r="V561" s="4"/>
      <c r="W561" s="2">
        <f>INDEX([1]!NOTA[C],Table1[[#This Row],[//NOTA]])</f>
        <v>2</v>
      </c>
      <c r="X561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561" s="2">
        <f ca="1">INDEX(INDIRECT($2:$2),Table1[//NOTA])</f>
        <v>1</v>
      </c>
      <c r="Z561" s="2">
        <f>IF(Table1[[#This Row],[CTN]]&lt;1,"",INDEX([1]!NOTA[QTY],Table1[[#This Row],[//NOTA]]))</f>
        <v>0</v>
      </c>
      <c r="AA561" s="2">
        <f>IF(Table1[[#This Row],[CTN]]&lt;1,"",INDEX([1]!NOTA[STN],Table1[[#This Row],[//NOTA]]))</f>
        <v>0</v>
      </c>
      <c r="AB56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3456</v>
      </c>
      <c r="AC561" s="4" t="str">
        <f>IF(Table1[[#This Row],[CTN]]&lt;1,INDEX([1]!NOTA[QTY],Table1[[#This Row],[//NOTA]]),"")</f>
        <v/>
      </c>
      <c r="AD561" s="4" t="str">
        <f>IF(Table1[[#This Row],[SISA]]="","",INDEX([1]!NOTA[STN],Table1[[#This Row],[//NOTA]]))</f>
        <v/>
      </c>
      <c r="AE56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61" s="2" t="str">
        <f>IF(Table1[[#This Row],[SISA X]]="","",Table1[[#This Row],[STN X]])</f>
        <v/>
      </c>
      <c r="AG561" s="2" t="str">
        <f ca="1">IF(AND(AX$5:AX$592&gt;=$3:$3,AX$5:AX$592&lt;=$4:$4),Table1[[#This Row],[CTN]],"")</f>
        <v/>
      </c>
      <c r="AH561" s="2" t="str">
        <f ca="1">IF(Table1[[#This Row],[CTN_MG_1]]="","",Table1[[#This Row],[SISA X]])</f>
        <v/>
      </c>
      <c r="AI561" s="2" t="str">
        <f ca="1">IF(Table1[[#This Row],[QTY_ECER_MG_1]]="","",Table1[[#This Row],[STN SISA X]])</f>
        <v/>
      </c>
      <c r="AJ561" s="2" t="str">
        <f ca="1">IF(Table1[[#This Row],[CTN_MG_1]]="","",COUNT(AG$6:AG561))</f>
        <v/>
      </c>
      <c r="AK561" s="2" t="str">
        <f ca="1">IF(AND(Table1[TGL_H]&gt;=$3:$3,Table1[TGL_H]&lt;=$4:$4),Table1[CTN],"")</f>
        <v/>
      </c>
      <c r="AL561" s="2" t="str">
        <f ca="1">IF(Table1[[#This Row],[CTN_MG_2]]="","",Table1[[#This Row],[SISA X]])</f>
        <v/>
      </c>
      <c r="AM561" s="2" t="str">
        <f ca="1">IF(Table1[[#This Row],[QTY_ECER_MG_2]]="","",Table1[[#This Row],[STN SISA X]])</f>
        <v/>
      </c>
      <c r="AN561" s="2" t="str">
        <f ca="1">IF(Table1[[#This Row],[CTN_MG_2]]="","",COUNT(AK$6:AK561))</f>
        <v/>
      </c>
      <c r="AO561" s="2" t="str">
        <f ca="1">IF(AND(AX$5:AX$592&gt;=$3:$3,AX$5:AX$592&lt;=$4:$4),Table1[[#This Row],[CTN]],"")</f>
        <v/>
      </c>
      <c r="AP561" s="2" t="str">
        <f ca="1">IF(Table1[[#This Row],[CTN_MG_3]]="","",Table1[[#This Row],[SISA X]])</f>
        <v/>
      </c>
      <c r="AQ561" s="2" t="str">
        <f ca="1">IF(Table1[[#This Row],[QTY_ECER_MG_3]]="","",Table1[[#This Row],[STN SISA X]])</f>
        <v/>
      </c>
      <c r="AR561" s="4" t="str">
        <f ca="1">IF(Table1[[#This Row],[CTN_MG_3]]="","",COUNT(AO$6:AO561))</f>
        <v/>
      </c>
      <c r="AS561" s="4">
        <f ca="1">IF(AND(Table1[[#This Row],[TGL_H]]&gt;=$3:$3,Table1[[#This Row],[TGL_H]]&lt;=$4:$4),Table1[[#This Row],[CTN]],"")</f>
        <v>2</v>
      </c>
      <c r="AT561" s="4" t="str">
        <f ca="1">IF(Table1[[#This Row],[CTN_MG_4]]="","",Table1[[#This Row],[SISA X]])</f>
        <v/>
      </c>
      <c r="AU561" s="4" t="str">
        <f ca="1">IF(Table1[[#This Row],[QTY_ECER_MG_4]]="","",Table1[[#This Row],[STN SISA X]])</f>
        <v/>
      </c>
      <c r="AV561" s="4">
        <f ca="1">IF(Table1[[#This Row],[CTN_MG_4]]="","",COUNT(AS$6:AS561))</f>
        <v>68</v>
      </c>
      <c r="AW561" s="4">
        <f ca="1">IF(Table1[[#This Row],[ID_4]]="",IF(Table1[[#This Row],[ID_3]]="",IF(Table1[[#This Row],[ID_2]]="",IF(Table1[[#This Row],[ID_1]]="","",1),2),3),4)</f>
        <v>4</v>
      </c>
      <c r="AX561" s="3">
        <f ca="1">INDEX([1]!NOTA[TGL_H],Table1[[#This Row],[//NOTA]])</f>
        <v>45131</v>
      </c>
    </row>
    <row r="562" spans="1:50" x14ac:dyDescent="0.25">
      <c r="A562" s="1">
        <v>690</v>
      </c>
      <c r="D562" s="4" t="str">
        <f ca="1">INDEX([1]!NOTA[NB NOTA_C_QTY],Table1[[#This Row],[//NOTA]])</f>
        <v>bsr180'10cmner80lsnuntana</v>
      </c>
      <c r="E562" s="4" t="str">
        <f ca="1">INDEX([1]!NOTA[NB NOTA_C_QTY],Table1[[#This Row],[//NOTA]])&amp;Table1[[#This Row],[MINGGU]]</f>
        <v>bsr180'10cmner80lsnuntana4</v>
      </c>
      <c r="F562" s="4">
        <f t="shared" si="14"/>
        <v>690</v>
      </c>
      <c r="G562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62" s="4" t="e">
        <f ca="1">MATCH(Table1[[#This Row],[NB NOTA_C_QTY]],[2]!db[NB NOTA_C_QTY+F],0)</f>
        <v>#N/A</v>
      </c>
      <c r="I562" s="4" t="e">
        <f ca="1">INDEX(INDIRECT($4:$4),Table1[//DB])</f>
        <v>#N/A</v>
      </c>
      <c r="J562" s="4" t="e">
        <f ca="1">INDEX(INDIRECT($4:$4),Table1[//DB])</f>
        <v>#N/A</v>
      </c>
      <c r="K562" s="5" t="e">
        <f ca="1">INDEX(INDIRECT($4:$4),Table1[//DB])</f>
        <v>#N/A</v>
      </c>
      <c r="L562" s="4" t="e">
        <f ca="1">INDEX(INDIRECT($4:$4),Table1[//DB])</f>
        <v>#N/A</v>
      </c>
      <c r="M562" s="4" t="e">
        <f ca="1">INDEX(INDIRECT($4:$4),Table1[//DB])</f>
        <v>#N/A</v>
      </c>
      <c r="N562" s="4" t="e">
        <f ca="1">INDEX(INDIRECT($4:$4),Table1[//DB])</f>
        <v>#N/A</v>
      </c>
      <c r="O562" s="4" t="e">
        <f ca="1">INDEX(INDIRECT($4:$4),Table1[//DB])</f>
        <v>#N/A</v>
      </c>
      <c r="P562" s="4" t="e">
        <f ca="1">INDEX(INDIRECT($4:$4),Table1[//DB])</f>
        <v>#N/A</v>
      </c>
      <c r="Q562" s="4" t="e">
        <f ca="1">INDEX(INDIRECT($4:$4),Table1[//DB])</f>
        <v>#N/A</v>
      </c>
      <c r="R562" s="4" t="e">
        <f ca="1">INDEX(INDIRECT($4:$4),Table1[//DB])</f>
        <v>#N/A</v>
      </c>
      <c r="S562" s="4" t="e">
        <f ca="1">INDEX(INDIRECT($4:$4),Table1[//DB])</f>
        <v>#N/A</v>
      </c>
      <c r="T562" s="4" t="e">
        <f ca="1">INDEX(INDIRECT($4:$4),Table1[//DB])</f>
        <v>#N/A</v>
      </c>
      <c r="U562" s="4" t="e">
        <f ca="1">INDEX(INDIRECT($4:$4),Table1[//DB])</f>
        <v>#N/A</v>
      </c>
      <c r="V562" s="4"/>
      <c r="W562" s="2">
        <f>INDEX([1]!NOTA[C],Table1[[#This Row],[//NOTA]])</f>
        <v>1</v>
      </c>
      <c r="X562" s="2" t="e">
        <f ca="1">IF(Table1[[#This Row],[Column5]]/Table1[[#This Row],[QTY X]]=Table1[[#This Row],[CTN]],Table1[[#This Row],[Column5]]/Table1[[#This Row],[QTY X]],Table1[[#This Row],[Column5]]/Table1[[#This Row],[QTY X]]&amp;" xxx ")</f>
        <v>#N/A</v>
      </c>
      <c r="Y562" s="2">
        <f ca="1">INDEX(INDIRECT($2:$2),Table1[//NOTA])</f>
        <v>1</v>
      </c>
      <c r="Z562" s="2">
        <f>IF(Table1[[#This Row],[CTN]]&lt;1,"",INDEX([1]!NOTA[QTY],Table1[[#This Row],[//NOTA]]))</f>
        <v>80</v>
      </c>
      <c r="AA562" s="2" t="str">
        <f>IF(Table1[[#This Row],[CTN]]&lt;1,"",INDEX([1]!NOTA[STN],Table1[[#This Row],[//NOTA]]))</f>
        <v>LSN</v>
      </c>
      <c r="AB562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960</v>
      </c>
      <c r="AC562" s="4" t="str">
        <f>IF(Table1[[#This Row],[CTN]]&lt;1,INDEX([1]!NOTA[QTY],Table1[[#This Row],[//NOTA]]),"")</f>
        <v/>
      </c>
      <c r="AD562" s="4" t="str">
        <f>IF(Table1[[#This Row],[SISA]]="","",INDEX([1]!NOTA[STN],Table1[[#This Row],[//NOTA]]))</f>
        <v/>
      </c>
      <c r="AE56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62" s="2" t="str">
        <f>IF(Table1[[#This Row],[SISA X]]="","",Table1[[#This Row],[STN X]])</f>
        <v/>
      </c>
      <c r="AG562" s="2" t="str">
        <f ca="1">IF(AND(AX$5:AX$592&gt;=$3:$3,AX$5:AX$592&lt;=$4:$4),Table1[[#This Row],[CTN]],"")</f>
        <v/>
      </c>
      <c r="AH562" s="2" t="str">
        <f ca="1">IF(Table1[[#This Row],[CTN_MG_1]]="","",Table1[[#This Row],[SISA X]])</f>
        <v/>
      </c>
      <c r="AI562" s="2" t="str">
        <f ca="1">IF(Table1[[#This Row],[QTY_ECER_MG_1]]="","",Table1[[#This Row],[STN SISA X]])</f>
        <v/>
      </c>
      <c r="AJ562" s="2" t="str">
        <f ca="1">IF(Table1[[#This Row],[CTN_MG_1]]="","",COUNT(AG$6:AG562))</f>
        <v/>
      </c>
      <c r="AK562" s="2" t="str">
        <f ca="1">IF(AND(Table1[TGL_H]&gt;=$3:$3,Table1[TGL_H]&lt;=$4:$4),Table1[CTN],"")</f>
        <v/>
      </c>
      <c r="AL562" s="2" t="str">
        <f ca="1">IF(Table1[[#This Row],[CTN_MG_2]]="","",Table1[[#This Row],[SISA X]])</f>
        <v/>
      </c>
      <c r="AM562" s="2" t="str">
        <f ca="1">IF(Table1[[#This Row],[QTY_ECER_MG_2]]="","",Table1[[#This Row],[STN SISA X]])</f>
        <v/>
      </c>
      <c r="AN562" s="2" t="str">
        <f ca="1">IF(Table1[[#This Row],[CTN_MG_2]]="","",COUNT(AK$6:AK562))</f>
        <v/>
      </c>
      <c r="AO562" s="2" t="str">
        <f ca="1">IF(AND(AX$5:AX$592&gt;=$3:$3,AX$5:AX$592&lt;=$4:$4),Table1[[#This Row],[CTN]],"")</f>
        <v/>
      </c>
      <c r="AP562" s="2" t="str">
        <f ca="1">IF(Table1[[#This Row],[CTN_MG_3]]="","",Table1[[#This Row],[SISA X]])</f>
        <v/>
      </c>
      <c r="AQ562" s="2" t="str">
        <f ca="1">IF(Table1[[#This Row],[QTY_ECER_MG_3]]="","",Table1[[#This Row],[STN SISA X]])</f>
        <v/>
      </c>
      <c r="AR562" s="4" t="str">
        <f ca="1">IF(Table1[[#This Row],[CTN_MG_3]]="","",COUNT(AO$6:AO562))</f>
        <v/>
      </c>
      <c r="AS562" s="4">
        <f ca="1">IF(AND(Table1[[#This Row],[TGL_H]]&gt;=$3:$3,Table1[[#This Row],[TGL_H]]&lt;=$4:$4),Table1[[#This Row],[CTN]],"")</f>
        <v>1</v>
      </c>
      <c r="AT562" s="4" t="str">
        <f ca="1">IF(Table1[[#This Row],[CTN_MG_4]]="","",Table1[[#This Row],[SISA X]])</f>
        <v/>
      </c>
      <c r="AU562" s="4" t="str">
        <f ca="1">IF(Table1[[#This Row],[QTY_ECER_MG_4]]="","",Table1[[#This Row],[STN SISA X]])</f>
        <v/>
      </c>
      <c r="AV562" s="4">
        <f ca="1">IF(Table1[[#This Row],[CTN_MG_4]]="","",COUNT(AS$6:AS562))</f>
        <v>69</v>
      </c>
      <c r="AW562" s="4">
        <f ca="1">IF(Table1[[#This Row],[ID_4]]="",IF(Table1[[#This Row],[ID_3]]="",IF(Table1[[#This Row],[ID_2]]="",IF(Table1[[#This Row],[ID_1]]="","",1),2),3),4)</f>
        <v>4</v>
      </c>
      <c r="AX562" s="3">
        <f ca="1">INDEX([1]!NOTA[TGL_H],Table1[[#This Row],[//NOTA]])</f>
        <v>45132</v>
      </c>
    </row>
    <row r="563" spans="1:50" x14ac:dyDescent="0.25">
      <c r="A563" s="1">
        <v>691</v>
      </c>
      <c r="D563" s="4" t="str">
        <f ca="1">INDEX([1]!NOTA[NB NOTA_C_QTY],Table1[[#This Row],[//NOTA]])</f>
        <v>bsr180'10cmner80lsnuntana</v>
      </c>
      <c r="E563" s="4" t="str">
        <f ca="1">INDEX([1]!NOTA[NB NOTA_C_QTY],Table1[[#This Row],[//NOTA]])&amp;Table1[[#This Row],[MINGGU]]</f>
        <v>bsr180'10cmner80lsnuntana4</v>
      </c>
      <c r="F563" s="4">
        <f t="shared" si="14"/>
        <v>691</v>
      </c>
      <c r="G563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63" s="4" t="e">
        <f ca="1">MATCH(Table1[[#This Row],[NB NOTA_C_QTY]],[2]!db[NB NOTA_C_QTY+F],0)</f>
        <v>#N/A</v>
      </c>
      <c r="I563" s="4" t="e">
        <f ca="1">INDEX(INDIRECT($4:$4),Table1[//DB])</f>
        <v>#N/A</v>
      </c>
      <c r="J563" s="4" t="e">
        <f ca="1">INDEX(INDIRECT($4:$4),Table1[//DB])</f>
        <v>#N/A</v>
      </c>
      <c r="K563" s="5" t="e">
        <f ca="1">INDEX(INDIRECT($4:$4),Table1[//DB])</f>
        <v>#N/A</v>
      </c>
      <c r="L563" s="4" t="e">
        <f ca="1">INDEX(INDIRECT($4:$4),Table1[//DB])</f>
        <v>#N/A</v>
      </c>
      <c r="M563" s="4" t="e">
        <f ca="1">INDEX(INDIRECT($4:$4),Table1[//DB])</f>
        <v>#N/A</v>
      </c>
      <c r="N563" s="4" t="e">
        <f ca="1">INDEX(INDIRECT($4:$4),Table1[//DB])</f>
        <v>#N/A</v>
      </c>
      <c r="O563" s="4" t="e">
        <f ca="1">INDEX(INDIRECT($4:$4),Table1[//DB])</f>
        <v>#N/A</v>
      </c>
      <c r="P563" s="4" t="e">
        <f ca="1">INDEX(INDIRECT($4:$4),Table1[//DB])</f>
        <v>#N/A</v>
      </c>
      <c r="Q563" s="4" t="e">
        <f ca="1">INDEX(INDIRECT($4:$4),Table1[//DB])</f>
        <v>#N/A</v>
      </c>
      <c r="R563" s="4" t="e">
        <f ca="1">INDEX(INDIRECT($4:$4),Table1[//DB])</f>
        <v>#N/A</v>
      </c>
      <c r="S563" s="4" t="e">
        <f ca="1">INDEX(INDIRECT($4:$4),Table1[//DB])</f>
        <v>#N/A</v>
      </c>
      <c r="T563" s="4" t="e">
        <f ca="1">INDEX(INDIRECT($4:$4),Table1[//DB])</f>
        <v>#N/A</v>
      </c>
      <c r="U563" s="4" t="e">
        <f ca="1">INDEX(INDIRECT($4:$4),Table1[//DB])</f>
        <v>#N/A</v>
      </c>
      <c r="V563" s="4"/>
      <c r="W563" s="2">
        <f>INDEX([1]!NOTA[C],Table1[[#This Row],[//NOTA]])</f>
        <v>1</v>
      </c>
      <c r="X563" s="2" t="e">
        <f ca="1">IF(Table1[[#This Row],[Column5]]/Table1[[#This Row],[QTY X]]=Table1[[#This Row],[CTN]],Table1[[#This Row],[Column5]]/Table1[[#This Row],[QTY X]],Table1[[#This Row],[Column5]]/Table1[[#This Row],[QTY X]]&amp;" xxx ")</f>
        <v>#N/A</v>
      </c>
      <c r="Y563" s="2">
        <f ca="1">INDEX(INDIRECT($2:$2),Table1[//NOTA])</f>
        <v>1</v>
      </c>
      <c r="Z563" s="2">
        <f>IF(Table1[[#This Row],[CTN]]&lt;1,"",INDEX([1]!NOTA[QTY],Table1[[#This Row],[//NOTA]]))</f>
        <v>80</v>
      </c>
      <c r="AA563" s="2" t="str">
        <f>IF(Table1[[#This Row],[CTN]]&lt;1,"",INDEX([1]!NOTA[STN],Table1[[#This Row],[//NOTA]]))</f>
        <v>LSN</v>
      </c>
      <c r="AB563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960</v>
      </c>
      <c r="AC563" s="4" t="str">
        <f>IF(Table1[[#This Row],[CTN]]&lt;1,INDEX([1]!NOTA[QTY],Table1[[#This Row],[//NOTA]]),"")</f>
        <v/>
      </c>
      <c r="AD563" s="4" t="str">
        <f>IF(Table1[[#This Row],[SISA]]="","",INDEX([1]!NOTA[STN],Table1[[#This Row],[//NOTA]]))</f>
        <v/>
      </c>
      <c r="AE56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63" s="2" t="str">
        <f>IF(Table1[[#This Row],[SISA X]]="","",Table1[[#This Row],[STN X]])</f>
        <v/>
      </c>
      <c r="AG563" s="2" t="str">
        <f ca="1">IF(AND(AX$5:AX$592&gt;=$3:$3,AX$5:AX$592&lt;=$4:$4),Table1[[#This Row],[CTN]],"")</f>
        <v/>
      </c>
      <c r="AH563" s="2" t="str">
        <f ca="1">IF(Table1[[#This Row],[CTN_MG_1]]="","",Table1[[#This Row],[SISA X]])</f>
        <v/>
      </c>
      <c r="AI563" s="2" t="str">
        <f ca="1">IF(Table1[[#This Row],[QTY_ECER_MG_1]]="","",Table1[[#This Row],[STN SISA X]])</f>
        <v/>
      </c>
      <c r="AJ563" s="2" t="str">
        <f ca="1">IF(Table1[[#This Row],[CTN_MG_1]]="","",COUNT(AG$6:AG563))</f>
        <v/>
      </c>
      <c r="AK563" s="2" t="str">
        <f ca="1">IF(AND(Table1[TGL_H]&gt;=$3:$3,Table1[TGL_H]&lt;=$4:$4),Table1[CTN],"")</f>
        <v/>
      </c>
      <c r="AL563" s="2" t="str">
        <f ca="1">IF(Table1[[#This Row],[CTN_MG_2]]="","",Table1[[#This Row],[SISA X]])</f>
        <v/>
      </c>
      <c r="AM563" s="2" t="str">
        <f ca="1">IF(Table1[[#This Row],[QTY_ECER_MG_2]]="","",Table1[[#This Row],[STN SISA X]])</f>
        <v/>
      </c>
      <c r="AN563" s="2" t="str">
        <f ca="1">IF(Table1[[#This Row],[CTN_MG_2]]="","",COUNT(AK$6:AK563))</f>
        <v/>
      </c>
      <c r="AO563" s="2" t="str">
        <f ca="1">IF(AND(AX$5:AX$592&gt;=$3:$3,AX$5:AX$592&lt;=$4:$4),Table1[[#This Row],[CTN]],"")</f>
        <v/>
      </c>
      <c r="AP563" s="2" t="str">
        <f ca="1">IF(Table1[[#This Row],[CTN_MG_3]]="","",Table1[[#This Row],[SISA X]])</f>
        <v/>
      </c>
      <c r="AQ563" s="2" t="str">
        <f ca="1">IF(Table1[[#This Row],[QTY_ECER_MG_3]]="","",Table1[[#This Row],[STN SISA X]])</f>
        <v/>
      </c>
      <c r="AR563" s="4" t="str">
        <f ca="1">IF(Table1[[#This Row],[CTN_MG_3]]="","",COUNT(AO$6:AO563))</f>
        <v/>
      </c>
      <c r="AS563" s="4">
        <f ca="1">IF(AND(Table1[[#This Row],[TGL_H]]&gt;=$3:$3,Table1[[#This Row],[TGL_H]]&lt;=$4:$4),Table1[[#This Row],[CTN]],"")</f>
        <v>1</v>
      </c>
      <c r="AT563" s="4" t="str">
        <f ca="1">IF(Table1[[#This Row],[CTN_MG_4]]="","",Table1[[#This Row],[SISA X]])</f>
        <v/>
      </c>
      <c r="AU563" s="4" t="str">
        <f ca="1">IF(Table1[[#This Row],[QTY_ECER_MG_4]]="","",Table1[[#This Row],[STN SISA X]])</f>
        <v/>
      </c>
      <c r="AV563" s="4">
        <f ca="1">IF(Table1[[#This Row],[CTN_MG_4]]="","",COUNT(AS$6:AS563))</f>
        <v>70</v>
      </c>
      <c r="AW563" s="4">
        <f ca="1">IF(Table1[[#This Row],[ID_4]]="",IF(Table1[[#This Row],[ID_3]]="",IF(Table1[[#This Row],[ID_2]]="",IF(Table1[[#This Row],[ID_1]]="","",1),2),3),4)</f>
        <v>4</v>
      </c>
      <c r="AX563" s="3">
        <f ca="1">INDEX([1]!NOTA[TGL_H],Table1[[#This Row],[//NOTA]])</f>
        <v>45132</v>
      </c>
    </row>
    <row r="564" spans="1:50" x14ac:dyDescent="0.25">
      <c r="A564" s="1">
        <v>693</v>
      </c>
      <c r="D564" s="4" t="str">
        <f ca="1">INDEX([1]!NOTA[NB NOTA_C_QTY],Table1[[#This Row],[//NOTA]])</f>
        <v>bt30cm100lsnuntana</v>
      </c>
      <c r="E564" s="4" t="str">
        <f ca="1">INDEX([1]!NOTA[NB NOTA_C_QTY],Table1[[#This Row],[//NOTA]])&amp;Table1[[#This Row],[MINGGU]]</f>
        <v>bt30cm100lsnuntana4</v>
      </c>
      <c r="F564" s="4">
        <f t="shared" si="14"/>
        <v>693</v>
      </c>
      <c r="G564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64" s="4">
        <f ca="1">MATCH(Table1[[#This Row],[NB NOTA_C_QTY]],[2]!db[NB NOTA_C_QTY+F],0)</f>
        <v>1645</v>
      </c>
      <c r="I564" s="4" t="str">
        <f ca="1">INDEX(INDIRECT($4:$4),Table1[//DB])</f>
        <v>Garisan BT 30cm</v>
      </c>
      <c r="J564" s="4" t="str">
        <f ca="1">INDEX(INDIRECT($4:$4),Table1[//DB])</f>
        <v>UNTANA</v>
      </c>
      <c r="K564" s="5" t="str">
        <f ca="1">INDEX(INDIRECT($4:$4),Table1[//DB])</f>
        <v>PPW</v>
      </c>
      <c r="L564" s="4" t="str">
        <f ca="1">INDEX(INDIRECT($4:$4),Table1[//DB])</f>
        <v>100 LSN</v>
      </c>
      <c r="M564" s="4" t="str">
        <f ca="1">INDEX(INDIRECT($4:$4),Table1[//DB])</f>
        <v>garisan</v>
      </c>
      <c r="N564" s="4" t="str">
        <f ca="1">INDEX(INDIRECT($4:$4),Table1[//DB])</f>
        <v>100</v>
      </c>
      <c r="O564" s="4" t="str">
        <f ca="1">INDEX(INDIRECT($4:$4),Table1[//DB])</f>
        <v>LSN</v>
      </c>
      <c r="P564" s="4">
        <f ca="1">INDEX(INDIRECT($4:$4),Table1[//DB])</f>
        <v>12</v>
      </c>
      <c r="Q564" s="4" t="str">
        <f ca="1">INDEX(INDIRECT($4:$4),Table1[//DB])</f>
        <v>PCS</v>
      </c>
      <c r="R564" s="4" t="str">
        <f ca="1">INDEX(INDIRECT($4:$4),Table1[//DB])</f>
        <v/>
      </c>
      <c r="S564" s="4" t="str">
        <f ca="1">INDEX(INDIRECT($4:$4),Table1[//DB])</f>
        <v/>
      </c>
      <c r="T564" s="4">
        <f ca="1">INDEX(INDIRECT($4:$4),Table1[//DB])</f>
        <v>1200</v>
      </c>
      <c r="U564" s="4" t="str">
        <f ca="1">INDEX(INDIRECT($4:$4),Table1[//DB])</f>
        <v>PCS</v>
      </c>
      <c r="V564" s="4"/>
      <c r="W564" s="2">
        <f>INDEX([1]!NOTA[C],Table1[[#This Row],[//NOTA]])</f>
        <v>8</v>
      </c>
      <c r="X564" s="2">
        <f ca="1">IF(Table1[[#This Row],[Column5]]/Table1[[#This Row],[QTY X]]=Table1[[#This Row],[CTN]],Table1[[#This Row],[Column5]]/Table1[[#This Row],[QTY X]],Table1[[#This Row],[Column5]]/Table1[[#This Row],[QTY X]]&amp;" xxx ")</f>
        <v>8</v>
      </c>
      <c r="Y564" s="2">
        <f ca="1">INDEX(INDIRECT($2:$2),Table1[//NOTA])</f>
        <v>6</v>
      </c>
      <c r="Z564" s="2">
        <f>IF(Table1[[#This Row],[CTN]]&lt;1,"",INDEX([1]!NOTA[QTY],Table1[[#This Row],[//NOTA]]))</f>
        <v>800</v>
      </c>
      <c r="AA564" s="2" t="str">
        <f>IF(Table1[[#This Row],[CTN]]&lt;1,"",INDEX([1]!NOTA[STN],Table1[[#This Row],[//NOTA]]))</f>
        <v>LSN</v>
      </c>
      <c r="AB564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9600</v>
      </c>
      <c r="AC564" s="4" t="str">
        <f>IF(Table1[[#This Row],[CTN]]&lt;1,INDEX([1]!NOTA[QTY],Table1[[#This Row],[//NOTA]]),"")</f>
        <v/>
      </c>
      <c r="AD564" s="4" t="str">
        <f>IF(Table1[[#This Row],[SISA]]="","",INDEX([1]!NOTA[STN],Table1[[#This Row],[//NOTA]]))</f>
        <v/>
      </c>
      <c r="AE56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64" s="2" t="str">
        <f>IF(Table1[[#This Row],[SISA X]]="","",Table1[[#This Row],[STN X]])</f>
        <v/>
      </c>
      <c r="AG564" s="2" t="str">
        <f ca="1">IF(AND(AX$5:AX$592&gt;=$3:$3,AX$5:AX$592&lt;=$4:$4),Table1[[#This Row],[CTN]],"")</f>
        <v/>
      </c>
      <c r="AH564" s="2" t="str">
        <f ca="1">IF(Table1[[#This Row],[CTN_MG_1]]="","",Table1[[#This Row],[SISA X]])</f>
        <v/>
      </c>
      <c r="AI564" s="2" t="str">
        <f ca="1">IF(Table1[[#This Row],[QTY_ECER_MG_1]]="","",Table1[[#This Row],[STN SISA X]])</f>
        <v/>
      </c>
      <c r="AJ564" s="2" t="str">
        <f ca="1">IF(Table1[[#This Row],[CTN_MG_1]]="","",COUNT(AG$6:AG564))</f>
        <v/>
      </c>
      <c r="AK564" s="2" t="str">
        <f ca="1">IF(AND(Table1[TGL_H]&gt;=$3:$3,Table1[TGL_H]&lt;=$4:$4),Table1[CTN],"")</f>
        <v/>
      </c>
      <c r="AL564" s="2" t="str">
        <f ca="1">IF(Table1[[#This Row],[CTN_MG_2]]="","",Table1[[#This Row],[SISA X]])</f>
        <v/>
      </c>
      <c r="AM564" s="2" t="str">
        <f ca="1">IF(Table1[[#This Row],[QTY_ECER_MG_2]]="","",Table1[[#This Row],[STN SISA X]])</f>
        <v/>
      </c>
      <c r="AN564" s="2" t="str">
        <f ca="1">IF(Table1[[#This Row],[CTN_MG_2]]="","",COUNT(AK$6:AK564))</f>
        <v/>
      </c>
      <c r="AO564" s="2" t="str">
        <f ca="1">IF(AND(AX$5:AX$592&gt;=$3:$3,AX$5:AX$592&lt;=$4:$4),Table1[[#This Row],[CTN]],"")</f>
        <v/>
      </c>
      <c r="AP564" s="2" t="str">
        <f ca="1">IF(Table1[[#This Row],[CTN_MG_3]]="","",Table1[[#This Row],[SISA X]])</f>
        <v/>
      </c>
      <c r="AQ564" s="2" t="str">
        <f ca="1">IF(Table1[[#This Row],[QTY_ECER_MG_3]]="","",Table1[[#This Row],[STN SISA X]])</f>
        <v/>
      </c>
      <c r="AR564" s="4" t="str">
        <f ca="1">IF(Table1[[#This Row],[CTN_MG_3]]="","",COUNT(AO$6:AO564))</f>
        <v/>
      </c>
      <c r="AS564" s="4">
        <f ca="1">IF(AND(Table1[[#This Row],[TGL_H]]&gt;=$3:$3,Table1[[#This Row],[TGL_H]]&lt;=$4:$4),Table1[[#This Row],[CTN]],"")</f>
        <v>8</v>
      </c>
      <c r="AT564" s="4" t="str">
        <f ca="1">IF(Table1[[#This Row],[CTN_MG_4]]="","",Table1[[#This Row],[SISA X]])</f>
        <v/>
      </c>
      <c r="AU564" s="4" t="str">
        <f ca="1">IF(Table1[[#This Row],[QTY_ECER_MG_4]]="","",Table1[[#This Row],[STN SISA X]])</f>
        <v/>
      </c>
      <c r="AV564" s="4">
        <f ca="1">IF(Table1[[#This Row],[CTN_MG_4]]="","",COUNT(AS$6:AS564))</f>
        <v>71</v>
      </c>
      <c r="AW564" s="4">
        <f ca="1">IF(Table1[[#This Row],[ID_4]]="",IF(Table1[[#This Row],[ID_3]]="",IF(Table1[[#This Row],[ID_2]]="",IF(Table1[[#This Row],[ID_1]]="","",1),2),3),4)</f>
        <v>4</v>
      </c>
      <c r="AX564" s="3">
        <f ca="1">INDEX([1]!NOTA[TGL_H],Table1[[#This Row],[//NOTA]])</f>
        <v>45132</v>
      </c>
    </row>
    <row r="565" spans="1:50" x14ac:dyDescent="0.25">
      <c r="A565" s="1">
        <v>694</v>
      </c>
      <c r="D565" s="4" t="str">
        <f ca="1">INDEX([1]!NOTA[NB NOTA_C_QTY],Table1[[#This Row],[//NOTA]])</f>
        <v>bt20cm100lsnuntana</v>
      </c>
      <c r="E565" s="4" t="str">
        <f ca="1">INDEX([1]!NOTA[NB NOTA_C_QTY],Table1[[#This Row],[//NOTA]])&amp;Table1[[#This Row],[MINGGU]]</f>
        <v>bt20cm100lsnuntana4</v>
      </c>
      <c r="F565" s="4">
        <f t="shared" si="14"/>
        <v>694</v>
      </c>
      <c r="G565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65" s="4">
        <f ca="1">MATCH(Table1[[#This Row],[NB NOTA_C_QTY]],[2]!db[NB NOTA_C_QTY+F],0)</f>
        <v>1644</v>
      </c>
      <c r="I565" s="4" t="str">
        <f ca="1">INDEX(INDIRECT($4:$4),Table1[//DB])</f>
        <v>Garisan BT 20cm</v>
      </c>
      <c r="J565" s="4" t="str">
        <f ca="1">INDEX(INDIRECT($4:$4),Table1[//DB])</f>
        <v>UNTANA</v>
      </c>
      <c r="K565" s="5" t="str">
        <f ca="1">INDEX(INDIRECT($4:$4),Table1[//DB])</f>
        <v>PPW</v>
      </c>
      <c r="L565" s="4" t="str">
        <f ca="1">INDEX(INDIRECT($4:$4),Table1[//DB])</f>
        <v>100 LSN</v>
      </c>
      <c r="M565" s="4" t="str">
        <f ca="1">INDEX(INDIRECT($4:$4),Table1[//DB])</f>
        <v>garisan</v>
      </c>
      <c r="N565" s="4" t="str">
        <f ca="1">INDEX(INDIRECT($4:$4),Table1[//DB])</f>
        <v>100</v>
      </c>
      <c r="O565" s="4" t="str">
        <f ca="1">INDEX(INDIRECT($4:$4),Table1[//DB])</f>
        <v>LSN</v>
      </c>
      <c r="P565" s="4">
        <f ca="1">INDEX(INDIRECT($4:$4),Table1[//DB])</f>
        <v>12</v>
      </c>
      <c r="Q565" s="4" t="str">
        <f ca="1">INDEX(INDIRECT($4:$4),Table1[//DB])</f>
        <v>PCS</v>
      </c>
      <c r="R565" s="4" t="str">
        <f ca="1">INDEX(INDIRECT($4:$4),Table1[//DB])</f>
        <v/>
      </c>
      <c r="S565" s="4" t="str">
        <f ca="1">INDEX(INDIRECT($4:$4),Table1[//DB])</f>
        <v/>
      </c>
      <c r="T565" s="4">
        <f ca="1">INDEX(INDIRECT($4:$4),Table1[//DB])</f>
        <v>1200</v>
      </c>
      <c r="U565" s="4" t="str">
        <f ca="1">INDEX(INDIRECT($4:$4),Table1[//DB])</f>
        <v>PCS</v>
      </c>
      <c r="V565" s="4"/>
      <c r="W565" s="2">
        <f>INDEX([1]!NOTA[C],Table1[[#This Row],[//NOTA]])</f>
        <v>4</v>
      </c>
      <c r="X565" s="2">
        <f ca="1">IF(Table1[[#This Row],[Column5]]/Table1[[#This Row],[QTY X]]=Table1[[#This Row],[CTN]],Table1[[#This Row],[Column5]]/Table1[[#This Row],[QTY X]],Table1[[#This Row],[Column5]]/Table1[[#This Row],[QTY X]]&amp;" xxx ")</f>
        <v>4</v>
      </c>
      <c r="Y565" s="2">
        <f ca="1">INDEX(INDIRECT($2:$2),Table1[//NOTA])</f>
        <v>4</v>
      </c>
      <c r="Z565" s="2">
        <f>IF(Table1[[#This Row],[CTN]]&lt;1,"",INDEX([1]!NOTA[QTY],Table1[[#This Row],[//NOTA]]))</f>
        <v>400</v>
      </c>
      <c r="AA565" s="2" t="str">
        <f>IF(Table1[[#This Row],[CTN]]&lt;1,"",INDEX([1]!NOTA[STN],Table1[[#This Row],[//NOTA]]))</f>
        <v>LSN</v>
      </c>
      <c r="AB565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4800</v>
      </c>
      <c r="AC565" s="4" t="str">
        <f>IF(Table1[[#This Row],[CTN]]&lt;1,INDEX([1]!NOTA[QTY],Table1[[#This Row],[//NOTA]]),"")</f>
        <v/>
      </c>
      <c r="AD565" s="4" t="str">
        <f>IF(Table1[[#This Row],[SISA]]="","",INDEX([1]!NOTA[STN],Table1[[#This Row],[//NOTA]]))</f>
        <v/>
      </c>
      <c r="AE56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65" s="2" t="str">
        <f>IF(Table1[[#This Row],[SISA X]]="","",Table1[[#This Row],[STN X]])</f>
        <v/>
      </c>
      <c r="AG565" s="2" t="str">
        <f ca="1">IF(AND(AX$5:AX$592&gt;=$3:$3,AX$5:AX$592&lt;=$4:$4),Table1[[#This Row],[CTN]],"")</f>
        <v/>
      </c>
      <c r="AH565" s="2" t="str">
        <f ca="1">IF(Table1[[#This Row],[CTN_MG_1]]="","",Table1[[#This Row],[SISA X]])</f>
        <v/>
      </c>
      <c r="AI565" s="2" t="str">
        <f ca="1">IF(Table1[[#This Row],[QTY_ECER_MG_1]]="","",Table1[[#This Row],[STN SISA X]])</f>
        <v/>
      </c>
      <c r="AJ565" s="2" t="str">
        <f ca="1">IF(Table1[[#This Row],[CTN_MG_1]]="","",COUNT(AG$6:AG565))</f>
        <v/>
      </c>
      <c r="AK565" s="2" t="str">
        <f ca="1">IF(AND(Table1[TGL_H]&gt;=$3:$3,Table1[TGL_H]&lt;=$4:$4),Table1[CTN],"")</f>
        <v/>
      </c>
      <c r="AL565" s="2" t="str">
        <f ca="1">IF(Table1[[#This Row],[CTN_MG_2]]="","",Table1[[#This Row],[SISA X]])</f>
        <v/>
      </c>
      <c r="AM565" s="2" t="str">
        <f ca="1">IF(Table1[[#This Row],[QTY_ECER_MG_2]]="","",Table1[[#This Row],[STN SISA X]])</f>
        <v/>
      </c>
      <c r="AN565" s="2" t="str">
        <f ca="1">IF(Table1[[#This Row],[CTN_MG_2]]="","",COUNT(AK$6:AK565))</f>
        <v/>
      </c>
      <c r="AO565" s="2" t="str">
        <f ca="1">IF(AND(AX$5:AX$592&gt;=$3:$3,AX$5:AX$592&lt;=$4:$4),Table1[[#This Row],[CTN]],"")</f>
        <v/>
      </c>
      <c r="AP565" s="2" t="str">
        <f ca="1">IF(Table1[[#This Row],[CTN_MG_3]]="","",Table1[[#This Row],[SISA X]])</f>
        <v/>
      </c>
      <c r="AQ565" s="2" t="str">
        <f ca="1">IF(Table1[[#This Row],[QTY_ECER_MG_3]]="","",Table1[[#This Row],[STN SISA X]])</f>
        <v/>
      </c>
      <c r="AR565" s="4" t="str">
        <f ca="1">IF(Table1[[#This Row],[CTN_MG_3]]="","",COUNT(AO$6:AO565))</f>
        <v/>
      </c>
      <c r="AS565" s="4">
        <f ca="1">IF(AND(Table1[[#This Row],[TGL_H]]&gt;=$3:$3,Table1[[#This Row],[TGL_H]]&lt;=$4:$4),Table1[[#This Row],[CTN]],"")</f>
        <v>4</v>
      </c>
      <c r="AT565" s="4" t="str">
        <f ca="1">IF(Table1[[#This Row],[CTN_MG_4]]="","",Table1[[#This Row],[SISA X]])</f>
        <v/>
      </c>
      <c r="AU565" s="4" t="str">
        <f ca="1">IF(Table1[[#This Row],[QTY_ECER_MG_4]]="","",Table1[[#This Row],[STN SISA X]])</f>
        <v/>
      </c>
      <c r="AV565" s="4">
        <f ca="1">IF(Table1[[#This Row],[CTN_MG_4]]="","",COUNT(AS$6:AS565))</f>
        <v>72</v>
      </c>
      <c r="AW565" s="4">
        <f ca="1">IF(Table1[[#This Row],[ID_4]]="",IF(Table1[[#This Row],[ID_3]]="",IF(Table1[[#This Row],[ID_2]]="",IF(Table1[[#This Row],[ID_1]]="","",1),2),3),4)</f>
        <v>4</v>
      </c>
      <c r="AX565" s="3">
        <f ca="1">INDEX([1]!NOTA[TGL_H],Table1[[#This Row],[//NOTA]])</f>
        <v>45132</v>
      </c>
    </row>
    <row r="566" spans="1:50" x14ac:dyDescent="0.25">
      <c r="A566" s="1">
        <v>696</v>
      </c>
      <c r="D566" s="4" t="str">
        <f ca="1">INDEX([1]!NOTA[NB NOTA_C_QTY],Table1[[#This Row],[//NOTA]])</f>
        <v>dust25x4500roluntana</v>
      </c>
      <c r="E566" s="4" t="str">
        <f ca="1">INDEX([1]!NOTA[NB NOTA_C_QTY],Table1[[#This Row],[//NOTA]])&amp;Table1[[#This Row],[MINGGU]]</f>
        <v>dust25x4500roluntana4</v>
      </c>
      <c r="F566" s="4">
        <f t="shared" si="14"/>
        <v>696</v>
      </c>
      <c r="G566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66" s="4" t="e">
        <f ca="1">MATCH(Table1[[#This Row],[NB NOTA_C_QTY]],[2]!db[NB NOTA_C_QTY+F],0)</f>
        <v>#N/A</v>
      </c>
      <c r="I566" s="4" t="e">
        <f ca="1">INDEX(INDIRECT($4:$4),Table1[//DB])</f>
        <v>#N/A</v>
      </c>
      <c r="J566" s="4" t="e">
        <f ca="1">INDEX(INDIRECT($4:$4),Table1[//DB])</f>
        <v>#N/A</v>
      </c>
      <c r="K566" s="5" t="e">
        <f ca="1">INDEX(INDIRECT($4:$4),Table1[//DB])</f>
        <v>#N/A</v>
      </c>
      <c r="L566" s="4" t="e">
        <f ca="1">INDEX(INDIRECT($4:$4),Table1[//DB])</f>
        <v>#N/A</v>
      </c>
      <c r="M566" s="4" t="e">
        <f ca="1">INDEX(INDIRECT($4:$4),Table1[//DB])</f>
        <v>#N/A</v>
      </c>
      <c r="N566" s="4" t="e">
        <f ca="1">INDEX(INDIRECT($4:$4),Table1[//DB])</f>
        <v>#N/A</v>
      </c>
      <c r="O566" s="4" t="e">
        <f ca="1">INDEX(INDIRECT($4:$4),Table1[//DB])</f>
        <v>#N/A</v>
      </c>
      <c r="P566" s="4" t="e">
        <f ca="1">INDEX(INDIRECT($4:$4),Table1[//DB])</f>
        <v>#N/A</v>
      </c>
      <c r="Q566" s="4" t="e">
        <f ca="1">INDEX(INDIRECT($4:$4),Table1[//DB])</f>
        <v>#N/A</v>
      </c>
      <c r="R566" s="4" t="e">
        <f ca="1">INDEX(INDIRECT($4:$4),Table1[//DB])</f>
        <v>#N/A</v>
      </c>
      <c r="S566" s="4" t="e">
        <f ca="1">INDEX(INDIRECT($4:$4),Table1[//DB])</f>
        <v>#N/A</v>
      </c>
      <c r="T566" s="4" t="e">
        <f ca="1">INDEX(INDIRECT($4:$4),Table1[//DB])</f>
        <v>#N/A</v>
      </c>
      <c r="U566" s="4" t="e">
        <f ca="1">INDEX(INDIRECT($4:$4),Table1[//DB])</f>
        <v>#N/A</v>
      </c>
      <c r="V566" s="4"/>
      <c r="W566" s="2">
        <f>INDEX([1]!NOTA[C],Table1[[#This Row],[//NOTA]])</f>
        <v>2</v>
      </c>
      <c r="X566" s="2" t="e">
        <f ca="1">IF(Table1[[#This Row],[Column5]]/Table1[[#This Row],[QTY X]]=Table1[[#This Row],[CTN]],Table1[[#This Row],[Column5]]/Table1[[#This Row],[QTY X]],Table1[[#This Row],[Column5]]/Table1[[#This Row],[QTY X]]&amp;" xxx ")</f>
        <v>#N/A</v>
      </c>
      <c r="Y566" s="2">
        <f ca="1">INDEX(INDIRECT($2:$2),Table1[//NOTA])</f>
        <v>0</v>
      </c>
      <c r="Z566" s="2">
        <f>IF(Table1[[#This Row],[CTN]]&lt;1,"",INDEX([1]!NOTA[QTY],Table1[[#This Row],[//NOTA]]))</f>
        <v>1000</v>
      </c>
      <c r="AA566" s="2" t="str">
        <f>IF(Table1[[#This Row],[CTN]]&lt;1,"",INDEX([1]!NOTA[STN],Table1[[#This Row],[//NOTA]]))</f>
        <v>ROL</v>
      </c>
      <c r="AB566" s="2" t="e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#N/A</v>
      </c>
      <c r="AC566" s="4" t="str">
        <f>IF(Table1[[#This Row],[CTN]]&lt;1,INDEX([1]!NOTA[QTY],Table1[[#This Row],[//NOTA]]),"")</f>
        <v/>
      </c>
      <c r="AD566" s="4" t="str">
        <f>IF(Table1[[#This Row],[SISA]]="","",INDEX([1]!NOTA[STN],Table1[[#This Row],[//NOTA]]))</f>
        <v/>
      </c>
      <c r="AE56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66" s="2" t="str">
        <f>IF(Table1[[#This Row],[SISA X]]="","",Table1[[#This Row],[STN X]])</f>
        <v/>
      </c>
      <c r="AG566" s="2" t="str">
        <f ca="1">IF(AND(AX$5:AX$592&gt;=$3:$3,AX$5:AX$592&lt;=$4:$4),Table1[[#This Row],[CTN]],"")</f>
        <v/>
      </c>
      <c r="AH566" s="2" t="str">
        <f ca="1">IF(Table1[[#This Row],[CTN_MG_1]]="","",Table1[[#This Row],[SISA X]])</f>
        <v/>
      </c>
      <c r="AI566" s="2" t="str">
        <f ca="1">IF(Table1[[#This Row],[QTY_ECER_MG_1]]="","",Table1[[#This Row],[STN SISA X]])</f>
        <v/>
      </c>
      <c r="AJ566" s="2" t="str">
        <f ca="1">IF(Table1[[#This Row],[CTN_MG_1]]="","",COUNT(AG$6:AG566))</f>
        <v/>
      </c>
      <c r="AK566" s="2" t="str">
        <f ca="1">IF(AND(Table1[TGL_H]&gt;=$3:$3,Table1[TGL_H]&lt;=$4:$4),Table1[CTN],"")</f>
        <v/>
      </c>
      <c r="AL566" s="2" t="str">
        <f ca="1">IF(Table1[[#This Row],[CTN_MG_2]]="","",Table1[[#This Row],[SISA X]])</f>
        <v/>
      </c>
      <c r="AM566" s="2" t="str">
        <f ca="1">IF(Table1[[#This Row],[QTY_ECER_MG_2]]="","",Table1[[#This Row],[STN SISA X]])</f>
        <v/>
      </c>
      <c r="AN566" s="2" t="str">
        <f ca="1">IF(Table1[[#This Row],[CTN_MG_2]]="","",COUNT(AK$6:AK566))</f>
        <v/>
      </c>
      <c r="AO566" s="2" t="str">
        <f ca="1">IF(AND(AX$5:AX$592&gt;=$3:$3,AX$5:AX$592&lt;=$4:$4),Table1[[#This Row],[CTN]],"")</f>
        <v/>
      </c>
      <c r="AP566" s="2" t="str">
        <f ca="1">IF(Table1[[#This Row],[CTN_MG_3]]="","",Table1[[#This Row],[SISA X]])</f>
        <v/>
      </c>
      <c r="AQ566" s="2" t="str">
        <f ca="1">IF(Table1[[#This Row],[QTY_ECER_MG_3]]="","",Table1[[#This Row],[STN SISA X]])</f>
        <v/>
      </c>
      <c r="AR566" s="4" t="str">
        <f ca="1">IF(Table1[[#This Row],[CTN_MG_3]]="","",COUNT(AO$6:AO566))</f>
        <v/>
      </c>
      <c r="AS566" s="4">
        <f ca="1">IF(AND(Table1[[#This Row],[TGL_H]]&gt;=$3:$3,Table1[[#This Row],[TGL_H]]&lt;=$4:$4),Table1[[#This Row],[CTN]],"")</f>
        <v>2</v>
      </c>
      <c r="AT566" s="4" t="str">
        <f ca="1">IF(Table1[[#This Row],[CTN_MG_4]]="","",Table1[[#This Row],[SISA X]])</f>
        <v/>
      </c>
      <c r="AU566" s="4" t="str">
        <f ca="1">IF(Table1[[#This Row],[QTY_ECER_MG_4]]="","",Table1[[#This Row],[STN SISA X]])</f>
        <v/>
      </c>
      <c r="AV566" s="4">
        <f ca="1">IF(Table1[[#This Row],[CTN_MG_4]]="","",COUNT(AS$6:AS566))</f>
        <v>73</v>
      </c>
      <c r="AW566" s="4">
        <f ca="1">IF(Table1[[#This Row],[ID_4]]="",IF(Table1[[#This Row],[ID_3]]="",IF(Table1[[#This Row],[ID_2]]="",IF(Table1[[#This Row],[ID_1]]="","",1),2),3),4)</f>
        <v>4</v>
      </c>
      <c r="AX566" s="3">
        <f ca="1">INDEX([1]!NOTA[TGL_H],Table1[[#This Row],[//NOTA]])</f>
        <v>45132</v>
      </c>
    </row>
    <row r="567" spans="1:50" x14ac:dyDescent="0.25">
      <c r="A567" s="1">
        <v>701</v>
      </c>
      <c r="D567" s="4" t="str">
        <f ca="1">INDEX([1]!NOTA[NB NOTA_C_QTY],Table1[[#This Row],[//NOTA]])</f>
        <v>pckb90585x21mobil2ssn120pcsuntana</v>
      </c>
      <c r="E567" s="4" t="str">
        <f ca="1">INDEX([1]!NOTA[NB NOTA_C_QTY],Table1[[#This Row],[//NOTA]])&amp;Table1[[#This Row],[MINGGU]]</f>
        <v>pckb90585x21mobil2ssn120pcsuntana4</v>
      </c>
      <c r="F567" s="4">
        <f t="shared" si="14"/>
        <v>701</v>
      </c>
      <c r="G567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67" s="4" t="e">
        <f ca="1">MATCH(Table1[[#This Row],[NB NOTA_C_QTY]],[2]!db[NB NOTA_C_QTY+F],0)</f>
        <v>#N/A</v>
      </c>
      <c r="I567" s="4" t="e">
        <f ca="1">INDEX(INDIRECT($4:$4),Table1[//DB])</f>
        <v>#N/A</v>
      </c>
      <c r="J567" s="4" t="e">
        <f ca="1">INDEX(INDIRECT($4:$4),Table1[//DB])</f>
        <v>#N/A</v>
      </c>
      <c r="K567" s="5" t="e">
        <f ca="1">INDEX(INDIRECT($4:$4),Table1[//DB])</f>
        <v>#N/A</v>
      </c>
      <c r="L567" s="4" t="e">
        <f ca="1">INDEX(INDIRECT($4:$4),Table1[//DB])</f>
        <v>#N/A</v>
      </c>
      <c r="M567" s="4" t="e">
        <f ca="1">INDEX(INDIRECT($4:$4),Table1[//DB])</f>
        <v>#N/A</v>
      </c>
      <c r="N567" s="4" t="e">
        <f ca="1">INDEX(INDIRECT($4:$4),Table1[//DB])</f>
        <v>#N/A</v>
      </c>
      <c r="O567" s="4" t="e">
        <f ca="1">INDEX(INDIRECT($4:$4),Table1[//DB])</f>
        <v>#N/A</v>
      </c>
      <c r="P567" s="4" t="e">
        <f ca="1">INDEX(INDIRECT($4:$4),Table1[//DB])</f>
        <v>#N/A</v>
      </c>
      <c r="Q567" s="4" t="e">
        <f ca="1">INDEX(INDIRECT($4:$4),Table1[//DB])</f>
        <v>#N/A</v>
      </c>
      <c r="R567" s="4" t="e">
        <f ca="1">INDEX(INDIRECT($4:$4),Table1[//DB])</f>
        <v>#N/A</v>
      </c>
      <c r="S567" s="4" t="e">
        <f ca="1">INDEX(INDIRECT($4:$4),Table1[//DB])</f>
        <v>#N/A</v>
      </c>
      <c r="T567" s="4" t="e">
        <f ca="1">INDEX(INDIRECT($4:$4),Table1[//DB])</f>
        <v>#N/A</v>
      </c>
      <c r="U567" s="4" t="e">
        <f ca="1">INDEX(INDIRECT($4:$4),Table1[//DB])</f>
        <v>#N/A</v>
      </c>
      <c r="V567" s="4"/>
      <c r="W567" s="2">
        <f>INDEX([1]!NOTA[C],Table1[[#This Row],[//NOTA]])</f>
        <v>10</v>
      </c>
      <c r="X567" s="2" t="e">
        <f ca="1">IF(Table1[[#This Row],[Column5]]/Table1[[#This Row],[QTY X]]=Table1[[#This Row],[CTN]],Table1[[#This Row],[Column5]]/Table1[[#This Row],[QTY X]],Table1[[#This Row],[Column5]]/Table1[[#This Row],[QTY X]]&amp;" xxx ")</f>
        <v>#N/A</v>
      </c>
      <c r="Y567" s="2">
        <f ca="1">INDEX(INDIRECT($2:$2),Table1[//NOTA])</f>
        <v>1</v>
      </c>
      <c r="Z567" s="2">
        <f>IF(Table1[[#This Row],[CTN]]&lt;1,"",INDEX([1]!NOTA[QTY],Table1[[#This Row],[//NOTA]]))</f>
        <v>1200</v>
      </c>
      <c r="AA567" s="2" t="str">
        <f>IF(Table1[[#This Row],[CTN]]&lt;1,"",INDEX([1]!NOTA[STN],Table1[[#This Row],[//NOTA]]))</f>
        <v>PCS</v>
      </c>
      <c r="AB567" s="2" t="e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#N/A</v>
      </c>
      <c r="AC567" s="4" t="str">
        <f>IF(Table1[[#This Row],[CTN]]&lt;1,INDEX([1]!NOTA[QTY],Table1[[#This Row],[//NOTA]]),"")</f>
        <v/>
      </c>
      <c r="AD567" s="4" t="str">
        <f>IF(Table1[[#This Row],[SISA]]="","",INDEX([1]!NOTA[STN],Table1[[#This Row],[//NOTA]]))</f>
        <v/>
      </c>
      <c r="AE56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67" s="2" t="str">
        <f>IF(Table1[[#This Row],[SISA X]]="","",Table1[[#This Row],[STN X]])</f>
        <v/>
      </c>
      <c r="AG567" s="2" t="str">
        <f ca="1">IF(AND(AX$5:AX$592&gt;=$3:$3,AX$5:AX$592&lt;=$4:$4),Table1[[#This Row],[CTN]],"")</f>
        <v/>
      </c>
      <c r="AH567" s="2" t="str">
        <f ca="1">IF(Table1[[#This Row],[CTN_MG_1]]="","",Table1[[#This Row],[SISA X]])</f>
        <v/>
      </c>
      <c r="AI567" s="2" t="str">
        <f ca="1">IF(Table1[[#This Row],[QTY_ECER_MG_1]]="","",Table1[[#This Row],[STN SISA X]])</f>
        <v/>
      </c>
      <c r="AJ567" s="2" t="str">
        <f ca="1">IF(Table1[[#This Row],[CTN_MG_1]]="","",COUNT(AG$6:AG567))</f>
        <v/>
      </c>
      <c r="AK567" s="2" t="str">
        <f ca="1">IF(AND(Table1[TGL_H]&gt;=$3:$3,Table1[TGL_H]&lt;=$4:$4),Table1[CTN],"")</f>
        <v/>
      </c>
      <c r="AL567" s="2" t="str">
        <f ca="1">IF(Table1[[#This Row],[CTN_MG_2]]="","",Table1[[#This Row],[SISA X]])</f>
        <v/>
      </c>
      <c r="AM567" s="2" t="str">
        <f ca="1">IF(Table1[[#This Row],[QTY_ECER_MG_2]]="","",Table1[[#This Row],[STN SISA X]])</f>
        <v/>
      </c>
      <c r="AN567" s="2" t="str">
        <f ca="1">IF(Table1[[#This Row],[CTN_MG_2]]="","",COUNT(AK$6:AK567))</f>
        <v/>
      </c>
      <c r="AO567" s="2" t="str">
        <f ca="1">IF(AND(AX$5:AX$592&gt;=$3:$3,AX$5:AX$592&lt;=$4:$4),Table1[[#This Row],[CTN]],"")</f>
        <v/>
      </c>
      <c r="AP567" s="2" t="str">
        <f ca="1">IF(Table1[[#This Row],[CTN_MG_3]]="","",Table1[[#This Row],[SISA X]])</f>
        <v/>
      </c>
      <c r="AQ567" s="2" t="str">
        <f ca="1">IF(Table1[[#This Row],[QTY_ECER_MG_3]]="","",Table1[[#This Row],[STN SISA X]])</f>
        <v/>
      </c>
      <c r="AR567" s="4" t="str">
        <f ca="1">IF(Table1[[#This Row],[CTN_MG_3]]="","",COUNT(AO$6:AO567))</f>
        <v/>
      </c>
      <c r="AS567" s="4">
        <f ca="1">IF(AND(Table1[[#This Row],[TGL_H]]&gt;=$3:$3,Table1[[#This Row],[TGL_H]]&lt;=$4:$4),Table1[[#This Row],[CTN]],"")</f>
        <v>10</v>
      </c>
      <c r="AT567" s="4" t="str">
        <f ca="1">IF(Table1[[#This Row],[CTN_MG_4]]="","",Table1[[#This Row],[SISA X]])</f>
        <v/>
      </c>
      <c r="AU567" s="4" t="str">
        <f ca="1">IF(Table1[[#This Row],[QTY_ECER_MG_4]]="","",Table1[[#This Row],[STN SISA X]])</f>
        <v/>
      </c>
      <c r="AV567" s="4">
        <f ca="1">IF(Table1[[#This Row],[CTN_MG_4]]="","",COUNT(AS$6:AS567))</f>
        <v>74</v>
      </c>
      <c r="AW567" s="4">
        <f ca="1">IF(Table1[[#This Row],[ID_4]]="",IF(Table1[[#This Row],[ID_3]]="",IF(Table1[[#This Row],[ID_2]]="",IF(Table1[[#This Row],[ID_1]]="","",1),2),3),4)</f>
        <v>4</v>
      </c>
      <c r="AX567" s="3">
        <f ca="1">INDEX([1]!NOTA[TGL_H],Table1[[#This Row],[//NOTA]])</f>
        <v>45132</v>
      </c>
    </row>
    <row r="568" spans="1:50" x14ac:dyDescent="0.25">
      <c r="A568" s="1">
        <v>703</v>
      </c>
      <c r="D568" s="4" t="str">
        <f ca="1">INDEX([1]!NOTA[NB NOTA_C_QTY],Table1[[#This Row],[//NOTA]])</f>
        <v>bindernotegastab5cl1909college96pcsuntana</v>
      </c>
      <c r="E568" s="4" t="str">
        <f ca="1">INDEX([1]!NOTA[NB NOTA_C_QTY],Table1[[#This Row],[//NOTA]])&amp;Table1[[#This Row],[MINGGU]]</f>
        <v>bindernotegastab5cl1909college96pcsuntana4</v>
      </c>
      <c r="F568" s="4">
        <f t="shared" si="14"/>
        <v>703</v>
      </c>
      <c r="G568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68" s="4" t="e">
        <f ca="1">MATCH(Table1[[#This Row],[NB NOTA_C_QTY]],[2]!db[NB NOTA_C_QTY+F],0)</f>
        <v>#N/A</v>
      </c>
      <c r="I568" s="4" t="e">
        <f ca="1">INDEX(INDIRECT($4:$4),Table1[//DB])</f>
        <v>#N/A</v>
      </c>
      <c r="J568" s="4" t="e">
        <f ca="1">INDEX(INDIRECT($4:$4),Table1[//DB])</f>
        <v>#N/A</v>
      </c>
      <c r="K568" s="5" t="e">
        <f ca="1">INDEX(INDIRECT($4:$4),Table1[//DB])</f>
        <v>#N/A</v>
      </c>
      <c r="L568" s="4" t="e">
        <f ca="1">INDEX(INDIRECT($4:$4),Table1[//DB])</f>
        <v>#N/A</v>
      </c>
      <c r="M568" s="4" t="e">
        <f ca="1">INDEX(INDIRECT($4:$4),Table1[//DB])</f>
        <v>#N/A</v>
      </c>
      <c r="N568" s="4" t="e">
        <f ca="1">INDEX(INDIRECT($4:$4),Table1[//DB])</f>
        <v>#N/A</v>
      </c>
      <c r="O568" s="4" t="e">
        <f ca="1">INDEX(INDIRECT($4:$4),Table1[//DB])</f>
        <v>#N/A</v>
      </c>
      <c r="P568" s="4" t="e">
        <f ca="1">INDEX(INDIRECT($4:$4),Table1[//DB])</f>
        <v>#N/A</v>
      </c>
      <c r="Q568" s="4" t="e">
        <f ca="1">INDEX(INDIRECT($4:$4),Table1[//DB])</f>
        <v>#N/A</v>
      </c>
      <c r="R568" s="4" t="e">
        <f ca="1">INDEX(INDIRECT($4:$4),Table1[//DB])</f>
        <v>#N/A</v>
      </c>
      <c r="S568" s="4" t="e">
        <f ca="1">INDEX(INDIRECT($4:$4),Table1[//DB])</f>
        <v>#N/A</v>
      </c>
      <c r="T568" s="4" t="e">
        <f ca="1">INDEX(INDIRECT($4:$4),Table1[//DB])</f>
        <v>#N/A</v>
      </c>
      <c r="U568" s="4" t="e">
        <f ca="1">INDEX(INDIRECT($4:$4),Table1[//DB])</f>
        <v>#N/A</v>
      </c>
      <c r="V568" s="4"/>
      <c r="W568" s="2">
        <f>INDEX([1]!NOTA[C],Table1[[#This Row],[//NOTA]])</f>
        <v>2</v>
      </c>
      <c r="X568" s="2" t="e">
        <f ca="1">IF(Table1[[#This Row],[Column5]]/Table1[[#This Row],[QTY X]]=Table1[[#This Row],[CTN]],Table1[[#This Row],[Column5]]/Table1[[#This Row],[QTY X]],Table1[[#This Row],[Column5]]/Table1[[#This Row],[QTY X]]&amp;" xxx ")</f>
        <v>#N/A</v>
      </c>
      <c r="Y568" s="2">
        <f ca="1">INDEX(INDIRECT($2:$2),Table1[//NOTA])</f>
        <v>1</v>
      </c>
      <c r="Z568" s="2">
        <f>IF(Table1[[#This Row],[CTN]]&lt;1,"",INDEX([1]!NOTA[QTY],Table1[[#This Row],[//NOTA]]))</f>
        <v>192</v>
      </c>
      <c r="AA568" s="2" t="str">
        <f>IF(Table1[[#This Row],[CTN]]&lt;1,"",INDEX([1]!NOTA[STN],Table1[[#This Row],[//NOTA]]))</f>
        <v>PCS</v>
      </c>
      <c r="AB568" s="2" t="e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#N/A</v>
      </c>
      <c r="AC568" s="4" t="str">
        <f>IF(Table1[[#This Row],[CTN]]&lt;1,INDEX([1]!NOTA[QTY],Table1[[#This Row],[//NOTA]]),"")</f>
        <v/>
      </c>
      <c r="AD568" s="4" t="str">
        <f>IF(Table1[[#This Row],[SISA]]="","",INDEX([1]!NOTA[STN],Table1[[#This Row],[//NOTA]]))</f>
        <v/>
      </c>
      <c r="AE56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68" s="2" t="str">
        <f>IF(Table1[[#This Row],[SISA X]]="","",Table1[[#This Row],[STN X]])</f>
        <v/>
      </c>
      <c r="AG568" s="2" t="str">
        <f ca="1">IF(AND(AX$5:AX$592&gt;=$3:$3,AX$5:AX$592&lt;=$4:$4),Table1[[#This Row],[CTN]],"")</f>
        <v/>
      </c>
      <c r="AH568" s="2" t="str">
        <f ca="1">IF(Table1[[#This Row],[CTN_MG_1]]="","",Table1[[#This Row],[SISA X]])</f>
        <v/>
      </c>
      <c r="AI568" s="2" t="str">
        <f ca="1">IF(Table1[[#This Row],[QTY_ECER_MG_1]]="","",Table1[[#This Row],[STN SISA X]])</f>
        <v/>
      </c>
      <c r="AJ568" s="2" t="str">
        <f ca="1">IF(Table1[[#This Row],[CTN_MG_1]]="","",COUNT(AG$6:AG568))</f>
        <v/>
      </c>
      <c r="AK568" s="2" t="str">
        <f ca="1">IF(AND(Table1[TGL_H]&gt;=$3:$3,Table1[TGL_H]&lt;=$4:$4),Table1[CTN],"")</f>
        <v/>
      </c>
      <c r="AL568" s="2" t="str">
        <f ca="1">IF(Table1[[#This Row],[CTN_MG_2]]="","",Table1[[#This Row],[SISA X]])</f>
        <v/>
      </c>
      <c r="AM568" s="2" t="str">
        <f ca="1">IF(Table1[[#This Row],[QTY_ECER_MG_2]]="","",Table1[[#This Row],[STN SISA X]])</f>
        <v/>
      </c>
      <c r="AN568" s="2" t="str">
        <f ca="1">IF(Table1[[#This Row],[CTN_MG_2]]="","",COUNT(AK$6:AK568))</f>
        <v/>
      </c>
      <c r="AO568" s="2" t="str">
        <f ca="1">IF(AND(AX$5:AX$592&gt;=$3:$3,AX$5:AX$592&lt;=$4:$4),Table1[[#This Row],[CTN]],"")</f>
        <v/>
      </c>
      <c r="AP568" s="2" t="str">
        <f ca="1">IF(Table1[[#This Row],[CTN_MG_3]]="","",Table1[[#This Row],[SISA X]])</f>
        <v/>
      </c>
      <c r="AQ568" s="2" t="str">
        <f ca="1">IF(Table1[[#This Row],[QTY_ECER_MG_3]]="","",Table1[[#This Row],[STN SISA X]])</f>
        <v/>
      </c>
      <c r="AR568" s="4" t="str">
        <f ca="1">IF(Table1[[#This Row],[CTN_MG_3]]="","",COUNT(AO$6:AO568))</f>
        <v/>
      </c>
      <c r="AS568" s="4">
        <f ca="1">IF(AND(Table1[[#This Row],[TGL_H]]&gt;=$3:$3,Table1[[#This Row],[TGL_H]]&lt;=$4:$4),Table1[[#This Row],[CTN]],"")</f>
        <v>2</v>
      </c>
      <c r="AT568" s="4" t="str">
        <f ca="1">IF(Table1[[#This Row],[CTN_MG_4]]="","",Table1[[#This Row],[SISA X]])</f>
        <v/>
      </c>
      <c r="AU568" s="4" t="str">
        <f ca="1">IF(Table1[[#This Row],[QTY_ECER_MG_4]]="","",Table1[[#This Row],[STN SISA X]])</f>
        <v/>
      </c>
      <c r="AV568" s="4">
        <f ca="1">IF(Table1[[#This Row],[CTN_MG_4]]="","",COUNT(AS$6:AS568))</f>
        <v>75</v>
      </c>
      <c r="AW568" s="4">
        <f ca="1">IF(Table1[[#This Row],[ID_4]]="",IF(Table1[[#This Row],[ID_3]]="",IF(Table1[[#This Row],[ID_2]]="",IF(Table1[[#This Row],[ID_1]]="","",1),2),3),4)</f>
        <v>4</v>
      </c>
      <c r="AX568" s="3">
        <f ca="1">INDEX([1]!NOTA[TGL_H],Table1[[#This Row],[//NOTA]])</f>
        <v>45132</v>
      </c>
    </row>
    <row r="569" spans="1:50" x14ac:dyDescent="0.25">
      <c r="A569" s="1">
        <v>704</v>
      </c>
      <c r="D569" s="4" t="str">
        <f ca="1">INDEX([1]!NOTA[NB NOTA_C_QTY],Table1[[#This Row],[//NOTA]])</f>
        <v>bindernotegastab5cm1909campus96pcsuntana</v>
      </c>
      <c r="E569" s="4" t="str">
        <f ca="1">INDEX([1]!NOTA[NB NOTA_C_QTY],Table1[[#This Row],[//NOTA]])&amp;Table1[[#This Row],[MINGGU]]</f>
        <v>bindernotegastab5cm1909campus96pcsuntana4</v>
      </c>
      <c r="F569" s="4">
        <f t="shared" si="14"/>
        <v>704</v>
      </c>
      <c r="G569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69" s="4" t="e">
        <f ca="1">MATCH(Table1[[#This Row],[NB NOTA_C_QTY]],[2]!db[NB NOTA_C_QTY+F],0)</f>
        <v>#N/A</v>
      </c>
      <c r="I569" s="4" t="e">
        <f ca="1">INDEX(INDIRECT($4:$4),Table1[//DB])</f>
        <v>#N/A</v>
      </c>
      <c r="J569" s="4" t="e">
        <f ca="1">INDEX(INDIRECT($4:$4),Table1[//DB])</f>
        <v>#N/A</v>
      </c>
      <c r="K569" s="5" t="e">
        <f ca="1">INDEX(INDIRECT($4:$4),Table1[//DB])</f>
        <v>#N/A</v>
      </c>
      <c r="L569" s="4" t="e">
        <f ca="1">INDEX(INDIRECT($4:$4),Table1[//DB])</f>
        <v>#N/A</v>
      </c>
      <c r="M569" s="4" t="e">
        <f ca="1">INDEX(INDIRECT($4:$4),Table1[//DB])</f>
        <v>#N/A</v>
      </c>
      <c r="N569" s="4" t="e">
        <f ca="1">INDEX(INDIRECT($4:$4),Table1[//DB])</f>
        <v>#N/A</v>
      </c>
      <c r="O569" s="4" t="e">
        <f ca="1">INDEX(INDIRECT($4:$4),Table1[//DB])</f>
        <v>#N/A</v>
      </c>
      <c r="P569" s="4" t="e">
        <f ca="1">INDEX(INDIRECT($4:$4),Table1[//DB])</f>
        <v>#N/A</v>
      </c>
      <c r="Q569" s="4" t="e">
        <f ca="1">INDEX(INDIRECT($4:$4),Table1[//DB])</f>
        <v>#N/A</v>
      </c>
      <c r="R569" s="4" t="e">
        <f ca="1">INDEX(INDIRECT($4:$4),Table1[//DB])</f>
        <v>#N/A</v>
      </c>
      <c r="S569" s="4" t="e">
        <f ca="1">INDEX(INDIRECT($4:$4),Table1[//DB])</f>
        <v>#N/A</v>
      </c>
      <c r="T569" s="4" t="e">
        <f ca="1">INDEX(INDIRECT($4:$4),Table1[//DB])</f>
        <v>#N/A</v>
      </c>
      <c r="U569" s="4" t="e">
        <f ca="1">INDEX(INDIRECT($4:$4),Table1[//DB])</f>
        <v>#N/A</v>
      </c>
      <c r="V569" s="4"/>
      <c r="W569" s="2">
        <f>INDEX([1]!NOTA[C],Table1[[#This Row],[//NOTA]])</f>
        <v>2</v>
      </c>
      <c r="X569" s="2" t="e">
        <f ca="1">IF(Table1[[#This Row],[Column5]]/Table1[[#This Row],[QTY X]]=Table1[[#This Row],[CTN]],Table1[[#This Row],[Column5]]/Table1[[#This Row],[QTY X]],Table1[[#This Row],[Column5]]/Table1[[#This Row],[QTY X]]&amp;" xxx ")</f>
        <v>#N/A</v>
      </c>
      <c r="Y569" s="2">
        <f ca="1">INDEX(INDIRECT($2:$2),Table1[//NOTA])</f>
        <v>1</v>
      </c>
      <c r="Z569" s="2">
        <f>IF(Table1[[#This Row],[CTN]]&lt;1,"",INDEX([1]!NOTA[QTY],Table1[[#This Row],[//NOTA]]))</f>
        <v>192</v>
      </c>
      <c r="AA569" s="2" t="str">
        <f>IF(Table1[[#This Row],[CTN]]&lt;1,"",INDEX([1]!NOTA[STN],Table1[[#This Row],[//NOTA]]))</f>
        <v>PCS</v>
      </c>
      <c r="AB569" s="2" t="e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#N/A</v>
      </c>
      <c r="AC569" s="4" t="str">
        <f>IF(Table1[[#This Row],[CTN]]&lt;1,INDEX([1]!NOTA[QTY],Table1[[#This Row],[//NOTA]]),"")</f>
        <v/>
      </c>
      <c r="AD569" s="4" t="str">
        <f>IF(Table1[[#This Row],[SISA]]="","",INDEX([1]!NOTA[STN],Table1[[#This Row],[//NOTA]]))</f>
        <v/>
      </c>
      <c r="AE56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69" s="2" t="str">
        <f>IF(Table1[[#This Row],[SISA X]]="","",Table1[[#This Row],[STN X]])</f>
        <v/>
      </c>
      <c r="AG569" s="2" t="str">
        <f ca="1">IF(AND(AX$5:AX$592&gt;=$3:$3,AX$5:AX$592&lt;=$4:$4),Table1[[#This Row],[CTN]],"")</f>
        <v/>
      </c>
      <c r="AH569" s="2" t="str">
        <f ca="1">IF(Table1[[#This Row],[CTN_MG_1]]="","",Table1[[#This Row],[SISA X]])</f>
        <v/>
      </c>
      <c r="AI569" s="2" t="str">
        <f ca="1">IF(Table1[[#This Row],[QTY_ECER_MG_1]]="","",Table1[[#This Row],[STN SISA X]])</f>
        <v/>
      </c>
      <c r="AJ569" s="2" t="str">
        <f ca="1">IF(Table1[[#This Row],[CTN_MG_1]]="","",COUNT(AG$6:AG569))</f>
        <v/>
      </c>
      <c r="AK569" s="2" t="str">
        <f ca="1">IF(AND(Table1[TGL_H]&gt;=$3:$3,Table1[TGL_H]&lt;=$4:$4),Table1[CTN],"")</f>
        <v/>
      </c>
      <c r="AL569" s="2" t="str">
        <f ca="1">IF(Table1[[#This Row],[CTN_MG_2]]="","",Table1[[#This Row],[SISA X]])</f>
        <v/>
      </c>
      <c r="AM569" s="2" t="str">
        <f ca="1">IF(Table1[[#This Row],[QTY_ECER_MG_2]]="","",Table1[[#This Row],[STN SISA X]])</f>
        <v/>
      </c>
      <c r="AN569" s="2" t="str">
        <f ca="1">IF(Table1[[#This Row],[CTN_MG_2]]="","",COUNT(AK$6:AK569))</f>
        <v/>
      </c>
      <c r="AO569" s="2" t="str">
        <f ca="1">IF(AND(AX$5:AX$592&gt;=$3:$3,AX$5:AX$592&lt;=$4:$4),Table1[[#This Row],[CTN]],"")</f>
        <v/>
      </c>
      <c r="AP569" s="2" t="str">
        <f ca="1">IF(Table1[[#This Row],[CTN_MG_3]]="","",Table1[[#This Row],[SISA X]])</f>
        <v/>
      </c>
      <c r="AQ569" s="2" t="str">
        <f ca="1">IF(Table1[[#This Row],[QTY_ECER_MG_3]]="","",Table1[[#This Row],[STN SISA X]])</f>
        <v/>
      </c>
      <c r="AR569" s="4" t="str">
        <f ca="1">IF(Table1[[#This Row],[CTN_MG_3]]="","",COUNT(AO$6:AO569))</f>
        <v/>
      </c>
      <c r="AS569" s="4">
        <f ca="1">IF(AND(Table1[[#This Row],[TGL_H]]&gt;=$3:$3,Table1[[#This Row],[TGL_H]]&lt;=$4:$4),Table1[[#This Row],[CTN]],"")</f>
        <v>2</v>
      </c>
      <c r="AT569" s="4" t="str">
        <f ca="1">IF(Table1[[#This Row],[CTN_MG_4]]="","",Table1[[#This Row],[SISA X]])</f>
        <v/>
      </c>
      <c r="AU569" s="4" t="str">
        <f ca="1">IF(Table1[[#This Row],[QTY_ECER_MG_4]]="","",Table1[[#This Row],[STN SISA X]])</f>
        <v/>
      </c>
      <c r="AV569" s="4">
        <f ca="1">IF(Table1[[#This Row],[CTN_MG_4]]="","",COUNT(AS$6:AS569))</f>
        <v>76</v>
      </c>
      <c r="AW569" s="4">
        <f ca="1">IF(Table1[[#This Row],[ID_4]]="",IF(Table1[[#This Row],[ID_3]]="",IF(Table1[[#This Row],[ID_2]]="",IF(Table1[[#This Row],[ID_1]]="","",1),2),3),4)</f>
        <v>4</v>
      </c>
      <c r="AX569" s="3">
        <f ca="1">INDEX([1]!NOTA[TGL_H],Table1[[#This Row],[//NOTA]])</f>
        <v>45132</v>
      </c>
    </row>
    <row r="570" spans="1:50" x14ac:dyDescent="0.25">
      <c r="A570" s="1">
        <v>705</v>
      </c>
      <c r="D570" s="4" t="str">
        <f ca="1">INDEX([1]!NOTA[NB NOTA_C_QTY],Table1[[#This Row],[//NOTA]])</f>
        <v>bindernotegastab5un1909university96pcsuntana</v>
      </c>
      <c r="E570" s="4" t="str">
        <f ca="1">INDEX([1]!NOTA[NB NOTA_C_QTY],Table1[[#This Row],[//NOTA]])&amp;Table1[[#This Row],[MINGGU]]</f>
        <v>bindernotegastab5un1909university96pcsuntana4</v>
      </c>
      <c r="F570" s="4">
        <f t="shared" si="14"/>
        <v>705</v>
      </c>
      <c r="G570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70" s="4">
        <f ca="1">MATCH(Table1[[#This Row],[NB NOTA_C_QTY]],[2]!db[NB NOTA_C_QTY+F],0)</f>
        <v>1145</v>
      </c>
      <c r="I570" s="4" t="str">
        <f ca="1">INDEX(INDIRECT($4:$4),Table1[//DB])</f>
        <v>B Note Gasta B5-UN1909/ University</v>
      </c>
      <c r="J570" s="4" t="str">
        <f ca="1">INDEX(INDIRECT($4:$4),Table1[//DB])</f>
        <v>UNTANA</v>
      </c>
      <c r="K570" s="5" t="str">
        <f ca="1">INDEX(INDIRECT($4:$4),Table1[//DB])</f>
        <v>SBS</v>
      </c>
      <c r="L570" s="4" t="str">
        <f ca="1">INDEX(INDIRECT($4:$4),Table1[//DB])</f>
        <v>96 PCS</v>
      </c>
      <c r="M570" s="4" t="str">
        <f ca="1">INDEX(INDIRECT($4:$4),Table1[//DB])</f>
        <v>map</v>
      </c>
      <c r="N570" s="4" t="str">
        <f ca="1">INDEX(INDIRECT($4:$4),Table1[//DB])</f>
        <v>96</v>
      </c>
      <c r="O570" s="4" t="str">
        <f ca="1">INDEX(INDIRECT($4:$4),Table1[//DB])</f>
        <v>PCS</v>
      </c>
      <c r="P570" s="4" t="str">
        <f ca="1">INDEX(INDIRECT($4:$4),Table1[//DB])</f>
        <v/>
      </c>
      <c r="Q570" s="4" t="str">
        <f ca="1">INDEX(INDIRECT($4:$4),Table1[//DB])</f>
        <v/>
      </c>
      <c r="R570" s="4" t="str">
        <f ca="1">INDEX(INDIRECT($4:$4),Table1[//DB])</f>
        <v/>
      </c>
      <c r="S570" s="4" t="str">
        <f ca="1">INDEX(INDIRECT($4:$4),Table1[//DB])</f>
        <v/>
      </c>
      <c r="T570" s="4">
        <f ca="1">INDEX(INDIRECT($4:$4),Table1[//DB])</f>
        <v>96</v>
      </c>
      <c r="U570" s="4" t="str">
        <f ca="1">INDEX(INDIRECT($4:$4),Table1[//DB])</f>
        <v>PCS</v>
      </c>
      <c r="V570" s="4"/>
      <c r="W570" s="2">
        <f>INDEX([1]!NOTA[C],Table1[[#This Row],[//NOTA]])</f>
        <v>1</v>
      </c>
      <c r="X570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570" s="2">
        <f ca="1">INDEX(INDIRECT($2:$2),Table1[//NOTA])</f>
        <v>1</v>
      </c>
      <c r="Z570" s="2">
        <f>IF(Table1[[#This Row],[CTN]]&lt;1,"",INDEX([1]!NOTA[QTY],Table1[[#This Row],[//NOTA]]))</f>
        <v>96</v>
      </c>
      <c r="AA570" s="2" t="str">
        <f>IF(Table1[[#This Row],[CTN]]&lt;1,"",INDEX([1]!NOTA[STN],Table1[[#This Row],[//NOTA]]))</f>
        <v>PCS</v>
      </c>
      <c r="AB57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96</v>
      </c>
      <c r="AC570" s="4" t="str">
        <f>IF(Table1[[#This Row],[CTN]]&lt;1,INDEX([1]!NOTA[QTY],Table1[[#This Row],[//NOTA]]),"")</f>
        <v/>
      </c>
      <c r="AD570" s="4" t="str">
        <f>IF(Table1[[#This Row],[SISA]]="","",INDEX([1]!NOTA[STN],Table1[[#This Row],[//NOTA]]))</f>
        <v/>
      </c>
      <c r="AE57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70" s="2" t="str">
        <f>IF(Table1[[#This Row],[SISA X]]="","",Table1[[#This Row],[STN X]])</f>
        <v/>
      </c>
      <c r="AG570" s="2" t="str">
        <f ca="1">IF(AND(AX$5:AX$592&gt;=$3:$3,AX$5:AX$592&lt;=$4:$4),Table1[[#This Row],[CTN]],"")</f>
        <v/>
      </c>
      <c r="AH570" s="2" t="str">
        <f ca="1">IF(Table1[[#This Row],[CTN_MG_1]]="","",Table1[[#This Row],[SISA X]])</f>
        <v/>
      </c>
      <c r="AI570" s="2" t="str">
        <f ca="1">IF(Table1[[#This Row],[QTY_ECER_MG_1]]="","",Table1[[#This Row],[STN SISA X]])</f>
        <v/>
      </c>
      <c r="AJ570" s="2" t="str">
        <f ca="1">IF(Table1[[#This Row],[CTN_MG_1]]="","",COUNT(AG$6:AG570))</f>
        <v/>
      </c>
      <c r="AK570" s="2" t="str">
        <f ca="1">IF(AND(Table1[TGL_H]&gt;=$3:$3,Table1[TGL_H]&lt;=$4:$4),Table1[CTN],"")</f>
        <v/>
      </c>
      <c r="AL570" s="2" t="str">
        <f ca="1">IF(Table1[[#This Row],[CTN_MG_2]]="","",Table1[[#This Row],[SISA X]])</f>
        <v/>
      </c>
      <c r="AM570" s="2" t="str">
        <f ca="1">IF(Table1[[#This Row],[QTY_ECER_MG_2]]="","",Table1[[#This Row],[STN SISA X]])</f>
        <v/>
      </c>
      <c r="AN570" s="2" t="str">
        <f ca="1">IF(Table1[[#This Row],[CTN_MG_2]]="","",COUNT(AK$6:AK570))</f>
        <v/>
      </c>
      <c r="AO570" s="2" t="str">
        <f ca="1">IF(AND(AX$5:AX$592&gt;=$3:$3,AX$5:AX$592&lt;=$4:$4),Table1[[#This Row],[CTN]],"")</f>
        <v/>
      </c>
      <c r="AP570" s="2" t="str">
        <f ca="1">IF(Table1[[#This Row],[CTN_MG_3]]="","",Table1[[#This Row],[SISA X]])</f>
        <v/>
      </c>
      <c r="AQ570" s="2" t="str">
        <f ca="1">IF(Table1[[#This Row],[QTY_ECER_MG_3]]="","",Table1[[#This Row],[STN SISA X]])</f>
        <v/>
      </c>
      <c r="AR570" s="4" t="str">
        <f ca="1">IF(Table1[[#This Row],[CTN_MG_3]]="","",COUNT(AO$6:AO570))</f>
        <v/>
      </c>
      <c r="AS570" s="4">
        <f ca="1">IF(AND(Table1[[#This Row],[TGL_H]]&gt;=$3:$3,Table1[[#This Row],[TGL_H]]&lt;=$4:$4),Table1[[#This Row],[CTN]],"")</f>
        <v>1</v>
      </c>
      <c r="AT570" s="4" t="str">
        <f ca="1">IF(Table1[[#This Row],[CTN_MG_4]]="","",Table1[[#This Row],[SISA X]])</f>
        <v/>
      </c>
      <c r="AU570" s="4" t="str">
        <f ca="1">IF(Table1[[#This Row],[QTY_ECER_MG_4]]="","",Table1[[#This Row],[STN SISA X]])</f>
        <v/>
      </c>
      <c r="AV570" s="4">
        <f ca="1">IF(Table1[[#This Row],[CTN_MG_4]]="","",COUNT(AS$6:AS570))</f>
        <v>77</v>
      </c>
      <c r="AW570" s="4">
        <f ca="1">IF(Table1[[#This Row],[ID_4]]="",IF(Table1[[#This Row],[ID_3]]="",IF(Table1[[#This Row],[ID_2]]="",IF(Table1[[#This Row],[ID_1]]="","",1),2),3),4)</f>
        <v>4</v>
      </c>
      <c r="AX570" s="3">
        <f ca="1">INDEX([1]!NOTA[TGL_H],Table1[[#This Row],[//NOTA]])</f>
        <v>45132</v>
      </c>
    </row>
    <row r="571" spans="1:50" x14ac:dyDescent="0.25">
      <c r="A571" s="1">
        <v>706</v>
      </c>
      <c r="D571" s="4" t="str">
        <f ca="1">INDEX([1]!NOTA[NB NOTA_C_QTY],Table1[[#This Row],[//NOTA]])</f>
        <v>bindernotemicrotopa5bt36batik120pcsuntana</v>
      </c>
      <c r="E571" s="4" t="str">
        <f ca="1">INDEX([1]!NOTA[NB NOTA_C_QTY],Table1[[#This Row],[//NOTA]])&amp;Table1[[#This Row],[MINGGU]]</f>
        <v>bindernotemicrotopa5bt36batik120pcsuntana4</v>
      </c>
      <c r="F571" s="4">
        <f t="shared" si="14"/>
        <v>706</v>
      </c>
      <c r="G571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71" s="4" t="e">
        <f ca="1">MATCH(Table1[[#This Row],[NB NOTA_C_QTY]],[2]!db[NB NOTA_C_QTY+F],0)</f>
        <v>#N/A</v>
      </c>
      <c r="I571" s="4" t="e">
        <f ca="1">INDEX(INDIRECT($4:$4),Table1[//DB])</f>
        <v>#N/A</v>
      </c>
      <c r="J571" s="4" t="e">
        <f ca="1">INDEX(INDIRECT($4:$4),Table1[//DB])</f>
        <v>#N/A</v>
      </c>
      <c r="K571" s="5" t="e">
        <f ca="1">INDEX(INDIRECT($4:$4),Table1[//DB])</f>
        <v>#N/A</v>
      </c>
      <c r="L571" s="4" t="e">
        <f ca="1">INDEX(INDIRECT($4:$4),Table1[//DB])</f>
        <v>#N/A</v>
      </c>
      <c r="M571" s="4" t="e">
        <f ca="1">INDEX(INDIRECT($4:$4),Table1[//DB])</f>
        <v>#N/A</v>
      </c>
      <c r="N571" s="4" t="e">
        <f ca="1">INDEX(INDIRECT($4:$4),Table1[//DB])</f>
        <v>#N/A</v>
      </c>
      <c r="O571" s="4" t="e">
        <f ca="1">INDEX(INDIRECT($4:$4),Table1[//DB])</f>
        <v>#N/A</v>
      </c>
      <c r="P571" s="4" t="e">
        <f ca="1">INDEX(INDIRECT($4:$4),Table1[//DB])</f>
        <v>#N/A</v>
      </c>
      <c r="Q571" s="4" t="e">
        <f ca="1">INDEX(INDIRECT($4:$4),Table1[//DB])</f>
        <v>#N/A</v>
      </c>
      <c r="R571" s="4" t="e">
        <f ca="1">INDEX(INDIRECT($4:$4),Table1[//DB])</f>
        <v>#N/A</v>
      </c>
      <c r="S571" s="4" t="e">
        <f ca="1">INDEX(INDIRECT($4:$4),Table1[//DB])</f>
        <v>#N/A</v>
      </c>
      <c r="T571" s="4" t="e">
        <f ca="1">INDEX(INDIRECT($4:$4),Table1[//DB])</f>
        <v>#N/A</v>
      </c>
      <c r="U571" s="4" t="e">
        <f ca="1">INDEX(INDIRECT($4:$4),Table1[//DB])</f>
        <v>#N/A</v>
      </c>
      <c r="V571" s="4"/>
      <c r="W571" s="2">
        <f>INDEX([1]!NOTA[C],Table1[[#This Row],[//NOTA]])</f>
        <v>3</v>
      </c>
      <c r="X571" s="2" t="e">
        <f ca="1">IF(Table1[[#This Row],[Column5]]/Table1[[#This Row],[QTY X]]=Table1[[#This Row],[CTN]],Table1[[#This Row],[Column5]]/Table1[[#This Row],[QTY X]],Table1[[#This Row],[Column5]]/Table1[[#This Row],[QTY X]]&amp;" xxx ")</f>
        <v>#N/A</v>
      </c>
      <c r="Y571" s="2">
        <f ca="1">INDEX(INDIRECT($2:$2),Table1[//NOTA])</f>
        <v>1</v>
      </c>
      <c r="Z571" s="2">
        <f>IF(Table1[[#This Row],[CTN]]&lt;1,"",INDEX([1]!NOTA[QTY],Table1[[#This Row],[//NOTA]]))</f>
        <v>360</v>
      </c>
      <c r="AA571" s="2" t="str">
        <f>IF(Table1[[#This Row],[CTN]]&lt;1,"",INDEX([1]!NOTA[STN],Table1[[#This Row],[//NOTA]]))</f>
        <v>PCS</v>
      </c>
      <c r="AB571" s="2" t="e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#N/A</v>
      </c>
      <c r="AC571" s="4" t="str">
        <f>IF(Table1[[#This Row],[CTN]]&lt;1,INDEX([1]!NOTA[QTY],Table1[[#This Row],[//NOTA]]),"")</f>
        <v/>
      </c>
      <c r="AD571" s="4" t="str">
        <f>IF(Table1[[#This Row],[SISA]]="","",INDEX([1]!NOTA[STN],Table1[[#This Row],[//NOTA]]))</f>
        <v/>
      </c>
      <c r="AE57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71" s="2" t="str">
        <f>IF(Table1[[#This Row],[SISA X]]="","",Table1[[#This Row],[STN X]])</f>
        <v/>
      </c>
      <c r="AG571" s="2" t="str">
        <f ca="1">IF(AND(AX$5:AX$592&gt;=$3:$3,AX$5:AX$592&lt;=$4:$4),Table1[[#This Row],[CTN]],"")</f>
        <v/>
      </c>
      <c r="AH571" s="2" t="str">
        <f ca="1">IF(Table1[[#This Row],[CTN_MG_1]]="","",Table1[[#This Row],[SISA X]])</f>
        <v/>
      </c>
      <c r="AI571" s="2" t="str">
        <f ca="1">IF(Table1[[#This Row],[QTY_ECER_MG_1]]="","",Table1[[#This Row],[STN SISA X]])</f>
        <v/>
      </c>
      <c r="AJ571" s="2" t="str">
        <f ca="1">IF(Table1[[#This Row],[CTN_MG_1]]="","",COUNT(AG$6:AG571))</f>
        <v/>
      </c>
      <c r="AK571" s="2" t="str">
        <f ca="1">IF(AND(Table1[TGL_H]&gt;=$3:$3,Table1[TGL_H]&lt;=$4:$4),Table1[CTN],"")</f>
        <v/>
      </c>
      <c r="AL571" s="2" t="str">
        <f ca="1">IF(Table1[[#This Row],[CTN_MG_2]]="","",Table1[[#This Row],[SISA X]])</f>
        <v/>
      </c>
      <c r="AM571" s="2" t="str">
        <f ca="1">IF(Table1[[#This Row],[QTY_ECER_MG_2]]="","",Table1[[#This Row],[STN SISA X]])</f>
        <v/>
      </c>
      <c r="AN571" s="2" t="str">
        <f ca="1">IF(Table1[[#This Row],[CTN_MG_2]]="","",COUNT(AK$6:AK571))</f>
        <v/>
      </c>
      <c r="AO571" s="2" t="str">
        <f ca="1">IF(AND(AX$5:AX$592&gt;=$3:$3,AX$5:AX$592&lt;=$4:$4),Table1[[#This Row],[CTN]],"")</f>
        <v/>
      </c>
      <c r="AP571" s="2" t="str">
        <f ca="1">IF(Table1[[#This Row],[CTN_MG_3]]="","",Table1[[#This Row],[SISA X]])</f>
        <v/>
      </c>
      <c r="AQ571" s="2" t="str">
        <f ca="1">IF(Table1[[#This Row],[QTY_ECER_MG_3]]="","",Table1[[#This Row],[STN SISA X]])</f>
        <v/>
      </c>
      <c r="AR571" s="4" t="str">
        <f ca="1">IF(Table1[[#This Row],[CTN_MG_3]]="","",COUNT(AO$6:AO571))</f>
        <v/>
      </c>
      <c r="AS571" s="4">
        <f ca="1">IF(AND(Table1[[#This Row],[TGL_H]]&gt;=$3:$3,Table1[[#This Row],[TGL_H]]&lt;=$4:$4),Table1[[#This Row],[CTN]],"")</f>
        <v>3</v>
      </c>
      <c r="AT571" s="4" t="str">
        <f ca="1">IF(Table1[[#This Row],[CTN_MG_4]]="","",Table1[[#This Row],[SISA X]])</f>
        <v/>
      </c>
      <c r="AU571" s="4" t="str">
        <f ca="1">IF(Table1[[#This Row],[QTY_ECER_MG_4]]="","",Table1[[#This Row],[STN SISA X]])</f>
        <v/>
      </c>
      <c r="AV571" s="4">
        <f ca="1">IF(Table1[[#This Row],[CTN_MG_4]]="","",COUNT(AS$6:AS571))</f>
        <v>78</v>
      </c>
      <c r="AW571" s="4">
        <f ca="1">IF(Table1[[#This Row],[ID_4]]="",IF(Table1[[#This Row],[ID_3]]="",IF(Table1[[#This Row],[ID_2]]="",IF(Table1[[#This Row],[ID_1]]="","",1),2),3),4)</f>
        <v>4</v>
      </c>
      <c r="AX571" s="3">
        <f ca="1">INDEX([1]!NOTA[TGL_H],Table1[[#This Row],[//NOTA]])</f>
        <v>45132</v>
      </c>
    </row>
    <row r="572" spans="1:50" x14ac:dyDescent="0.25">
      <c r="A572" s="1">
        <v>707</v>
      </c>
      <c r="D572" s="4" t="str">
        <f ca="1">INDEX([1]!NOTA[NB NOTA_C_QTY],Table1[[#This Row],[//NOTA]])</f>
        <v>bindernotemicrotopa5cm36campus120pcsuntana</v>
      </c>
      <c r="E572" s="4" t="str">
        <f ca="1">INDEX([1]!NOTA[NB NOTA_C_QTY],Table1[[#This Row],[//NOTA]])&amp;Table1[[#This Row],[MINGGU]]</f>
        <v>bindernotemicrotopa5cm36campus120pcsuntana4</v>
      </c>
      <c r="F572" s="4">
        <f t="shared" si="14"/>
        <v>707</v>
      </c>
      <c r="G572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72" s="4" t="e">
        <f ca="1">MATCH(Table1[[#This Row],[NB NOTA_C_QTY]],[2]!db[NB NOTA_C_QTY+F],0)</f>
        <v>#N/A</v>
      </c>
      <c r="I572" s="4" t="e">
        <f ca="1">INDEX(INDIRECT($4:$4),Table1[//DB])</f>
        <v>#N/A</v>
      </c>
      <c r="J572" s="4" t="e">
        <f ca="1">INDEX(INDIRECT($4:$4),Table1[//DB])</f>
        <v>#N/A</v>
      </c>
      <c r="K572" s="5" t="e">
        <f ca="1">INDEX(INDIRECT($4:$4),Table1[//DB])</f>
        <v>#N/A</v>
      </c>
      <c r="L572" s="4" t="e">
        <f ca="1">INDEX(INDIRECT($4:$4),Table1[//DB])</f>
        <v>#N/A</v>
      </c>
      <c r="M572" s="4" t="e">
        <f ca="1">INDEX(INDIRECT($4:$4),Table1[//DB])</f>
        <v>#N/A</v>
      </c>
      <c r="N572" s="4" t="e">
        <f ca="1">INDEX(INDIRECT($4:$4),Table1[//DB])</f>
        <v>#N/A</v>
      </c>
      <c r="O572" s="4" t="e">
        <f ca="1">INDEX(INDIRECT($4:$4),Table1[//DB])</f>
        <v>#N/A</v>
      </c>
      <c r="P572" s="4" t="e">
        <f ca="1">INDEX(INDIRECT($4:$4),Table1[//DB])</f>
        <v>#N/A</v>
      </c>
      <c r="Q572" s="4" t="e">
        <f ca="1">INDEX(INDIRECT($4:$4),Table1[//DB])</f>
        <v>#N/A</v>
      </c>
      <c r="R572" s="4" t="e">
        <f ca="1">INDEX(INDIRECT($4:$4),Table1[//DB])</f>
        <v>#N/A</v>
      </c>
      <c r="S572" s="4" t="e">
        <f ca="1">INDEX(INDIRECT($4:$4),Table1[//DB])</f>
        <v>#N/A</v>
      </c>
      <c r="T572" s="4" t="e">
        <f ca="1">INDEX(INDIRECT($4:$4),Table1[//DB])</f>
        <v>#N/A</v>
      </c>
      <c r="U572" s="4" t="e">
        <f ca="1">INDEX(INDIRECT($4:$4),Table1[//DB])</f>
        <v>#N/A</v>
      </c>
      <c r="V572" s="4"/>
      <c r="W572" s="2">
        <f>INDEX([1]!NOTA[C],Table1[[#This Row],[//NOTA]])</f>
        <v>3</v>
      </c>
      <c r="X572" s="2" t="e">
        <f ca="1">IF(Table1[[#This Row],[Column5]]/Table1[[#This Row],[QTY X]]=Table1[[#This Row],[CTN]],Table1[[#This Row],[Column5]]/Table1[[#This Row],[QTY X]],Table1[[#This Row],[Column5]]/Table1[[#This Row],[QTY X]]&amp;" xxx ")</f>
        <v>#N/A</v>
      </c>
      <c r="Y572" s="2">
        <f ca="1">INDEX(INDIRECT($2:$2),Table1[//NOTA])</f>
        <v>1</v>
      </c>
      <c r="Z572" s="2">
        <f>IF(Table1[[#This Row],[CTN]]&lt;1,"",INDEX([1]!NOTA[QTY],Table1[[#This Row],[//NOTA]]))</f>
        <v>360</v>
      </c>
      <c r="AA572" s="2" t="str">
        <f>IF(Table1[[#This Row],[CTN]]&lt;1,"",INDEX([1]!NOTA[STN],Table1[[#This Row],[//NOTA]]))</f>
        <v>PCS</v>
      </c>
      <c r="AB572" s="2" t="e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#N/A</v>
      </c>
      <c r="AC572" s="4" t="str">
        <f>IF(Table1[[#This Row],[CTN]]&lt;1,INDEX([1]!NOTA[QTY],Table1[[#This Row],[//NOTA]]),"")</f>
        <v/>
      </c>
      <c r="AD572" s="4" t="str">
        <f>IF(Table1[[#This Row],[SISA]]="","",INDEX([1]!NOTA[STN],Table1[[#This Row],[//NOTA]]))</f>
        <v/>
      </c>
      <c r="AE57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72" s="2" t="str">
        <f>IF(Table1[[#This Row],[SISA X]]="","",Table1[[#This Row],[STN X]])</f>
        <v/>
      </c>
      <c r="AG572" s="2" t="str">
        <f ca="1">IF(AND(AX$5:AX$592&gt;=$3:$3,AX$5:AX$592&lt;=$4:$4),Table1[[#This Row],[CTN]],"")</f>
        <v/>
      </c>
      <c r="AH572" s="2" t="str">
        <f ca="1">IF(Table1[[#This Row],[CTN_MG_1]]="","",Table1[[#This Row],[SISA X]])</f>
        <v/>
      </c>
      <c r="AI572" s="2" t="str">
        <f ca="1">IF(Table1[[#This Row],[QTY_ECER_MG_1]]="","",Table1[[#This Row],[STN SISA X]])</f>
        <v/>
      </c>
      <c r="AJ572" s="2" t="str">
        <f ca="1">IF(Table1[[#This Row],[CTN_MG_1]]="","",COUNT(AG$6:AG572))</f>
        <v/>
      </c>
      <c r="AK572" s="2" t="str">
        <f ca="1">IF(AND(Table1[TGL_H]&gt;=$3:$3,Table1[TGL_H]&lt;=$4:$4),Table1[CTN],"")</f>
        <v/>
      </c>
      <c r="AL572" s="2" t="str">
        <f ca="1">IF(Table1[[#This Row],[CTN_MG_2]]="","",Table1[[#This Row],[SISA X]])</f>
        <v/>
      </c>
      <c r="AM572" s="2" t="str">
        <f ca="1">IF(Table1[[#This Row],[QTY_ECER_MG_2]]="","",Table1[[#This Row],[STN SISA X]])</f>
        <v/>
      </c>
      <c r="AN572" s="2" t="str">
        <f ca="1">IF(Table1[[#This Row],[CTN_MG_2]]="","",COUNT(AK$6:AK572))</f>
        <v/>
      </c>
      <c r="AO572" s="2" t="str">
        <f ca="1">IF(AND(AX$5:AX$592&gt;=$3:$3,AX$5:AX$592&lt;=$4:$4),Table1[[#This Row],[CTN]],"")</f>
        <v/>
      </c>
      <c r="AP572" s="2" t="str">
        <f ca="1">IF(Table1[[#This Row],[CTN_MG_3]]="","",Table1[[#This Row],[SISA X]])</f>
        <v/>
      </c>
      <c r="AQ572" s="2" t="str">
        <f ca="1">IF(Table1[[#This Row],[QTY_ECER_MG_3]]="","",Table1[[#This Row],[STN SISA X]])</f>
        <v/>
      </c>
      <c r="AR572" s="4" t="str">
        <f ca="1">IF(Table1[[#This Row],[CTN_MG_3]]="","",COUNT(AO$6:AO572))</f>
        <v/>
      </c>
      <c r="AS572" s="4">
        <f ca="1">IF(AND(Table1[[#This Row],[TGL_H]]&gt;=$3:$3,Table1[[#This Row],[TGL_H]]&lt;=$4:$4),Table1[[#This Row],[CTN]],"")</f>
        <v>3</v>
      </c>
      <c r="AT572" s="4" t="str">
        <f ca="1">IF(Table1[[#This Row],[CTN_MG_4]]="","",Table1[[#This Row],[SISA X]])</f>
        <v/>
      </c>
      <c r="AU572" s="4" t="str">
        <f ca="1">IF(Table1[[#This Row],[QTY_ECER_MG_4]]="","",Table1[[#This Row],[STN SISA X]])</f>
        <v/>
      </c>
      <c r="AV572" s="4">
        <f ca="1">IF(Table1[[#This Row],[CTN_MG_4]]="","",COUNT(AS$6:AS572))</f>
        <v>79</v>
      </c>
      <c r="AW572" s="4">
        <f ca="1">IF(Table1[[#This Row],[ID_4]]="",IF(Table1[[#This Row],[ID_3]]="",IF(Table1[[#This Row],[ID_2]]="",IF(Table1[[#This Row],[ID_1]]="","",1),2),3),4)</f>
        <v>4</v>
      </c>
      <c r="AX572" s="3">
        <f ca="1">INDEX([1]!NOTA[TGL_H],Table1[[#This Row],[//NOTA]])</f>
        <v>45132</v>
      </c>
    </row>
    <row r="573" spans="1:50" x14ac:dyDescent="0.25">
      <c r="A573" s="1">
        <v>708</v>
      </c>
      <c r="D573" s="4" t="str">
        <f ca="1">INDEX([1]!NOTA[NB NOTA_C_QTY],Table1[[#This Row],[//NOTA]])</f>
        <v>bindernotemicrotopa5ut35university120pcsuntana</v>
      </c>
      <c r="E573" s="4" t="str">
        <f ca="1">INDEX([1]!NOTA[NB NOTA_C_QTY],Table1[[#This Row],[//NOTA]])&amp;Table1[[#This Row],[MINGGU]]</f>
        <v>bindernotemicrotopa5ut35university120pcsuntana4</v>
      </c>
      <c r="F573" s="4">
        <f t="shared" si="14"/>
        <v>708</v>
      </c>
      <c r="G573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73" s="4">
        <f ca="1">MATCH(Table1[[#This Row],[NB NOTA_C_QTY]],[2]!db[NB NOTA_C_QTY+F],0)</f>
        <v>1149</v>
      </c>
      <c r="I573" s="4" t="str">
        <f ca="1">INDEX(INDIRECT($4:$4),Table1[//DB])</f>
        <v>B Note Microtop A5-UT35/ University</v>
      </c>
      <c r="J573" s="4" t="str">
        <f ca="1">INDEX(INDIRECT($4:$4),Table1[//DB])</f>
        <v>UNTANA</v>
      </c>
      <c r="K573" s="5" t="str">
        <f ca="1">INDEX(INDIRECT($4:$4),Table1[//DB])</f>
        <v>SBS</v>
      </c>
      <c r="L573" s="4" t="str">
        <f ca="1">INDEX(INDIRECT($4:$4),Table1[//DB])</f>
        <v>120 PCS</v>
      </c>
      <c r="M573" s="4" t="str">
        <f ca="1">INDEX(INDIRECT($4:$4),Table1[//DB])</f>
        <v>map</v>
      </c>
      <c r="N573" s="4" t="str">
        <f ca="1">INDEX(INDIRECT($4:$4),Table1[//DB])</f>
        <v>120</v>
      </c>
      <c r="O573" s="4" t="str">
        <f ca="1">INDEX(INDIRECT($4:$4),Table1[//DB])</f>
        <v>PCS</v>
      </c>
      <c r="P573" s="4" t="str">
        <f ca="1">INDEX(INDIRECT($4:$4),Table1[//DB])</f>
        <v/>
      </c>
      <c r="Q573" s="4" t="str">
        <f ca="1">INDEX(INDIRECT($4:$4),Table1[//DB])</f>
        <v/>
      </c>
      <c r="R573" s="4" t="str">
        <f ca="1">INDEX(INDIRECT($4:$4),Table1[//DB])</f>
        <v/>
      </c>
      <c r="S573" s="4" t="str">
        <f ca="1">INDEX(INDIRECT($4:$4),Table1[//DB])</f>
        <v/>
      </c>
      <c r="T573" s="4">
        <f ca="1">INDEX(INDIRECT($4:$4),Table1[//DB])</f>
        <v>120</v>
      </c>
      <c r="U573" s="4" t="str">
        <f ca="1">INDEX(INDIRECT($4:$4),Table1[//DB])</f>
        <v>PCS</v>
      </c>
      <c r="V573" s="4"/>
      <c r="W573" s="2">
        <f>INDEX([1]!NOTA[C],Table1[[#This Row],[//NOTA]])</f>
        <v>3</v>
      </c>
      <c r="X573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573" s="2">
        <f ca="1">INDEX(INDIRECT($2:$2),Table1[//NOTA])</f>
        <v>1</v>
      </c>
      <c r="Z573" s="2">
        <f>IF(Table1[[#This Row],[CTN]]&lt;1,"",INDEX([1]!NOTA[QTY],Table1[[#This Row],[//NOTA]]))</f>
        <v>360</v>
      </c>
      <c r="AA573" s="2" t="str">
        <f>IF(Table1[[#This Row],[CTN]]&lt;1,"",INDEX([1]!NOTA[STN],Table1[[#This Row],[//NOTA]]))</f>
        <v>PCS</v>
      </c>
      <c r="AB57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360</v>
      </c>
      <c r="AC573" s="4" t="str">
        <f>IF(Table1[[#This Row],[CTN]]&lt;1,INDEX([1]!NOTA[QTY],Table1[[#This Row],[//NOTA]]),"")</f>
        <v/>
      </c>
      <c r="AD573" s="4" t="str">
        <f>IF(Table1[[#This Row],[SISA]]="","",INDEX([1]!NOTA[STN],Table1[[#This Row],[//NOTA]]))</f>
        <v/>
      </c>
      <c r="AE57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73" s="2" t="str">
        <f>IF(Table1[[#This Row],[SISA X]]="","",Table1[[#This Row],[STN X]])</f>
        <v/>
      </c>
      <c r="AG573" s="2" t="str">
        <f ca="1">IF(AND(AX$5:AX$592&gt;=$3:$3,AX$5:AX$592&lt;=$4:$4),Table1[[#This Row],[CTN]],"")</f>
        <v/>
      </c>
      <c r="AH573" s="2" t="str">
        <f ca="1">IF(Table1[[#This Row],[CTN_MG_1]]="","",Table1[[#This Row],[SISA X]])</f>
        <v/>
      </c>
      <c r="AI573" s="2" t="str">
        <f ca="1">IF(Table1[[#This Row],[QTY_ECER_MG_1]]="","",Table1[[#This Row],[STN SISA X]])</f>
        <v/>
      </c>
      <c r="AJ573" s="2" t="str">
        <f ca="1">IF(Table1[[#This Row],[CTN_MG_1]]="","",COUNT(AG$6:AG573))</f>
        <v/>
      </c>
      <c r="AK573" s="2" t="str">
        <f ca="1">IF(AND(Table1[TGL_H]&gt;=$3:$3,Table1[TGL_H]&lt;=$4:$4),Table1[CTN],"")</f>
        <v/>
      </c>
      <c r="AL573" s="2" t="str">
        <f ca="1">IF(Table1[[#This Row],[CTN_MG_2]]="","",Table1[[#This Row],[SISA X]])</f>
        <v/>
      </c>
      <c r="AM573" s="2" t="str">
        <f ca="1">IF(Table1[[#This Row],[QTY_ECER_MG_2]]="","",Table1[[#This Row],[STN SISA X]])</f>
        <v/>
      </c>
      <c r="AN573" s="2" t="str">
        <f ca="1">IF(Table1[[#This Row],[CTN_MG_2]]="","",COUNT(AK$6:AK573))</f>
        <v/>
      </c>
      <c r="AO573" s="2" t="str">
        <f ca="1">IF(AND(AX$5:AX$592&gt;=$3:$3,AX$5:AX$592&lt;=$4:$4),Table1[[#This Row],[CTN]],"")</f>
        <v/>
      </c>
      <c r="AP573" s="2" t="str">
        <f ca="1">IF(Table1[[#This Row],[CTN_MG_3]]="","",Table1[[#This Row],[SISA X]])</f>
        <v/>
      </c>
      <c r="AQ573" s="2" t="str">
        <f ca="1">IF(Table1[[#This Row],[QTY_ECER_MG_3]]="","",Table1[[#This Row],[STN SISA X]])</f>
        <v/>
      </c>
      <c r="AR573" s="4" t="str">
        <f ca="1">IF(Table1[[#This Row],[CTN_MG_3]]="","",COUNT(AO$6:AO573))</f>
        <v/>
      </c>
      <c r="AS573" s="4">
        <f ca="1">IF(AND(Table1[[#This Row],[TGL_H]]&gt;=$3:$3,Table1[[#This Row],[TGL_H]]&lt;=$4:$4),Table1[[#This Row],[CTN]],"")</f>
        <v>3</v>
      </c>
      <c r="AT573" s="4" t="str">
        <f ca="1">IF(Table1[[#This Row],[CTN_MG_4]]="","",Table1[[#This Row],[SISA X]])</f>
        <v/>
      </c>
      <c r="AU573" s="4" t="str">
        <f ca="1">IF(Table1[[#This Row],[QTY_ECER_MG_4]]="","",Table1[[#This Row],[STN SISA X]])</f>
        <v/>
      </c>
      <c r="AV573" s="4">
        <f ca="1">IF(Table1[[#This Row],[CTN_MG_4]]="","",COUNT(AS$6:AS573))</f>
        <v>80</v>
      </c>
      <c r="AW573" s="4">
        <f ca="1">IF(Table1[[#This Row],[ID_4]]="",IF(Table1[[#This Row],[ID_3]]="",IF(Table1[[#This Row],[ID_2]]="",IF(Table1[[#This Row],[ID_1]]="","",1),2),3),4)</f>
        <v>4</v>
      </c>
      <c r="AX573" s="3">
        <f ca="1">INDEX([1]!NOTA[TGL_H],Table1[[#This Row],[//NOTA]])</f>
        <v>45132</v>
      </c>
    </row>
    <row r="574" spans="1:50" x14ac:dyDescent="0.25">
      <c r="A574" s="1">
        <v>709</v>
      </c>
      <c r="D574" s="4" t="str">
        <f ca="1">INDEX([1]!NOTA[NB NOTA_C_QTY],Table1[[#This Row],[//NOTA]])</f>
        <v>binderntegastaslipb5bt65batik96pcsuntana</v>
      </c>
      <c r="E574" s="4" t="str">
        <f ca="1">INDEX([1]!NOTA[NB NOTA_C_QTY],Table1[[#This Row],[//NOTA]])&amp;Table1[[#This Row],[MINGGU]]</f>
        <v>binderntegastaslipb5bt65batik96pcsuntana4</v>
      </c>
      <c r="F574" s="4">
        <f t="shared" ref="F574:F592" si="15">A:A</f>
        <v>709</v>
      </c>
      <c r="G574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74" s="4" t="e">
        <f ca="1">MATCH(Table1[[#This Row],[NB NOTA_C_QTY]],[2]!db[NB NOTA_C_QTY+F],0)</f>
        <v>#N/A</v>
      </c>
      <c r="I574" s="4" t="e">
        <f ca="1">INDEX(INDIRECT($4:$4),Table1[//DB])</f>
        <v>#N/A</v>
      </c>
      <c r="J574" s="4" t="e">
        <f ca="1">INDEX(INDIRECT($4:$4),Table1[//DB])</f>
        <v>#N/A</v>
      </c>
      <c r="K574" s="5" t="e">
        <f ca="1">INDEX(INDIRECT($4:$4),Table1[//DB])</f>
        <v>#N/A</v>
      </c>
      <c r="L574" s="4" t="e">
        <f ca="1">INDEX(INDIRECT($4:$4),Table1[//DB])</f>
        <v>#N/A</v>
      </c>
      <c r="M574" s="4" t="e">
        <f ca="1">INDEX(INDIRECT($4:$4),Table1[//DB])</f>
        <v>#N/A</v>
      </c>
      <c r="N574" s="4" t="e">
        <f ca="1">INDEX(INDIRECT($4:$4),Table1[//DB])</f>
        <v>#N/A</v>
      </c>
      <c r="O574" s="4" t="e">
        <f ca="1">INDEX(INDIRECT($4:$4),Table1[//DB])</f>
        <v>#N/A</v>
      </c>
      <c r="P574" s="4" t="e">
        <f ca="1">INDEX(INDIRECT($4:$4),Table1[//DB])</f>
        <v>#N/A</v>
      </c>
      <c r="Q574" s="4" t="e">
        <f ca="1">INDEX(INDIRECT($4:$4),Table1[//DB])</f>
        <v>#N/A</v>
      </c>
      <c r="R574" s="4" t="e">
        <f ca="1">INDEX(INDIRECT($4:$4),Table1[//DB])</f>
        <v>#N/A</v>
      </c>
      <c r="S574" s="4" t="e">
        <f ca="1">INDEX(INDIRECT($4:$4),Table1[//DB])</f>
        <v>#N/A</v>
      </c>
      <c r="T574" s="4" t="e">
        <f ca="1">INDEX(INDIRECT($4:$4),Table1[//DB])</f>
        <v>#N/A</v>
      </c>
      <c r="U574" s="4" t="e">
        <f ca="1">INDEX(INDIRECT($4:$4),Table1[//DB])</f>
        <v>#N/A</v>
      </c>
      <c r="V574" s="4"/>
      <c r="W574" s="2">
        <f>INDEX([1]!NOTA[C],Table1[[#This Row],[//NOTA]])</f>
        <v>2</v>
      </c>
      <c r="X574" s="2" t="e">
        <f ca="1">IF(Table1[[#This Row],[Column5]]/Table1[[#This Row],[QTY X]]=Table1[[#This Row],[CTN]],Table1[[#This Row],[Column5]]/Table1[[#This Row],[QTY X]],Table1[[#This Row],[Column5]]/Table1[[#This Row],[QTY X]]&amp;" xxx ")</f>
        <v>#N/A</v>
      </c>
      <c r="Y574" s="2">
        <f ca="1">INDEX(INDIRECT($2:$2),Table1[//NOTA])</f>
        <v>1</v>
      </c>
      <c r="Z574" s="2">
        <f>IF(Table1[[#This Row],[CTN]]&lt;1,"",INDEX([1]!NOTA[QTY],Table1[[#This Row],[//NOTA]]))</f>
        <v>192</v>
      </c>
      <c r="AA574" s="2" t="str">
        <f>IF(Table1[[#This Row],[CTN]]&lt;1,"",INDEX([1]!NOTA[STN],Table1[[#This Row],[//NOTA]]))</f>
        <v>PCS</v>
      </c>
      <c r="AB574" s="2" t="e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#N/A</v>
      </c>
      <c r="AC574" s="4" t="str">
        <f>IF(Table1[[#This Row],[CTN]]&lt;1,INDEX([1]!NOTA[QTY],Table1[[#This Row],[//NOTA]]),"")</f>
        <v/>
      </c>
      <c r="AD574" s="4" t="str">
        <f>IF(Table1[[#This Row],[SISA]]="","",INDEX([1]!NOTA[STN],Table1[[#This Row],[//NOTA]]))</f>
        <v/>
      </c>
      <c r="AE57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74" s="2" t="str">
        <f>IF(Table1[[#This Row],[SISA X]]="","",Table1[[#This Row],[STN X]])</f>
        <v/>
      </c>
      <c r="AG574" s="2" t="str">
        <f ca="1">IF(AND(AX$5:AX$592&gt;=$3:$3,AX$5:AX$592&lt;=$4:$4),Table1[[#This Row],[CTN]],"")</f>
        <v/>
      </c>
      <c r="AH574" s="2" t="str">
        <f ca="1">IF(Table1[[#This Row],[CTN_MG_1]]="","",Table1[[#This Row],[SISA X]])</f>
        <v/>
      </c>
      <c r="AI574" s="2" t="str">
        <f ca="1">IF(Table1[[#This Row],[QTY_ECER_MG_1]]="","",Table1[[#This Row],[STN SISA X]])</f>
        <v/>
      </c>
      <c r="AJ574" s="2" t="str">
        <f ca="1">IF(Table1[[#This Row],[CTN_MG_1]]="","",COUNT(AG$6:AG574))</f>
        <v/>
      </c>
      <c r="AK574" s="2" t="str">
        <f ca="1">IF(AND(Table1[TGL_H]&gt;=$3:$3,Table1[TGL_H]&lt;=$4:$4),Table1[CTN],"")</f>
        <v/>
      </c>
      <c r="AL574" s="2" t="str">
        <f ca="1">IF(Table1[[#This Row],[CTN_MG_2]]="","",Table1[[#This Row],[SISA X]])</f>
        <v/>
      </c>
      <c r="AM574" s="2" t="str">
        <f ca="1">IF(Table1[[#This Row],[QTY_ECER_MG_2]]="","",Table1[[#This Row],[STN SISA X]])</f>
        <v/>
      </c>
      <c r="AN574" s="2" t="str">
        <f ca="1">IF(Table1[[#This Row],[CTN_MG_2]]="","",COUNT(AK$6:AK574))</f>
        <v/>
      </c>
      <c r="AO574" s="2" t="str">
        <f ca="1">IF(AND(AX$5:AX$592&gt;=$3:$3,AX$5:AX$592&lt;=$4:$4),Table1[[#This Row],[CTN]],"")</f>
        <v/>
      </c>
      <c r="AP574" s="2" t="str">
        <f ca="1">IF(Table1[[#This Row],[CTN_MG_3]]="","",Table1[[#This Row],[SISA X]])</f>
        <v/>
      </c>
      <c r="AQ574" s="2" t="str">
        <f ca="1">IF(Table1[[#This Row],[QTY_ECER_MG_3]]="","",Table1[[#This Row],[STN SISA X]])</f>
        <v/>
      </c>
      <c r="AR574" s="4" t="str">
        <f ca="1">IF(Table1[[#This Row],[CTN_MG_3]]="","",COUNT(AO$6:AO574))</f>
        <v/>
      </c>
      <c r="AS574" s="4">
        <f ca="1">IF(AND(Table1[[#This Row],[TGL_H]]&gt;=$3:$3,Table1[[#This Row],[TGL_H]]&lt;=$4:$4),Table1[[#This Row],[CTN]],"")</f>
        <v>2</v>
      </c>
      <c r="AT574" s="4" t="str">
        <f ca="1">IF(Table1[[#This Row],[CTN_MG_4]]="","",Table1[[#This Row],[SISA X]])</f>
        <v/>
      </c>
      <c r="AU574" s="4" t="str">
        <f ca="1">IF(Table1[[#This Row],[QTY_ECER_MG_4]]="","",Table1[[#This Row],[STN SISA X]])</f>
        <v/>
      </c>
      <c r="AV574" s="4">
        <f ca="1">IF(Table1[[#This Row],[CTN_MG_4]]="","",COUNT(AS$6:AS574))</f>
        <v>81</v>
      </c>
      <c r="AW574" s="4">
        <f ca="1">IF(Table1[[#This Row],[ID_4]]="",IF(Table1[[#This Row],[ID_3]]="",IF(Table1[[#This Row],[ID_2]]="",IF(Table1[[#This Row],[ID_1]]="","",1),2),3),4)</f>
        <v>4</v>
      </c>
      <c r="AX574" s="3">
        <f ca="1">INDEX([1]!NOTA[TGL_H],Table1[[#This Row],[//NOTA]])</f>
        <v>45132</v>
      </c>
    </row>
    <row r="575" spans="1:50" x14ac:dyDescent="0.25">
      <c r="A575" s="1">
        <v>711</v>
      </c>
      <c r="D575" s="4" t="str">
        <f ca="1">INDEX([1]!NOTA[NB NOTA_C_QTY],Table1[[#This Row],[//NOTA]])</f>
        <v>bindernotegastaa5hp2005p72pcsuntana</v>
      </c>
      <c r="E575" s="4" t="str">
        <f ca="1">INDEX([1]!NOTA[NB NOTA_C_QTY],Table1[[#This Row],[//NOTA]])&amp;Table1[[#This Row],[MINGGU]]</f>
        <v>bindernotegastaa5hp2005p72pcsuntana4</v>
      </c>
      <c r="F575" s="4">
        <f t="shared" si="15"/>
        <v>711</v>
      </c>
      <c r="G575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75" s="4">
        <f ca="1">MATCH(Table1[[#This Row],[NB NOTA_C_QTY]],[2]!db[NB NOTA_C_QTY+F],0)</f>
        <v>1138</v>
      </c>
      <c r="I575" s="4" t="str">
        <f ca="1">INDEX(INDIRECT($4:$4),Table1[//DB])</f>
        <v>B Note Gasta A5-HP-2005 P</v>
      </c>
      <c r="J575" s="4" t="str">
        <f ca="1">INDEX(INDIRECT($4:$4),Table1[//DB])</f>
        <v>UNTANA</v>
      </c>
      <c r="K575" s="5" t="str">
        <f ca="1">INDEX(INDIRECT($4:$4),Table1[//DB])</f>
        <v>SBS</v>
      </c>
      <c r="L575" s="4" t="str">
        <f ca="1">INDEX(INDIRECT($4:$4),Table1[//DB])</f>
        <v>72 PCS</v>
      </c>
      <c r="M575" s="4" t="str">
        <f ca="1">INDEX(INDIRECT($4:$4),Table1[//DB])</f>
        <v>map</v>
      </c>
      <c r="N575" s="4" t="str">
        <f ca="1">INDEX(INDIRECT($4:$4),Table1[//DB])</f>
        <v>72</v>
      </c>
      <c r="O575" s="4" t="str">
        <f ca="1">INDEX(INDIRECT($4:$4),Table1[//DB])</f>
        <v>PCS</v>
      </c>
      <c r="P575" s="4" t="str">
        <f ca="1">INDEX(INDIRECT($4:$4),Table1[//DB])</f>
        <v/>
      </c>
      <c r="Q575" s="4" t="str">
        <f ca="1">INDEX(INDIRECT($4:$4),Table1[//DB])</f>
        <v/>
      </c>
      <c r="R575" s="4" t="str">
        <f ca="1">INDEX(INDIRECT($4:$4),Table1[//DB])</f>
        <v/>
      </c>
      <c r="S575" s="4" t="str">
        <f ca="1">INDEX(INDIRECT($4:$4),Table1[//DB])</f>
        <v/>
      </c>
      <c r="T575" s="4">
        <f ca="1">INDEX(INDIRECT($4:$4),Table1[//DB])</f>
        <v>72</v>
      </c>
      <c r="U575" s="4" t="str">
        <f ca="1">INDEX(INDIRECT($4:$4),Table1[//DB])</f>
        <v>PCS</v>
      </c>
      <c r="V575" s="4"/>
      <c r="W575" s="2">
        <f>INDEX([1]!NOTA[C],Table1[[#This Row],[//NOTA]])</f>
        <v>3</v>
      </c>
      <c r="X575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575" s="2">
        <f ca="1">INDEX(INDIRECT($2:$2),Table1[//NOTA])</f>
        <v>1</v>
      </c>
      <c r="Z575" s="2">
        <f>IF(Table1[[#This Row],[CTN]]&lt;1,"",INDEX([1]!NOTA[QTY],Table1[[#This Row],[//NOTA]]))</f>
        <v>216</v>
      </c>
      <c r="AA575" s="2" t="str">
        <f>IF(Table1[[#This Row],[CTN]]&lt;1,"",INDEX([1]!NOTA[STN],Table1[[#This Row],[//NOTA]]))</f>
        <v>PCS</v>
      </c>
      <c r="AB57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216</v>
      </c>
      <c r="AC575" s="4" t="str">
        <f>IF(Table1[[#This Row],[CTN]]&lt;1,INDEX([1]!NOTA[QTY],Table1[[#This Row],[//NOTA]]),"")</f>
        <v/>
      </c>
      <c r="AD575" s="4" t="str">
        <f>IF(Table1[[#This Row],[SISA]]="","",INDEX([1]!NOTA[STN],Table1[[#This Row],[//NOTA]]))</f>
        <v/>
      </c>
      <c r="AE57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75" s="2" t="str">
        <f>IF(Table1[[#This Row],[SISA X]]="","",Table1[[#This Row],[STN X]])</f>
        <v/>
      </c>
      <c r="AG575" s="2" t="str">
        <f ca="1">IF(AND(AX$5:AX$592&gt;=$3:$3,AX$5:AX$592&lt;=$4:$4),Table1[[#This Row],[CTN]],"")</f>
        <v/>
      </c>
      <c r="AH575" s="2" t="str">
        <f ca="1">IF(Table1[[#This Row],[CTN_MG_1]]="","",Table1[[#This Row],[SISA X]])</f>
        <v/>
      </c>
      <c r="AI575" s="2" t="str">
        <f ca="1">IF(Table1[[#This Row],[QTY_ECER_MG_1]]="","",Table1[[#This Row],[STN SISA X]])</f>
        <v/>
      </c>
      <c r="AJ575" s="2" t="str">
        <f ca="1">IF(Table1[[#This Row],[CTN_MG_1]]="","",COUNT(AG$6:AG575))</f>
        <v/>
      </c>
      <c r="AK575" s="2" t="str">
        <f ca="1">IF(AND(Table1[TGL_H]&gt;=$3:$3,Table1[TGL_H]&lt;=$4:$4),Table1[CTN],"")</f>
        <v/>
      </c>
      <c r="AL575" s="2" t="str">
        <f ca="1">IF(Table1[[#This Row],[CTN_MG_2]]="","",Table1[[#This Row],[SISA X]])</f>
        <v/>
      </c>
      <c r="AM575" s="2" t="str">
        <f ca="1">IF(Table1[[#This Row],[QTY_ECER_MG_2]]="","",Table1[[#This Row],[STN SISA X]])</f>
        <v/>
      </c>
      <c r="AN575" s="2" t="str">
        <f ca="1">IF(Table1[[#This Row],[CTN_MG_2]]="","",COUNT(AK$6:AK575))</f>
        <v/>
      </c>
      <c r="AO575" s="2" t="str">
        <f ca="1">IF(AND(AX$5:AX$592&gt;=$3:$3,AX$5:AX$592&lt;=$4:$4),Table1[[#This Row],[CTN]],"")</f>
        <v/>
      </c>
      <c r="AP575" s="2" t="str">
        <f ca="1">IF(Table1[[#This Row],[CTN_MG_3]]="","",Table1[[#This Row],[SISA X]])</f>
        <v/>
      </c>
      <c r="AQ575" s="2" t="str">
        <f ca="1">IF(Table1[[#This Row],[QTY_ECER_MG_3]]="","",Table1[[#This Row],[STN SISA X]])</f>
        <v/>
      </c>
      <c r="AR575" s="4" t="str">
        <f ca="1">IF(Table1[[#This Row],[CTN_MG_3]]="","",COUNT(AO$6:AO575))</f>
        <v/>
      </c>
      <c r="AS575" s="4">
        <f ca="1">IF(AND(Table1[[#This Row],[TGL_H]]&gt;=$3:$3,Table1[[#This Row],[TGL_H]]&lt;=$4:$4),Table1[[#This Row],[CTN]],"")</f>
        <v>3</v>
      </c>
      <c r="AT575" s="4" t="str">
        <f ca="1">IF(Table1[[#This Row],[CTN_MG_4]]="","",Table1[[#This Row],[SISA X]])</f>
        <v/>
      </c>
      <c r="AU575" s="4" t="str">
        <f ca="1">IF(Table1[[#This Row],[QTY_ECER_MG_4]]="","",Table1[[#This Row],[STN SISA X]])</f>
        <v/>
      </c>
      <c r="AV575" s="4">
        <f ca="1">IF(Table1[[#This Row],[CTN_MG_4]]="","",COUNT(AS$6:AS575))</f>
        <v>82</v>
      </c>
      <c r="AW575" s="4">
        <f ca="1">IF(Table1[[#This Row],[ID_4]]="",IF(Table1[[#This Row],[ID_3]]="",IF(Table1[[#This Row],[ID_2]]="",IF(Table1[[#This Row],[ID_1]]="","",1),2),3),4)</f>
        <v>4</v>
      </c>
      <c r="AX575" s="3">
        <f ca="1">INDEX([1]!NOTA[TGL_H],Table1[[#This Row],[//NOTA]])</f>
        <v>45132</v>
      </c>
    </row>
    <row r="576" spans="1:50" x14ac:dyDescent="0.25">
      <c r="A576" s="1">
        <v>712</v>
      </c>
      <c r="D576" s="4" t="str">
        <f ca="1">INDEX([1]!NOTA[NB NOTA_C_QTY],Table1[[#This Row],[//NOTA]])</f>
        <v>bindernotegastappa5hp2006t72pcsuntana</v>
      </c>
      <c r="E576" s="4" t="str">
        <f ca="1">INDEX([1]!NOTA[NB NOTA_C_QTY],Table1[[#This Row],[//NOTA]])&amp;Table1[[#This Row],[MINGGU]]</f>
        <v>bindernotegastappa5hp2006t72pcsuntana4</v>
      </c>
      <c r="F576" s="4">
        <f t="shared" si="15"/>
        <v>712</v>
      </c>
      <c r="G576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76" s="4" t="e">
        <f ca="1">MATCH(Table1[[#This Row],[NB NOTA_C_QTY]],[2]!db[NB NOTA_C_QTY+F],0)</f>
        <v>#N/A</v>
      </c>
      <c r="I576" s="4" t="e">
        <f ca="1">INDEX(INDIRECT($4:$4),Table1[//DB])</f>
        <v>#N/A</v>
      </c>
      <c r="J576" s="4" t="e">
        <f ca="1">INDEX(INDIRECT($4:$4),Table1[//DB])</f>
        <v>#N/A</v>
      </c>
      <c r="K576" s="5" t="e">
        <f ca="1">INDEX(INDIRECT($4:$4),Table1[//DB])</f>
        <v>#N/A</v>
      </c>
      <c r="L576" s="4" t="e">
        <f ca="1">INDEX(INDIRECT($4:$4),Table1[//DB])</f>
        <v>#N/A</v>
      </c>
      <c r="M576" s="4" t="e">
        <f ca="1">INDEX(INDIRECT($4:$4),Table1[//DB])</f>
        <v>#N/A</v>
      </c>
      <c r="N576" s="4" t="e">
        <f ca="1">INDEX(INDIRECT($4:$4),Table1[//DB])</f>
        <v>#N/A</v>
      </c>
      <c r="O576" s="4" t="e">
        <f ca="1">INDEX(INDIRECT($4:$4),Table1[//DB])</f>
        <v>#N/A</v>
      </c>
      <c r="P576" s="4" t="e">
        <f ca="1">INDEX(INDIRECT($4:$4),Table1[//DB])</f>
        <v>#N/A</v>
      </c>
      <c r="Q576" s="4" t="e">
        <f ca="1">INDEX(INDIRECT($4:$4),Table1[//DB])</f>
        <v>#N/A</v>
      </c>
      <c r="R576" s="4" t="e">
        <f ca="1">INDEX(INDIRECT($4:$4),Table1[//DB])</f>
        <v>#N/A</v>
      </c>
      <c r="S576" s="4" t="e">
        <f ca="1">INDEX(INDIRECT($4:$4),Table1[//DB])</f>
        <v>#N/A</v>
      </c>
      <c r="T576" s="4" t="e">
        <f ca="1">INDEX(INDIRECT($4:$4),Table1[//DB])</f>
        <v>#N/A</v>
      </c>
      <c r="U576" s="4" t="e">
        <f ca="1">INDEX(INDIRECT($4:$4),Table1[//DB])</f>
        <v>#N/A</v>
      </c>
      <c r="V576" s="4"/>
      <c r="W576" s="2">
        <f>INDEX([1]!NOTA[C],Table1[[#This Row],[//NOTA]])</f>
        <v>3</v>
      </c>
      <c r="X576" s="2" t="e">
        <f ca="1">IF(Table1[[#This Row],[Column5]]/Table1[[#This Row],[QTY X]]=Table1[[#This Row],[CTN]],Table1[[#This Row],[Column5]]/Table1[[#This Row],[QTY X]],Table1[[#This Row],[Column5]]/Table1[[#This Row],[QTY X]]&amp;" xxx ")</f>
        <v>#N/A</v>
      </c>
      <c r="Y576" s="2">
        <f ca="1">INDEX(INDIRECT($2:$2),Table1[//NOTA])</f>
        <v>1</v>
      </c>
      <c r="Z576" s="2">
        <f>IF(Table1[[#This Row],[CTN]]&lt;1,"",INDEX([1]!NOTA[QTY],Table1[[#This Row],[//NOTA]]))</f>
        <v>216</v>
      </c>
      <c r="AA576" s="2" t="str">
        <f>IF(Table1[[#This Row],[CTN]]&lt;1,"",INDEX([1]!NOTA[STN],Table1[[#This Row],[//NOTA]]))</f>
        <v>PCS</v>
      </c>
      <c r="AB576" s="2" t="e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#N/A</v>
      </c>
      <c r="AC576" s="4" t="str">
        <f>IF(Table1[[#This Row],[CTN]]&lt;1,INDEX([1]!NOTA[QTY],Table1[[#This Row],[//NOTA]]),"")</f>
        <v/>
      </c>
      <c r="AD576" s="4" t="str">
        <f>IF(Table1[[#This Row],[SISA]]="","",INDEX([1]!NOTA[STN],Table1[[#This Row],[//NOTA]]))</f>
        <v/>
      </c>
      <c r="AE57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76" s="2" t="str">
        <f>IF(Table1[[#This Row],[SISA X]]="","",Table1[[#This Row],[STN X]])</f>
        <v/>
      </c>
      <c r="AG576" s="2" t="str">
        <f ca="1">IF(AND(AX$5:AX$592&gt;=$3:$3,AX$5:AX$592&lt;=$4:$4),Table1[[#This Row],[CTN]],"")</f>
        <v/>
      </c>
      <c r="AH576" s="2" t="str">
        <f ca="1">IF(Table1[[#This Row],[CTN_MG_1]]="","",Table1[[#This Row],[SISA X]])</f>
        <v/>
      </c>
      <c r="AI576" s="2" t="str">
        <f ca="1">IF(Table1[[#This Row],[QTY_ECER_MG_1]]="","",Table1[[#This Row],[STN SISA X]])</f>
        <v/>
      </c>
      <c r="AJ576" s="2" t="str">
        <f ca="1">IF(Table1[[#This Row],[CTN_MG_1]]="","",COUNT(AG$6:AG576))</f>
        <v/>
      </c>
      <c r="AK576" s="2" t="str">
        <f ca="1">IF(AND(Table1[TGL_H]&gt;=$3:$3,Table1[TGL_H]&lt;=$4:$4),Table1[CTN],"")</f>
        <v/>
      </c>
      <c r="AL576" s="2" t="str">
        <f ca="1">IF(Table1[[#This Row],[CTN_MG_2]]="","",Table1[[#This Row],[SISA X]])</f>
        <v/>
      </c>
      <c r="AM576" s="2" t="str">
        <f ca="1">IF(Table1[[#This Row],[QTY_ECER_MG_2]]="","",Table1[[#This Row],[STN SISA X]])</f>
        <v/>
      </c>
      <c r="AN576" s="2" t="str">
        <f ca="1">IF(Table1[[#This Row],[CTN_MG_2]]="","",COUNT(AK$6:AK576))</f>
        <v/>
      </c>
      <c r="AO576" s="2" t="str">
        <f ca="1">IF(AND(AX$5:AX$592&gt;=$3:$3,AX$5:AX$592&lt;=$4:$4),Table1[[#This Row],[CTN]],"")</f>
        <v/>
      </c>
      <c r="AP576" s="2" t="str">
        <f ca="1">IF(Table1[[#This Row],[CTN_MG_3]]="","",Table1[[#This Row],[SISA X]])</f>
        <v/>
      </c>
      <c r="AQ576" s="2" t="str">
        <f ca="1">IF(Table1[[#This Row],[QTY_ECER_MG_3]]="","",Table1[[#This Row],[STN SISA X]])</f>
        <v/>
      </c>
      <c r="AR576" s="4" t="str">
        <f ca="1">IF(Table1[[#This Row],[CTN_MG_3]]="","",COUNT(AO$6:AO576))</f>
        <v/>
      </c>
      <c r="AS576" s="4">
        <f ca="1">IF(AND(Table1[[#This Row],[TGL_H]]&gt;=$3:$3,Table1[[#This Row],[TGL_H]]&lt;=$4:$4),Table1[[#This Row],[CTN]],"")</f>
        <v>3</v>
      </c>
      <c r="AT576" s="4" t="str">
        <f ca="1">IF(Table1[[#This Row],[CTN_MG_4]]="","",Table1[[#This Row],[SISA X]])</f>
        <v/>
      </c>
      <c r="AU576" s="4" t="str">
        <f ca="1">IF(Table1[[#This Row],[QTY_ECER_MG_4]]="","",Table1[[#This Row],[STN SISA X]])</f>
        <v/>
      </c>
      <c r="AV576" s="4">
        <f ca="1">IF(Table1[[#This Row],[CTN_MG_4]]="","",COUNT(AS$6:AS576))</f>
        <v>83</v>
      </c>
      <c r="AW576" s="4">
        <f ca="1">IF(Table1[[#This Row],[ID_4]]="",IF(Table1[[#This Row],[ID_3]]="",IF(Table1[[#This Row],[ID_2]]="",IF(Table1[[#This Row],[ID_1]]="","",1),2),3),4)</f>
        <v>4</v>
      </c>
      <c r="AX576" s="3">
        <f ca="1">INDEX([1]!NOTA[TGL_H],Table1[[#This Row],[//NOTA]])</f>
        <v>45132</v>
      </c>
    </row>
    <row r="577" spans="1:50" x14ac:dyDescent="0.25">
      <c r="A577" s="1">
        <v>713</v>
      </c>
      <c r="D577" s="4" t="str">
        <f ca="1">INDEX([1]!NOTA[NB NOTA_C_QTY],Table1[[#This Row],[//NOTA]])</f>
        <v>bindernotegastappa5hp2007f72pcsuntana</v>
      </c>
      <c r="E577" s="4" t="str">
        <f ca="1">INDEX([1]!NOTA[NB NOTA_C_QTY],Table1[[#This Row],[//NOTA]])&amp;Table1[[#This Row],[MINGGU]]</f>
        <v>bindernotegastappa5hp2007f72pcsuntana4</v>
      </c>
      <c r="F577" s="4">
        <f t="shared" si="15"/>
        <v>713</v>
      </c>
      <c r="G577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77" s="4" t="e">
        <f ca="1">MATCH(Table1[[#This Row],[NB NOTA_C_QTY]],[2]!db[NB NOTA_C_QTY+F],0)</f>
        <v>#N/A</v>
      </c>
      <c r="I577" s="4" t="e">
        <f ca="1">INDEX(INDIRECT($4:$4),Table1[//DB])</f>
        <v>#N/A</v>
      </c>
      <c r="J577" s="4" t="e">
        <f ca="1">INDEX(INDIRECT($4:$4),Table1[//DB])</f>
        <v>#N/A</v>
      </c>
      <c r="K577" s="5" t="e">
        <f ca="1">INDEX(INDIRECT($4:$4),Table1[//DB])</f>
        <v>#N/A</v>
      </c>
      <c r="L577" s="4" t="e">
        <f ca="1">INDEX(INDIRECT($4:$4),Table1[//DB])</f>
        <v>#N/A</v>
      </c>
      <c r="M577" s="4" t="e">
        <f ca="1">INDEX(INDIRECT($4:$4),Table1[//DB])</f>
        <v>#N/A</v>
      </c>
      <c r="N577" s="4" t="e">
        <f ca="1">INDEX(INDIRECT($4:$4),Table1[//DB])</f>
        <v>#N/A</v>
      </c>
      <c r="O577" s="4" t="e">
        <f ca="1">INDEX(INDIRECT($4:$4),Table1[//DB])</f>
        <v>#N/A</v>
      </c>
      <c r="P577" s="4" t="e">
        <f ca="1">INDEX(INDIRECT($4:$4),Table1[//DB])</f>
        <v>#N/A</v>
      </c>
      <c r="Q577" s="4" t="e">
        <f ca="1">INDEX(INDIRECT($4:$4),Table1[//DB])</f>
        <v>#N/A</v>
      </c>
      <c r="R577" s="4" t="e">
        <f ca="1">INDEX(INDIRECT($4:$4),Table1[//DB])</f>
        <v>#N/A</v>
      </c>
      <c r="S577" s="4" t="e">
        <f ca="1">INDEX(INDIRECT($4:$4),Table1[//DB])</f>
        <v>#N/A</v>
      </c>
      <c r="T577" s="4" t="e">
        <f ca="1">INDEX(INDIRECT($4:$4),Table1[//DB])</f>
        <v>#N/A</v>
      </c>
      <c r="U577" s="4" t="e">
        <f ca="1">INDEX(INDIRECT($4:$4),Table1[//DB])</f>
        <v>#N/A</v>
      </c>
      <c r="V577" s="4"/>
      <c r="W577" s="2">
        <f>INDEX([1]!NOTA[C],Table1[[#This Row],[//NOTA]])</f>
        <v>6</v>
      </c>
      <c r="X577" s="2" t="e">
        <f ca="1">IF(Table1[[#This Row],[Column5]]/Table1[[#This Row],[QTY X]]=Table1[[#This Row],[CTN]],Table1[[#This Row],[Column5]]/Table1[[#This Row],[QTY X]],Table1[[#This Row],[Column5]]/Table1[[#This Row],[QTY X]]&amp;" xxx ")</f>
        <v>#N/A</v>
      </c>
      <c r="Y577" s="2">
        <f ca="1">INDEX(INDIRECT($2:$2),Table1[//NOTA])</f>
        <v>1</v>
      </c>
      <c r="Z577" s="2">
        <f>IF(Table1[[#This Row],[CTN]]&lt;1,"",INDEX([1]!NOTA[QTY],Table1[[#This Row],[//NOTA]]))</f>
        <v>216</v>
      </c>
      <c r="AA577" s="2" t="str">
        <f>IF(Table1[[#This Row],[CTN]]&lt;1,"",INDEX([1]!NOTA[STN],Table1[[#This Row],[//NOTA]]))</f>
        <v>PCS</v>
      </c>
      <c r="AB577" s="2" t="e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#N/A</v>
      </c>
      <c r="AC577" s="4" t="str">
        <f>IF(Table1[[#This Row],[CTN]]&lt;1,INDEX([1]!NOTA[QTY],Table1[[#This Row],[//NOTA]]),"")</f>
        <v/>
      </c>
      <c r="AD577" s="4" t="str">
        <f>IF(Table1[[#This Row],[SISA]]="","",INDEX([1]!NOTA[STN],Table1[[#This Row],[//NOTA]]))</f>
        <v/>
      </c>
      <c r="AE57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77" s="2" t="str">
        <f>IF(Table1[[#This Row],[SISA X]]="","",Table1[[#This Row],[STN X]])</f>
        <v/>
      </c>
      <c r="AG577" s="2" t="str">
        <f ca="1">IF(AND(AX$5:AX$592&gt;=$3:$3,AX$5:AX$592&lt;=$4:$4),Table1[[#This Row],[CTN]],"")</f>
        <v/>
      </c>
      <c r="AH577" s="2" t="str">
        <f ca="1">IF(Table1[[#This Row],[CTN_MG_1]]="","",Table1[[#This Row],[SISA X]])</f>
        <v/>
      </c>
      <c r="AI577" s="2" t="str">
        <f ca="1">IF(Table1[[#This Row],[QTY_ECER_MG_1]]="","",Table1[[#This Row],[STN SISA X]])</f>
        <v/>
      </c>
      <c r="AJ577" s="2" t="str">
        <f ca="1">IF(Table1[[#This Row],[CTN_MG_1]]="","",COUNT(AG$6:AG577))</f>
        <v/>
      </c>
      <c r="AK577" s="2" t="str">
        <f ca="1">IF(AND(Table1[TGL_H]&gt;=$3:$3,Table1[TGL_H]&lt;=$4:$4),Table1[CTN],"")</f>
        <v/>
      </c>
      <c r="AL577" s="2" t="str">
        <f ca="1">IF(Table1[[#This Row],[CTN_MG_2]]="","",Table1[[#This Row],[SISA X]])</f>
        <v/>
      </c>
      <c r="AM577" s="2" t="str">
        <f ca="1">IF(Table1[[#This Row],[QTY_ECER_MG_2]]="","",Table1[[#This Row],[STN SISA X]])</f>
        <v/>
      </c>
      <c r="AN577" s="2" t="str">
        <f ca="1">IF(Table1[[#This Row],[CTN_MG_2]]="","",COUNT(AK$6:AK577))</f>
        <v/>
      </c>
      <c r="AO577" s="2" t="str">
        <f ca="1">IF(AND(AX$5:AX$592&gt;=$3:$3,AX$5:AX$592&lt;=$4:$4),Table1[[#This Row],[CTN]],"")</f>
        <v/>
      </c>
      <c r="AP577" s="2" t="str">
        <f ca="1">IF(Table1[[#This Row],[CTN_MG_3]]="","",Table1[[#This Row],[SISA X]])</f>
        <v/>
      </c>
      <c r="AQ577" s="2" t="str">
        <f ca="1">IF(Table1[[#This Row],[QTY_ECER_MG_3]]="","",Table1[[#This Row],[STN SISA X]])</f>
        <v/>
      </c>
      <c r="AR577" s="4" t="str">
        <f ca="1">IF(Table1[[#This Row],[CTN_MG_3]]="","",COUNT(AO$6:AO577))</f>
        <v/>
      </c>
      <c r="AS577" s="4">
        <f ca="1">IF(AND(Table1[[#This Row],[TGL_H]]&gt;=$3:$3,Table1[[#This Row],[TGL_H]]&lt;=$4:$4),Table1[[#This Row],[CTN]],"")</f>
        <v>6</v>
      </c>
      <c r="AT577" s="4" t="str">
        <f ca="1">IF(Table1[[#This Row],[CTN_MG_4]]="","",Table1[[#This Row],[SISA X]])</f>
        <v/>
      </c>
      <c r="AU577" s="4" t="str">
        <f ca="1">IF(Table1[[#This Row],[QTY_ECER_MG_4]]="","",Table1[[#This Row],[STN SISA X]])</f>
        <v/>
      </c>
      <c r="AV577" s="4">
        <f ca="1">IF(Table1[[#This Row],[CTN_MG_4]]="","",COUNT(AS$6:AS577))</f>
        <v>84</v>
      </c>
      <c r="AW577" s="4">
        <f ca="1">IF(Table1[[#This Row],[ID_4]]="",IF(Table1[[#This Row],[ID_3]]="",IF(Table1[[#This Row],[ID_2]]="",IF(Table1[[#This Row],[ID_1]]="","",1),2),3),4)</f>
        <v>4</v>
      </c>
      <c r="AX577" s="3">
        <f ca="1">INDEX([1]!NOTA[TGL_H],Table1[[#This Row],[//NOTA]])</f>
        <v>45132</v>
      </c>
    </row>
    <row r="578" spans="1:50" x14ac:dyDescent="0.25">
      <c r="A578" s="1">
        <v>714</v>
      </c>
      <c r="D578" s="4" t="str">
        <f ca="1">INDEX([1]!NOTA[NB NOTA_C_QTY],Table1[[#This Row],[//NOTA]])</f>
        <v>bindernotea5hp2008pa5sr72pcsuntana</v>
      </c>
      <c r="E578" s="4" t="str">
        <f ca="1">INDEX([1]!NOTA[NB NOTA_C_QTY],Table1[[#This Row],[//NOTA]])&amp;Table1[[#This Row],[MINGGU]]</f>
        <v>bindernotea5hp2008pa5sr72pcsuntana4</v>
      </c>
      <c r="F578" s="4">
        <f t="shared" si="15"/>
        <v>714</v>
      </c>
      <c r="G578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78" s="4" t="e">
        <f ca="1">MATCH(Table1[[#This Row],[NB NOTA_C_QTY]],[2]!db[NB NOTA_C_QTY+F],0)</f>
        <v>#N/A</v>
      </c>
      <c r="I578" s="4" t="e">
        <f ca="1">INDEX(INDIRECT($4:$4),Table1[//DB])</f>
        <v>#N/A</v>
      </c>
      <c r="J578" s="4" t="e">
        <f ca="1">INDEX(INDIRECT($4:$4),Table1[//DB])</f>
        <v>#N/A</v>
      </c>
      <c r="K578" s="5" t="e">
        <f ca="1">INDEX(INDIRECT($4:$4),Table1[//DB])</f>
        <v>#N/A</v>
      </c>
      <c r="L578" s="4" t="e">
        <f ca="1">INDEX(INDIRECT($4:$4),Table1[//DB])</f>
        <v>#N/A</v>
      </c>
      <c r="M578" s="4" t="e">
        <f ca="1">INDEX(INDIRECT($4:$4),Table1[//DB])</f>
        <v>#N/A</v>
      </c>
      <c r="N578" s="4" t="e">
        <f ca="1">INDEX(INDIRECT($4:$4),Table1[//DB])</f>
        <v>#N/A</v>
      </c>
      <c r="O578" s="4" t="e">
        <f ca="1">INDEX(INDIRECT($4:$4),Table1[//DB])</f>
        <v>#N/A</v>
      </c>
      <c r="P578" s="4" t="e">
        <f ca="1">INDEX(INDIRECT($4:$4),Table1[//DB])</f>
        <v>#N/A</v>
      </c>
      <c r="Q578" s="4" t="e">
        <f ca="1">INDEX(INDIRECT($4:$4),Table1[//DB])</f>
        <v>#N/A</v>
      </c>
      <c r="R578" s="4" t="e">
        <f ca="1">INDEX(INDIRECT($4:$4),Table1[//DB])</f>
        <v>#N/A</v>
      </c>
      <c r="S578" s="4" t="e">
        <f ca="1">INDEX(INDIRECT($4:$4),Table1[//DB])</f>
        <v>#N/A</v>
      </c>
      <c r="T578" s="4" t="e">
        <f ca="1">INDEX(INDIRECT($4:$4),Table1[//DB])</f>
        <v>#N/A</v>
      </c>
      <c r="U578" s="4" t="e">
        <f ca="1">INDEX(INDIRECT($4:$4),Table1[//DB])</f>
        <v>#N/A</v>
      </c>
      <c r="V578" s="4"/>
      <c r="W578" s="2">
        <f>INDEX([1]!NOTA[C],Table1[[#This Row],[//NOTA]])</f>
        <v>3</v>
      </c>
      <c r="X578" s="2" t="e">
        <f ca="1">IF(Table1[[#This Row],[Column5]]/Table1[[#This Row],[QTY X]]=Table1[[#This Row],[CTN]],Table1[[#This Row],[Column5]]/Table1[[#This Row],[QTY X]],Table1[[#This Row],[Column5]]/Table1[[#This Row],[QTY X]]&amp;" xxx ")</f>
        <v>#N/A</v>
      </c>
      <c r="Y578" s="2">
        <f ca="1">INDEX(INDIRECT($2:$2),Table1[//NOTA])</f>
        <v>1</v>
      </c>
      <c r="Z578" s="2">
        <f>IF(Table1[[#This Row],[CTN]]&lt;1,"",INDEX([1]!NOTA[QTY],Table1[[#This Row],[//NOTA]]))</f>
        <v>216</v>
      </c>
      <c r="AA578" s="2" t="str">
        <f>IF(Table1[[#This Row],[CTN]]&lt;1,"",INDEX([1]!NOTA[STN],Table1[[#This Row],[//NOTA]]))</f>
        <v>PCS</v>
      </c>
      <c r="AB578" s="2" t="e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#N/A</v>
      </c>
      <c r="AC578" s="4" t="str">
        <f>IF(Table1[[#This Row],[CTN]]&lt;1,INDEX([1]!NOTA[QTY],Table1[[#This Row],[//NOTA]]),"")</f>
        <v/>
      </c>
      <c r="AD578" s="4" t="str">
        <f>IF(Table1[[#This Row],[SISA]]="","",INDEX([1]!NOTA[STN],Table1[[#This Row],[//NOTA]]))</f>
        <v/>
      </c>
      <c r="AE57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78" s="2" t="str">
        <f>IF(Table1[[#This Row],[SISA X]]="","",Table1[[#This Row],[STN X]])</f>
        <v/>
      </c>
      <c r="AG578" s="2" t="str">
        <f ca="1">IF(AND(AX$5:AX$592&gt;=$3:$3,AX$5:AX$592&lt;=$4:$4),Table1[[#This Row],[CTN]],"")</f>
        <v/>
      </c>
      <c r="AH578" s="2" t="str">
        <f ca="1">IF(Table1[[#This Row],[CTN_MG_1]]="","",Table1[[#This Row],[SISA X]])</f>
        <v/>
      </c>
      <c r="AI578" s="2" t="str">
        <f ca="1">IF(Table1[[#This Row],[QTY_ECER_MG_1]]="","",Table1[[#This Row],[STN SISA X]])</f>
        <v/>
      </c>
      <c r="AJ578" s="2" t="str">
        <f ca="1">IF(Table1[[#This Row],[CTN_MG_1]]="","",COUNT(AG$6:AG578))</f>
        <v/>
      </c>
      <c r="AK578" s="2" t="str">
        <f ca="1">IF(AND(Table1[TGL_H]&gt;=$3:$3,Table1[TGL_H]&lt;=$4:$4),Table1[CTN],"")</f>
        <v/>
      </c>
      <c r="AL578" s="2" t="str">
        <f ca="1">IF(Table1[[#This Row],[CTN_MG_2]]="","",Table1[[#This Row],[SISA X]])</f>
        <v/>
      </c>
      <c r="AM578" s="2" t="str">
        <f ca="1">IF(Table1[[#This Row],[QTY_ECER_MG_2]]="","",Table1[[#This Row],[STN SISA X]])</f>
        <v/>
      </c>
      <c r="AN578" s="2" t="str">
        <f ca="1">IF(Table1[[#This Row],[CTN_MG_2]]="","",COUNT(AK$6:AK578))</f>
        <v/>
      </c>
      <c r="AO578" s="2" t="str">
        <f ca="1">IF(AND(AX$5:AX$592&gt;=$3:$3,AX$5:AX$592&lt;=$4:$4),Table1[[#This Row],[CTN]],"")</f>
        <v/>
      </c>
      <c r="AP578" s="2" t="str">
        <f ca="1">IF(Table1[[#This Row],[CTN_MG_3]]="","",Table1[[#This Row],[SISA X]])</f>
        <v/>
      </c>
      <c r="AQ578" s="2" t="str">
        <f ca="1">IF(Table1[[#This Row],[QTY_ECER_MG_3]]="","",Table1[[#This Row],[STN SISA X]])</f>
        <v/>
      </c>
      <c r="AR578" s="4" t="str">
        <f ca="1">IF(Table1[[#This Row],[CTN_MG_3]]="","",COUNT(AO$6:AO578))</f>
        <v/>
      </c>
      <c r="AS578" s="4">
        <f ca="1">IF(AND(Table1[[#This Row],[TGL_H]]&gt;=$3:$3,Table1[[#This Row],[TGL_H]]&lt;=$4:$4),Table1[[#This Row],[CTN]],"")</f>
        <v>3</v>
      </c>
      <c r="AT578" s="4" t="str">
        <f ca="1">IF(Table1[[#This Row],[CTN_MG_4]]="","",Table1[[#This Row],[SISA X]])</f>
        <v/>
      </c>
      <c r="AU578" s="4" t="str">
        <f ca="1">IF(Table1[[#This Row],[QTY_ECER_MG_4]]="","",Table1[[#This Row],[STN SISA X]])</f>
        <v/>
      </c>
      <c r="AV578" s="4">
        <f ca="1">IF(Table1[[#This Row],[CTN_MG_4]]="","",COUNT(AS$6:AS578))</f>
        <v>85</v>
      </c>
      <c r="AW578" s="4">
        <f ca="1">IF(Table1[[#This Row],[ID_4]]="",IF(Table1[[#This Row],[ID_3]]="",IF(Table1[[#This Row],[ID_2]]="",IF(Table1[[#This Row],[ID_1]]="","",1),2),3),4)</f>
        <v>4</v>
      </c>
      <c r="AX578" s="3">
        <f ca="1">INDEX([1]!NOTA[TGL_H],Table1[[#This Row],[//NOTA]])</f>
        <v>45132</v>
      </c>
    </row>
    <row r="579" spans="1:50" x14ac:dyDescent="0.25">
      <c r="A579" s="1">
        <v>715</v>
      </c>
      <c r="D579" s="4" t="str">
        <f ca="1">INDEX([1]!NOTA[NB NOTA_C_QTY],Table1[[#This Row],[//NOTA]])</f>
        <v>bindernotegastappa5hp2009t72pcsuntana</v>
      </c>
      <c r="E579" s="4" t="str">
        <f ca="1">INDEX([1]!NOTA[NB NOTA_C_QTY],Table1[[#This Row],[//NOTA]])&amp;Table1[[#This Row],[MINGGU]]</f>
        <v>bindernotegastappa5hp2009t72pcsuntana4</v>
      </c>
      <c r="F579" s="4">
        <f t="shared" si="15"/>
        <v>715</v>
      </c>
      <c r="G579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79" s="4" t="e">
        <f ca="1">MATCH(Table1[[#This Row],[NB NOTA_C_QTY]],[2]!db[NB NOTA_C_QTY+F],0)</f>
        <v>#N/A</v>
      </c>
      <c r="I579" s="4" t="e">
        <f ca="1">INDEX(INDIRECT($4:$4),Table1[//DB])</f>
        <v>#N/A</v>
      </c>
      <c r="J579" s="4" t="e">
        <f ca="1">INDEX(INDIRECT($4:$4),Table1[//DB])</f>
        <v>#N/A</v>
      </c>
      <c r="K579" s="5" t="e">
        <f ca="1">INDEX(INDIRECT($4:$4),Table1[//DB])</f>
        <v>#N/A</v>
      </c>
      <c r="L579" s="4" t="e">
        <f ca="1">INDEX(INDIRECT($4:$4),Table1[//DB])</f>
        <v>#N/A</v>
      </c>
      <c r="M579" s="4" t="e">
        <f ca="1">INDEX(INDIRECT($4:$4),Table1[//DB])</f>
        <v>#N/A</v>
      </c>
      <c r="N579" s="4" t="e">
        <f ca="1">INDEX(INDIRECT($4:$4),Table1[//DB])</f>
        <v>#N/A</v>
      </c>
      <c r="O579" s="4" t="e">
        <f ca="1">INDEX(INDIRECT($4:$4),Table1[//DB])</f>
        <v>#N/A</v>
      </c>
      <c r="P579" s="4" t="e">
        <f ca="1">INDEX(INDIRECT($4:$4),Table1[//DB])</f>
        <v>#N/A</v>
      </c>
      <c r="Q579" s="4" t="e">
        <f ca="1">INDEX(INDIRECT($4:$4),Table1[//DB])</f>
        <v>#N/A</v>
      </c>
      <c r="R579" s="4" t="e">
        <f ca="1">INDEX(INDIRECT($4:$4),Table1[//DB])</f>
        <v>#N/A</v>
      </c>
      <c r="S579" s="4" t="e">
        <f ca="1">INDEX(INDIRECT($4:$4),Table1[//DB])</f>
        <v>#N/A</v>
      </c>
      <c r="T579" s="4" t="e">
        <f ca="1">INDEX(INDIRECT($4:$4),Table1[//DB])</f>
        <v>#N/A</v>
      </c>
      <c r="U579" s="4" t="e">
        <f ca="1">INDEX(INDIRECT($4:$4),Table1[//DB])</f>
        <v>#N/A</v>
      </c>
      <c r="V579" s="4"/>
      <c r="W579" s="2">
        <f>INDEX([1]!NOTA[C],Table1[[#This Row],[//NOTA]])</f>
        <v>3</v>
      </c>
      <c r="X579" s="2" t="e">
        <f ca="1">IF(Table1[[#This Row],[Column5]]/Table1[[#This Row],[QTY X]]=Table1[[#This Row],[CTN]],Table1[[#This Row],[Column5]]/Table1[[#This Row],[QTY X]],Table1[[#This Row],[Column5]]/Table1[[#This Row],[QTY X]]&amp;" xxx ")</f>
        <v>#N/A</v>
      </c>
      <c r="Y579" s="2">
        <f ca="1">INDEX(INDIRECT($2:$2),Table1[//NOTA])</f>
        <v>1</v>
      </c>
      <c r="Z579" s="2">
        <f>IF(Table1[[#This Row],[CTN]]&lt;1,"",INDEX([1]!NOTA[QTY],Table1[[#This Row],[//NOTA]]))</f>
        <v>216</v>
      </c>
      <c r="AA579" s="2" t="str">
        <f>IF(Table1[[#This Row],[CTN]]&lt;1,"",INDEX([1]!NOTA[STN],Table1[[#This Row],[//NOTA]]))</f>
        <v>PCS</v>
      </c>
      <c r="AB579" s="2" t="e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#N/A</v>
      </c>
      <c r="AC579" s="4" t="str">
        <f>IF(Table1[[#This Row],[CTN]]&lt;1,INDEX([1]!NOTA[QTY],Table1[[#This Row],[//NOTA]]),"")</f>
        <v/>
      </c>
      <c r="AD579" s="4" t="str">
        <f>IF(Table1[[#This Row],[SISA]]="","",INDEX([1]!NOTA[STN],Table1[[#This Row],[//NOTA]]))</f>
        <v/>
      </c>
      <c r="AE57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79" s="2" t="str">
        <f>IF(Table1[[#This Row],[SISA X]]="","",Table1[[#This Row],[STN X]])</f>
        <v/>
      </c>
      <c r="AG579" s="2" t="str">
        <f ca="1">IF(AND(AX$5:AX$592&gt;=$3:$3,AX$5:AX$592&lt;=$4:$4),Table1[[#This Row],[CTN]],"")</f>
        <v/>
      </c>
      <c r="AH579" s="2" t="str">
        <f ca="1">IF(Table1[[#This Row],[CTN_MG_1]]="","",Table1[[#This Row],[SISA X]])</f>
        <v/>
      </c>
      <c r="AI579" s="2" t="str">
        <f ca="1">IF(Table1[[#This Row],[QTY_ECER_MG_1]]="","",Table1[[#This Row],[STN SISA X]])</f>
        <v/>
      </c>
      <c r="AJ579" s="2" t="str">
        <f ca="1">IF(Table1[[#This Row],[CTN_MG_1]]="","",COUNT(AG$6:AG579))</f>
        <v/>
      </c>
      <c r="AK579" s="2" t="str">
        <f ca="1">IF(AND(Table1[TGL_H]&gt;=$3:$3,Table1[TGL_H]&lt;=$4:$4),Table1[CTN],"")</f>
        <v/>
      </c>
      <c r="AL579" s="2" t="str">
        <f ca="1">IF(Table1[[#This Row],[CTN_MG_2]]="","",Table1[[#This Row],[SISA X]])</f>
        <v/>
      </c>
      <c r="AM579" s="2" t="str">
        <f ca="1">IF(Table1[[#This Row],[QTY_ECER_MG_2]]="","",Table1[[#This Row],[STN SISA X]])</f>
        <v/>
      </c>
      <c r="AN579" s="2" t="str">
        <f ca="1">IF(Table1[[#This Row],[CTN_MG_2]]="","",COUNT(AK$6:AK579))</f>
        <v/>
      </c>
      <c r="AO579" s="2" t="str">
        <f ca="1">IF(AND(AX$5:AX$592&gt;=$3:$3,AX$5:AX$592&lt;=$4:$4),Table1[[#This Row],[CTN]],"")</f>
        <v/>
      </c>
      <c r="AP579" s="2" t="str">
        <f ca="1">IF(Table1[[#This Row],[CTN_MG_3]]="","",Table1[[#This Row],[SISA X]])</f>
        <v/>
      </c>
      <c r="AQ579" s="2" t="str">
        <f ca="1">IF(Table1[[#This Row],[QTY_ECER_MG_3]]="","",Table1[[#This Row],[STN SISA X]])</f>
        <v/>
      </c>
      <c r="AR579" s="4" t="str">
        <f ca="1">IF(Table1[[#This Row],[CTN_MG_3]]="","",COUNT(AO$6:AO579))</f>
        <v/>
      </c>
      <c r="AS579" s="4">
        <f ca="1">IF(AND(Table1[[#This Row],[TGL_H]]&gt;=$3:$3,Table1[[#This Row],[TGL_H]]&lt;=$4:$4),Table1[[#This Row],[CTN]],"")</f>
        <v>3</v>
      </c>
      <c r="AT579" s="4" t="str">
        <f ca="1">IF(Table1[[#This Row],[CTN_MG_4]]="","",Table1[[#This Row],[SISA X]])</f>
        <v/>
      </c>
      <c r="AU579" s="4" t="str">
        <f ca="1">IF(Table1[[#This Row],[QTY_ECER_MG_4]]="","",Table1[[#This Row],[STN SISA X]])</f>
        <v/>
      </c>
      <c r="AV579" s="4">
        <f ca="1">IF(Table1[[#This Row],[CTN_MG_4]]="","",COUNT(AS$6:AS579))</f>
        <v>86</v>
      </c>
      <c r="AW579" s="4">
        <f ca="1">IF(Table1[[#This Row],[ID_4]]="",IF(Table1[[#This Row],[ID_3]]="",IF(Table1[[#This Row],[ID_2]]="",IF(Table1[[#This Row],[ID_1]]="","",1),2),3),4)</f>
        <v>4</v>
      </c>
      <c r="AX579" s="3">
        <f ca="1">INDEX([1]!NOTA[TGL_H],Table1[[#This Row],[//NOTA]])</f>
        <v>45132</v>
      </c>
    </row>
    <row r="580" spans="1:50" x14ac:dyDescent="0.25">
      <c r="A580" s="1">
        <v>716</v>
      </c>
      <c r="D580" s="4" t="str">
        <f ca="1">INDEX([1]!NOTA[NB NOTA_C_QTY],Table1[[#This Row],[//NOTA]])</f>
        <v>bindernotegastaa5p2001f72pcsuntana</v>
      </c>
      <c r="E580" s="4" t="str">
        <f ca="1">INDEX([1]!NOTA[NB NOTA_C_QTY],Table1[[#This Row],[//NOTA]])&amp;Table1[[#This Row],[MINGGU]]</f>
        <v>bindernotegastaa5p2001f72pcsuntana4</v>
      </c>
      <c r="F580" s="4">
        <f t="shared" si="15"/>
        <v>716</v>
      </c>
      <c r="G580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80" s="4" t="e">
        <f ca="1">MATCH(Table1[[#This Row],[NB NOTA_C_QTY]],[2]!db[NB NOTA_C_QTY+F],0)</f>
        <v>#N/A</v>
      </c>
      <c r="I580" s="4" t="e">
        <f ca="1">INDEX(INDIRECT($4:$4),Table1[//DB])</f>
        <v>#N/A</v>
      </c>
      <c r="J580" s="4" t="e">
        <f ca="1">INDEX(INDIRECT($4:$4),Table1[//DB])</f>
        <v>#N/A</v>
      </c>
      <c r="K580" s="5" t="e">
        <f ca="1">INDEX(INDIRECT($4:$4),Table1[//DB])</f>
        <v>#N/A</v>
      </c>
      <c r="L580" s="4" t="e">
        <f ca="1">INDEX(INDIRECT($4:$4),Table1[//DB])</f>
        <v>#N/A</v>
      </c>
      <c r="M580" s="4" t="e">
        <f ca="1">INDEX(INDIRECT($4:$4),Table1[//DB])</f>
        <v>#N/A</v>
      </c>
      <c r="N580" s="4" t="e">
        <f ca="1">INDEX(INDIRECT($4:$4),Table1[//DB])</f>
        <v>#N/A</v>
      </c>
      <c r="O580" s="4" t="e">
        <f ca="1">INDEX(INDIRECT($4:$4),Table1[//DB])</f>
        <v>#N/A</v>
      </c>
      <c r="P580" s="4" t="e">
        <f ca="1">INDEX(INDIRECT($4:$4),Table1[//DB])</f>
        <v>#N/A</v>
      </c>
      <c r="Q580" s="4" t="e">
        <f ca="1">INDEX(INDIRECT($4:$4),Table1[//DB])</f>
        <v>#N/A</v>
      </c>
      <c r="R580" s="4" t="e">
        <f ca="1">INDEX(INDIRECT($4:$4),Table1[//DB])</f>
        <v>#N/A</v>
      </c>
      <c r="S580" s="4" t="e">
        <f ca="1">INDEX(INDIRECT($4:$4),Table1[//DB])</f>
        <v>#N/A</v>
      </c>
      <c r="T580" s="4" t="e">
        <f ca="1">INDEX(INDIRECT($4:$4),Table1[//DB])</f>
        <v>#N/A</v>
      </c>
      <c r="U580" s="4" t="e">
        <f ca="1">INDEX(INDIRECT($4:$4),Table1[//DB])</f>
        <v>#N/A</v>
      </c>
      <c r="V580" s="4"/>
      <c r="W580" s="2">
        <f>INDEX([1]!NOTA[C],Table1[[#This Row],[//NOTA]])</f>
        <v>1</v>
      </c>
      <c r="X580" s="2" t="e">
        <f ca="1">IF(Table1[[#This Row],[Column5]]/Table1[[#This Row],[QTY X]]=Table1[[#This Row],[CTN]],Table1[[#This Row],[Column5]]/Table1[[#This Row],[QTY X]],Table1[[#This Row],[Column5]]/Table1[[#This Row],[QTY X]]&amp;" xxx ")</f>
        <v>#N/A</v>
      </c>
      <c r="Y580" s="2">
        <f ca="1">INDEX(INDIRECT($2:$2),Table1[//NOTA])</f>
        <v>0</v>
      </c>
      <c r="Z580" s="2">
        <f>IF(Table1[[#This Row],[CTN]]&lt;1,"",INDEX([1]!NOTA[QTY],Table1[[#This Row],[//NOTA]]))</f>
        <v>72</v>
      </c>
      <c r="AA580" s="2" t="str">
        <f>IF(Table1[[#This Row],[CTN]]&lt;1,"",INDEX([1]!NOTA[STN],Table1[[#This Row],[//NOTA]]))</f>
        <v>PCS</v>
      </c>
      <c r="AB580" s="2" t="e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#N/A</v>
      </c>
      <c r="AC580" s="4" t="str">
        <f>IF(Table1[[#This Row],[CTN]]&lt;1,INDEX([1]!NOTA[QTY],Table1[[#This Row],[//NOTA]]),"")</f>
        <v/>
      </c>
      <c r="AD580" s="4" t="str">
        <f>IF(Table1[[#This Row],[SISA]]="","",INDEX([1]!NOTA[STN],Table1[[#This Row],[//NOTA]]))</f>
        <v/>
      </c>
      <c r="AE58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80" s="2" t="str">
        <f>IF(Table1[[#This Row],[SISA X]]="","",Table1[[#This Row],[STN X]])</f>
        <v/>
      </c>
      <c r="AG580" s="2" t="str">
        <f ca="1">IF(AND(AX$5:AX$592&gt;=$3:$3,AX$5:AX$592&lt;=$4:$4),Table1[[#This Row],[CTN]],"")</f>
        <v/>
      </c>
      <c r="AH580" s="2" t="str">
        <f ca="1">IF(Table1[[#This Row],[CTN_MG_1]]="","",Table1[[#This Row],[SISA X]])</f>
        <v/>
      </c>
      <c r="AI580" s="2" t="str">
        <f ca="1">IF(Table1[[#This Row],[QTY_ECER_MG_1]]="","",Table1[[#This Row],[STN SISA X]])</f>
        <v/>
      </c>
      <c r="AJ580" s="2" t="str">
        <f ca="1">IF(Table1[[#This Row],[CTN_MG_1]]="","",COUNT(AG$6:AG580))</f>
        <v/>
      </c>
      <c r="AK580" s="2" t="str">
        <f ca="1">IF(AND(Table1[TGL_H]&gt;=$3:$3,Table1[TGL_H]&lt;=$4:$4),Table1[CTN],"")</f>
        <v/>
      </c>
      <c r="AL580" s="2" t="str">
        <f ca="1">IF(Table1[[#This Row],[CTN_MG_2]]="","",Table1[[#This Row],[SISA X]])</f>
        <v/>
      </c>
      <c r="AM580" s="2" t="str">
        <f ca="1">IF(Table1[[#This Row],[QTY_ECER_MG_2]]="","",Table1[[#This Row],[STN SISA X]])</f>
        <v/>
      </c>
      <c r="AN580" s="2" t="str">
        <f ca="1">IF(Table1[[#This Row],[CTN_MG_2]]="","",COUNT(AK$6:AK580))</f>
        <v/>
      </c>
      <c r="AO580" s="2" t="str">
        <f ca="1">IF(AND(AX$5:AX$592&gt;=$3:$3,AX$5:AX$592&lt;=$4:$4),Table1[[#This Row],[CTN]],"")</f>
        <v/>
      </c>
      <c r="AP580" s="2" t="str">
        <f ca="1">IF(Table1[[#This Row],[CTN_MG_3]]="","",Table1[[#This Row],[SISA X]])</f>
        <v/>
      </c>
      <c r="AQ580" s="2" t="str">
        <f ca="1">IF(Table1[[#This Row],[QTY_ECER_MG_3]]="","",Table1[[#This Row],[STN SISA X]])</f>
        <v/>
      </c>
      <c r="AR580" s="4" t="str">
        <f ca="1">IF(Table1[[#This Row],[CTN_MG_3]]="","",COUNT(AO$6:AO580))</f>
        <v/>
      </c>
      <c r="AS580" s="4">
        <f ca="1">IF(AND(Table1[[#This Row],[TGL_H]]&gt;=$3:$3,Table1[[#This Row],[TGL_H]]&lt;=$4:$4),Table1[[#This Row],[CTN]],"")</f>
        <v>1</v>
      </c>
      <c r="AT580" s="4" t="str">
        <f ca="1">IF(Table1[[#This Row],[CTN_MG_4]]="","",Table1[[#This Row],[SISA X]])</f>
        <v/>
      </c>
      <c r="AU580" s="4" t="str">
        <f ca="1">IF(Table1[[#This Row],[QTY_ECER_MG_4]]="","",Table1[[#This Row],[STN SISA X]])</f>
        <v/>
      </c>
      <c r="AV580" s="4">
        <f ca="1">IF(Table1[[#This Row],[CTN_MG_4]]="","",COUNT(AS$6:AS580))</f>
        <v>87</v>
      </c>
      <c r="AW580" s="4">
        <f ca="1">IF(Table1[[#This Row],[ID_4]]="",IF(Table1[[#This Row],[ID_3]]="",IF(Table1[[#This Row],[ID_2]]="",IF(Table1[[#This Row],[ID_1]]="","",1),2),3),4)</f>
        <v>4</v>
      </c>
      <c r="AX580" s="3">
        <f ca="1">INDEX([1]!NOTA[TGL_H],Table1[[#This Row],[//NOTA]])</f>
        <v>45132</v>
      </c>
    </row>
    <row r="581" spans="1:50" x14ac:dyDescent="0.25">
      <c r="A581" s="1">
        <v>717</v>
      </c>
      <c r="D581" s="4" t="str">
        <f ca="1">INDEX([1]!NOTA[NB NOTA_C_QTY],Table1[[#This Row],[//NOTA]])</f>
        <v>bindernotegastaa5p2002p72pcsuntana</v>
      </c>
      <c r="E581" s="4" t="str">
        <f ca="1">INDEX([1]!NOTA[NB NOTA_C_QTY],Table1[[#This Row],[//NOTA]])&amp;Table1[[#This Row],[MINGGU]]</f>
        <v>bindernotegastaa5p2002p72pcsuntana4</v>
      </c>
      <c r="F581" s="4">
        <f t="shared" si="15"/>
        <v>717</v>
      </c>
      <c r="G581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81" s="4" t="e">
        <f ca="1">MATCH(Table1[[#This Row],[NB NOTA_C_QTY]],[2]!db[NB NOTA_C_QTY+F],0)</f>
        <v>#N/A</v>
      </c>
      <c r="I581" s="4" t="e">
        <f ca="1">INDEX(INDIRECT($4:$4),Table1[//DB])</f>
        <v>#N/A</v>
      </c>
      <c r="J581" s="4" t="e">
        <f ca="1">INDEX(INDIRECT($4:$4),Table1[//DB])</f>
        <v>#N/A</v>
      </c>
      <c r="K581" s="5" t="e">
        <f ca="1">INDEX(INDIRECT($4:$4),Table1[//DB])</f>
        <v>#N/A</v>
      </c>
      <c r="L581" s="4" t="e">
        <f ca="1">INDEX(INDIRECT($4:$4),Table1[//DB])</f>
        <v>#N/A</v>
      </c>
      <c r="M581" s="4" t="e">
        <f ca="1">INDEX(INDIRECT($4:$4),Table1[//DB])</f>
        <v>#N/A</v>
      </c>
      <c r="N581" s="4" t="e">
        <f ca="1">INDEX(INDIRECT($4:$4),Table1[//DB])</f>
        <v>#N/A</v>
      </c>
      <c r="O581" s="4" t="e">
        <f ca="1">INDEX(INDIRECT($4:$4),Table1[//DB])</f>
        <v>#N/A</v>
      </c>
      <c r="P581" s="4" t="e">
        <f ca="1">INDEX(INDIRECT($4:$4),Table1[//DB])</f>
        <v>#N/A</v>
      </c>
      <c r="Q581" s="4" t="e">
        <f ca="1">INDEX(INDIRECT($4:$4),Table1[//DB])</f>
        <v>#N/A</v>
      </c>
      <c r="R581" s="4" t="e">
        <f ca="1">INDEX(INDIRECT($4:$4),Table1[//DB])</f>
        <v>#N/A</v>
      </c>
      <c r="S581" s="4" t="e">
        <f ca="1">INDEX(INDIRECT($4:$4),Table1[//DB])</f>
        <v>#N/A</v>
      </c>
      <c r="T581" s="4" t="e">
        <f ca="1">INDEX(INDIRECT($4:$4),Table1[//DB])</f>
        <v>#N/A</v>
      </c>
      <c r="U581" s="4" t="e">
        <f ca="1">INDEX(INDIRECT($4:$4),Table1[//DB])</f>
        <v>#N/A</v>
      </c>
      <c r="V581" s="4"/>
      <c r="W581" s="2">
        <f>INDEX([1]!NOTA[C],Table1[[#This Row],[//NOTA]])</f>
        <v>2</v>
      </c>
      <c r="X581" s="2" t="e">
        <f ca="1">IF(Table1[[#This Row],[Column5]]/Table1[[#This Row],[QTY X]]=Table1[[#This Row],[CTN]],Table1[[#This Row],[Column5]]/Table1[[#This Row],[QTY X]],Table1[[#This Row],[Column5]]/Table1[[#This Row],[QTY X]]&amp;" xxx ")</f>
        <v>#N/A</v>
      </c>
      <c r="Y581" s="2">
        <f ca="1">INDEX(INDIRECT($2:$2),Table1[//NOTA])</f>
        <v>0</v>
      </c>
      <c r="Z581" s="2">
        <f>IF(Table1[[#This Row],[CTN]]&lt;1,"",INDEX([1]!NOTA[QTY],Table1[[#This Row],[//NOTA]]))</f>
        <v>144</v>
      </c>
      <c r="AA581" s="2" t="str">
        <f>IF(Table1[[#This Row],[CTN]]&lt;1,"",INDEX([1]!NOTA[STN],Table1[[#This Row],[//NOTA]]))</f>
        <v>PCS</v>
      </c>
      <c r="AB581" s="2" t="e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#N/A</v>
      </c>
      <c r="AC581" s="4" t="str">
        <f>IF(Table1[[#This Row],[CTN]]&lt;1,INDEX([1]!NOTA[QTY],Table1[[#This Row],[//NOTA]]),"")</f>
        <v/>
      </c>
      <c r="AD581" s="4" t="str">
        <f>IF(Table1[[#This Row],[SISA]]="","",INDEX([1]!NOTA[STN],Table1[[#This Row],[//NOTA]]))</f>
        <v/>
      </c>
      <c r="AE58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81" s="2" t="str">
        <f>IF(Table1[[#This Row],[SISA X]]="","",Table1[[#This Row],[STN X]])</f>
        <v/>
      </c>
      <c r="AG581" s="2" t="str">
        <f ca="1">IF(AND(AX$5:AX$592&gt;=$3:$3,AX$5:AX$592&lt;=$4:$4),Table1[[#This Row],[CTN]],"")</f>
        <v/>
      </c>
      <c r="AH581" s="2" t="str">
        <f ca="1">IF(Table1[[#This Row],[CTN_MG_1]]="","",Table1[[#This Row],[SISA X]])</f>
        <v/>
      </c>
      <c r="AI581" s="2" t="str">
        <f ca="1">IF(Table1[[#This Row],[QTY_ECER_MG_1]]="","",Table1[[#This Row],[STN SISA X]])</f>
        <v/>
      </c>
      <c r="AJ581" s="2" t="str">
        <f ca="1">IF(Table1[[#This Row],[CTN_MG_1]]="","",COUNT(AG$6:AG581))</f>
        <v/>
      </c>
      <c r="AK581" s="2" t="str">
        <f ca="1">IF(AND(Table1[TGL_H]&gt;=$3:$3,Table1[TGL_H]&lt;=$4:$4),Table1[CTN],"")</f>
        <v/>
      </c>
      <c r="AL581" s="2" t="str">
        <f ca="1">IF(Table1[[#This Row],[CTN_MG_2]]="","",Table1[[#This Row],[SISA X]])</f>
        <v/>
      </c>
      <c r="AM581" s="2" t="str">
        <f ca="1">IF(Table1[[#This Row],[QTY_ECER_MG_2]]="","",Table1[[#This Row],[STN SISA X]])</f>
        <v/>
      </c>
      <c r="AN581" s="2" t="str">
        <f ca="1">IF(Table1[[#This Row],[CTN_MG_2]]="","",COUNT(AK$6:AK581))</f>
        <v/>
      </c>
      <c r="AO581" s="2" t="str">
        <f ca="1">IF(AND(AX$5:AX$592&gt;=$3:$3,AX$5:AX$592&lt;=$4:$4),Table1[[#This Row],[CTN]],"")</f>
        <v/>
      </c>
      <c r="AP581" s="2" t="str">
        <f ca="1">IF(Table1[[#This Row],[CTN_MG_3]]="","",Table1[[#This Row],[SISA X]])</f>
        <v/>
      </c>
      <c r="AQ581" s="2" t="str">
        <f ca="1">IF(Table1[[#This Row],[QTY_ECER_MG_3]]="","",Table1[[#This Row],[STN SISA X]])</f>
        <v/>
      </c>
      <c r="AR581" s="4" t="str">
        <f ca="1">IF(Table1[[#This Row],[CTN_MG_3]]="","",COUNT(AO$6:AO581))</f>
        <v/>
      </c>
      <c r="AS581" s="4">
        <f ca="1">IF(AND(Table1[[#This Row],[TGL_H]]&gt;=$3:$3,Table1[[#This Row],[TGL_H]]&lt;=$4:$4),Table1[[#This Row],[CTN]],"")</f>
        <v>2</v>
      </c>
      <c r="AT581" s="4" t="str">
        <f ca="1">IF(Table1[[#This Row],[CTN_MG_4]]="","",Table1[[#This Row],[SISA X]])</f>
        <v/>
      </c>
      <c r="AU581" s="4" t="str">
        <f ca="1">IF(Table1[[#This Row],[QTY_ECER_MG_4]]="","",Table1[[#This Row],[STN SISA X]])</f>
        <v/>
      </c>
      <c r="AV581" s="4">
        <f ca="1">IF(Table1[[#This Row],[CTN_MG_4]]="","",COUNT(AS$6:AS581))</f>
        <v>88</v>
      </c>
      <c r="AW581" s="4">
        <f ca="1">IF(Table1[[#This Row],[ID_4]]="",IF(Table1[[#This Row],[ID_3]]="",IF(Table1[[#This Row],[ID_2]]="",IF(Table1[[#This Row],[ID_1]]="","",1),2),3),4)</f>
        <v>4</v>
      </c>
      <c r="AX581" s="3">
        <f ca="1">INDEX([1]!NOTA[TGL_H],Table1[[#This Row],[//NOTA]])</f>
        <v>45132</v>
      </c>
    </row>
    <row r="582" spans="1:50" x14ac:dyDescent="0.25">
      <c r="A582" s="1">
        <v>718</v>
      </c>
      <c r="D582" s="4" t="str">
        <f ca="1">INDEX([1]!NOTA[NB NOTA_C_QTY],Table1[[#This Row],[//NOTA]])</f>
        <v>bindernotegastaa5p2002t72pcsuntana</v>
      </c>
      <c r="E582" s="4" t="str">
        <f ca="1">INDEX([1]!NOTA[NB NOTA_C_QTY],Table1[[#This Row],[//NOTA]])&amp;Table1[[#This Row],[MINGGU]]</f>
        <v>bindernotegastaa5p2002t72pcsuntana4</v>
      </c>
      <c r="F582" s="4">
        <f t="shared" si="15"/>
        <v>718</v>
      </c>
      <c r="G582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82" s="4">
        <f ca="1">MATCH(Table1[[#This Row],[NB NOTA_C_QTY]],[2]!db[NB NOTA_C_QTY+F],0)</f>
        <v>1140</v>
      </c>
      <c r="I582" s="4" t="str">
        <f ca="1">INDEX(INDIRECT($4:$4),Table1[//DB])</f>
        <v>B Note Gasta A5-P-2002 T</v>
      </c>
      <c r="J582" s="4" t="str">
        <f ca="1">INDEX(INDIRECT($4:$4),Table1[//DB])</f>
        <v>UNTANA</v>
      </c>
      <c r="K582" s="5" t="str">
        <f ca="1">INDEX(INDIRECT($4:$4),Table1[//DB])</f>
        <v>SBS</v>
      </c>
      <c r="L582" s="4" t="str">
        <f ca="1">INDEX(INDIRECT($4:$4),Table1[//DB])</f>
        <v>72 PCS</v>
      </c>
      <c r="M582" s="4" t="str">
        <f ca="1">INDEX(INDIRECT($4:$4),Table1[//DB])</f>
        <v>map</v>
      </c>
      <c r="N582" s="4" t="str">
        <f ca="1">INDEX(INDIRECT($4:$4),Table1[//DB])</f>
        <v>72</v>
      </c>
      <c r="O582" s="4" t="str">
        <f ca="1">INDEX(INDIRECT($4:$4),Table1[//DB])</f>
        <v>PCS</v>
      </c>
      <c r="P582" s="4" t="str">
        <f ca="1">INDEX(INDIRECT($4:$4),Table1[//DB])</f>
        <v/>
      </c>
      <c r="Q582" s="4" t="str">
        <f ca="1">INDEX(INDIRECT($4:$4),Table1[//DB])</f>
        <v/>
      </c>
      <c r="R582" s="4" t="str">
        <f ca="1">INDEX(INDIRECT($4:$4),Table1[//DB])</f>
        <v/>
      </c>
      <c r="S582" s="4" t="str">
        <f ca="1">INDEX(INDIRECT($4:$4),Table1[//DB])</f>
        <v/>
      </c>
      <c r="T582" s="4">
        <f ca="1">INDEX(INDIRECT($4:$4),Table1[//DB])</f>
        <v>72</v>
      </c>
      <c r="U582" s="4" t="str">
        <f ca="1">INDEX(INDIRECT($4:$4),Table1[//DB])</f>
        <v>PCS</v>
      </c>
      <c r="V582" s="4"/>
      <c r="W582" s="2">
        <f>INDEX([1]!NOTA[C],Table1[[#This Row],[//NOTA]])</f>
        <v>3</v>
      </c>
      <c r="X582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582" s="2">
        <f ca="1">INDEX(INDIRECT($2:$2),Table1[//NOTA])</f>
        <v>1</v>
      </c>
      <c r="Z582" s="2">
        <f>IF(Table1[[#This Row],[CTN]]&lt;1,"",INDEX([1]!NOTA[QTY],Table1[[#This Row],[//NOTA]]))</f>
        <v>216</v>
      </c>
      <c r="AA582" s="2" t="str">
        <f>IF(Table1[[#This Row],[CTN]]&lt;1,"",INDEX([1]!NOTA[STN],Table1[[#This Row],[//NOTA]]))</f>
        <v>PCS</v>
      </c>
      <c r="AB58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216</v>
      </c>
      <c r="AC582" s="4" t="str">
        <f>IF(Table1[[#This Row],[CTN]]&lt;1,INDEX([1]!NOTA[QTY],Table1[[#This Row],[//NOTA]]),"")</f>
        <v/>
      </c>
      <c r="AD582" s="4" t="str">
        <f>IF(Table1[[#This Row],[SISA]]="","",INDEX([1]!NOTA[STN],Table1[[#This Row],[//NOTA]]))</f>
        <v/>
      </c>
      <c r="AE58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82" s="2" t="str">
        <f>IF(Table1[[#This Row],[SISA X]]="","",Table1[[#This Row],[STN X]])</f>
        <v/>
      </c>
      <c r="AG582" s="2" t="str">
        <f ca="1">IF(AND(AX$5:AX$592&gt;=$3:$3,AX$5:AX$592&lt;=$4:$4),Table1[[#This Row],[CTN]],"")</f>
        <v/>
      </c>
      <c r="AH582" s="2" t="str">
        <f ca="1">IF(Table1[[#This Row],[CTN_MG_1]]="","",Table1[[#This Row],[SISA X]])</f>
        <v/>
      </c>
      <c r="AI582" s="2" t="str">
        <f ca="1">IF(Table1[[#This Row],[QTY_ECER_MG_1]]="","",Table1[[#This Row],[STN SISA X]])</f>
        <v/>
      </c>
      <c r="AJ582" s="2" t="str">
        <f ca="1">IF(Table1[[#This Row],[CTN_MG_1]]="","",COUNT(AG$6:AG582))</f>
        <v/>
      </c>
      <c r="AK582" s="2" t="str">
        <f ca="1">IF(AND(Table1[TGL_H]&gt;=$3:$3,Table1[TGL_H]&lt;=$4:$4),Table1[CTN],"")</f>
        <v/>
      </c>
      <c r="AL582" s="2" t="str">
        <f ca="1">IF(Table1[[#This Row],[CTN_MG_2]]="","",Table1[[#This Row],[SISA X]])</f>
        <v/>
      </c>
      <c r="AM582" s="2" t="str">
        <f ca="1">IF(Table1[[#This Row],[QTY_ECER_MG_2]]="","",Table1[[#This Row],[STN SISA X]])</f>
        <v/>
      </c>
      <c r="AN582" s="2" t="str">
        <f ca="1">IF(Table1[[#This Row],[CTN_MG_2]]="","",COUNT(AK$6:AK582))</f>
        <v/>
      </c>
      <c r="AO582" s="2" t="str">
        <f ca="1">IF(AND(AX$5:AX$592&gt;=$3:$3,AX$5:AX$592&lt;=$4:$4),Table1[[#This Row],[CTN]],"")</f>
        <v/>
      </c>
      <c r="AP582" s="2" t="str">
        <f ca="1">IF(Table1[[#This Row],[CTN_MG_3]]="","",Table1[[#This Row],[SISA X]])</f>
        <v/>
      </c>
      <c r="AQ582" s="2" t="str">
        <f ca="1">IF(Table1[[#This Row],[QTY_ECER_MG_3]]="","",Table1[[#This Row],[STN SISA X]])</f>
        <v/>
      </c>
      <c r="AR582" s="4" t="str">
        <f ca="1">IF(Table1[[#This Row],[CTN_MG_3]]="","",COUNT(AO$6:AO582))</f>
        <v/>
      </c>
      <c r="AS582" s="4">
        <f ca="1">IF(AND(Table1[[#This Row],[TGL_H]]&gt;=$3:$3,Table1[[#This Row],[TGL_H]]&lt;=$4:$4),Table1[[#This Row],[CTN]],"")</f>
        <v>3</v>
      </c>
      <c r="AT582" s="4" t="str">
        <f ca="1">IF(Table1[[#This Row],[CTN_MG_4]]="","",Table1[[#This Row],[SISA X]])</f>
        <v/>
      </c>
      <c r="AU582" s="4" t="str">
        <f ca="1">IF(Table1[[#This Row],[QTY_ECER_MG_4]]="","",Table1[[#This Row],[STN SISA X]])</f>
        <v/>
      </c>
      <c r="AV582" s="4">
        <f ca="1">IF(Table1[[#This Row],[CTN_MG_4]]="","",COUNT(AS$6:AS582))</f>
        <v>89</v>
      </c>
      <c r="AW582" s="4">
        <f ca="1">IF(Table1[[#This Row],[ID_4]]="",IF(Table1[[#This Row],[ID_3]]="",IF(Table1[[#This Row],[ID_2]]="",IF(Table1[[#This Row],[ID_1]]="","",1),2),3),4)</f>
        <v>4</v>
      </c>
      <c r="AX582" s="3">
        <f ca="1">INDEX([1]!NOTA[TGL_H],Table1[[#This Row],[//NOTA]])</f>
        <v>45132</v>
      </c>
    </row>
    <row r="583" spans="1:50" x14ac:dyDescent="0.25">
      <c r="A583" s="1">
        <v>720</v>
      </c>
      <c r="D583" s="4" t="str">
        <f ca="1">INDEX([1]!NOTA[NB NOTA_C_QTY],Table1[[#This Row],[//NOTA]])</f>
        <v>bindernotegastab5hp2605p48pcsuntana</v>
      </c>
      <c r="E583" s="4" t="str">
        <f ca="1">INDEX([1]!NOTA[NB NOTA_C_QTY],Table1[[#This Row],[//NOTA]])&amp;Table1[[#This Row],[MINGGU]]</f>
        <v>bindernotegastab5hp2605p48pcsuntana4</v>
      </c>
      <c r="F583" s="4">
        <f t="shared" si="15"/>
        <v>720</v>
      </c>
      <c r="G583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83" s="4" t="e">
        <f ca="1">MATCH(Table1[[#This Row],[NB NOTA_C_QTY]],[2]!db[NB NOTA_C_QTY+F],0)</f>
        <v>#N/A</v>
      </c>
      <c r="I583" s="4" t="e">
        <f ca="1">INDEX(INDIRECT($4:$4),Table1[//DB])</f>
        <v>#N/A</v>
      </c>
      <c r="J583" s="4" t="e">
        <f ca="1">INDEX(INDIRECT($4:$4),Table1[//DB])</f>
        <v>#N/A</v>
      </c>
      <c r="K583" s="5" t="e">
        <f ca="1">INDEX(INDIRECT($4:$4),Table1[//DB])</f>
        <v>#N/A</v>
      </c>
      <c r="L583" s="4" t="e">
        <f ca="1">INDEX(INDIRECT($4:$4),Table1[//DB])</f>
        <v>#N/A</v>
      </c>
      <c r="M583" s="4" t="e">
        <f ca="1">INDEX(INDIRECT($4:$4),Table1[//DB])</f>
        <v>#N/A</v>
      </c>
      <c r="N583" s="4" t="e">
        <f ca="1">INDEX(INDIRECT($4:$4),Table1[//DB])</f>
        <v>#N/A</v>
      </c>
      <c r="O583" s="4" t="e">
        <f ca="1">INDEX(INDIRECT($4:$4),Table1[//DB])</f>
        <v>#N/A</v>
      </c>
      <c r="P583" s="4" t="e">
        <f ca="1">INDEX(INDIRECT($4:$4),Table1[//DB])</f>
        <v>#N/A</v>
      </c>
      <c r="Q583" s="4" t="e">
        <f ca="1">INDEX(INDIRECT($4:$4),Table1[//DB])</f>
        <v>#N/A</v>
      </c>
      <c r="R583" s="4" t="e">
        <f ca="1">INDEX(INDIRECT($4:$4),Table1[//DB])</f>
        <v>#N/A</v>
      </c>
      <c r="S583" s="4" t="e">
        <f ca="1">INDEX(INDIRECT($4:$4),Table1[//DB])</f>
        <v>#N/A</v>
      </c>
      <c r="T583" s="4" t="e">
        <f ca="1">INDEX(INDIRECT($4:$4),Table1[//DB])</f>
        <v>#N/A</v>
      </c>
      <c r="U583" s="4" t="e">
        <f ca="1">INDEX(INDIRECT($4:$4),Table1[//DB])</f>
        <v>#N/A</v>
      </c>
      <c r="V583" s="4"/>
      <c r="W583" s="2">
        <f>INDEX([1]!NOTA[C],Table1[[#This Row],[//NOTA]])</f>
        <v>2</v>
      </c>
      <c r="X583" s="2" t="e">
        <f ca="1">IF(Table1[[#This Row],[Column5]]/Table1[[#This Row],[QTY X]]=Table1[[#This Row],[CTN]],Table1[[#This Row],[Column5]]/Table1[[#This Row],[QTY X]],Table1[[#This Row],[Column5]]/Table1[[#This Row],[QTY X]]&amp;" xxx ")</f>
        <v>#N/A</v>
      </c>
      <c r="Y583" s="2">
        <f ca="1">INDEX(INDIRECT($2:$2),Table1[//NOTA])</f>
        <v>1</v>
      </c>
      <c r="Z583" s="2">
        <f>IF(Table1[[#This Row],[CTN]]&lt;1,"",INDEX([1]!NOTA[QTY],Table1[[#This Row],[//NOTA]]))</f>
        <v>96</v>
      </c>
      <c r="AA583" s="2" t="str">
        <f>IF(Table1[[#This Row],[CTN]]&lt;1,"",INDEX([1]!NOTA[STN],Table1[[#This Row],[//NOTA]]))</f>
        <v>PCS</v>
      </c>
      <c r="AB583" s="2" t="e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#N/A</v>
      </c>
      <c r="AC583" s="4" t="str">
        <f>IF(Table1[[#This Row],[CTN]]&lt;1,INDEX([1]!NOTA[QTY],Table1[[#This Row],[//NOTA]]),"")</f>
        <v/>
      </c>
      <c r="AD583" s="4" t="str">
        <f>IF(Table1[[#This Row],[SISA]]="","",INDEX([1]!NOTA[STN],Table1[[#This Row],[//NOTA]]))</f>
        <v/>
      </c>
      <c r="AE58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83" s="2" t="str">
        <f>IF(Table1[[#This Row],[SISA X]]="","",Table1[[#This Row],[STN X]])</f>
        <v/>
      </c>
      <c r="AG583" s="2" t="str">
        <f ca="1">IF(AND(AX$5:AX$592&gt;=$3:$3,AX$5:AX$592&lt;=$4:$4),Table1[[#This Row],[CTN]],"")</f>
        <v/>
      </c>
      <c r="AH583" s="2" t="str">
        <f ca="1">IF(Table1[[#This Row],[CTN_MG_1]]="","",Table1[[#This Row],[SISA X]])</f>
        <v/>
      </c>
      <c r="AI583" s="2" t="str">
        <f ca="1">IF(Table1[[#This Row],[QTY_ECER_MG_1]]="","",Table1[[#This Row],[STN SISA X]])</f>
        <v/>
      </c>
      <c r="AJ583" s="2" t="str">
        <f ca="1">IF(Table1[[#This Row],[CTN_MG_1]]="","",COUNT(AG$6:AG583))</f>
        <v/>
      </c>
      <c r="AK583" s="2" t="str">
        <f ca="1">IF(AND(Table1[TGL_H]&gt;=$3:$3,Table1[TGL_H]&lt;=$4:$4),Table1[CTN],"")</f>
        <v/>
      </c>
      <c r="AL583" s="2" t="str">
        <f ca="1">IF(Table1[[#This Row],[CTN_MG_2]]="","",Table1[[#This Row],[SISA X]])</f>
        <v/>
      </c>
      <c r="AM583" s="2" t="str">
        <f ca="1">IF(Table1[[#This Row],[QTY_ECER_MG_2]]="","",Table1[[#This Row],[STN SISA X]])</f>
        <v/>
      </c>
      <c r="AN583" s="2" t="str">
        <f ca="1">IF(Table1[[#This Row],[CTN_MG_2]]="","",COUNT(AK$6:AK583))</f>
        <v/>
      </c>
      <c r="AO583" s="2" t="str">
        <f ca="1">IF(AND(AX$5:AX$592&gt;=$3:$3,AX$5:AX$592&lt;=$4:$4),Table1[[#This Row],[CTN]],"")</f>
        <v/>
      </c>
      <c r="AP583" s="2" t="str">
        <f ca="1">IF(Table1[[#This Row],[CTN_MG_3]]="","",Table1[[#This Row],[SISA X]])</f>
        <v/>
      </c>
      <c r="AQ583" s="2" t="str">
        <f ca="1">IF(Table1[[#This Row],[QTY_ECER_MG_3]]="","",Table1[[#This Row],[STN SISA X]])</f>
        <v/>
      </c>
      <c r="AR583" s="4" t="str">
        <f ca="1">IF(Table1[[#This Row],[CTN_MG_3]]="","",COUNT(AO$6:AO583))</f>
        <v/>
      </c>
      <c r="AS583" s="4">
        <f ca="1">IF(AND(Table1[[#This Row],[TGL_H]]&gt;=$3:$3,Table1[[#This Row],[TGL_H]]&lt;=$4:$4),Table1[[#This Row],[CTN]],"")</f>
        <v>2</v>
      </c>
      <c r="AT583" s="4" t="str">
        <f ca="1">IF(Table1[[#This Row],[CTN_MG_4]]="","",Table1[[#This Row],[SISA X]])</f>
        <v/>
      </c>
      <c r="AU583" s="4" t="str">
        <f ca="1">IF(Table1[[#This Row],[QTY_ECER_MG_4]]="","",Table1[[#This Row],[STN SISA X]])</f>
        <v/>
      </c>
      <c r="AV583" s="4">
        <f ca="1">IF(Table1[[#This Row],[CTN_MG_4]]="","",COUNT(AS$6:AS583))</f>
        <v>90</v>
      </c>
      <c r="AW583" s="4">
        <f ca="1">IF(Table1[[#This Row],[ID_4]]="",IF(Table1[[#This Row],[ID_3]]="",IF(Table1[[#This Row],[ID_2]]="",IF(Table1[[#This Row],[ID_1]]="","",1),2),3),4)</f>
        <v>4</v>
      </c>
      <c r="AX583" s="3">
        <f ca="1">INDEX([1]!NOTA[TGL_H],Table1[[#This Row],[//NOTA]])</f>
        <v>45132</v>
      </c>
    </row>
    <row r="584" spans="1:50" x14ac:dyDescent="0.25">
      <c r="A584" s="1">
        <v>721</v>
      </c>
      <c r="D584" s="4" t="str">
        <f ca="1">INDEX([1]!NOTA[NB NOTA_C_QTY],Table1[[#This Row],[//NOTA]])</f>
        <v>bindernotegastab5hp2606t48pcsuntana</v>
      </c>
      <c r="E584" s="4" t="str">
        <f ca="1">INDEX([1]!NOTA[NB NOTA_C_QTY],Table1[[#This Row],[//NOTA]])&amp;Table1[[#This Row],[MINGGU]]</f>
        <v>bindernotegastab5hp2606t48pcsuntana4</v>
      </c>
      <c r="F584" s="4">
        <f t="shared" si="15"/>
        <v>721</v>
      </c>
      <c r="G584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84" s="4" t="e">
        <f ca="1">MATCH(Table1[[#This Row],[NB NOTA_C_QTY]],[2]!db[NB NOTA_C_QTY+F],0)</f>
        <v>#N/A</v>
      </c>
      <c r="I584" s="4" t="e">
        <f ca="1">INDEX(INDIRECT($4:$4),Table1[//DB])</f>
        <v>#N/A</v>
      </c>
      <c r="J584" s="4" t="e">
        <f ca="1">INDEX(INDIRECT($4:$4),Table1[//DB])</f>
        <v>#N/A</v>
      </c>
      <c r="K584" s="5" t="e">
        <f ca="1">INDEX(INDIRECT($4:$4),Table1[//DB])</f>
        <v>#N/A</v>
      </c>
      <c r="L584" s="4" t="e">
        <f ca="1">INDEX(INDIRECT($4:$4),Table1[//DB])</f>
        <v>#N/A</v>
      </c>
      <c r="M584" s="4" t="e">
        <f ca="1">INDEX(INDIRECT($4:$4),Table1[//DB])</f>
        <v>#N/A</v>
      </c>
      <c r="N584" s="4" t="e">
        <f ca="1">INDEX(INDIRECT($4:$4),Table1[//DB])</f>
        <v>#N/A</v>
      </c>
      <c r="O584" s="4" t="e">
        <f ca="1">INDEX(INDIRECT($4:$4),Table1[//DB])</f>
        <v>#N/A</v>
      </c>
      <c r="P584" s="4" t="e">
        <f ca="1">INDEX(INDIRECT($4:$4),Table1[//DB])</f>
        <v>#N/A</v>
      </c>
      <c r="Q584" s="4" t="e">
        <f ca="1">INDEX(INDIRECT($4:$4),Table1[//DB])</f>
        <v>#N/A</v>
      </c>
      <c r="R584" s="4" t="e">
        <f ca="1">INDEX(INDIRECT($4:$4),Table1[//DB])</f>
        <v>#N/A</v>
      </c>
      <c r="S584" s="4" t="e">
        <f ca="1">INDEX(INDIRECT($4:$4),Table1[//DB])</f>
        <v>#N/A</v>
      </c>
      <c r="T584" s="4" t="e">
        <f ca="1">INDEX(INDIRECT($4:$4),Table1[//DB])</f>
        <v>#N/A</v>
      </c>
      <c r="U584" s="4" t="e">
        <f ca="1">INDEX(INDIRECT($4:$4),Table1[//DB])</f>
        <v>#N/A</v>
      </c>
      <c r="V584" s="4"/>
      <c r="W584" s="2">
        <f>INDEX([1]!NOTA[C],Table1[[#This Row],[//NOTA]])</f>
        <v>2</v>
      </c>
      <c r="X584" s="2" t="e">
        <f ca="1">IF(Table1[[#This Row],[Column5]]/Table1[[#This Row],[QTY X]]=Table1[[#This Row],[CTN]],Table1[[#This Row],[Column5]]/Table1[[#This Row],[QTY X]],Table1[[#This Row],[Column5]]/Table1[[#This Row],[QTY X]]&amp;" xxx ")</f>
        <v>#N/A</v>
      </c>
      <c r="Y584" s="2">
        <f ca="1">INDEX(INDIRECT($2:$2),Table1[//NOTA])</f>
        <v>1</v>
      </c>
      <c r="Z584" s="2">
        <f>IF(Table1[[#This Row],[CTN]]&lt;1,"",INDEX([1]!NOTA[QTY],Table1[[#This Row],[//NOTA]]))</f>
        <v>96</v>
      </c>
      <c r="AA584" s="2" t="str">
        <f>IF(Table1[[#This Row],[CTN]]&lt;1,"",INDEX([1]!NOTA[STN],Table1[[#This Row],[//NOTA]]))</f>
        <v>PCS</v>
      </c>
      <c r="AB584" s="2" t="e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#N/A</v>
      </c>
      <c r="AC584" s="4" t="str">
        <f>IF(Table1[[#This Row],[CTN]]&lt;1,INDEX([1]!NOTA[QTY],Table1[[#This Row],[//NOTA]]),"")</f>
        <v/>
      </c>
      <c r="AD584" s="4" t="str">
        <f>IF(Table1[[#This Row],[SISA]]="","",INDEX([1]!NOTA[STN],Table1[[#This Row],[//NOTA]]))</f>
        <v/>
      </c>
      <c r="AE58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84" s="2" t="str">
        <f>IF(Table1[[#This Row],[SISA X]]="","",Table1[[#This Row],[STN X]])</f>
        <v/>
      </c>
      <c r="AG584" s="2" t="str">
        <f ca="1">IF(AND(AX$5:AX$592&gt;=$3:$3,AX$5:AX$592&lt;=$4:$4),Table1[[#This Row],[CTN]],"")</f>
        <v/>
      </c>
      <c r="AH584" s="2" t="str">
        <f ca="1">IF(Table1[[#This Row],[CTN_MG_1]]="","",Table1[[#This Row],[SISA X]])</f>
        <v/>
      </c>
      <c r="AI584" s="2" t="str">
        <f ca="1">IF(Table1[[#This Row],[QTY_ECER_MG_1]]="","",Table1[[#This Row],[STN SISA X]])</f>
        <v/>
      </c>
      <c r="AJ584" s="2" t="str">
        <f ca="1">IF(Table1[[#This Row],[CTN_MG_1]]="","",COUNT(AG$6:AG584))</f>
        <v/>
      </c>
      <c r="AK584" s="2" t="str">
        <f ca="1">IF(AND(Table1[TGL_H]&gt;=$3:$3,Table1[TGL_H]&lt;=$4:$4),Table1[CTN],"")</f>
        <v/>
      </c>
      <c r="AL584" s="2" t="str">
        <f ca="1">IF(Table1[[#This Row],[CTN_MG_2]]="","",Table1[[#This Row],[SISA X]])</f>
        <v/>
      </c>
      <c r="AM584" s="2" t="str">
        <f ca="1">IF(Table1[[#This Row],[QTY_ECER_MG_2]]="","",Table1[[#This Row],[STN SISA X]])</f>
        <v/>
      </c>
      <c r="AN584" s="2" t="str">
        <f ca="1">IF(Table1[[#This Row],[CTN_MG_2]]="","",COUNT(AK$6:AK584))</f>
        <v/>
      </c>
      <c r="AO584" s="2" t="str">
        <f ca="1">IF(AND(AX$5:AX$592&gt;=$3:$3,AX$5:AX$592&lt;=$4:$4),Table1[[#This Row],[CTN]],"")</f>
        <v/>
      </c>
      <c r="AP584" s="2" t="str">
        <f ca="1">IF(Table1[[#This Row],[CTN_MG_3]]="","",Table1[[#This Row],[SISA X]])</f>
        <v/>
      </c>
      <c r="AQ584" s="2" t="str">
        <f ca="1">IF(Table1[[#This Row],[QTY_ECER_MG_3]]="","",Table1[[#This Row],[STN SISA X]])</f>
        <v/>
      </c>
      <c r="AR584" s="4" t="str">
        <f ca="1">IF(Table1[[#This Row],[CTN_MG_3]]="","",COUNT(AO$6:AO584))</f>
        <v/>
      </c>
      <c r="AS584" s="4">
        <f ca="1">IF(AND(Table1[[#This Row],[TGL_H]]&gt;=$3:$3,Table1[[#This Row],[TGL_H]]&lt;=$4:$4),Table1[[#This Row],[CTN]],"")</f>
        <v>2</v>
      </c>
      <c r="AT584" s="4" t="str">
        <f ca="1">IF(Table1[[#This Row],[CTN_MG_4]]="","",Table1[[#This Row],[SISA X]])</f>
        <v/>
      </c>
      <c r="AU584" s="4" t="str">
        <f ca="1">IF(Table1[[#This Row],[QTY_ECER_MG_4]]="","",Table1[[#This Row],[STN SISA X]])</f>
        <v/>
      </c>
      <c r="AV584" s="4">
        <f ca="1">IF(Table1[[#This Row],[CTN_MG_4]]="","",COUNT(AS$6:AS584))</f>
        <v>91</v>
      </c>
      <c r="AW584" s="4">
        <f ca="1">IF(Table1[[#This Row],[ID_4]]="",IF(Table1[[#This Row],[ID_3]]="",IF(Table1[[#This Row],[ID_2]]="",IF(Table1[[#This Row],[ID_1]]="","",1),2),3),4)</f>
        <v>4</v>
      </c>
      <c r="AX584" s="3">
        <f ca="1">INDEX([1]!NOTA[TGL_H],Table1[[#This Row],[//NOTA]])</f>
        <v>45132</v>
      </c>
    </row>
    <row r="585" spans="1:50" x14ac:dyDescent="0.25">
      <c r="A585" s="1">
        <v>722</v>
      </c>
      <c r="D585" s="4" t="str">
        <f ca="1">INDEX([1]!NOTA[NB NOTA_C_QTY],Table1[[#This Row],[//NOTA]])</f>
        <v>bindernotegastab5hp2607f48pcsuntana</v>
      </c>
      <c r="E585" s="4" t="str">
        <f ca="1">INDEX([1]!NOTA[NB NOTA_C_QTY],Table1[[#This Row],[//NOTA]])&amp;Table1[[#This Row],[MINGGU]]</f>
        <v>bindernotegastab5hp2607f48pcsuntana4</v>
      </c>
      <c r="F585" s="4">
        <f t="shared" si="15"/>
        <v>722</v>
      </c>
      <c r="G585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85" s="4" t="e">
        <f ca="1">MATCH(Table1[[#This Row],[NB NOTA_C_QTY]],[2]!db[NB NOTA_C_QTY+F],0)</f>
        <v>#N/A</v>
      </c>
      <c r="I585" s="4" t="e">
        <f ca="1">INDEX(INDIRECT($4:$4),Table1[//DB])</f>
        <v>#N/A</v>
      </c>
      <c r="J585" s="4" t="e">
        <f ca="1">INDEX(INDIRECT($4:$4),Table1[//DB])</f>
        <v>#N/A</v>
      </c>
      <c r="K585" s="5" t="e">
        <f ca="1">INDEX(INDIRECT($4:$4),Table1[//DB])</f>
        <v>#N/A</v>
      </c>
      <c r="L585" s="4" t="e">
        <f ca="1">INDEX(INDIRECT($4:$4),Table1[//DB])</f>
        <v>#N/A</v>
      </c>
      <c r="M585" s="4" t="e">
        <f ca="1">INDEX(INDIRECT($4:$4),Table1[//DB])</f>
        <v>#N/A</v>
      </c>
      <c r="N585" s="4" t="e">
        <f ca="1">INDEX(INDIRECT($4:$4),Table1[//DB])</f>
        <v>#N/A</v>
      </c>
      <c r="O585" s="4" t="e">
        <f ca="1">INDEX(INDIRECT($4:$4),Table1[//DB])</f>
        <v>#N/A</v>
      </c>
      <c r="P585" s="4" t="e">
        <f ca="1">INDEX(INDIRECT($4:$4),Table1[//DB])</f>
        <v>#N/A</v>
      </c>
      <c r="Q585" s="4" t="e">
        <f ca="1">INDEX(INDIRECT($4:$4),Table1[//DB])</f>
        <v>#N/A</v>
      </c>
      <c r="R585" s="4" t="e">
        <f ca="1">INDEX(INDIRECT($4:$4),Table1[//DB])</f>
        <v>#N/A</v>
      </c>
      <c r="S585" s="4" t="e">
        <f ca="1">INDEX(INDIRECT($4:$4),Table1[//DB])</f>
        <v>#N/A</v>
      </c>
      <c r="T585" s="4" t="e">
        <f ca="1">INDEX(INDIRECT($4:$4),Table1[//DB])</f>
        <v>#N/A</v>
      </c>
      <c r="U585" s="4" t="e">
        <f ca="1">INDEX(INDIRECT($4:$4),Table1[//DB])</f>
        <v>#N/A</v>
      </c>
      <c r="V585" s="4"/>
      <c r="W585" s="2">
        <f>INDEX([1]!NOTA[C],Table1[[#This Row],[//NOTA]])</f>
        <v>2</v>
      </c>
      <c r="X585" s="2" t="e">
        <f ca="1">IF(Table1[[#This Row],[Column5]]/Table1[[#This Row],[QTY X]]=Table1[[#This Row],[CTN]],Table1[[#This Row],[Column5]]/Table1[[#This Row],[QTY X]],Table1[[#This Row],[Column5]]/Table1[[#This Row],[QTY X]]&amp;" xxx ")</f>
        <v>#N/A</v>
      </c>
      <c r="Y585" s="2">
        <f ca="1">INDEX(INDIRECT($2:$2),Table1[//NOTA])</f>
        <v>1</v>
      </c>
      <c r="Z585" s="2">
        <f>IF(Table1[[#This Row],[CTN]]&lt;1,"",INDEX([1]!NOTA[QTY],Table1[[#This Row],[//NOTA]]))</f>
        <v>96</v>
      </c>
      <c r="AA585" s="2" t="str">
        <f>IF(Table1[[#This Row],[CTN]]&lt;1,"",INDEX([1]!NOTA[STN],Table1[[#This Row],[//NOTA]]))</f>
        <v>PCS</v>
      </c>
      <c r="AB585" s="2" t="e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#N/A</v>
      </c>
      <c r="AC585" s="4" t="str">
        <f>IF(Table1[[#This Row],[CTN]]&lt;1,INDEX([1]!NOTA[QTY],Table1[[#This Row],[//NOTA]]),"")</f>
        <v/>
      </c>
      <c r="AD585" s="4" t="str">
        <f>IF(Table1[[#This Row],[SISA]]="","",INDEX([1]!NOTA[STN],Table1[[#This Row],[//NOTA]]))</f>
        <v/>
      </c>
      <c r="AE58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85" s="2" t="str">
        <f>IF(Table1[[#This Row],[SISA X]]="","",Table1[[#This Row],[STN X]])</f>
        <v/>
      </c>
      <c r="AG585" s="2" t="str">
        <f ca="1">IF(AND(AX$5:AX$592&gt;=$3:$3,AX$5:AX$592&lt;=$4:$4),Table1[[#This Row],[CTN]],"")</f>
        <v/>
      </c>
      <c r="AH585" s="2" t="str">
        <f ca="1">IF(Table1[[#This Row],[CTN_MG_1]]="","",Table1[[#This Row],[SISA X]])</f>
        <v/>
      </c>
      <c r="AI585" s="2" t="str">
        <f ca="1">IF(Table1[[#This Row],[QTY_ECER_MG_1]]="","",Table1[[#This Row],[STN SISA X]])</f>
        <v/>
      </c>
      <c r="AJ585" s="2" t="str">
        <f ca="1">IF(Table1[[#This Row],[CTN_MG_1]]="","",COUNT(AG$6:AG585))</f>
        <v/>
      </c>
      <c r="AK585" s="2" t="str">
        <f ca="1">IF(AND(Table1[TGL_H]&gt;=$3:$3,Table1[TGL_H]&lt;=$4:$4),Table1[CTN],"")</f>
        <v/>
      </c>
      <c r="AL585" s="2" t="str">
        <f ca="1">IF(Table1[[#This Row],[CTN_MG_2]]="","",Table1[[#This Row],[SISA X]])</f>
        <v/>
      </c>
      <c r="AM585" s="2" t="str">
        <f ca="1">IF(Table1[[#This Row],[QTY_ECER_MG_2]]="","",Table1[[#This Row],[STN SISA X]])</f>
        <v/>
      </c>
      <c r="AN585" s="2" t="str">
        <f ca="1">IF(Table1[[#This Row],[CTN_MG_2]]="","",COUNT(AK$6:AK585))</f>
        <v/>
      </c>
      <c r="AO585" s="2" t="str">
        <f ca="1">IF(AND(AX$5:AX$592&gt;=$3:$3,AX$5:AX$592&lt;=$4:$4),Table1[[#This Row],[CTN]],"")</f>
        <v/>
      </c>
      <c r="AP585" s="2" t="str">
        <f ca="1">IF(Table1[[#This Row],[CTN_MG_3]]="","",Table1[[#This Row],[SISA X]])</f>
        <v/>
      </c>
      <c r="AQ585" s="2" t="str">
        <f ca="1">IF(Table1[[#This Row],[QTY_ECER_MG_3]]="","",Table1[[#This Row],[STN SISA X]])</f>
        <v/>
      </c>
      <c r="AR585" s="4" t="str">
        <f ca="1">IF(Table1[[#This Row],[CTN_MG_3]]="","",COUNT(AO$6:AO585))</f>
        <v/>
      </c>
      <c r="AS585" s="4">
        <f ca="1">IF(AND(Table1[[#This Row],[TGL_H]]&gt;=$3:$3,Table1[[#This Row],[TGL_H]]&lt;=$4:$4),Table1[[#This Row],[CTN]],"")</f>
        <v>2</v>
      </c>
      <c r="AT585" s="4" t="str">
        <f ca="1">IF(Table1[[#This Row],[CTN_MG_4]]="","",Table1[[#This Row],[SISA X]])</f>
        <v/>
      </c>
      <c r="AU585" s="4" t="str">
        <f ca="1">IF(Table1[[#This Row],[QTY_ECER_MG_4]]="","",Table1[[#This Row],[STN SISA X]])</f>
        <v/>
      </c>
      <c r="AV585" s="4">
        <f ca="1">IF(Table1[[#This Row],[CTN_MG_4]]="","",COUNT(AS$6:AS585))</f>
        <v>92</v>
      </c>
      <c r="AW585" s="4">
        <f ca="1">IF(Table1[[#This Row],[ID_4]]="",IF(Table1[[#This Row],[ID_3]]="",IF(Table1[[#This Row],[ID_2]]="",IF(Table1[[#This Row],[ID_1]]="","",1),2),3),4)</f>
        <v>4</v>
      </c>
      <c r="AX585" s="3">
        <f ca="1">INDEX([1]!NOTA[TGL_H],Table1[[#This Row],[//NOTA]])</f>
        <v>45132</v>
      </c>
    </row>
    <row r="586" spans="1:50" x14ac:dyDescent="0.25">
      <c r="A586" s="1">
        <v>723</v>
      </c>
      <c r="D586" s="4" t="str">
        <f ca="1">INDEX([1]!NOTA[NB NOTA_C_QTY],Table1[[#This Row],[//NOTA]])</f>
        <v>bindernotegastab5p2601f48pcsuntana</v>
      </c>
      <c r="E586" s="4" t="str">
        <f ca="1">INDEX([1]!NOTA[NB NOTA_C_QTY],Table1[[#This Row],[//NOTA]])&amp;Table1[[#This Row],[MINGGU]]</f>
        <v>bindernotegastab5p2601f48pcsuntana4</v>
      </c>
      <c r="F586" s="4">
        <f t="shared" si="15"/>
        <v>723</v>
      </c>
      <c r="G586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86" s="4">
        <f ca="1">MATCH(Table1[[#This Row],[NB NOTA_C_QTY]],[2]!db[NB NOTA_C_QTY+F],0)</f>
        <v>1142</v>
      </c>
      <c r="I586" s="4" t="str">
        <f ca="1">INDEX(INDIRECT($4:$4),Table1[//DB])</f>
        <v>B Note Gasta B5-P-2601 F</v>
      </c>
      <c r="J586" s="4" t="str">
        <f ca="1">INDEX(INDIRECT($4:$4),Table1[//DB])</f>
        <v>UNTANA</v>
      </c>
      <c r="K586" s="5" t="str">
        <f ca="1">INDEX(INDIRECT($4:$4),Table1[//DB])</f>
        <v>SBS</v>
      </c>
      <c r="L586" s="4" t="str">
        <f ca="1">INDEX(INDIRECT($4:$4),Table1[//DB])</f>
        <v>48 PCS</v>
      </c>
      <c r="M586" s="4" t="str">
        <f ca="1">INDEX(INDIRECT($4:$4),Table1[//DB])</f>
        <v>map</v>
      </c>
      <c r="N586" s="4" t="str">
        <f ca="1">INDEX(INDIRECT($4:$4),Table1[//DB])</f>
        <v>48</v>
      </c>
      <c r="O586" s="4" t="str">
        <f ca="1">INDEX(INDIRECT($4:$4),Table1[//DB])</f>
        <v>PCS</v>
      </c>
      <c r="P586" s="4" t="str">
        <f ca="1">INDEX(INDIRECT($4:$4),Table1[//DB])</f>
        <v/>
      </c>
      <c r="Q586" s="4" t="str">
        <f ca="1">INDEX(INDIRECT($4:$4),Table1[//DB])</f>
        <v/>
      </c>
      <c r="R586" s="4" t="str">
        <f ca="1">INDEX(INDIRECT($4:$4),Table1[//DB])</f>
        <v/>
      </c>
      <c r="S586" s="4" t="str">
        <f ca="1">INDEX(INDIRECT($4:$4),Table1[//DB])</f>
        <v/>
      </c>
      <c r="T586" s="4">
        <f ca="1">INDEX(INDIRECT($4:$4),Table1[//DB])</f>
        <v>48</v>
      </c>
      <c r="U586" s="4" t="str">
        <f ca="1">INDEX(INDIRECT($4:$4),Table1[//DB])</f>
        <v>PCS</v>
      </c>
      <c r="V586" s="4"/>
      <c r="W586" s="2">
        <f>INDEX([1]!NOTA[C],Table1[[#This Row],[//NOTA]])</f>
        <v>2</v>
      </c>
      <c r="X586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586" s="2">
        <f ca="1">INDEX(INDIRECT($2:$2),Table1[//NOTA])</f>
        <v>1</v>
      </c>
      <c r="Z586" s="2">
        <f>IF(Table1[[#This Row],[CTN]]&lt;1,"",INDEX([1]!NOTA[QTY],Table1[[#This Row],[//NOTA]]))</f>
        <v>96</v>
      </c>
      <c r="AA586" s="2" t="str">
        <f>IF(Table1[[#This Row],[CTN]]&lt;1,"",INDEX([1]!NOTA[STN],Table1[[#This Row],[//NOTA]]))</f>
        <v>PCS</v>
      </c>
      <c r="AB58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96</v>
      </c>
      <c r="AC586" s="4" t="str">
        <f>IF(Table1[[#This Row],[CTN]]&lt;1,INDEX([1]!NOTA[QTY],Table1[[#This Row],[//NOTA]]),"")</f>
        <v/>
      </c>
      <c r="AD586" s="4" t="str">
        <f>IF(Table1[[#This Row],[SISA]]="","",INDEX([1]!NOTA[STN],Table1[[#This Row],[//NOTA]]))</f>
        <v/>
      </c>
      <c r="AE58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86" s="2" t="str">
        <f>IF(Table1[[#This Row],[SISA X]]="","",Table1[[#This Row],[STN X]])</f>
        <v/>
      </c>
      <c r="AG586" s="2" t="str">
        <f ca="1">IF(AND(AX$5:AX$592&gt;=$3:$3,AX$5:AX$592&lt;=$4:$4),Table1[[#This Row],[CTN]],"")</f>
        <v/>
      </c>
      <c r="AH586" s="2" t="str">
        <f ca="1">IF(Table1[[#This Row],[CTN_MG_1]]="","",Table1[[#This Row],[SISA X]])</f>
        <v/>
      </c>
      <c r="AI586" s="2" t="str">
        <f ca="1">IF(Table1[[#This Row],[QTY_ECER_MG_1]]="","",Table1[[#This Row],[STN SISA X]])</f>
        <v/>
      </c>
      <c r="AJ586" s="2" t="str">
        <f ca="1">IF(Table1[[#This Row],[CTN_MG_1]]="","",COUNT(AG$6:AG586))</f>
        <v/>
      </c>
      <c r="AK586" s="2" t="str">
        <f ca="1">IF(AND(Table1[TGL_H]&gt;=$3:$3,Table1[TGL_H]&lt;=$4:$4),Table1[CTN],"")</f>
        <v/>
      </c>
      <c r="AL586" s="2" t="str">
        <f ca="1">IF(Table1[[#This Row],[CTN_MG_2]]="","",Table1[[#This Row],[SISA X]])</f>
        <v/>
      </c>
      <c r="AM586" s="2" t="str">
        <f ca="1">IF(Table1[[#This Row],[QTY_ECER_MG_2]]="","",Table1[[#This Row],[STN SISA X]])</f>
        <v/>
      </c>
      <c r="AN586" s="2" t="str">
        <f ca="1">IF(Table1[[#This Row],[CTN_MG_2]]="","",COUNT(AK$6:AK586))</f>
        <v/>
      </c>
      <c r="AO586" s="2" t="str">
        <f ca="1">IF(AND(AX$5:AX$592&gt;=$3:$3,AX$5:AX$592&lt;=$4:$4),Table1[[#This Row],[CTN]],"")</f>
        <v/>
      </c>
      <c r="AP586" s="2" t="str">
        <f ca="1">IF(Table1[[#This Row],[CTN_MG_3]]="","",Table1[[#This Row],[SISA X]])</f>
        <v/>
      </c>
      <c r="AQ586" s="2" t="str">
        <f ca="1">IF(Table1[[#This Row],[QTY_ECER_MG_3]]="","",Table1[[#This Row],[STN SISA X]])</f>
        <v/>
      </c>
      <c r="AR586" s="4" t="str">
        <f ca="1">IF(Table1[[#This Row],[CTN_MG_3]]="","",COUNT(AO$6:AO586))</f>
        <v/>
      </c>
      <c r="AS586" s="4">
        <f ca="1">IF(AND(Table1[[#This Row],[TGL_H]]&gt;=$3:$3,Table1[[#This Row],[TGL_H]]&lt;=$4:$4),Table1[[#This Row],[CTN]],"")</f>
        <v>2</v>
      </c>
      <c r="AT586" s="4" t="str">
        <f ca="1">IF(Table1[[#This Row],[CTN_MG_4]]="","",Table1[[#This Row],[SISA X]])</f>
        <v/>
      </c>
      <c r="AU586" s="4" t="str">
        <f ca="1">IF(Table1[[#This Row],[QTY_ECER_MG_4]]="","",Table1[[#This Row],[STN SISA X]])</f>
        <v/>
      </c>
      <c r="AV586" s="4">
        <f ca="1">IF(Table1[[#This Row],[CTN_MG_4]]="","",COUNT(AS$6:AS586))</f>
        <v>93</v>
      </c>
      <c r="AW586" s="4">
        <f ca="1">IF(Table1[[#This Row],[ID_4]]="",IF(Table1[[#This Row],[ID_3]]="",IF(Table1[[#This Row],[ID_2]]="",IF(Table1[[#This Row],[ID_1]]="","",1),2),3),4)</f>
        <v>4</v>
      </c>
      <c r="AX586" s="3">
        <f ca="1">INDEX([1]!NOTA[TGL_H],Table1[[#This Row],[//NOTA]])</f>
        <v>45132</v>
      </c>
    </row>
    <row r="587" spans="1:50" x14ac:dyDescent="0.25">
      <c r="A587" s="1">
        <v>724</v>
      </c>
      <c r="D587" s="4" t="str">
        <f ca="1">INDEX([1]!NOTA[NB NOTA_C_QTY],Table1[[#This Row],[//NOTA]])</f>
        <v>bindernotegastab5p2602p48pcsuntana</v>
      </c>
      <c r="E587" s="4" t="str">
        <f ca="1">INDEX([1]!NOTA[NB NOTA_C_QTY],Table1[[#This Row],[//NOTA]])&amp;Table1[[#This Row],[MINGGU]]</f>
        <v>bindernotegastab5p2602p48pcsuntana4</v>
      </c>
      <c r="F587" s="4">
        <f t="shared" si="15"/>
        <v>724</v>
      </c>
      <c r="G587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87" s="4">
        <f ca="1">MATCH(Table1[[#This Row],[NB NOTA_C_QTY]],[2]!db[NB NOTA_C_QTY+F],0)</f>
        <v>1143</v>
      </c>
      <c r="I587" s="4" t="str">
        <f ca="1">INDEX(INDIRECT($4:$4),Table1[//DB])</f>
        <v>B Note Gasta B5-P-2602 P</v>
      </c>
      <c r="J587" s="4" t="str">
        <f ca="1">INDEX(INDIRECT($4:$4),Table1[//DB])</f>
        <v>UNTANA</v>
      </c>
      <c r="K587" s="5" t="str">
        <f ca="1">INDEX(INDIRECT($4:$4),Table1[//DB])</f>
        <v>SBS</v>
      </c>
      <c r="L587" s="4" t="str">
        <f ca="1">INDEX(INDIRECT($4:$4),Table1[//DB])</f>
        <v>48 PCS</v>
      </c>
      <c r="M587" s="4" t="str">
        <f ca="1">INDEX(INDIRECT($4:$4),Table1[//DB])</f>
        <v>map</v>
      </c>
      <c r="N587" s="4" t="str">
        <f ca="1">INDEX(INDIRECT($4:$4),Table1[//DB])</f>
        <v>48</v>
      </c>
      <c r="O587" s="4" t="str">
        <f ca="1">INDEX(INDIRECT($4:$4),Table1[//DB])</f>
        <v>PCS</v>
      </c>
      <c r="P587" s="4" t="str">
        <f ca="1">INDEX(INDIRECT($4:$4),Table1[//DB])</f>
        <v/>
      </c>
      <c r="Q587" s="4" t="str">
        <f ca="1">INDEX(INDIRECT($4:$4),Table1[//DB])</f>
        <v/>
      </c>
      <c r="R587" s="4" t="str">
        <f ca="1">INDEX(INDIRECT($4:$4),Table1[//DB])</f>
        <v/>
      </c>
      <c r="S587" s="4" t="str">
        <f ca="1">INDEX(INDIRECT($4:$4),Table1[//DB])</f>
        <v/>
      </c>
      <c r="T587" s="4">
        <f ca="1">INDEX(INDIRECT($4:$4),Table1[//DB])</f>
        <v>48</v>
      </c>
      <c r="U587" s="4" t="str">
        <f ca="1">INDEX(INDIRECT($4:$4),Table1[//DB])</f>
        <v>PCS</v>
      </c>
      <c r="V587" s="4"/>
      <c r="W587" s="2">
        <f>INDEX([1]!NOTA[C],Table1[[#This Row],[//NOTA]])</f>
        <v>1</v>
      </c>
      <c r="X587" s="2" t="str">
        <f ca="1">IF(Table1[[#This Row],[Column5]]/Table1[[#This Row],[QTY X]]=Table1[[#This Row],[CTN]],Table1[[#This Row],[Column5]]/Table1[[#This Row],[QTY X]],Table1[[#This Row],[Column5]]/Table1[[#This Row],[QTY X]]&amp;" xxx ")</f>
        <v xml:space="preserve">2 xxx </v>
      </c>
      <c r="Y587" s="2">
        <f ca="1">INDEX(INDIRECT($2:$2),Table1[//NOTA])</f>
        <v>1</v>
      </c>
      <c r="Z587" s="2">
        <f>IF(Table1[[#This Row],[CTN]]&lt;1,"",INDEX([1]!NOTA[QTY],Table1[[#This Row],[//NOTA]]))</f>
        <v>96</v>
      </c>
      <c r="AA587" s="2" t="str">
        <f>IF(Table1[[#This Row],[CTN]]&lt;1,"",INDEX([1]!NOTA[STN],Table1[[#This Row],[//NOTA]]))</f>
        <v>PCS</v>
      </c>
      <c r="AB58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96</v>
      </c>
      <c r="AC587" s="4" t="str">
        <f>IF(Table1[[#This Row],[CTN]]&lt;1,INDEX([1]!NOTA[QTY],Table1[[#This Row],[//NOTA]]),"")</f>
        <v/>
      </c>
      <c r="AD587" s="4" t="str">
        <f>IF(Table1[[#This Row],[SISA]]="","",INDEX([1]!NOTA[STN],Table1[[#This Row],[//NOTA]]))</f>
        <v/>
      </c>
      <c r="AE58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87" s="2" t="str">
        <f>IF(Table1[[#This Row],[SISA X]]="","",Table1[[#This Row],[STN X]])</f>
        <v/>
      </c>
      <c r="AG587" s="2" t="str">
        <f ca="1">IF(AND(AX$5:AX$592&gt;=$3:$3,AX$5:AX$592&lt;=$4:$4),Table1[[#This Row],[CTN]],"")</f>
        <v/>
      </c>
      <c r="AH587" s="2" t="str">
        <f ca="1">IF(Table1[[#This Row],[CTN_MG_1]]="","",Table1[[#This Row],[SISA X]])</f>
        <v/>
      </c>
      <c r="AI587" s="2" t="str">
        <f ca="1">IF(Table1[[#This Row],[QTY_ECER_MG_1]]="","",Table1[[#This Row],[STN SISA X]])</f>
        <v/>
      </c>
      <c r="AJ587" s="2" t="str">
        <f ca="1">IF(Table1[[#This Row],[CTN_MG_1]]="","",COUNT(AG$6:AG587))</f>
        <v/>
      </c>
      <c r="AK587" s="2" t="str">
        <f ca="1">IF(AND(Table1[TGL_H]&gt;=$3:$3,Table1[TGL_H]&lt;=$4:$4),Table1[CTN],"")</f>
        <v/>
      </c>
      <c r="AL587" s="2" t="str">
        <f ca="1">IF(Table1[[#This Row],[CTN_MG_2]]="","",Table1[[#This Row],[SISA X]])</f>
        <v/>
      </c>
      <c r="AM587" s="2" t="str">
        <f ca="1">IF(Table1[[#This Row],[QTY_ECER_MG_2]]="","",Table1[[#This Row],[STN SISA X]])</f>
        <v/>
      </c>
      <c r="AN587" s="2" t="str">
        <f ca="1">IF(Table1[[#This Row],[CTN_MG_2]]="","",COUNT(AK$6:AK587))</f>
        <v/>
      </c>
      <c r="AO587" s="2" t="str">
        <f ca="1">IF(AND(AX$5:AX$592&gt;=$3:$3,AX$5:AX$592&lt;=$4:$4),Table1[[#This Row],[CTN]],"")</f>
        <v/>
      </c>
      <c r="AP587" s="2" t="str">
        <f ca="1">IF(Table1[[#This Row],[CTN_MG_3]]="","",Table1[[#This Row],[SISA X]])</f>
        <v/>
      </c>
      <c r="AQ587" s="2" t="str">
        <f ca="1">IF(Table1[[#This Row],[QTY_ECER_MG_3]]="","",Table1[[#This Row],[STN SISA X]])</f>
        <v/>
      </c>
      <c r="AR587" s="4" t="str">
        <f ca="1">IF(Table1[[#This Row],[CTN_MG_3]]="","",COUNT(AO$6:AO587))</f>
        <v/>
      </c>
      <c r="AS587" s="4">
        <f ca="1">IF(AND(Table1[[#This Row],[TGL_H]]&gt;=$3:$3,Table1[[#This Row],[TGL_H]]&lt;=$4:$4),Table1[[#This Row],[CTN]],"")</f>
        <v>1</v>
      </c>
      <c r="AT587" s="4" t="str">
        <f ca="1">IF(Table1[[#This Row],[CTN_MG_4]]="","",Table1[[#This Row],[SISA X]])</f>
        <v/>
      </c>
      <c r="AU587" s="4" t="str">
        <f ca="1">IF(Table1[[#This Row],[QTY_ECER_MG_4]]="","",Table1[[#This Row],[STN SISA X]])</f>
        <v/>
      </c>
      <c r="AV587" s="4">
        <f ca="1">IF(Table1[[#This Row],[CTN_MG_4]]="","",COUNT(AS$6:AS587))</f>
        <v>94</v>
      </c>
      <c r="AW587" s="4">
        <f ca="1">IF(Table1[[#This Row],[ID_4]]="",IF(Table1[[#This Row],[ID_3]]="",IF(Table1[[#This Row],[ID_2]]="",IF(Table1[[#This Row],[ID_1]]="","",1),2),3),4)</f>
        <v>4</v>
      </c>
      <c r="AX587" s="3">
        <f ca="1">INDEX([1]!NOTA[TGL_H],Table1[[#This Row],[//NOTA]])</f>
        <v>45132</v>
      </c>
    </row>
    <row r="588" spans="1:50" x14ac:dyDescent="0.25">
      <c r="A588" s="1">
        <v>726</v>
      </c>
      <c r="D588" s="4" t="str">
        <f ca="1">INDEX([1]!NOTA[NB NOTA_C_QTY],Table1[[#This Row],[//NOTA]])</f>
        <v>bindernotegastaa5p2001f72pcsuntana</v>
      </c>
      <c r="E588" s="4" t="str">
        <f ca="1">INDEX([1]!NOTA[NB NOTA_C_QTY],Table1[[#This Row],[//NOTA]])&amp;Table1[[#This Row],[MINGGU]]</f>
        <v>bindernotegastaa5p2001f72pcsuntana4</v>
      </c>
      <c r="F588" s="4">
        <f t="shared" si="15"/>
        <v>726</v>
      </c>
      <c r="G588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88" s="4" t="e">
        <f ca="1">MATCH(Table1[[#This Row],[NB NOTA_C_QTY]],[2]!db[NB NOTA_C_QTY+F],0)</f>
        <v>#N/A</v>
      </c>
      <c r="I588" s="4" t="e">
        <f ca="1">INDEX(INDIRECT($4:$4),Table1[//DB])</f>
        <v>#N/A</v>
      </c>
      <c r="J588" s="4" t="e">
        <f ca="1">INDEX(INDIRECT($4:$4),Table1[//DB])</f>
        <v>#N/A</v>
      </c>
      <c r="K588" s="5" t="e">
        <f ca="1">INDEX(INDIRECT($4:$4),Table1[//DB])</f>
        <v>#N/A</v>
      </c>
      <c r="L588" s="4" t="e">
        <f ca="1">INDEX(INDIRECT($4:$4),Table1[//DB])</f>
        <v>#N/A</v>
      </c>
      <c r="M588" s="4" t="e">
        <f ca="1">INDEX(INDIRECT($4:$4),Table1[//DB])</f>
        <v>#N/A</v>
      </c>
      <c r="N588" s="4" t="e">
        <f ca="1">INDEX(INDIRECT($4:$4),Table1[//DB])</f>
        <v>#N/A</v>
      </c>
      <c r="O588" s="4" t="e">
        <f ca="1">INDEX(INDIRECT($4:$4),Table1[//DB])</f>
        <v>#N/A</v>
      </c>
      <c r="P588" s="4" t="e">
        <f ca="1">INDEX(INDIRECT($4:$4),Table1[//DB])</f>
        <v>#N/A</v>
      </c>
      <c r="Q588" s="4" t="e">
        <f ca="1">INDEX(INDIRECT($4:$4),Table1[//DB])</f>
        <v>#N/A</v>
      </c>
      <c r="R588" s="4" t="e">
        <f ca="1">INDEX(INDIRECT($4:$4),Table1[//DB])</f>
        <v>#N/A</v>
      </c>
      <c r="S588" s="4" t="e">
        <f ca="1">INDEX(INDIRECT($4:$4),Table1[//DB])</f>
        <v>#N/A</v>
      </c>
      <c r="T588" s="4" t="e">
        <f ca="1">INDEX(INDIRECT($4:$4),Table1[//DB])</f>
        <v>#N/A</v>
      </c>
      <c r="U588" s="4" t="e">
        <f ca="1">INDEX(INDIRECT($4:$4),Table1[//DB])</f>
        <v>#N/A</v>
      </c>
      <c r="V588" s="4"/>
      <c r="W588" s="2">
        <f>INDEX([1]!NOTA[C],Table1[[#This Row],[//NOTA]])</f>
        <v>2</v>
      </c>
      <c r="X588" s="2" t="e">
        <f ca="1">IF(Table1[[#This Row],[Column5]]/Table1[[#This Row],[QTY X]]=Table1[[#This Row],[CTN]],Table1[[#This Row],[Column5]]/Table1[[#This Row],[QTY X]],Table1[[#This Row],[Column5]]/Table1[[#This Row],[QTY X]]&amp;" xxx ")</f>
        <v>#N/A</v>
      </c>
      <c r="Y588" s="2">
        <f ca="1">INDEX(INDIRECT($2:$2),Table1[//NOTA])</f>
        <v>1</v>
      </c>
      <c r="Z588" s="2">
        <f>IF(Table1[[#This Row],[CTN]]&lt;1,"",INDEX([1]!NOTA[QTY],Table1[[#This Row],[//NOTA]]))</f>
        <v>144</v>
      </c>
      <c r="AA588" s="2" t="str">
        <f>IF(Table1[[#This Row],[CTN]]&lt;1,"",INDEX([1]!NOTA[STN],Table1[[#This Row],[//NOTA]]))</f>
        <v>PCS</v>
      </c>
      <c r="AB588" s="2" t="e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#N/A</v>
      </c>
      <c r="AC588" s="4" t="str">
        <f>IF(Table1[[#This Row],[CTN]]&lt;1,INDEX([1]!NOTA[QTY],Table1[[#This Row],[//NOTA]]),"")</f>
        <v/>
      </c>
      <c r="AD588" s="4" t="str">
        <f>IF(Table1[[#This Row],[SISA]]="","",INDEX([1]!NOTA[STN],Table1[[#This Row],[//NOTA]]))</f>
        <v/>
      </c>
      <c r="AE58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88" s="2" t="str">
        <f>IF(Table1[[#This Row],[SISA X]]="","",Table1[[#This Row],[STN X]])</f>
        <v/>
      </c>
      <c r="AG588" s="2" t="str">
        <f ca="1">IF(AND(AX$5:AX$592&gt;=$3:$3,AX$5:AX$592&lt;=$4:$4),Table1[[#This Row],[CTN]],"")</f>
        <v/>
      </c>
      <c r="AH588" s="2" t="str">
        <f ca="1">IF(Table1[[#This Row],[CTN_MG_1]]="","",Table1[[#This Row],[SISA X]])</f>
        <v/>
      </c>
      <c r="AI588" s="2" t="str">
        <f ca="1">IF(Table1[[#This Row],[QTY_ECER_MG_1]]="","",Table1[[#This Row],[STN SISA X]])</f>
        <v/>
      </c>
      <c r="AJ588" s="2" t="str">
        <f ca="1">IF(Table1[[#This Row],[CTN_MG_1]]="","",COUNT(AG$6:AG588))</f>
        <v/>
      </c>
      <c r="AK588" s="2" t="str">
        <f ca="1">IF(AND(Table1[TGL_H]&gt;=$3:$3,Table1[TGL_H]&lt;=$4:$4),Table1[CTN],"")</f>
        <v/>
      </c>
      <c r="AL588" s="2" t="str">
        <f ca="1">IF(Table1[[#This Row],[CTN_MG_2]]="","",Table1[[#This Row],[SISA X]])</f>
        <v/>
      </c>
      <c r="AM588" s="2" t="str">
        <f ca="1">IF(Table1[[#This Row],[QTY_ECER_MG_2]]="","",Table1[[#This Row],[STN SISA X]])</f>
        <v/>
      </c>
      <c r="AN588" s="2" t="str">
        <f ca="1">IF(Table1[[#This Row],[CTN_MG_2]]="","",COUNT(AK$6:AK588))</f>
        <v/>
      </c>
      <c r="AO588" s="2" t="str">
        <f ca="1">IF(AND(AX$5:AX$592&gt;=$3:$3,AX$5:AX$592&lt;=$4:$4),Table1[[#This Row],[CTN]],"")</f>
        <v/>
      </c>
      <c r="AP588" s="2" t="str">
        <f ca="1">IF(Table1[[#This Row],[CTN_MG_3]]="","",Table1[[#This Row],[SISA X]])</f>
        <v/>
      </c>
      <c r="AQ588" s="2" t="str">
        <f ca="1">IF(Table1[[#This Row],[QTY_ECER_MG_3]]="","",Table1[[#This Row],[STN SISA X]])</f>
        <v/>
      </c>
      <c r="AR588" s="4" t="str">
        <f ca="1">IF(Table1[[#This Row],[CTN_MG_3]]="","",COUNT(AO$6:AO588))</f>
        <v/>
      </c>
      <c r="AS588" s="4">
        <f ca="1">IF(AND(Table1[[#This Row],[TGL_H]]&gt;=$3:$3,Table1[[#This Row],[TGL_H]]&lt;=$4:$4),Table1[[#This Row],[CTN]],"")</f>
        <v>2</v>
      </c>
      <c r="AT588" s="4" t="str">
        <f ca="1">IF(Table1[[#This Row],[CTN_MG_4]]="","",Table1[[#This Row],[SISA X]])</f>
        <v/>
      </c>
      <c r="AU588" s="4" t="str">
        <f ca="1">IF(Table1[[#This Row],[QTY_ECER_MG_4]]="","",Table1[[#This Row],[STN SISA X]])</f>
        <v/>
      </c>
      <c r="AV588" s="4">
        <f ca="1">IF(Table1[[#This Row],[CTN_MG_4]]="","",COUNT(AS$6:AS588))</f>
        <v>95</v>
      </c>
      <c r="AW588" s="4">
        <f ca="1">IF(Table1[[#This Row],[ID_4]]="",IF(Table1[[#This Row],[ID_3]]="",IF(Table1[[#This Row],[ID_2]]="",IF(Table1[[#This Row],[ID_1]]="","",1),2),3),4)</f>
        <v>4</v>
      </c>
      <c r="AX588" s="3">
        <f ca="1">INDEX([1]!NOTA[TGL_H],Table1[[#This Row],[//NOTA]])</f>
        <v>45132</v>
      </c>
    </row>
    <row r="589" spans="1:50" x14ac:dyDescent="0.25">
      <c r="A589" s="1">
        <v>727</v>
      </c>
      <c r="D589" s="4" t="str">
        <f ca="1">INDEX([1]!NOTA[NB NOTA_C_QTY],Table1[[#This Row],[//NOTA]])</f>
        <v>bindernotegastaa5p2602t72pcsuntana</v>
      </c>
      <c r="E589" s="4" t="str">
        <f ca="1">INDEX([1]!NOTA[NB NOTA_C_QTY],Table1[[#This Row],[//NOTA]])&amp;Table1[[#This Row],[MINGGU]]</f>
        <v>bindernotegastaa5p2602t72pcsuntana4</v>
      </c>
      <c r="F589" s="4">
        <f t="shared" si="15"/>
        <v>727</v>
      </c>
      <c r="G589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89" s="4" t="e">
        <f ca="1">MATCH(Table1[[#This Row],[NB NOTA_C_QTY]],[2]!db[NB NOTA_C_QTY+F],0)</f>
        <v>#N/A</v>
      </c>
      <c r="I589" s="4" t="e">
        <f ca="1">INDEX(INDIRECT($4:$4),Table1[//DB])</f>
        <v>#N/A</v>
      </c>
      <c r="J589" s="4" t="e">
        <f ca="1">INDEX(INDIRECT($4:$4),Table1[//DB])</f>
        <v>#N/A</v>
      </c>
      <c r="K589" s="5" t="e">
        <f ca="1">INDEX(INDIRECT($4:$4),Table1[//DB])</f>
        <v>#N/A</v>
      </c>
      <c r="L589" s="4" t="e">
        <f ca="1">INDEX(INDIRECT($4:$4),Table1[//DB])</f>
        <v>#N/A</v>
      </c>
      <c r="M589" s="4" t="e">
        <f ca="1">INDEX(INDIRECT($4:$4),Table1[//DB])</f>
        <v>#N/A</v>
      </c>
      <c r="N589" s="4" t="e">
        <f ca="1">INDEX(INDIRECT($4:$4),Table1[//DB])</f>
        <v>#N/A</v>
      </c>
      <c r="O589" s="4" t="e">
        <f ca="1">INDEX(INDIRECT($4:$4),Table1[//DB])</f>
        <v>#N/A</v>
      </c>
      <c r="P589" s="4" t="e">
        <f ca="1">INDEX(INDIRECT($4:$4),Table1[//DB])</f>
        <v>#N/A</v>
      </c>
      <c r="Q589" s="4" t="e">
        <f ca="1">INDEX(INDIRECT($4:$4),Table1[//DB])</f>
        <v>#N/A</v>
      </c>
      <c r="R589" s="4" t="e">
        <f ca="1">INDEX(INDIRECT($4:$4),Table1[//DB])</f>
        <v>#N/A</v>
      </c>
      <c r="S589" s="4" t="e">
        <f ca="1">INDEX(INDIRECT($4:$4),Table1[//DB])</f>
        <v>#N/A</v>
      </c>
      <c r="T589" s="4" t="e">
        <f ca="1">INDEX(INDIRECT($4:$4),Table1[//DB])</f>
        <v>#N/A</v>
      </c>
      <c r="U589" s="4" t="e">
        <f ca="1">INDEX(INDIRECT($4:$4),Table1[//DB])</f>
        <v>#N/A</v>
      </c>
      <c r="V589" s="4"/>
      <c r="W589" s="2">
        <f>INDEX([1]!NOTA[C],Table1[[#This Row],[//NOTA]])</f>
        <v>2</v>
      </c>
      <c r="X589" s="2" t="e">
        <f ca="1">IF(Table1[[#This Row],[Column5]]/Table1[[#This Row],[QTY X]]=Table1[[#This Row],[CTN]],Table1[[#This Row],[Column5]]/Table1[[#This Row],[QTY X]],Table1[[#This Row],[Column5]]/Table1[[#This Row],[QTY X]]&amp;" xxx ")</f>
        <v>#N/A</v>
      </c>
      <c r="Y589" s="2">
        <f ca="1">INDEX(INDIRECT($2:$2),Table1[//NOTA])</f>
        <v>1</v>
      </c>
      <c r="Z589" s="2">
        <f>IF(Table1[[#This Row],[CTN]]&lt;1,"",INDEX([1]!NOTA[QTY],Table1[[#This Row],[//NOTA]]))</f>
        <v>72</v>
      </c>
      <c r="AA589" s="2" t="str">
        <f>IF(Table1[[#This Row],[CTN]]&lt;1,"",INDEX([1]!NOTA[STN],Table1[[#This Row],[//NOTA]]))</f>
        <v>PCS</v>
      </c>
      <c r="AB589" s="2" t="e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#N/A</v>
      </c>
      <c r="AC589" s="4" t="str">
        <f>IF(Table1[[#This Row],[CTN]]&lt;1,INDEX([1]!NOTA[QTY],Table1[[#This Row],[//NOTA]]),"")</f>
        <v/>
      </c>
      <c r="AD589" s="4" t="str">
        <f>IF(Table1[[#This Row],[SISA]]="","",INDEX([1]!NOTA[STN],Table1[[#This Row],[//NOTA]]))</f>
        <v/>
      </c>
      <c r="AE58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89" s="2" t="str">
        <f>IF(Table1[[#This Row],[SISA X]]="","",Table1[[#This Row],[STN X]])</f>
        <v/>
      </c>
      <c r="AG589" s="2" t="str">
        <f ca="1">IF(AND(AX$5:AX$592&gt;=$3:$3,AX$5:AX$592&lt;=$4:$4),Table1[[#This Row],[CTN]],"")</f>
        <v/>
      </c>
      <c r="AH589" s="2" t="str">
        <f ca="1">IF(Table1[[#This Row],[CTN_MG_1]]="","",Table1[[#This Row],[SISA X]])</f>
        <v/>
      </c>
      <c r="AI589" s="2" t="str">
        <f ca="1">IF(Table1[[#This Row],[QTY_ECER_MG_1]]="","",Table1[[#This Row],[STN SISA X]])</f>
        <v/>
      </c>
      <c r="AJ589" s="2" t="str">
        <f ca="1">IF(Table1[[#This Row],[CTN_MG_1]]="","",COUNT(AG$6:AG589))</f>
        <v/>
      </c>
      <c r="AK589" s="2" t="str">
        <f ca="1">IF(AND(Table1[TGL_H]&gt;=$3:$3,Table1[TGL_H]&lt;=$4:$4),Table1[CTN],"")</f>
        <v/>
      </c>
      <c r="AL589" s="2" t="str">
        <f ca="1">IF(Table1[[#This Row],[CTN_MG_2]]="","",Table1[[#This Row],[SISA X]])</f>
        <v/>
      </c>
      <c r="AM589" s="2" t="str">
        <f ca="1">IF(Table1[[#This Row],[QTY_ECER_MG_2]]="","",Table1[[#This Row],[STN SISA X]])</f>
        <v/>
      </c>
      <c r="AN589" s="2" t="str">
        <f ca="1">IF(Table1[[#This Row],[CTN_MG_2]]="","",COUNT(AK$6:AK589))</f>
        <v/>
      </c>
      <c r="AO589" s="2" t="str">
        <f ca="1">IF(AND(AX$5:AX$592&gt;=$3:$3,AX$5:AX$592&lt;=$4:$4),Table1[[#This Row],[CTN]],"")</f>
        <v/>
      </c>
      <c r="AP589" s="2" t="str">
        <f ca="1">IF(Table1[[#This Row],[CTN_MG_3]]="","",Table1[[#This Row],[SISA X]])</f>
        <v/>
      </c>
      <c r="AQ589" s="2" t="str">
        <f ca="1">IF(Table1[[#This Row],[QTY_ECER_MG_3]]="","",Table1[[#This Row],[STN SISA X]])</f>
        <v/>
      </c>
      <c r="AR589" s="4" t="str">
        <f ca="1">IF(Table1[[#This Row],[CTN_MG_3]]="","",COUNT(AO$6:AO589))</f>
        <v/>
      </c>
      <c r="AS589" s="4">
        <f ca="1">IF(AND(Table1[[#This Row],[TGL_H]]&gt;=$3:$3,Table1[[#This Row],[TGL_H]]&lt;=$4:$4),Table1[[#This Row],[CTN]],"")</f>
        <v>2</v>
      </c>
      <c r="AT589" s="4" t="str">
        <f ca="1">IF(Table1[[#This Row],[CTN_MG_4]]="","",Table1[[#This Row],[SISA X]])</f>
        <v/>
      </c>
      <c r="AU589" s="4" t="str">
        <f ca="1">IF(Table1[[#This Row],[QTY_ECER_MG_4]]="","",Table1[[#This Row],[STN SISA X]])</f>
        <v/>
      </c>
      <c r="AV589" s="4">
        <f ca="1">IF(Table1[[#This Row],[CTN_MG_4]]="","",COUNT(AS$6:AS589))</f>
        <v>96</v>
      </c>
      <c r="AW589" s="4">
        <f ca="1">IF(Table1[[#This Row],[ID_4]]="",IF(Table1[[#This Row],[ID_3]]="",IF(Table1[[#This Row],[ID_2]]="",IF(Table1[[#This Row],[ID_1]]="","",1),2),3),4)</f>
        <v>4</v>
      </c>
      <c r="AX589" s="3">
        <f ca="1">INDEX([1]!NOTA[TGL_H],Table1[[#This Row],[//NOTA]])</f>
        <v>45132</v>
      </c>
    </row>
    <row r="590" spans="1:50" x14ac:dyDescent="0.25">
      <c r="A590" s="1">
        <v>728</v>
      </c>
      <c r="D590" s="4" t="str">
        <f ca="1">INDEX([1]!NOTA[NB NOTA_C_QTY],Table1[[#This Row],[//NOTA]])</f>
        <v>bindernotegastab5p2602t72pcsuntana</v>
      </c>
      <c r="E590" s="4" t="str">
        <f ca="1">INDEX([1]!NOTA[NB NOTA_C_QTY],Table1[[#This Row],[//NOTA]])&amp;Table1[[#This Row],[MINGGU]]</f>
        <v>bindernotegastab5p2602t72pcsuntana4</v>
      </c>
      <c r="F590" s="4">
        <f t="shared" si="15"/>
        <v>728</v>
      </c>
      <c r="G590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90" s="4" t="e">
        <f ca="1">MATCH(Table1[[#This Row],[NB NOTA_C_QTY]],[2]!db[NB NOTA_C_QTY+F],0)</f>
        <v>#N/A</v>
      </c>
      <c r="I590" s="4" t="e">
        <f ca="1">INDEX(INDIRECT($4:$4),Table1[//DB])</f>
        <v>#N/A</v>
      </c>
      <c r="J590" s="4" t="e">
        <f ca="1">INDEX(INDIRECT($4:$4),Table1[//DB])</f>
        <v>#N/A</v>
      </c>
      <c r="K590" s="5" t="e">
        <f ca="1">INDEX(INDIRECT($4:$4),Table1[//DB])</f>
        <v>#N/A</v>
      </c>
      <c r="L590" s="4" t="e">
        <f ca="1">INDEX(INDIRECT($4:$4),Table1[//DB])</f>
        <v>#N/A</v>
      </c>
      <c r="M590" s="4" t="e">
        <f ca="1">INDEX(INDIRECT($4:$4),Table1[//DB])</f>
        <v>#N/A</v>
      </c>
      <c r="N590" s="4" t="e">
        <f ca="1">INDEX(INDIRECT($4:$4),Table1[//DB])</f>
        <v>#N/A</v>
      </c>
      <c r="O590" s="4" t="e">
        <f ca="1">INDEX(INDIRECT($4:$4),Table1[//DB])</f>
        <v>#N/A</v>
      </c>
      <c r="P590" s="4" t="e">
        <f ca="1">INDEX(INDIRECT($4:$4),Table1[//DB])</f>
        <v>#N/A</v>
      </c>
      <c r="Q590" s="4" t="e">
        <f ca="1">INDEX(INDIRECT($4:$4),Table1[//DB])</f>
        <v>#N/A</v>
      </c>
      <c r="R590" s="4" t="e">
        <f ca="1">INDEX(INDIRECT($4:$4),Table1[//DB])</f>
        <v>#N/A</v>
      </c>
      <c r="S590" s="4" t="e">
        <f ca="1">INDEX(INDIRECT($4:$4),Table1[//DB])</f>
        <v>#N/A</v>
      </c>
      <c r="T590" s="4" t="e">
        <f ca="1">INDEX(INDIRECT($4:$4),Table1[//DB])</f>
        <v>#N/A</v>
      </c>
      <c r="U590" s="4" t="e">
        <f ca="1">INDEX(INDIRECT($4:$4),Table1[//DB])</f>
        <v>#N/A</v>
      </c>
      <c r="V590" s="4"/>
      <c r="W590" s="2">
        <f>INDEX([1]!NOTA[C],Table1[[#This Row],[//NOTA]])</f>
        <v>2</v>
      </c>
      <c r="X590" s="2" t="e">
        <f ca="1">IF(Table1[[#This Row],[Column5]]/Table1[[#This Row],[QTY X]]=Table1[[#This Row],[CTN]],Table1[[#This Row],[Column5]]/Table1[[#This Row],[QTY X]],Table1[[#This Row],[Column5]]/Table1[[#This Row],[QTY X]]&amp;" xxx ")</f>
        <v>#N/A</v>
      </c>
      <c r="Y590" s="2">
        <f ca="1">INDEX(INDIRECT($2:$2),Table1[//NOTA])</f>
        <v>1</v>
      </c>
      <c r="Z590" s="2">
        <f>IF(Table1[[#This Row],[CTN]]&lt;1,"",INDEX([1]!NOTA[QTY],Table1[[#This Row],[//NOTA]]))</f>
        <v>96</v>
      </c>
      <c r="AA590" s="2" t="str">
        <f>IF(Table1[[#This Row],[CTN]]&lt;1,"",INDEX([1]!NOTA[STN],Table1[[#This Row],[//NOTA]]))</f>
        <v>PCS</v>
      </c>
      <c r="AB590" s="2" t="e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#N/A</v>
      </c>
      <c r="AC590" s="4" t="str">
        <f>IF(Table1[[#This Row],[CTN]]&lt;1,INDEX([1]!NOTA[QTY],Table1[[#This Row],[//NOTA]]),"")</f>
        <v/>
      </c>
      <c r="AD590" s="4" t="str">
        <f>IF(Table1[[#This Row],[SISA]]="","",INDEX([1]!NOTA[STN],Table1[[#This Row],[//NOTA]]))</f>
        <v/>
      </c>
      <c r="AE59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90" s="2" t="str">
        <f>IF(Table1[[#This Row],[SISA X]]="","",Table1[[#This Row],[STN X]])</f>
        <v/>
      </c>
      <c r="AG590" s="2" t="str">
        <f ca="1">IF(AND(AX$5:AX$592&gt;=$3:$3,AX$5:AX$592&lt;=$4:$4),Table1[[#This Row],[CTN]],"")</f>
        <v/>
      </c>
      <c r="AH590" s="2" t="str">
        <f ca="1">IF(Table1[[#This Row],[CTN_MG_1]]="","",Table1[[#This Row],[SISA X]])</f>
        <v/>
      </c>
      <c r="AI590" s="2" t="str">
        <f ca="1">IF(Table1[[#This Row],[QTY_ECER_MG_1]]="","",Table1[[#This Row],[STN SISA X]])</f>
        <v/>
      </c>
      <c r="AJ590" s="2" t="str">
        <f ca="1">IF(Table1[[#This Row],[CTN_MG_1]]="","",COUNT(AG$6:AG590))</f>
        <v/>
      </c>
      <c r="AK590" s="2" t="str">
        <f ca="1">IF(AND(Table1[TGL_H]&gt;=$3:$3,Table1[TGL_H]&lt;=$4:$4),Table1[CTN],"")</f>
        <v/>
      </c>
      <c r="AL590" s="2" t="str">
        <f ca="1">IF(Table1[[#This Row],[CTN_MG_2]]="","",Table1[[#This Row],[SISA X]])</f>
        <v/>
      </c>
      <c r="AM590" s="2" t="str">
        <f ca="1">IF(Table1[[#This Row],[QTY_ECER_MG_2]]="","",Table1[[#This Row],[STN SISA X]])</f>
        <v/>
      </c>
      <c r="AN590" s="2" t="str">
        <f ca="1">IF(Table1[[#This Row],[CTN_MG_2]]="","",COUNT(AK$6:AK590))</f>
        <v/>
      </c>
      <c r="AO590" s="2" t="str">
        <f ca="1">IF(AND(AX$5:AX$592&gt;=$3:$3,AX$5:AX$592&lt;=$4:$4),Table1[[#This Row],[CTN]],"")</f>
        <v/>
      </c>
      <c r="AP590" s="2" t="str">
        <f ca="1">IF(Table1[[#This Row],[CTN_MG_3]]="","",Table1[[#This Row],[SISA X]])</f>
        <v/>
      </c>
      <c r="AQ590" s="2" t="str">
        <f ca="1">IF(Table1[[#This Row],[QTY_ECER_MG_3]]="","",Table1[[#This Row],[STN SISA X]])</f>
        <v/>
      </c>
      <c r="AR590" s="4" t="str">
        <f ca="1">IF(Table1[[#This Row],[CTN_MG_3]]="","",COUNT(AO$6:AO590))</f>
        <v/>
      </c>
      <c r="AS590" s="4">
        <f ca="1">IF(AND(Table1[[#This Row],[TGL_H]]&gt;=$3:$3,Table1[[#This Row],[TGL_H]]&lt;=$4:$4),Table1[[#This Row],[CTN]],"")</f>
        <v>2</v>
      </c>
      <c r="AT590" s="4" t="str">
        <f ca="1">IF(Table1[[#This Row],[CTN_MG_4]]="","",Table1[[#This Row],[SISA X]])</f>
        <v/>
      </c>
      <c r="AU590" s="4" t="str">
        <f ca="1">IF(Table1[[#This Row],[QTY_ECER_MG_4]]="","",Table1[[#This Row],[STN SISA X]])</f>
        <v/>
      </c>
      <c r="AV590" s="4">
        <f ca="1">IF(Table1[[#This Row],[CTN_MG_4]]="","",COUNT(AS$6:AS590))</f>
        <v>97</v>
      </c>
      <c r="AW590" s="4">
        <f ca="1">IF(Table1[[#This Row],[ID_4]]="",IF(Table1[[#This Row],[ID_3]]="",IF(Table1[[#This Row],[ID_2]]="",IF(Table1[[#This Row],[ID_1]]="","",1),2),3),4)</f>
        <v>4</v>
      </c>
      <c r="AX590" s="3">
        <f ca="1">INDEX([1]!NOTA[TGL_H],Table1[[#This Row],[//NOTA]])</f>
        <v>45132</v>
      </c>
    </row>
    <row r="591" spans="1:50" x14ac:dyDescent="0.25">
      <c r="A591" s="1">
        <v>729</v>
      </c>
      <c r="D591" s="4" t="str">
        <f ca="1">INDEX([1]!NOTA[NB NOTA_C_QTY],Table1[[#This Row],[//NOTA]])</f>
        <v>bindernotegastab5uni1909university96pcsuntana</v>
      </c>
      <c r="E591" s="4" t="str">
        <f ca="1">INDEX([1]!NOTA[NB NOTA_C_QTY],Table1[[#This Row],[//NOTA]])&amp;Table1[[#This Row],[MINGGU]]</f>
        <v>bindernotegastab5uni1909university96pcsuntana4</v>
      </c>
      <c r="F591" s="4">
        <f t="shared" si="15"/>
        <v>729</v>
      </c>
      <c r="G591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91" s="4" t="e">
        <f ca="1">MATCH(Table1[[#This Row],[NB NOTA_C_QTY]],[2]!db[NB NOTA_C_QTY+F],0)</f>
        <v>#N/A</v>
      </c>
      <c r="I591" s="4" t="e">
        <f ca="1">INDEX(INDIRECT($4:$4),Table1[//DB])</f>
        <v>#N/A</v>
      </c>
      <c r="J591" s="4" t="e">
        <f ca="1">INDEX(INDIRECT($4:$4),Table1[//DB])</f>
        <v>#N/A</v>
      </c>
      <c r="K591" s="5" t="e">
        <f ca="1">INDEX(INDIRECT($4:$4),Table1[//DB])</f>
        <v>#N/A</v>
      </c>
      <c r="L591" s="4" t="e">
        <f ca="1">INDEX(INDIRECT($4:$4),Table1[//DB])</f>
        <v>#N/A</v>
      </c>
      <c r="M591" s="4" t="e">
        <f ca="1">INDEX(INDIRECT($4:$4),Table1[//DB])</f>
        <v>#N/A</v>
      </c>
      <c r="N591" s="4" t="e">
        <f ca="1">INDEX(INDIRECT($4:$4),Table1[//DB])</f>
        <v>#N/A</v>
      </c>
      <c r="O591" s="4" t="e">
        <f ca="1">INDEX(INDIRECT($4:$4),Table1[//DB])</f>
        <v>#N/A</v>
      </c>
      <c r="P591" s="4" t="e">
        <f ca="1">INDEX(INDIRECT($4:$4),Table1[//DB])</f>
        <v>#N/A</v>
      </c>
      <c r="Q591" s="4" t="e">
        <f ca="1">INDEX(INDIRECT($4:$4),Table1[//DB])</f>
        <v>#N/A</v>
      </c>
      <c r="R591" s="4" t="e">
        <f ca="1">INDEX(INDIRECT($4:$4),Table1[//DB])</f>
        <v>#N/A</v>
      </c>
      <c r="S591" s="4" t="e">
        <f ca="1">INDEX(INDIRECT($4:$4),Table1[//DB])</f>
        <v>#N/A</v>
      </c>
      <c r="T591" s="4" t="e">
        <f ca="1">INDEX(INDIRECT($4:$4),Table1[//DB])</f>
        <v>#N/A</v>
      </c>
      <c r="U591" s="4" t="e">
        <f ca="1">INDEX(INDIRECT($4:$4),Table1[//DB])</f>
        <v>#N/A</v>
      </c>
      <c r="V591" s="4"/>
      <c r="W591" s="2">
        <f>INDEX([1]!NOTA[C],Table1[[#This Row],[//NOTA]])</f>
        <v>1</v>
      </c>
      <c r="X591" s="2" t="e">
        <f ca="1">IF(Table1[[#This Row],[Column5]]/Table1[[#This Row],[QTY X]]=Table1[[#This Row],[CTN]],Table1[[#This Row],[Column5]]/Table1[[#This Row],[QTY X]],Table1[[#This Row],[Column5]]/Table1[[#This Row],[QTY X]]&amp;" xxx ")</f>
        <v>#N/A</v>
      </c>
      <c r="Y591" s="2">
        <f ca="1">INDEX(INDIRECT($2:$2),Table1[//NOTA])</f>
        <v>0</v>
      </c>
      <c r="Z591" s="2">
        <f>IF(Table1[[#This Row],[CTN]]&lt;1,"",INDEX([1]!NOTA[QTY],Table1[[#This Row],[//NOTA]]))</f>
        <v>96</v>
      </c>
      <c r="AA591" s="2" t="str">
        <f>IF(Table1[[#This Row],[CTN]]&lt;1,"",INDEX([1]!NOTA[STN],Table1[[#This Row],[//NOTA]]))</f>
        <v>PCS</v>
      </c>
      <c r="AB591" s="2" t="e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#N/A</v>
      </c>
      <c r="AC591" s="4" t="str">
        <f>IF(Table1[[#This Row],[CTN]]&lt;1,INDEX([1]!NOTA[QTY],Table1[[#This Row],[//NOTA]]),"")</f>
        <v/>
      </c>
      <c r="AD591" s="4" t="str">
        <f>IF(Table1[[#This Row],[SISA]]="","",INDEX([1]!NOTA[STN],Table1[[#This Row],[//NOTA]]))</f>
        <v/>
      </c>
      <c r="AE59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91" s="2" t="str">
        <f>IF(Table1[[#This Row],[SISA X]]="","",Table1[[#This Row],[STN X]])</f>
        <v/>
      </c>
      <c r="AG591" s="2" t="str">
        <f ca="1">IF(AND(AX$5:AX$592&gt;=$3:$3,AX$5:AX$592&lt;=$4:$4),Table1[[#This Row],[CTN]],"")</f>
        <v/>
      </c>
      <c r="AH591" s="2" t="str">
        <f ca="1">IF(Table1[[#This Row],[CTN_MG_1]]="","",Table1[[#This Row],[SISA X]])</f>
        <v/>
      </c>
      <c r="AI591" s="2" t="str">
        <f ca="1">IF(Table1[[#This Row],[QTY_ECER_MG_1]]="","",Table1[[#This Row],[STN SISA X]])</f>
        <v/>
      </c>
      <c r="AJ591" s="2" t="str">
        <f ca="1">IF(Table1[[#This Row],[CTN_MG_1]]="","",COUNT(AG$6:AG591))</f>
        <v/>
      </c>
      <c r="AK591" s="2" t="str">
        <f ca="1">IF(AND(Table1[TGL_H]&gt;=$3:$3,Table1[TGL_H]&lt;=$4:$4),Table1[CTN],"")</f>
        <v/>
      </c>
      <c r="AL591" s="2" t="str">
        <f ca="1">IF(Table1[[#This Row],[CTN_MG_2]]="","",Table1[[#This Row],[SISA X]])</f>
        <v/>
      </c>
      <c r="AM591" s="2" t="str">
        <f ca="1">IF(Table1[[#This Row],[QTY_ECER_MG_2]]="","",Table1[[#This Row],[STN SISA X]])</f>
        <v/>
      </c>
      <c r="AN591" s="2" t="str">
        <f ca="1">IF(Table1[[#This Row],[CTN_MG_2]]="","",COUNT(AK$6:AK591))</f>
        <v/>
      </c>
      <c r="AO591" s="2" t="str">
        <f ca="1">IF(AND(AX$5:AX$592&gt;=$3:$3,AX$5:AX$592&lt;=$4:$4),Table1[[#This Row],[CTN]],"")</f>
        <v/>
      </c>
      <c r="AP591" s="2" t="str">
        <f ca="1">IF(Table1[[#This Row],[CTN_MG_3]]="","",Table1[[#This Row],[SISA X]])</f>
        <v/>
      </c>
      <c r="AQ591" s="2" t="str">
        <f ca="1">IF(Table1[[#This Row],[QTY_ECER_MG_3]]="","",Table1[[#This Row],[STN SISA X]])</f>
        <v/>
      </c>
      <c r="AR591" s="4" t="str">
        <f ca="1">IF(Table1[[#This Row],[CTN_MG_3]]="","",COUNT(AO$6:AO591))</f>
        <v/>
      </c>
      <c r="AS591" s="4">
        <f ca="1">IF(AND(Table1[[#This Row],[TGL_H]]&gt;=$3:$3,Table1[[#This Row],[TGL_H]]&lt;=$4:$4),Table1[[#This Row],[CTN]],"")</f>
        <v>1</v>
      </c>
      <c r="AT591" s="4" t="str">
        <f ca="1">IF(Table1[[#This Row],[CTN_MG_4]]="","",Table1[[#This Row],[SISA X]])</f>
        <v/>
      </c>
      <c r="AU591" s="4" t="str">
        <f ca="1">IF(Table1[[#This Row],[QTY_ECER_MG_4]]="","",Table1[[#This Row],[STN SISA X]])</f>
        <v/>
      </c>
      <c r="AV591" s="4">
        <f ca="1">IF(Table1[[#This Row],[CTN_MG_4]]="","",COUNT(AS$6:AS591))</f>
        <v>98</v>
      </c>
      <c r="AW591" s="4">
        <f ca="1">IF(Table1[[#This Row],[ID_4]]="",IF(Table1[[#This Row],[ID_3]]="",IF(Table1[[#This Row],[ID_2]]="",IF(Table1[[#This Row],[ID_1]]="","",1),2),3),4)</f>
        <v>4</v>
      </c>
      <c r="AX591" s="3">
        <f ca="1">INDEX([1]!NOTA[TGL_H],Table1[[#This Row],[//NOTA]])</f>
        <v>45132</v>
      </c>
    </row>
    <row r="592" spans="1:50" x14ac:dyDescent="0.25">
      <c r="A592" s="1">
        <v>731</v>
      </c>
      <c r="D592" s="4" t="str">
        <f ca="1">INDEX([1]!NOTA[NB NOTA_C_QTY],Table1[[#This Row],[//NOTA]])</f>
        <v>vtecstandbooks60setuntana</v>
      </c>
      <c r="E592" s="4" t="str">
        <f ca="1">INDEX([1]!NOTA[NB NOTA_C_QTY],Table1[[#This Row],[//NOTA]])&amp;Table1[[#This Row],[MINGGU]]</f>
        <v>vtecstandbooks60setuntana4</v>
      </c>
      <c r="F592" s="4">
        <f t="shared" si="15"/>
        <v>731</v>
      </c>
      <c r="G592" s="4" t="e">
        <f ca="1">IF(Table1[[#This Row],[FAKTUR]]="UNTANA",MATCH(Table1[[#This Row],[NB NOTA_C_QTY]],[3]!GLOBAL[POINTER],0),IF(Table1[[#This Row],[FAKTUR]]="ARTO MORO",MATCH(Table1[[#This Row],[NB NOTA_C_QTY]],[3]!Table2[Column2],0),""))</f>
        <v>#N/A</v>
      </c>
      <c r="H592" s="4" t="e">
        <f ca="1">MATCH(Table1[[#This Row],[NB NOTA_C_QTY]],[2]!db[NB NOTA_C_QTY+F],0)</f>
        <v>#N/A</v>
      </c>
      <c r="I592" s="4" t="e">
        <f ca="1">INDEX(INDIRECT($4:$4),Table1[//DB])</f>
        <v>#N/A</v>
      </c>
      <c r="J592" s="4" t="e">
        <f ca="1">INDEX(INDIRECT($4:$4),Table1[//DB])</f>
        <v>#N/A</v>
      </c>
      <c r="K592" s="5" t="e">
        <f ca="1">INDEX(INDIRECT($4:$4),Table1[//DB])</f>
        <v>#N/A</v>
      </c>
      <c r="L592" s="4" t="e">
        <f ca="1">INDEX(INDIRECT($4:$4),Table1[//DB])</f>
        <v>#N/A</v>
      </c>
      <c r="M592" s="4" t="e">
        <f ca="1">INDEX(INDIRECT($4:$4),Table1[//DB])</f>
        <v>#N/A</v>
      </c>
      <c r="N592" s="4" t="e">
        <f ca="1">INDEX(INDIRECT($4:$4),Table1[//DB])</f>
        <v>#N/A</v>
      </c>
      <c r="O592" s="4" t="e">
        <f ca="1">INDEX(INDIRECT($4:$4),Table1[//DB])</f>
        <v>#N/A</v>
      </c>
      <c r="P592" s="4" t="e">
        <f ca="1">INDEX(INDIRECT($4:$4),Table1[//DB])</f>
        <v>#N/A</v>
      </c>
      <c r="Q592" s="4" t="e">
        <f ca="1">INDEX(INDIRECT($4:$4),Table1[//DB])</f>
        <v>#N/A</v>
      </c>
      <c r="R592" s="4" t="e">
        <f ca="1">INDEX(INDIRECT($4:$4),Table1[//DB])</f>
        <v>#N/A</v>
      </c>
      <c r="S592" s="4" t="e">
        <f ca="1">INDEX(INDIRECT($4:$4),Table1[//DB])</f>
        <v>#N/A</v>
      </c>
      <c r="T592" s="4" t="e">
        <f ca="1">INDEX(INDIRECT($4:$4),Table1[//DB])</f>
        <v>#N/A</v>
      </c>
      <c r="U592" s="4" t="e">
        <f ca="1">INDEX(INDIRECT($4:$4),Table1[//DB])</f>
        <v>#N/A</v>
      </c>
      <c r="V592" s="4"/>
      <c r="W592" s="2">
        <f>INDEX([1]!NOTA[C],Table1[[#This Row],[//NOTA]])</f>
        <v>51</v>
      </c>
      <c r="X592" s="2" t="e">
        <f ca="1">IF(Table1[[#This Row],[Column5]]/Table1[[#This Row],[QTY X]]=Table1[[#This Row],[CTN]],Table1[[#This Row],[Column5]]/Table1[[#This Row],[QTY X]],Table1[[#This Row],[Column5]]/Table1[[#This Row],[QTY X]]&amp;" xxx ")</f>
        <v>#N/A</v>
      </c>
      <c r="Y592" s="2">
        <f ca="1">INDEX(INDIRECT($2:$2),Table1[//NOTA])</f>
        <v>0</v>
      </c>
      <c r="Z592" s="2">
        <f>IF(Table1[[#This Row],[CTN]]&lt;1,"",INDEX([1]!NOTA[QTY],Table1[[#This Row],[//NOTA]]))</f>
        <v>3060</v>
      </c>
      <c r="AA592" s="2" t="str">
        <f>IF(Table1[[#This Row],[CTN]]&lt;1,"",INDEX([1]!NOTA[STN],Table1[[#This Row],[//NOTA]]))</f>
        <v>SET</v>
      </c>
      <c r="AB592" s="2" t="e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#N/A</v>
      </c>
      <c r="AC592" s="4" t="str">
        <f>IF(Table1[[#This Row],[CTN]]&lt;1,INDEX([1]!NOTA[QTY],Table1[[#This Row],[//NOTA]]),"")</f>
        <v/>
      </c>
      <c r="AD592" s="4" t="str">
        <f>IF(Table1[[#This Row],[SISA]]="","",INDEX([1]!NOTA[STN],Table1[[#This Row],[//NOTA]]))</f>
        <v/>
      </c>
      <c r="AE59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F592" s="2" t="str">
        <f>IF(Table1[[#This Row],[SISA X]]="","",Table1[[#This Row],[STN X]])</f>
        <v/>
      </c>
      <c r="AG592" s="2" t="str">
        <f ca="1">IF(AND(AX$5:AX$592&gt;=$3:$3,AX$5:AX$592&lt;=$4:$4),Table1[[#This Row],[CTN]],"")</f>
        <v/>
      </c>
      <c r="AH592" s="2" t="str">
        <f ca="1">IF(Table1[[#This Row],[CTN_MG_1]]="","",Table1[[#This Row],[SISA X]])</f>
        <v/>
      </c>
      <c r="AI592" s="2" t="str">
        <f ca="1">IF(Table1[[#This Row],[QTY_ECER_MG_1]]="","",Table1[[#This Row],[STN SISA X]])</f>
        <v/>
      </c>
      <c r="AJ592" s="2" t="str">
        <f ca="1">IF(Table1[[#This Row],[CTN_MG_1]]="","",COUNT(AG$6:AG592))</f>
        <v/>
      </c>
      <c r="AK592" s="2" t="str">
        <f ca="1">IF(AND(Table1[TGL_H]&gt;=$3:$3,Table1[TGL_H]&lt;=$4:$4),Table1[CTN],"")</f>
        <v/>
      </c>
      <c r="AL592" s="2" t="str">
        <f ca="1">IF(Table1[[#This Row],[CTN_MG_2]]="","",Table1[[#This Row],[SISA X]])</f>
        <v/>
      </c>
      <c r="AM592" s="2" t="str">
        <f ca="1">IF(Table1[[#This Row],[QTY_ECER_MG_2]]="","",Table1[[#This Row],[STN SISA X]])</f>
        <v/>
      </c>
      <c r="AN592" s="2" t="str">
        <f ca="1">IF(Table1[[#This Row],[CTN_MG_2]]="","",COUNT(AK$6:AK592))</f>
        <v/>
      </c>
      <c r="AO592" s="2" t="str">
        <f ca="1">IF(AND(AX$5:AX$592&gt;=$3:$3,AX$5:AX$592&lt;=$4:$4),Table1[[#This Row],[CTN]],"")</f>
        <v/>
      </c>
      <c r="AP592" s="2" t="str">
        <f ca="1">IF(Table1[[#This Row],[CTN_MG_3]]="","",Table1[[#This Row],[SISA X]])</f>
        <v/>
      </c>
      <c r="AQ592" s="2" t="str">
        <f ca="1">IF(Table1[[#This Row],[QTY_ECER_MG_3]]="","",Table1[[#This Row],[STN SISA X]])</f>
        <v/>
      </c>
      <c r="AR592" s="4" t="str">
        <f ca="1">IF(Table1[[#This Row],[CTN_MG_3]]="","",COUNT(AO$6:AO592))</f>
        <v/>
      </c>
      <c r="AS592" s="4">
        <f ca="1">IF(AND(Table1[[#This Row],[TGL_H]]&gt;=$3:$3,Table1[[#This Row],[TGL_H]]&lt;=$4:$4),Table1[[#This Row],[CTN]],"")</f>
        <v>51</v>
      </c>
      <c r="AT592" s="4" t="str">
        <f ca="1">IF(Table1[[#This Row],[CTN_MG_4]]="","",Table1[[#This Row],[SISA X]])</f>
        <v/>
      </c>
      <c r="AU592" s="4" t="str">
        <f ca="1">IF(Table1[[#This Row],[QTY_ECER_MG_4]]="","",Table1[[#This Row],[STN SISA X]])</f>
        <v/>
      </c>
      <c r="AV592" s="4">
        <f ca="1">IF(Table1[[#This Row],[CTN_MG_4]]="","",COUNT(AS$6:AS592))</f>
        <v>99</v>
      </c>
      <c r="AW592" s="4">
        <f ca="1">IF(Table1[[#This Row],[ID_4]]="",IF(Table1[[#This Row],[ID_3]]="",IF(Table1[[#This Row],[ID_2]]="",IF(Table1[[#This Row],[ID_1]]="","",1),2),3),4)</f>
        <v>4</v>
      </c>
      <c r="AX592" s="3">
        <f ca="1">INDEX([1]!NOTA[TGL_H],Table1[[#This Row],[//NOTA]])</f>
        <v>45133</v>
      </c>
    </row>
    <row r="593" spans="1:1" x14ac:dyDescent="0.25">
      <c r="A593" s="1"/>
    </row>
    <row r="594" spans="1:1" x14ac:dyDescent="0.25">
      <c r="A594" s="1" t="s">
        <v>53</v>
      </c>
    </row>
    <row r="595" spans="1:1" x14ac:dyDescent="0.25">
      <c r="A595" s="1" t="s">
        <v>39</v>
      </c>
    </row>
  </sheetData>
  <conditionalFormatting sqref="AR5:AR592">
    <cfRule type="duplicateValues" dxfId="4" priority="2"/>
  </conditionalFormatting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workbookViewId="0">
      <selection activeCell="J21" sqref="J21"/>
    </sheetView>
  </sheetViews>
  <sheetFormatPr defaultRowHeight="15" x14ac:dyDescent="0.25"/>
  <cols>
    <col min="1" max="1" width="53" bestFit="1" customWidth="1"/>
    <col min="2" max="2" width="4.28515625" customWidth="1"/>
    <col min="4" max="4" width="4" customWidth="1"/>
    <col min="5" max="5" width="5" customWidth="1"/>
    <col min="6" max="6" width="5.5703125" customWidth="1"/>
    <col min="7" max="7" width="27" customWidth="1"/>
    <col min="8" max="8" width="12" customWidth="1"/>
    <col min="9" max="9" width="20" customWidth="1"/>
    <col min="10" max="10" width="11.5703125" customWidth="1"/>
    <col min="11" max="11" width="6.85546875" customWidth="1"/>
    <col min="12" max="12" width="4.42578125" customWidth="1"/>
    <col min="13" max="13" width="5.28515625" customWidth="1"/>
  </cols>
  <sheetData>
    <row r="1" spans="1:13" x14ac:dyDescent="0.25">
      <c r="A1" s="7" t="s">
        <v>61</v>
      </c>
      <c r="B1" s="1">
        <v>4</v>
      </c>
      <c r="C1" t="str">
        <f>"Table1"</f>
        <v>Table1</v>
      </c>
      <c r="E1" t="str">
        <f>$C:$C&amp;"["&amp;$3:$3&amp;"]"</f>
        <v>Table1[//DB]</v>
      </c>
      <c r="F1" t="str">
        <f>$C:$C&amp;"["&amp;$3:$3&amp;"]"</f>
        <v>Table1[NB NOTA_C_QTY]</v>
      </c>
      <c r="K1" t="str">
        <f>$C:$C&amp;"["&amp;$3:$3&amp;"]"</f>
        <v>Table1[CTN]</v>
      </c>
      <c r="L1" t="str">
        <f>$C:$C&amp;"["&amp;$3:$3&amp;"]"</f>
        <v>Table1[B]</v>
      </c>
    </row>
    <row r="2" spans="1:13" x14ac:dyDescent="0.25">
      <c r="C2" t="str">
        <f>"DB.xlsx!db"</f>
        <v>DB.xlsx!db</v>
      </c>
      <c r="G2" t="str">
        <f>$C:$C&amp;"["&amp;$3:$3&amp;"]"</f>
        <v>DB.xlsx!db[NB BM]</v>
      </c>
      <c r="H2" t="str">
        <f>$C:$C&amp;"["&amp;$3:$3&amp;"]"</f>
        <v>DB.xlsx!db[FAKTUR]</v>
      </c>
      <c r="I2" t="str">
        <f>$C:$C&amp;"["&amp;$3:$3&amp;"]"</f>
        <v>DB.xlsx!db[SUPPLIER]</v>
      </c>
      <c r="J2" t="str">
        <f>$C:$C&amp;"["&amp;$3:$3&amp;"]"</f>
        <v>DB.xlsx!db[QTY/ CTN]</v>
      </c>
    </row>
    <row r="3" spans="1:13" x14ac:dyDescent="0.25">
      <c r="A3" s="7" t="s">
        <v>0</v>
      </c>
      <c r="D3" t="s">
        <v>72</v>
      </c>
      <c r="E3" t="s">
        <v>4</v>
      </c>
      <c r="F3" t="s">
        <v>1</v>
      </c>
      <c r="G3" t="s">
        <v>5</v>
      </c>
      <c r="H3" t="s">
        <v>6</v>
      </c>
      <c r="I3" t="s">
        <v>7</v>
      </c>
      <c r="J3" t="s">
        <v>8</v>
      </c>
      <c r="K3" t="s">
        <v>19</v>
      </c>
      <c r="L3" t="s">
        <v>60</v>
      </c>
      <c r="M3" t="s">
        <v>51</v>
      </c>
    </row>
    <row r="4" spans="1:13" x14ac:dyDescent="0.25">
      <c r="A4" s="1" t="s">
        <v>64</v>
      </c>
      <c r="D4" s="4">
        <f ca="1">MATCH(A:A,Table1[NB NOTA_C_QTY_M],0)</f>
        <v>495</v>
      </c>
      <c r="E4">
        <f ca="1">INDEX(INDIRECT($1:$1),Table6[//Table])</f>
        <v>1844</v>
      </c>
      <c r="F4" t="str">
        <f ca="1">INDEX(INDIRECT($1:$1),Table6[[#This Row],[//Table]])</f>
        <v>karetpentilrodamas500boxuntana</v>
      </c>
      <c r="G4" t="str">
        <f ca="1">INDEX(INDIRECT($2:$2),Table6[//DB])</f>
        <v>Karet Pentil Roda Mas</v>
      </c>
      <c r="H4" t="str">
        <f ca="1">INDEX(INDIRECT($2:$2),Table6[//DB])</f>
        <v>UNTANA</v>
      </c>
      <c r="I4" t="str">
        <f ca="1">INDEX(INDIRECT($2:$2),Table6[//DB])</f>
        <v>JEFFRY</v>
      </c>
      <c r="J4" t="str">
        <f ca="1">INDEX(INDIRECT($2:$2),Table6[//DB])</f>
        <v>500 BOX</v>
      </c>
      <c r="K4" s="2">
        <f ca="1">SUMIF(Table1[NB NOTA_C_QTY_M],Table6[[#This Row],[NB NOTA_C_QTY]]&amp;$B$1,INDIRECT($1:$1))</f>
        <v>10</v>
      </c>
      <c r="L4" s="2">
        <f ca="1">SUMIF(Table1[NB NOTA_C_QTY_M],Table6[[#This Row],[NB NOTA_C_QTY]]&amp;$B$1,INDIRECT($1:$1))</f>
        <v>0</v>
      </c>
      <c r="M4" s="2">
        <f ca="1">Table6[[#This Row],[CTN]]-Table6[[#This Row],[B]]</f>
        <v>10</v>
      </c>
    </row>
    <row r="5" spans="1:13" x14ac:dyDescent="0.25">
      <c r="A5" s="1" t="s">
        <v>65</v>
      </c>
      <c r="D5" s="4">
        <f ca="1">MATCH(A:A,Table1[NB NOTA_C_QTY_M],0)</f>
        <v>490</v>
      </c>
      <c r="E5" s="6">
        <f ca="1">INDEX(INDIRECT($1:$1),Table6[//Table])</f>
        <v>497</v>
      </c>
      <c r="F5" s="6" t="str">
        <f ca="1">INDEX(INDIRECT($1:$1),Table6[[#This Row],[//Table]])</f>
        <v>kartustockfolio10pakartomoro</v>
      </c>
      <c r="G5" t="str">
        <f ca="1">INDEX(INDIRECT($2:$2),Table6[//DB])</f>
        <v>Kartu Stock Folio</v>
      </c>
      <c r="H5" t="str">
        <f ca="1">INDEX(INDIRECT($2:$2),Table6[//DB])</f>
        <v>ARTO MORO</v>
      </c>
      <c r="I5" t="str">
        <f ca="1">INDEX(INDIRECT($2:$2),Table6[//DB])</f>
        <v>MATAHARI</v>
      </c>
      <c r="J5" t="str">
        <f ca="1">INDEX(INDIRECT($2:$2),Table6[//DB])</f>
        <v>10 PAK</v>
      </c>
      <c r="K5" s="2">
        <f ca="1">SUMIF(Table1[NB NOTA_C_QTY_M],Table6[[#This Row],[NB NOTA_C_QTY]]&amp;$B$1,INDIRECT($1:$1))</f>
        <v>38</v>
      </c>
      <c r="L5" s="2">
        <f ca="1">SUMIF(Table1[NB NOTA_C_QTY_M],Table6[[#This Row],[NB NOTA_C_QTY]]&amp;$B$1,INDIRECT($1:$1))</f>
        <v>0</v>
      </c>
      <c r="M5" s="2">
        <f ca="1">Table6[[#This Row],[CTN]]-Table6[[#This Row],[B]]</f>
        <v>38</v>
      </c>
    </row>
    <row r="6" spans="1:13" x14ac:dyDescent="0.25">
      <c r="A6" s="1" t="s">
        <v>66</v>
      </c>
      <c r="D6" s="4">
        <f ca="1">MATCH(A:A,Table1[NB NOTA_C_QTY_M],0)</f>
        <v>489</v>
      </c>
      <c r="E6" s="6">
        <f ca="1">INDEX(INDIRECT($1:$1),Table6[//Table])</f>
        <v>496</v>
      </c>
      <c r="F6" s="6" t="str">
        <f ca="1">INDEX(INDIRECT($1:$1),Table6[[#This Row],[//Table]])</f>
        <v>kartustockkwarto20pakartomoro</v>
      </c>
      <c r="G6" t="str">
        <f ca="1">INDEX(INDIRECT($2:$2),Table6[//DB])</f>
        <v>Kartu Stock Kwarto</v>
      </c>
      <c r="H6" t="str">
        <f ca="1">INDEX(INDIRECT($2:$2),Table6[//DB])</f>
        <v>ARTO MORO</v>
      </c>
      <c r="I6" t="str">
        <f ca="1">INDEX(INDIRECT($2:$2),Table6[//DB])</f>
        <v>MATAHARI</v>
      </c>
      <c r="J6" t="str">
        <f ca="1">INDEX(INDIRECT($2:$2),Table6[//DB])</f>
        <v>20 PAK</v>
      </c>
      <c r="K6" s="2">
        <f ca="1">SUMIF(Table1[NB NOTA_C_QTY_M],Table6[[#This Row],[NB NOTA_C_QTY]]&amp;$B$1,INDIRECT($1:$1))</f>
        <v>15</v>
      </c>
      <c r="L6" s="2">
        <f ca="1">SUMIF(Table1[NB NOTA_C_QTY_M],Table6[[#This Row],[NB NOTA_C_QTY]]&amp;$B$1,INDIRECT($1:$1))</f>
        <v>0</v>
      </c>
      <c r="M6" s="2">
        <f ca="1">Table6[[#This Row],[CTN]]-Table6[[#This Row],[B]]</f>
        <v>15</v>
      </c>
    </row>
    <row r="7" spans="1:13" hidden="1" x14ac:dyDescent="0.25">
      <c r="A7" s="1" t="s">
        <v>67</v>
      </c>
      <c r="D7" s="4">
        <f ca="1">MATCH(A:A,Table1[NB NOTA_C_QTY_M],0)</f>
        <v>491</v>
      </c>
      <c r="E7" s="6">
        <f ca="1">INDEX(INDIRECT($1:$1),Table6[//Table])</f>
        <v>1908</v>
      </c>
      <c r="F7" s="6" t="str">
        <f ca="1">INDEX(INDIRECT($1:$1),Table6[[#This Row],[//Table]])</f>
        <v>lilinangkashintoeng100lsnuntana</v>
      </c>
      <c r="G7" t="str">
        <f ca="1">INDEX(INDIRECT($2:$2),Table6[//DB])</f>
        <v>Lilin Angka Shintoeng</v>
      </c>
      <c r="H7" t="str">
        <f ca="1">INDEX(INDIRECT($2:$2),Table6[//DB])</f>
        <v>UNTANA</v>
      </c>
      <c r="I7" t="str">
        <f ca="1">INDEX(INDIRECT($2:$2),Table6[//DB])</f>
        <v>HANSA</v>
      </c>
      <c r="J7" t="str">
        <f ca="1">INDEX(INDIRECT($2:$2),Table6[//DB])</f>
        <v>100 LSN</v>
      </c>
      <c r="K7" s="2">
        <f ca="1">SUMIF(Table1[NB NOTA_C_QTY_M],Table6[[#This Row],[NB NOTA_C_QTY]]&amp;$B$1,INDIRECT($1:$1))</f>
        <v>0</v>
      </c>
      <c r="L7" s="2">
        <f ca="1">SUMIF(Table1[NB NOTA_C_QTY_M],Table6[[#This Row],[NB NOTA_C_QTY]]&amp;$B$1,INDIRECT($1:$1))</f>
        <v>0</v>
      </c>
      <c r="M7" s="2">
        <f ca="1">Table6[[#This Row],[CTN]]-Table6[[#This Row],[B]]</f>
        <v>0</v>
      </c>
    </row>
    <row r="8" spans="1:13" x14ac:dyDescent="0.25">
      <c r="A8" s="1" t="s">
        <v>68</v>
      </c>
      <c r="D8" s="4">
        <f ca="1">MATCH(A:A,Table1[NB NOTA_C_QTY_M],0)</f>
        <v>493</v>
      </c>
      <c r="E8" s="6">
        <f ca="1">INDEX(INDIRECT($1:$1),Table6[//Table])</f>
        <v>2088</v>
      </c>
      <c r="F8" s="6" t="str">
        <f ca="1">INDEX(INDIRECT($1:$1),Table6[[#This Row],[//Table]])</f>
        <v>mejakarakter10pcsuntana</v>
      </c>
      <c r="G8" t="str">
        <f ca="1">INDEX(INDIRECT($2:$2),Table6[//DB])</f>
        <v>Meja Karakter</v>
      </c>
      <c r="H8" t="str">
        <f ca="1">INDEX(INDIRECT($2:$2),Table6[//DB])</f>
        <v>UNTANA</v>
      </c>
      <c r="I8" t="str">
        <f ca="1">INDEX(INDIRECT($2:$2),Table6[//DB])</f>
        <v>KAWAN SETIA (FELIX)</v>
      </c>
      <c r="J8" t="str">
        <f ca="1">INDEX(INDIRECT($2:$2),Table6[//DB])</f>
        <v>10 PCS</v>
      </c>
      <c r="K8" s="2">
        <f ca="1">SUMIF(Table1[NB NOTA_C_QTY_M],Table6[[#This Row],[NB NOTA_C_QTY]]&amp;$B$1,INDIRECT($1:$1))</f>
        <v>44</v>
      </c>
      <c r="L8" s="2">
        <f ca="1">SUMIF(Table1[NB NOTA_C_QTY_M],Table6[[#This Row],[NB NOTA_C_QTY]]&amp;$B$1,INDIRECT($1:$1))</f>
        <v>0</v>
      </c>
      <c r="M8" s="2">
        <f ca="1">Table6[[#This Row],[CTN]]-Table6[[#This Row],[B]]</f>
        <v>44</v>
      </c>
    </row>
    <row r="9" spans="1:13" hidden="1" x14ac:dyDescent="0.25">
      <c r="A9" s="1" t="s">
        <v>69</v>
      </c>
      <c r="D9" s="4">
        <f ca="1">MATCH(A:A,Table1[NB NOTA_C_QTY_M],0)</f>
        <v>494</v>
      </c>
      <c r="E9" s="6">
        <f ca="1">INDEX(INDIRECT($1:$1),Table6[//Table])</f>
        <v>1769</v>
      </c>
      <c r="F9" s="6" t="str">
        <f ca="1">INDEX(INDIRECT($1:$1),Table6[[#This Row],[//Table]])</f>
        <v>ossgunindo60lsnuntana</v>
      </c>
      <c r="G9" t="str">
        <f ca="1">INDEX(INDIRECT($2:$2),Table6[//DB])</f>
        <v>Gunting Gunindo OSS</v>
      </c>
      <c r="H9" t="str">
        <f ca="1">INDEX(INDIRECT($2:$2),Table6[//DB])</f>
        <v>UNTANA</v>
      </c>
      <c r="I9" t="str">
        <f ca="1">INDEX(INDIRECT($2:$2),Table6[//DB])</f>
        <v>GUNINDO</v>
      </c>
      <c r="J9" t="str">
        <f ca="1">INDEX(INDIRECT($2:$2),Table6[//DB])</f>
        <v>60 LSN</v>
      </c>
      <c r="K9" s="2">
        <f ca="1">SUMIF(Table1[NB NOTA_C_QTY_M],Table6[[#This Row],[NB NOTA_C_QTY]]&amp;$B$1,INDIRECT($1:$1))</f>
        <v>5</v>
      </c>
      <c r="L9" s="2">
        <f ca="1">SUMIF(Table1[NB NOTA_C_QTY_M],Table6[[#This Row],[NB NOTA_C_QTY]]&amp;$B$1,INDIRECT($1:$1))</f>
        <v>5</v>
      </c>
      <c r="M9" s="2">
        <f ca="1">Table6[[#This Row],[CTN]]-Table6[[#This Row],[B]]</f>
        <v>0</v>
      </c>
    </row>
    <row r="10" spans="1:13" x14ac:dyDescent="0.25">
      <c r="A10" s="1" t="s">
        <v>70</v>
      </c>
      <c r="D10" s="4">
        <f ca="1">MATCH(A:A,Table1[NB NOTA_C_QTY_M],0)</f>
        <v>496</v>
      </c>
      <c r="E10" s="6">
        <f ca="1">INDEX(INDIRECT($1:$1),Table6[//Table])</f>
        <v>2588</v>
      </c>
      <c r="F10" s="6" t="str">
        <f ca="1">INDEX(INDIRECT($1:$1),Table6[[#This Row],[//Table]])</f>
        <v>paperbagcoklatbesartebal30lsnuntana</v>
      </c>
      <c r="G10" t="str">
        <f ca="1">INDEX(INDIRECT($2:$2),Table6[//DB])</f>
        <v>Tas Kertas Coklat Besar Tebal</v>
      </c>
      <c r="H10" t="str">
        <f ca="1">INDEX(INDIRECT($2:$2),Table6[//DB])</f>
        <v>UNTANA</v>
      </c>
      <c r="I10" t="str">
        <f ca="1">INDEX(INDIRECT($2:$2),Table6[//DB])</f>
        <v>BINTANG SAUDARA</v>
      </c>
      <c r="J10" t="str">
        <f ca="1">INDEX(INDIRECT($2:$2),Table6[//DB])</f>
        <v>30 LSN</v>
      </c>
      <c r="K10" s="2">
        <f ca="1">SUMIF(Table1[NB NOTA_C_QTY_M],Table6[[#This Row],[NB NOTA_C_QTY]]&amp;$B$1,INDIRECT($1:$1))</f>
        <v>1</v>
      </c>
      <c r="L10" s="2">
        <f ca="1">SUMIF(Table1[NB NOTA_C_QTY_M],Table6[[#This Row],[NB NOTA_C_QTY]]&amp;$B$1,INDIRECT($1:$1))</f>
        <v>0</v>
      </c>
      <c r="M10" s="2">
        <f ca="1">Table6[[#This Row],[CTN]]-Table6[[#This Row],[B]]</f>
        <v>1</v>
      </c>
    </row>
    <row r="11" spans="1:13" x14ac:dyDescent="0.25">
      <c r="A11" s="1" t="s">
        <v>71</v>
      </c>
      <c r="D11" s="4">
        <f ca="1">MATCH(A:A,Table1[NB NOTA_C_QTY_M],0)</f>
        <v>497</v>
      </c>
      <c r="E11" s="6">
        <f ca="1">INDEX(INDIRECT($1:$1),Table6[//Table])</f>
        <v>1229</v>
      </c>
      <c r="F11" s="6" t="str">
        <f ca="1">INDEX(INDIRECT($1:$1),Table6[[#This Row],[//Table]])</f>
        <v>sketchbooka53555144pcsuntana</v>
      </c>
      <c r="G11" t="str">
        <f ca="1">INDEX(INDIRECT($2:$2),Table6[//DB])</f>
        <v>Bk Sketsa A5-3555</v>
      </c>
      <c r="H11" t="str">
        <f ca="1">INDEX(INDIRECT($2:$2),Table6[//DB])</f>
        <v>UNTANA</v>
      </c>
      <c r="I11" t="str">
        <f ca="1">INDEX(INDIRECT($2:$2),Table6[//DB])</f>
        <v>BINTANG SAUDARA</v>
      </c>
      <c r="J11" t="str">
        <f ca="1">INDEX(INDIRECT($2:$2),Table6[//DB])</f>
        <v>144 PCS</v>
      </c>
      <c r="K11" s="2">
        <f ca="1">SUMIF(Table1[NB NOTA_C_QTY_M],Table6[[#This Row],[NB NOTA_C_QTY]]&amp;$B$1,INDIRECT($1:$1))</f>
        <v>1</v>
      </c>
      <c r="L11" s="2">
        <f ca="1">SUMIF(Table1[NB NOTA_C_QTY_M],Table6[[#This Row],[NB NOTA_C_QTY]]&amp;$B$1,INDIRECT($1:$1))</f>
        <v>0</v>
      </c>
      <c r="M11" s="2">
        <f ca="1">Table6[[#This Row],[CTN]]-Table6[[#This Row],[B]]</f>
        <v>1</v>
      </c>
    </row>
    <row r="12" spans="1:13" hidden="1" x14ac:dyDescent="0.25">
      <c r="A12" s="1" t="s">
        <v>74</v>
      </c>
      <c r="D12" s="4">
        <f ca="1">MATCH(A:A,Table1[NB NOTA_C_QTY_M],0)</f>
        <v>498</v>
      </c>
      <c r="E12" s="8">
        <f ca="1">INDEX(INDIRECT($1:$1),Table6[//Table])</f>
        <v>946</v>
      </c>
      <c r="F12" s="8" t="str">
        <f ca="1">INDEX(INDIRECT($1:$1),Table6[[#This Row],[//Table]])</f>
        <v>correctiontapect522jk60lsnartomoro</v>
      </c>
      <c r="G12" s="4" t="str">
        <f ca="1">INDEX(INDIRECT($2:$2),Table6[//DB])</f>
        <v>Tipe-ex JK CT-522</v>
      </c>
      <c r="H12" s="4" t="str">
        <f ca="1">INDEX(INDIRECT($2:$2),Table6[//DB])</f>
        <v>ARTO MORO</v>
      </c>
      <c r="I12" s="4" t="str">
        <f ca="1">INDEX(INDIRECT($2:$2),Table6[//DB])</f>
        <v>ATALI</v>
      </c>
      <c r="J12" s="4" t="str">
        <f ca="1">INDEX(INDIRECT($2:$2),Table6[//DB])</f>
        <v>60 LSN</v>
      </c>
      <c r="K12" s="2">
        <f ca="1">SUMIF(Table1[NB NOTA_C_QTY_M],Table6[[#This Row],[NB NOTA_C_QTY]]&amp;$B$1,INDIRECT($1:$1))</f>
        <v>2</v>
      </c>
      <c r="L12" s="2">
        <f ca="1">SUMIF(Table1[NB NOTA_C_QTY_M],Table6[[#This Row],[NB NOTA_C_QTY]]&amp;$B$1,INDIRECT($1:$1))</f>
        <v>2</v>
      </c>
      <c r="M12" s="2">
        <f ca="1">Table6[[#This Row],[CTN]]-Table6[[#This Row],[B]]</f>
        <v>0</v>
      </c>
    </row>
    <row r="13" spans="1:13" hidden="1" x14ac:dyDescent="0.25">
      <c r="A13" s="1" t="s">
        <v>75</v>
      </c>
      <c r="D13" s="4">
        <f ca="1">MATCH(A:A,Table1[NB NOTA_C_QTY_M],0)</f>
        <v>499</v>
      </c>
      <c r="E13" s="8">
        <f ca="1">INDEX(INDIRECT($1:$1),Table6[//Table])</f>
        <v>532</v>
      </c>
      <c r="F13" s="8" t="str">
        <f ca="1">INDEX(INDIRECT($1:$1),Table6[[#This Row],[//Table]])</f>
        <v>labellb2rl1barisjk100pak10rolartomoro</v>
      </c>
      <c r="G13" s="4" t="str">
        <f ca="1">INDEX(INDIRECT($2:$2),Table6[//DB])</f>
        <v>Label JK LB-2RL 1 Line Putih</v>
      </c>
      <c r="H13" s="4" t="str">
        <f ca="1">INDEX(INDIRECT($2:$2),Table6[//DB])</f>
        <v>ARTO MORO</v>
      </c>
      <c r="I13" s="4" t="str">
        <f ca="1">INDEX(INDIRECT($2:$2),Table6[//DB])</f>
        <v>ATALI</v>
      </c>
      <c r="J13" s="4" t="str">
        <f ca="1">INDEX(INDIRECT($2:$2),Table6[//DB])</f>
        <v>100 PAK (10 ROL)</v>
      </c>
      <c r="K13" s="2">
        <f ca="1">SUMIF(Table1[NB NOTA_C_QTY_M],Table6[[#This Row],[NB NOTA_C_QTY]]&amp;$B$1,INDIRECT($1:$1))</f>
        <v>3</v>
      </c>
      <c r="L13" s="2">
        <f ca="1">SUMIF(Table1[NB NOTA_C_QTY_M],Table6[[#This Row],[NB NOTA_C_QTY]]&amp;$B$1,INDIRECT($1:$1))</f>
        <v>3</v>
      </c>
      <c r="M13" s="2">
        <f ca="1">Table6[[#This Row],[CTN]]-Table6[[#This Row],[B]]</f>
        <v>0</v>
      </c>
    </row>
    <row r="14" spans="1:13" x14ac:dyDescent="0.25">
      <c r="A14" s="1" t="s">
        <v>76</v>
      </c>
      <c r="D14" s="4">
        <f ca="1">MATCH(A:A,Table1[NB NOTA_C_QTY_M],0)</f>
        <v>500</v>
      </c>
      <c r="E14" s="8">
        <f ca="1">INDEX(INDIRECT($1:$1),Table6[//Table])</f>
        <v>599</v>
      </c>
      <c r="F14" s="8" t="str">
        <f ca="1">INDEX(INDIRECT($1:$1),Table6[[#This Row],[//Table]])</f>
        <v>oilpastelop12sppcaseseaworldjk12lsnartomoro</v>
      </c>
      <c r="G14" s="4" t="str">
        <f ca="1">INDEX(INDIRECT($2:$2),Table6[//DB])</f>
        <v>O pastel JK 12W OP-12 S</v>
      </c>
      <c r="H14" s="4" t="str">
        <f ca="1">INDEX(INDIRECT($2:$2),Table6[//DB])</f>
        <v>ARTO MORO</v>
      </c>
      <c r="I14" s="4" t="str">
        <f ca="1">INDEX(INDIRECT($2:$2),Table6[//DB])</f>
        <v>ATALI</v>
      </c>
      <c r="J14" s="4" t="str">
        <f ca="1">INDEX(INDIRECT($2:$2),Table6[//DB])</f>
        <v>12 LSN</v>
      </c>
      <c r="K14" s="2">
        <f ca="1">SUMIF(Table1[NB NOTA_C_QTY_M],Table6[[#This Row],[NB NOTA_C_QTY]]&amp;$B$1,INDIRECT($1:$1))</f>
        <v>9</v>
      </c>
      <c r="L14" s="2">
        <f ca="1">SUMIF(Table1[NB NOTA_C_QTY_M],Table6[[#This Row],[NB NOTA_C_QTY]]&amp;$B$1,INDIRECT($1:$1))</f>
        <v>2</v>
      </c>
      <c r="M14" s="2">
        <f ca="1">Table6[[#This Row],[CTN]]-Table6[[#This Row],[B]]</f>
        <v>7</v>
      </c>
    </row>
    <row r="15" spans="1:13" hidden="1" x14ac:dyDescent="0.25">
      <c r="A15" s="1" t="s">
        <v>77</v>
      </c>
      <c r="D15" s="4">
        <f ca="1">MATCH(A:A,Table1[NB NOTA_C_QTY_M],0)</f>
        <v>501</v>
      </c>
      <c r="E15" s="8">
        <f ca="1">INDEX(INDIRECT($1:$1),Table6[//Table])</f>
        <v>288</v>
      </c>
      <c r="F15" s="8" t="str">
        <f ca="1">INDEX(INDIRECT($1:$1),Table6[[#This Row],[//Table]])</f>
        <v>trigonalclipno1jk500boxartomoro</v>
      </c>
      <c r="G15" s="4" t="str">
        <f ca="1">INDEX(INDIRECT($2:$2),Table6[//DB])</f>
        <v>Clip Trigonal JK 1</v>
      </c>
      <c r="H15" s="4" t="str">
        <f ca="1">INDEX(INDIRECT($2:$2),Table6[//DB])</f>
        <v>ARTO MORO</v>
      </c>
      <c r="I15" s="4" t="str">
        <f ca="1">INDEX(INDIRECT($2:$2),Table6[//DB])</f>
        <v>ATALI</v>
      </c>
      <c r="J15" s="4" t="str">
        <f ca="1">INDEX(INDIRECT($2:$2),Table6[//DB])</f>
        <v>500 BOX</v>
      </c>
      <c r="K15" s="2">
        <f ca="1">SUMIF(Table1[NB NOTA_C_QTY_M],Table6[[#This Row],[NB NOTA_C_QTY]]&amp;$B$1,INDIRECT($1:$1))</f>
        <v>2</v>
      </c>
      <c r="L15" s="2">
        <f ca="1">SUMIF(Table1[NB NOTA_C_QTY_M],Table6[[#This Row],[NB NOTA_C_QTY]]&amp;$B$1,INDIRECT($1:$1))</f>
        <v>2</v>
      </c>
      <c r="M15" s="2">
        <f ca="1">Table6[[#This Row],[CTN]]-Table6[[#This Row],[B]]</f>
        <v>0</v>
      </c>
    </row>
    <row r="16" spans="1:13" x14ac:dyDescent="0.25">
      <c r="A16" s="1" t="s">
        <v>78</v>
      </c>
      <c r="D16" s="4">
        <f ca="1">MATCH(A:A,Table1[NB NOTA_C_QTY_M],0)</f>
        <v>502</v>
      </c>
      <c r="E16" s="8">
        <f ca="1">INDEX(INDIRECT($1:$1),Table6[//Table])</f>
        <v>289</v>
      </c>
      <c r="F16" s="8" t="str">
        <f ca="1">INDEX(INDIRECT($1:$1),Table6[[#This Row],[//Table]])</f>
        <v>trigonalclipno3jk500boxartomoro</v>
      </c>
      <c r="G16" s="4" t="str">
        <f ca="1">INDEX(INDIRECT($2:$2),Table6[//DB])</f>
        <v>Clip Trigonal JK no.3</v>
      </c>
      <c r="H16" s="4" t="str">
        <f ca="1">INDEX(INDIRECT($2:$2),Table6[//DB])</f>
        <v>ARTO MORO</v>
      </c>
      <c r="I16" s="4" t="str">
        <f ca="1">INDEX(INDIRECT($2:$2),Table6[//DB])</f>
        <v>ATALI</v>
      </c>
      <c r="J16" s="4" t="str">
        <f ca="1">INDEX(INDIRECT($2:$2),Table6[//DB])</f>
        <v>500 BOX</v>
      </c>
      <c r="K16" s="2">
        <f ca="1">SUMIF(Table1[NB NOTA_C_QTY_M],Table6[[#This Row],[NB NOTA_C_QTY]]&amp;$B$1,INDIRECT($1:$1))</f>
        <v>3</v>
      </c>
      <c r="L16" s="2">
        <f ca="1">SUMIF(Table1[NB NOTA_C_QTY_M],Table6[[#This Row],[NB NOTA_C_QTY]]&amp;$B$1,INDIRECT($1:$1))</f>
        <v>2</v>
      </c>
      <c r="M16" s="2">
        <f ca="1">Table6[[#This Row],[CTN]]-Table6[[#This Row],[B]]</f>
        <v>1</v>
      </c>
    </row>
    <row r="17" spans="1:13" hidden="1" x14ac:dyDescent="0.25">
      <c r="A17" s="1" t="s">
        <v>79</v>
      </c>
      <c r="D17" s="4">
        <f ca="1">MATCH(A:A,Table1[NB NOTA_C_QTY_M],0)</f>
        <v>503</v>
      </c>
      <c r="E17" s="8">
        <f ca="1">INDEX(INDIRECT($1:$1),Table6[//Table])</f>
        <v>286</v>
      </c>
      <c r="F17" s="8" t="str">
        <f ca="1">INDEX(INDIRECT($1:$1),Table6[[#This Row],[//Table]])</f>
        <v>paperclipjumbono5jk200boxartomoro</v>
      </c>
      <c r="G17" s="4" t="str">
        <f ca="1">INDEX(INDIRECT($2:$2),Table6[//DB])</f>
        <v>Clip jumbo JK no.5</v>
      </c>
      <c r="H17" s="4" t="str">
        <f ca="1">INDEX(INDIRECT($2:$2),Table6[//DB])</f>
        <v>ARTO MORO</v>
      </c>
      <c r="I17" s="4" t="str">
        <f ca="1">INDEX(INDIRECT($2:$2),Table6[//DB])</f>
        <v>ATALI</v>
      </c>
      <c r="J17" s="4" t="str">
        <f ca="1">INDEX(INDIRECT($2:$2),Table6[//DB])</f>
        <v>200 BOX</v>
      </c>
      <c r="K17" s="2">
        <f ca="1">SUMIF(Table1[NB NOTA_C_QTY_M],Table6[[#This Row],[NB NOTA_C_QTY]]&amp;$B$1,INDIRECT($1:$1))</f>
        <v>1</v>
      </c>
      <c r="L17" s="2">
        <f ca="1">SUMIF(Table1[NB NOTA_C_QTY_M],Table6[[#This Row],[NB NOTA_C_QTY]]&amp;$B$1,INDIRECT($1:$1))</f>
        <v>1</v>
      </c>
      <c r="M17" s="2">
        <f ca="1">Table6[[#This Row],[CTN]]-Table6[[#This Row],[B]]</f>
        <v>0</v>
      </c>
    </row>
    <row r="18" spans="1:13" hidden="1" x14ac:dyDescent="0.25">
      <c r="A18" s="1" t="s">
        <v>80</v>
      </c>
      <c r="D18" s="4">
        <f ca="1">MATCH(A:A,Table1[NB NOTA_C_QTY_M],0)</f>
        <v>504</v>
      </c>
      <c r="E18" s="8">
        <f ca="1">INDEX(INDIRECT($1:$1),Table6[//Table])</f>
        <v>209</v>
      </c>
      <c r="F18" s="8" t="str">
        <f ca="1">INDEX(INDIRECT($1:$1),Table6[[#This Row],[//Table]])</f>
        <v>ballpenbp338vocusblackjk144lsnartomoro</v>
      </c>
      <c r="G18" s="4" t="str">
        <f ca="1">INDEX(INDIRECT($2:$2),Table6[//DB])</f>
        <v>Bp JK BP-338 Vocus hitam</v>
      </c>
      <c r="H18" s="4" t="str">
        <f ca="1">INDEX(INDIRECT($2:$2),Table6[//DB])</f>
        <v>ARTO MORO</v>
      </c>
      <c r="I18" s="4" t="str">
        <f ca="1">INDEX(INDIRECT($2:$2),Table6[//DB])</f>
        <v>ATALI</v>
      </c>
      <c r="J18" s="4" t="str">
        <f ca="1">INDEX(INDIRECT($2:$2),Table6[//DB])</f>
        <v>144 LSN</v>
      </c>
      <c r="K18" s="2">
        <f ca="1">SUMIF(Table1[NB NOTA_C_QTY_M],Table6[[#This Row],[NB NOTA_C_QTY]]&amp;$B$1,INDIRECT($1:$1))</f>
        <v>1</v>
      </c>
      <c r="L18" s="2">
        <f ca="1">SUMIF(Table1[NB NOTA_C_QTY_M],Table6[[#This Row],[NB NOTA_C_QTY]]&amp;$B$1,INDIRECT($1:$1))</f>
        <v>1</v>
      </c>
      <c r="M18" s="2">
        <f ca="1">Table6[[#This Row],[CTN]]-Table6[[#This Row],[B]]</f>
        <v>0</v>
      </c>
    </row>
    <row r="19" spans="1:13" x14ac:dyDescent="0.25">
      <c r="A19" s="1" t="s">
        <v>81</v>
      </c>
      <c r="D19" s="4">
        <f ca="1">MATCH(A:A,Table1[NB NOTA_C_QTY_M],0)</f>
        <v>505</v>
      </c>
      <c r="E19" s="8" t="e">
        <f ca="1">INDEX(INDIRECT($1:$1),Table6[//Table])</f>
        <v>#N/A</v>
      </c>
      <c r="F19" s="8" t="str">
        <f ca="1">INDEX(INDIRECT($1:$1),Table6[[#This Row],[//Table]])</f>
        <v>ballpenbp363vocustransptlblackjk144lsnartomoro</v>
      </c>
      <c r="G19" s="4" t="e">
        <f ca="1">INDEX(INDIRECT($2:$2),Table6[//DB])</f>
        <v>#N/A</v>
      </c>
      <c r="H19" s="4" t="e">
        <f ca="1">INDEX(INDIRECT($2:$2),Table6[//DB])</f>
        <v>#N/A</v>
      </c>
      <c r="I19" s="4" t="e">
        <f ca="1">INDEX(INDIRECT($2:$2),Table6[//DB])</f>
        <v>#N/A</v>
      </c>
      <c r="J19" s="4" t="e">
        <f ca="1">INDEX(INDIRECT($2:$2),Table6[//DB])</f>
        <v>#N/A</v>
      </c>
      <c r="K19" s="2">
        <f ca="1">SUMIF(Table1[NB NOTA_C_QTY_M],Table6[[#This Row],[NB NOTA_C_QTY]]&amp;$B$1,INDIRECT($1:$1))</f>
        <v>1</v>
      </c>
      <c r="L19" s="2">
        <f ca="1">SUMIF(Table1[NB NOTA_C_QTY_M],Table6[[#This Row],[NB NOTA_C_QTY]]&amp;$B$1,INDIRECT($1:$1))</f>
        <v>0</v>
      </c>
      <c r="M19" s="2">
        <f ca="1">Table6[[#This Row],[CTN]]-Table6[[#This Row],[B]]</f>
        <v>1</v>
      </c>
    </row>
    <row r="20" spans="1:13" hidden="1" x14ac:dyDescent="0.25">
      <c r="A20" s="1" t="s">
        <v>82</v>
      </c>
      <c r="D20" s="4">
        <f ca="1">MATCH(A:A,Table1[NB NOTA_C_QTY_M],0)</f>
        <v>506</v>
      </c>
      <c r="E20" s="8">
        <f ca="1">INDEX(INDIRECT($1:$1),Table6[//Table])</f>
        <v>555</v>
      </c>
      <c r="F20" s="8" t="str">
        <f ca="1">INDEX(INDIRECT($1:$1),Table6[[#This Row],[//Table]])</f>
        <v>gluestickgs104animalkingdomjk36box24pcsartomoro</v>
      </c>
      <c r="G20" s="4" t="str">
        <f ca="1">INDEX(INDIRECT($2:$2),Table6[//DB])</f>
        <v>Lem Stick JK GS-104</v>
      </c>
      <c r="H20" s="4" t="str">
        <f ca="1">INDEX(INDIRECT($2:$2),Table6[//DB])</f>
        <v>ARTO MORO</v>
      </c>
      <c r="I20" s="4" t="str">
        <f ca="1">INDEX(INDIRECT($2:$2),Table6[//DB])</f>
        <v>ATALI</v>
      </c>
      <c r="J20" s="4" t="str">
        <f ca="1">INDEX(INDIRECT($2:$2),Table6[//DB])</f>
        <v>36 BOX (24 PCS)</v>
      </c>
      <c r="K20" s="2">
        <f ca="1">SUMIF(Table1[NB NOTA_C_QTY_M],Table6[[#This Row],[NB NOTA_C_QTY]]&amp;$B$1,INDIRECT($1:$1))</f>
        <v>10</v>
      </c>
      <c r="L20" s="2">
        <f ca="1">SUMIF(Table1[NB NOTA_C_QTY_M],Table6[[#This Row],[NB NOTA_C_QTY]]&amp;$B$1,INDIRECT($1:$1))</f>
        <v>10</v>
      </c>
      <c r="M20" s="2">
        <f ca="1">Table6[[#This Row],[CTN]]-Table6[[#This Row],[B]]</f>
        <v>0</v>
      </c>
    </row>
    <row r="21" spans="1:13" x14ac:dyDescent="0.25">
      <c r="A21" s="1" t="s">
        <v>83</v>
      </c>
      <c r="D21" s="4">
        <f ca="1">MATCH(A:A,Table1[NB NOTA_C_QTY_M],0)</f>
        <v>508</v>
      </c>
      <c r="E21" s="8">
        <f ca="1">INDEX(INDIRECT($1:$1),Table6[//Table])</f>
        <v>777</v>
      </c>
      <c r="F21" s="8" t="str">
        <f ca="1">INDEX(INDIRECT($1:$1),Table6[[#This Row],[//Table]])</f>
        <v>colorpencilcp12pbjk12lsnartomoro</v>
      </c>
      <c r="G21" s="4" t="str">
        <f ca="1">INDEX(INDIRECT($2:$2),Table6[//DB])</f>
        <v>PW JK 12W CP-12 PB panjang</v>
      </c>
      <c r="H21" s="4" t="str">
        <f ca="1">INDEX(INDIRECT($2:$2),Table6[//DB])</f>
        <v>ARTO MORO</v>
      </c>
      <c r="I21" s="4" t="str">
        <f ca="1">INDEX(INDIRECT($2:$2),Table6[//DB])</f>
        <v>ATALI</v>
      </c>
      <c r="J21" s="4" t="str">
        <f ca="1">INDEX(INDIRECT($2:$2),Table6[//DB])</f>
        <v>12 LSN</v>
      </c>
      <c r="K21" s="2">
        <f ca="1">SUMIF(Table1[NB NOTA_C_QTY_M],Table6[[#This Row],[NB NOTA_C_QTY]]&amp;$B$1,INDIRECT($1:$1))</f>
        <v>16</v>
      </c>
      <c r="L21" s="2">
        <f ca="1">SUMIF(Table1[NB NOTA_C_QTY_M],Table6[[#This Row],[NB NOTA_C_QTY]]&amp;$B$1,INDIRECT($1:$1))</f>
        <v>9</v>
      </c>
      <c r="M21" s="2">
        <f ca="1">Table6[[#This Row],[CTN]]-Table6[[#This Row],[B]]</f>
        <v>7</v>
      </c>
    </row>
    <row r="22" spans="1:13" x14ac:dyDescent="0.25">
      <c r="A22" s="1" t="s">
        <v>84</v>
      </c>
      <c r="D22" s="4">
        <f ca="1">MATCH(A:A,Table1[NB NOTA_C_QTY_M],0)</f>
        <v>509</v>
      </c>
      <c r="E22" s="8">
        <f ca="1">INDEX(INDIRECT($1:$1),Table6[//Table])</f>
        <v>780</v>
      </c>
      <c r="F22" s="8" t="str">
        <f ca="1">INDEX(INDIRECT($1:$1),Table6[[#This Row],[//Table]])</f>
        <v>colorpencilcps12jk12box24setartomoro</v>
      </c>
      <c r="G22" s="4" t="str">
        <f ca="1">INDEX(INDIRECT($2:$2),Table6[//DB])</f>
        <v>PW JK 12W CP-S12 pendek</v>
      </c>
      <c r="H22" s="4" t="str">
        <f ca="1">INDEX(INDIRECT($2:$2),Table6[//DB])</f>
        <v>ARTO MORO</v>
      </c>
      <c r="I22" s="4" t="str">
        <f ca="1">INDEX(INDIRECT($2:$2),Table6[//DB])</f>
        <v>ATALI</v>
      </c>
      <c r="J22" s="4" t="str">
        <f ca="1">INDEX(INDIRECT($2:$2),Table6[//DB])</f>
        <v>12 BOX (24 SET)</v>
      </c>
      <c r="K22" s="2">
        <f ca="1">SUMIF(Table1[NB NOTA_C_QTY_M],Table6[[#This Row],[NB NOTA_C_QTY]]&amp;$B$1,INDIRECT($1:$1))</f>
        <v>1</v>
      </c>
      <c r="L22" s="2">
        <f ca="1">SUMIF(Table1[NB NOTA_C_QTY_M],Table6[[#This Row],[NB NOTA_C_QTY]]&amp;$B$1,INDIRECT($1:$1))</f>
        <v>0</v>
      </c>
      <c r="M22" s="2">
        <f ca="1">Table6[[#This Row],[CTN]]-Table6[[#This Row],[B]]</f>
        <v>1</v>
      </c>
    </row>
    <row r="23" spans="1:13" hidden="1" x14ac:dyDescent="0.25">
      <c r="A23" s="1" t="s">
        <v>85</v>
      </c>
      <c r="D23" s="4">
        <f ca="1">MATCH(A:A,Table1[NB NOTA_C_QTY_M],0)</f>
        <v>510</v>
      </c>
      <c r="E23" s="8">
        <f ca="1">INDEX(INDIRECT($1:$1),Table6[//Table])</f>
        <v>7</v>
      </c>
      <c r="F23" s="8" t="str">
        <f ca="1">INDEX(INDIRECT($1:$1),Table6[[#This Row],[//Table]])</f>
        <v>sharpenerb23jk60lsnartomoro</v>
      </c>
      <c r="G23" s="4" t="str">
        <f ca="1">INDEX(INDIRECT($2:$2),Table6[//DB])</f>
        <v>Asahan JK B-23</v>
      </c>
      <c r="H23" s="4" t="str">
        <f ca="1">INDEX(INDIRECT($2:$2),Table6[//DB])</f>
        <v>ARTO MORO</v>
      </c>
      <c r="I23" s="4" t="str">
        <f ca="1">INDEX(INDIRECT($2:$2),Table6[//DB])</f>
        <v>ATALI</v>
      </c>
      <c r="J23" s="4" t="str">
        <f ca="1">INDEX(INDIRECT($2:$2),Table6[//DB])</f>
        <v>60 LSN</v>
      </c>
      <c r="K23" s="2">
        <f ca="1">SUMIF(Table1[NB NOTA_C_QTY_M],Table6[[#This Row],[NB NOTA_C_QTY]]&amp;$B$1,INDIRECT($1:$1))</f>
        <v>2</v>
      </c>
      <c r="L23" s="2">
        <f ca="1">SUMIF(Table1[NB NOTA_C_QTY_M],Table6[[#This Row],[NB NOTA_C_QTY]]&amp;$B$1,INDIRECT($1:$1))</f>
        <v>2</v>
      </c>
      <c r="M23" s="2">
        <f ca="1">Table6[[#This Row],[CTN]]-Table6[[#This Row],[B]]</f>
        <v>0</v>
      </c>
    </row>
    <row r="24" spans="1:13" hidden="1" x14ac:dyDescent="0.25">
      <c r="A24" s="1" t="s">
        <v>86</v>
      </c>
      <c r="D24" s="4">
        <f ca="1">MATCH(A:A,Table1[NB NOTA_C_QTY_M],0)</f>
        <v>511</v>
      </c>
      <c r="E24" s="8">
        <f ca="1">INDEX(INDIRECT($1:$1),Table6[//Table])</f>
        <v>8</v>
      </c>
      <c r="F24" s="8" t="str">
        <f ca="1">INDEX(INDIRECT($1:$1),Table6[[#This Row],[//Table]])</f>
        <v>sharpenerb24jk60lsnartomoro</v>
      </c>
      <c r="G24" s="4" t="str">
        <f ca="1">INDEX(INDIRECT($2:$2),Table6[//DB])</f>
        <v>Asahan JK B-24</v>
      </c>
      <c r="H24" s="4" t="str">
        <f ca="1">INDEX(INDIRECT($2:$2),Table6[//DB])</f>
        <v>ARTO MORO</v>
      </c>
      <c r="I24" s="4" t="str">
        <f ca="1">INDEX(INDIRECT($2:$2),Table6[//DB])</f>
        <v>ATALI</v>
      </c>
      <c r="J24" s="4" t="str">
        <f ca="1">INDEX(INDIRECT($2:$2),Table6[//DB])</f>
        <v>60 LSN</v>
      </c>
      <c r="K24" s="2">
        <f ca="1">SUMIF(Table1[NB NOTA_C_QTY_M],Table6[[#This Row],[NB NOTA_C_QTY]]&amp;$B$1,INDIRECT($1:$1))</f>
        <v>1</v>
      </c>
      <c r="L24" s="2">
        <f ca="1">SUMIF(Table1[NB NOTA_C_QTY_M],Table6[[#This Row],[NB NOTA_C_QTY]]&amp;$B$1,INDIRECT($1:$1))</f>
        <v>1</v>
      </c>
      <c r="M24" s="2">
        <f ca="1">Table6[[#This Row],[CTN]]-Table6[[#This Row],[B]]</f>
        <v>0</v>
      </c>
    </row>
    <row r="25" spans="1:13" hidden="1" x14ac:dyDescent="0.25">
      <c r="A25" s="1" t="s">
        <v>87</v>
      </c>
      <c r="D25" s="4">
        <f ca="1">MATCH(A:A,Table1[NB NOTA_C_QTY_M],0)</f>
        <v>512</v>
      </c>
      <c r="E25" s="8">
        <f ca="1">INDEX(INDIRECT($1:$1),Table6[//Table])</f>
        <v>9</v>
      </c>
      <c r="F25" s="8" t="str">
        <f ca="1">INDEX(INDIRECT($1:$1),Table6[[#This Row],[//Table]])</f>
        <v>sharpenerb24ptljk60lsnartomoro</v>
      </c>
      <c r="G25" s="4" t="str">
        <f ca="1">INDEX(INDIRECT($2:$2),Table6[//DB])</f>
        <v>Asahan JK B-24 PTL</v>
      </c>
      <c r="H25" s="4" t="str">
        <f ca="1">INDEX(INDIRECT($2:$2),Table6[//DB])</f>
        <v>ARTO MORO</v>
      </c>
      <c r="I25" s="4" t="str">
        <f ca="1">INDEX(INDIRECT($2:$2),Table6[//DB])</f>
        <v>ATALI</v>
      </c>
      <c r="J25" s="4" t="str">
        <f ca="1">INDEX(INDIRECT($2:$2),Table6[//DB])</f>
        <v>60 LSN</v>
      </c>
      <c r="K25" s="2">
        <f ca="1">SUMIF(Table1[NB NOTA_C_QTY_M],Table6[[#This Row],[NB NOTA_C_QTY]]&amp;$B$1,INDIRECT($1:$1))</f>
        <v>1</v>
      </c>
      <c r="L25" s="2">
        <f ca="1">SUMIF(Table1[NB NOTA_C_QTY_M],Table6[[#This Row],[NB NOTA_C_QTY]]&amp;$B$1,INDIRECT($1:$1))</f>
        <v>1</v>
      </c>
      <c r="M25" s="2">
        <f ca="1">Table6[[#This Row],[CTN]]-Table6[[#This Row],[B]]</f>
        <v>0</v>
      </c>
    </row>
    <row r="26" spans="1:13" hidden="1" x14ac:dyDescent="0.25">
      <c r="A26" s="1" t="s">
        <v>88</v>
      </c>
      <c r="D26" s="4">
        <f ca="1">MATCH(A:A,Table1[NB NOTA_C_QTY_M],0)</f>
        <v>513</v>
      </c>
      <c r="E26" s="8">
        <f ca="1">INDEX(INDIRECT($1:$1),Table6[//Table])</f>
        <v>851</v>
      </c>
      <c r="F26" s="8" t="str">
        <f ca="1">INDEX(INDIRECT($1:$1),Table6[[#This Row],[//Table]])</f>
        <v>staplerhd10jk20lsnartomoro</v>
      </c>
      <c r="G26" s="4" t="str">
        <f ca="1">INDEX(INDIRECT($2:$2),Table6[//DB])</f>
        <v>Stapler JK HD-10</v>
      </c>
      <c r="H26" s="4" t="str">
        <f ca="1">INDEX(INDIRECT($2:$2),Table6[//DB])</f>
        <v>ARTO MORO</v>
      </c>
      <c r="I26" s="4" t="str">
        <f ca="1">INDEX(INDIRECT($2:$2),Table6[//DB])</f>
        <v>ATALI</v>
      </c>
      <c r="J26" s="4" t="str">
        <f ca="1">INDEX(INDIRECT($2:$2),Table6[//DB])</f>
        <v>20 LSN</v>
      </c>
      <c r="K26" s="2">
        <f ca="1">SUMIF(Table1[NB NOTA_C_QTY_M],Table6[[#This Row],[NB NOTA_C_QTY]]&amp;$B$1,INDIRECT($1:$1))</f>
        <v>10</v>
      </c>
      <c r="L26" s="2">
        <f ca="1">SUMIF(Table1[NB NOTA_C_QTY_M],Table6[[#This Row],[NB NOTA_C_QTY]]&amp;$B$1,INDIRECT($1:$1))</f>
        <v>10</v>
      </c>
      <c r="M26" s="2">
        <f ca="1">Table6[[#This Row],[CTN]]-Table6[[#This Row],[B]]</f>
        <v>0</v>
      </c>
    </row>
    <row r="27" spans="1:13" hidden="1" x14ac:dyDescent="0.25">
      <c r="A27" s="1" t="s">
        <v>89</v>
      </c>
      <c r="D27" s="4">
        <f ca="1">MATCH(A:A,Table1[NB NOTA_C_QTY_M],0)</f>
        <v>514</v>
      </c>
      <c r="E27" s="8">
        <f ca="1">INDEX(INDIRECT($1:$1),Table6[//Table])</f>
        <v>695</v>
      </c>
      <c r="F27" s="8" t="str">
        <f ca="1">INDEX(INDIRECT($1:$1),Table6[[#This Row],[//Table]])</f>
        <v>pencilleadpl1120jk12box72pcsartomoro</v>
      </c>
      <c r="G27" s="4" t="str">
        <f ca="1">INDEX(INDIRECT($2:$2),Table6[//DB])</f>
        <v>Pencil lead JK PL-11</v>
      </c>
      <c r="H27" s="4" t="str">
        <f ca="1">INDEX(INDIRECT($2:$2),Table6[//DB])</f>
        <v>ARTO MORO</v>
      </c>
      <c r="I27" s="4" t="str">
        <f ca="1">INDEX(INDIRECT($2:$2),Table6[//DB])</f>
        <v>ATALI</v>
      </c>
      <c r="J27" s="4" t="str">
        <f ca="1">INDEX(INDIRECT($2:$2),Table6[//DB])</f>
        <v>12 BOX (72 PCS)</v>
      </c>
      <c r="K27" s="2">
        <f ca="1">SUMIF(Table1[NB NOTA_C_QTY_M],Table6[[#This Row],[NB NOTA_C_QTY]]&amp;$B$1,INDIRECT($1:$1))</f>
        <v>5</v>
      </c>
      <c r="L27" s="2">
        <f ca="1">SUMIF(Table1[NB NOTA_C_QTY_M],Table6[[#This Row],[NB NOTA_C_QTY]]&amp;$B$1,INDIRECT($1:$1))</f>
        <v>5</v>
      </c>
      <c r="M27" s="2">
        <f ca="1">Table6[[#This Row],[CTN]]-Table6[[#This Row],[B]]</f>
        <v>0</v>
      </c>
    </row>
    <row r="28" spans="1:13" hidden="1" x14ac:dyDescent="0.25">
      <c r="A28" s="1" t="s">
        <v>90</v>
      </c>
      <c r="D28" s="4">
        <f ca="1">MATCH(A:A,Table1[NB NOTA_C_QTY_M],0)</f>
        <v>515</v>
      </c>
      <c r="E28" s="8">
        <f ca="1">INDEX(INDIRECT($1:$1),Table6[//Table])</f>
        <v>694</v>
      </c>
      <c r="F28" s="8" t="str">
        <f ca="1">INDEX(INDIRECT($1:$1),Table6[[#This Row],[//Table]])</f>
        <v>pencilleadpl10202bjk12grsartomoro</v>
      </c>
      <c r="G28" s="4" t="str">
        <f ca="1">INDEX(INDIRECT($2:$2),Table6[//DB])</f>
        <v>Pencil lead JK PL-10</v>
      </c>
      <c r="H28" s="4" t="str">
        <f ca="1">INDEX(INDIRECT($2:$2),Table6[//DB])</f>
        <v>ARTO MORO</v>
      </c>
      <c r="I28" s="4" t="str">
        <f ca="1">INDEX(INDIRECT($2:$2),Table6[//DB])</f>
        <v>ATALI</v>
      </c>
      <c r="J28" s="4" t="str">
        <f ca="1">INDEX(INDIRECT($2:$2),Table6[//DB])</f>
        <v>12 GRS</v>
      </c>
      <c r="K28" s="2">
        <f ca="1">SUMIF(Table1[NB NOTA_C_QTY_M],Table6[[#This Row],[NB NOTA_C_QTY]]&amp;$B$1,INDIRECT($1:$1))</f>
        <v>1</v>
      </c>
      <c r="L28" s="2">
        <f ca="1">SUMIF(Table1[NB NOTA_C_QTY_M],Table6[[#This Row],[NB NOTA_C_QTY]]&amp;$B$1,INDIRECT($1:$1))</f>
        <v>1</v>
      </c>
      <c r="M28" s="2">
        <f ca="1">Table6[[#This Row],[CTN]]-Table6[[#This Row],[B]]</f>
        <v>0</v>
      </c>
    </row>
    <row r="29" spans="1:13" hidden="1" x14ac:dyDescent="0.25">
      <c r="A29" s="1" t="s">
        <v>91</v>
      </c>
      <c r="D29" s="4">
        <f ca="1">MATCH(A:A,Table1[NB NOTA_C_QTY_M],0)</f>
        <v>516</v>
      </c>
      <c r="E29" s="8">
        <f ca="1">INDEX(INDIRECT($1:$1),Table6[//Table])</f>
        <v>696</v>
      </c>
      <c r="F29" s="8" t="str">
        <f ca="1">INDEX(INDIRECT($1:$1),Table6[[#This Row],[//Table]])</f>
        <v>pencilleadpl1620jk12grsartomoro</v>
      </c>
      <c r="G29" s="4" t="str">
        <f ca="1">INDEX(INDIRECT($2:$2),Table6[//DB])</f>
        <v>Pencil lead JK PL-16</v>
      </c>
      <c r="H29" s="4" t="str">
        <f ca="1">INDEX(INDIRECT($2:$2),Table6[//DB])</f>
        <v>ARTO MORO</v>
      </c>
      <c r="I29" s="4" t="str">
        <f ca="1">INDEX(INDIRECT($2:$2),Table6[//DB])</f>
        <v>ATALI</v>
      </c>
      <c r="J29" s="4" t="str">
        <f ca="1">INDEX(INDIRECT($2:$2),Table6[//DB])</f>
        <v>12 GRS</v>
      </c>
      <c r="K29" s="2">
        <f ca="1">SUMIF(Table1[NB NOTA_C_QTY_M],Table6[[#This Row],[NB NOTA_C_QTY]]&amp;$B$1,INDIRECT($1:$1))</f>
        <v>1</v>
      </c>
      <c r="L29" s="2">
        <f ca="1">SUMIF(Table1[NB NOTA_C_QTY_M],Table6[[#This Row],[NB NOTA_C_QTY]]&amp;$B$1,INDIRECT($1:$1))</f>
        <v>1</v>
      </c>
      <c r="M29" s="2">
        <f ca="1">Table6[[#This Row],[CTN]]-Table6[[#This Row],[B]]</f>
        <v>0</v>
      </c>
    </row>
    <row r="30" spans="1:13" hidden="1" x14ac:dyDescent="0.25">
      <c r="A30" s="1" t="s">
        <v>92</v>
      </c>
      <c r="D30" s="4">
        <f ca="1">MATCH(A:A,Table1[NB NOTA_C_QTY_M],0)</f>
        <v>517</v>
      </c>
      <c r="E30" s="8">
        <f ca="1">INDEX(INDIRECT($1:$1),Table6[//Table])</f>
        <v>693</v>
      </c>
      <c r="F30" s="8" t="str">
        <f ca="1">INDEX(INDIRECT($1:$1),Table6[[#This Row],[//Table]])</f>
        <v>pencilleadpl052bjk12grsartomoro</v>
      </c>
      <c r="G30" s="4" t="str">
        <f ca="1">INDEX(INDIRECT($2:$2),Table6[//DB])</f>
        <v>Pencil lead JK PL-05</v>
      </c>
      <c r="H30" s="4" t="str">
        <f ca="1">INDEX(INDIRECT($2:$2),Table6[//DB])</f>
        <v>ARTO MORO</v>
      </c>
      <c r="I30" s="4" t="str">
        <f ca="1">INDEX(INDIRECT($2:$2),Table6[//DB])</f>
        <v>ATALI</v>
      </c>
      <c r="J30" s="4" t="str">
        <f ca="1">INDEX(INDIRECT($2:$2),Table6[//DB])</f>
        <v>12 GRS</v>
      </c>
      <c r="K30" s="2">
        <f ca="1">SUMIF(Table1[NB NOTA_C_QTY_M],Table6[[#This Row],[NB NOTA_C_QTY]]&amp;$B$1,INDIRECT($1:$1))</f>
        <v>2</v>
      </c>
      <c r="L30" s="2">
        <f ca="1">SUMIF(Table1[NB NOTA_C_QTY_M],Table6[[#This Row],[NB NOTA_C_QTY]]&amp;$B$1,INDIRECT($1:$1))</f>
        <v>2</v>
      </c>
      <c r="M30" s="2">
        <f ca="1">Table6[[#This Row],[CTN]]-Table6[[#This Row],[B]]</f>
        <v>0</v>
      </c>
    </row>
    <row r="31" spans="1:13" hidden="1" x14ac:dyDescent="0.25">
      <c r="A31" s="1" t="s">
        <v>93</v>
      </c>
      <c r="D31" s="4">
        <f ca="1">MATCH(A:A,Table1[NB NOTA_C_QTY_M],0)</f>
        <v>520</v>
      </c>
      <c r="E31" s="8">
        <f ca="1">INDEX(INDIRECT($1:$1),Table6[//Table])</f>
        <v>782</v>
      </c>
      <c r="F31" s="8" t="str">
        <f ca="1">INDEX(INDIRECT($1:$1),Table6[[#This Row],[//Table]])</f>
        <v>colorpencilcp24pbjk12box6setartomoro</v>
      </c>
      <c r="G31" s="4" t="str">
        <f ca="1">INDEX(INDIRECT($2:$2),Table6[//DB])</f>
        <v>PW JK 24W CP-24 PB panjang</v>
      </c>
      <c r="H31" s="4" t="str">
        <f ca="1">INDEX(INDIRECT($2:$2),Table6[//DB])</f>
        <v>ARTO MORO</v>
      </c>
      <c r="I31" s="4" t="str">
        <f ca="1">INDEX(INDIRECT($2:$2),Table6[//DB])</f>
        <v>ATALI</v>
      </c>
      <c r="J31" s="4" t="str">
        <f ca="1">INDEX(INDIRECT($2:$2),Table6[//DB])</f>
        <v>12 BOX (6 SET)</v>
      </c>
      <c r="K31" s="2">
        <f ca="1">SUMIF(Table1[NB NOTA_C_QTY_M],Table6[[#This Row],[NB NOTA_C_QTY]]&amp;$B$1,INDIRECT($1:$1))</f>
        <v>2</v>
      </c>
      <c r="L31" s="2">
        <f ca="1">SUMIF(Table1[NB NOTA_C_QTY_M],Table6[[#This Row],[NB NOTA_C_QTY]]&amp;$B$1,INDIRECT($1:$1))</f>
        <v>2</v>
      </c>
      <c r="M31" s="2">
        <f ca="1">Table6[[#This Row],[CTN]]-Table6[[#This Row],[B]]</f>
        <v>0</v>
      </c>
    </row>
    <row r="32" spans="1:13" hidden="1" x14ac:dyDescent="0.25">
      <c r="A32" s="1" t="s">
        <v>94</v>
      </c>
      <c r="D32" s="4">
        <f ca="1">MATCH(A:A,Table1[NB NOTA_C_QTY_M],0)</f>
        <v>521</v>
      </c>
      <c r="E32" s="8">
        <f ca="1">INDEX(INDIRECT($1:$1),Table6[//Table])</f>
        <v>929</v>
      </c>
      <c r="F32" s="8" t="str">
        <f ca="1">INDEX(INDIRECT($1:$1),Table6[[#This Row],[//Table]])</f>
        <v>correctionfluidcfp231jk48lsnartomoro</v>
      </c>
      <c r="G32" s="4" t="str">
        <f ca="1">INDEX(INDIRECT($2:$2),Table6[//DB])</f>
        <v>Tipe-ex JK CF-P231</v>
      </c>
      <c r="H32" s="4" t="str">
        <f ca="1">INDEX(INDIRECT($2:$2),Table6[//DB])</f>
        <v>ARTO MORO</v>
      </c>
      <c r="I32" s="4" t="str">
        <f ca="1">INDEX(INDIRECT($2:$2),Table6[//DB])</f>
        <v>ATALI</v>
      </c>
      <c r="J32" s="4" t="str">
        <f ca="1">INDEX(INDIRECT($2:$2),Table6[//DB])</f>
        <v>48 LSN</v>
      </c>
      <c r="K32" s="2">
        <f ca="1">SUMIF(Table1[NB NOTA_C_QTY_M],Table6[[#This Row],[NB NOTA_C_QTY]]&amp;$B$1,INDIRECT($1:$1))</f>
        <v>1</v>
      </c>
      <c r="L32" s="2">
        <f ca="1">SUMIF(Table1[NB NOTA_C_QTY_M],Table6[[#This Row],[NB NOTA_C_QTY]]&amp;$B$1,INDIRECT($1:$1))</f>
        <v>1</v>
      </c>
      <c r="M32" s="2">
        <f ca="1">Table6[[#This Row],[CTN]]-Table6[[#This Row],[B]]</f>
        <v>0</v>
      </c>
    </row>
    <row r="33" spans="1:13" hidden="1" x14ac:dyDescent="0.25">
      <c r="A33" s="1" t="s">
        <v>95</v>
      </c>
      <c r="D33" s="4">
        <f ca="1">MATCH(A:A,Table1[NB NOTA_C_QTY_M],0)</f>
        <v>522</v>
      </c>
      <c r="E33" s="8">
        <f ca="1">INDEX(INDIRECT($1:$1),Table6[//Table])</f>
        <v>453</v>
      </c>
      <c r="F33" s="8" t="str">
        <f ca="1">INDEX(INDIRECT($1:$1),Table6[[#This Row],[//Table]])</f>
        <v>cutterbladel150mmhjk40lsnartomoro</v>
      </c>
      <c r="G33" s="4" t="str">
        <f ca="1">INDEX(INDIRECT($2:$2),Table6[//DB])</f>
        <v>Isi cutter JK L-150M MH</v>
      </c>
      <c r="H33" s="4" t="str">
        <f ca="1">INDEX(INDIRECT($2:$2),Table6[//DB])</f>
        <v>ARTO MORO</v>
      </c>
      <c r="I33" s="4" t="str">
        <f ca="1">INDEX(INDIRECT($2:$2),Table6[//DB])</f>
        <v>ATALI</v>
      </c>
      <c r="J33" s="4" t="str">
        <f ca="1">INDEX(INDIRECT($2:$2),Table6[//DB])</f>
        <v>40 LSN</v>
      </c>
      <c r="K33" s="2">
        <f ca="1">SUMIF(Table1[NB NOTA_C_QTY_M],Table6[[#This Row],[NB NOTA_C_QTY]]&amp;$B$1,INDIRECT($1:$1))</f>
        <v>2</v>
      </c>
      <c r="L33" s="2">
        <f ca="1">SUMIF(Table1[NB NOTA_C_QTY_M],Table6[[#This Row],[NB NOTA_C_QTY]]&amp;$B$1,INDIRECT($1:$1))</f>
        <v>2</v>
      </c>
      <c r="M33" s="2">
        <f ca="1">Table6[[#This Row],[CTN]]-Table6[[#This Row],[B]]</f>
        <v>0</v>
      </c>
    </row>
    <row r="34" spans="1:13" x14ac:dyDescent="0.25">
      <c r="A34" s="1" t="s">
        <v>96</v>
      </c>
      <c r="D34" s="4">
        <f ca="1">MATCH(A:A,Table1[NB NOTA_C_QTY_M],0)</f>
        <v>524</v>
      </c>
      <c r="E34" s="8">
        <f ca="1">INDEX(INDIRECT($1:$1),Table6[//Table])</f>
        <v>603</v>
      </c>
      <c r="F34" s="8" t="str">
        <f ca="1">INDEX(INDIRECT($1:$1),Table6[[#This Row],[//Table]])</f>
        <v>oilpastelop36sppcaseseaworldjk6box6setartomoro</v>
      </c>
      <c r="G34" s="4" t="str">
        <f ca="1">INDEX(INDIRECT($2:$2),Table6[//DB])</f>
        <v>O pastel JK 36W OP-36 S</v>
      </c>
      <c r="H34" s="4" t="str">
        <f ca="1">INDEX(INDIRECT($2:$2),Table6[//DB])</f>
        <v>ARTO MORO</v>
      </c>
      <c r="I34" s="4" t="str">
        <f ca="1">INDEX(INDIRECT($2:$2),Table6[//DB])</f>
        <v>ATALI</v>
      </c>
      <c r="J34" s="4" t="str">
        <f ca="1">INDEX(INDIRECT($2:$2),Table6[//DB])</f>
        <v>6 BOX (6 SET)</v>
      </c>
      <c r="K34" s="2">
        <f ca="1">SUMIF(Table1[NB NOTA_C_QTY_M],Table6[[#This Row],[NB NOTA_C_QTY]]&amp;$B$1,INDIRECT($1:$1))</f>
        <v>1</v>
      </c>
      <c r="L34" s="2">
        <f ca="1">SUMIF(Table1[NB NOTA_C_QTY_M],Table6[[#This Row],[NB NOTA_C_QTY]]&amp;$B$1,INDIRECT($1:$1))</f>
        <v>0</v>
      </c>
      <c r="M34" s="2">
        <f ca="1">Table6[[#This Row],[CTN]]-Table6[[#This Row],[B]]</f>
        <v>1</v>
      </c>
    </row>
    <row r="35" spans="1:13" hidden="1" x14ac:dyDescent="0.25">
      <c r="A35" s="1" t="s">
        <v>97</v>
      </c>
      <c r="D35" s="4">
        <f ca="1">MATCH(A:A,Table1[NB NOTA_C_QTY_M],0)</f>
        <v>525</v>
      </c>
      <c r="E35" s="8">
        <f ca="1">INDEX(INDIRECT($1:$1),Table6[//Table])</f>
        <v>301</v>
      </c>
      <c r="F35" s="8" t="str">
        <f ca="1">INDEX(INDIRECT($1:$1),Table6[[#This Row],[//Table]])</f>
        <v>crayonputartwcr12minijk12lsnartomoro</v>
      </c>
      <c r="G35" s="4" t="str">
        <f ca="1">INDEX(INDIRECT($2:$2),Table6[//DB])</f>
        <v>Crayon putar JK 12W Pendek</v>
      </c>
      <c r="H35" s="4" t="str">
        <f ca="1">INDEX(INDIRECT($2:$2),Table6[//DB])</f>
        <v>ARTO MORO</v>
      </c>
      <c r="I35" s="4" t="str">
        <f ca="1">INDEX(INDIRECT($2:$2),Table6[//DB])</f>
        <v>ATALI</v>
      </c>
      <c r="J35" s="4" t="str">
        <f ca="1">INDEX(INDIRECT($2:$2),Table6[//DB])</f>
        <v>12 LSN</v>
      </c>
      <c r="K35" s="2">
        <f ca="1">SUMIF(Table1[NB NOTA_C_QTY_M],Table6[[#This Row],[NB NOTA_C_QTY]]&amp;$B$1,INDIRECT($1:$1))</f>
        <v>1</v>
      </c>
      <c r="L35" s="2">
        <f ca="1">SUMIF(Table1[NB NOTA_C_QTY_M],Table6[[#This Row],[NB NOTA_C_QTY]]&amp;$B$1,INDIRECT($1:$1))</f>
        <v>1</v>
      </c>
      <c r="M35" s="2">
        <f ca="1">Table6[[#This Row],[CTN]]-Table6[[#This Row],[B]]</f>
        <v>0</v>
      </c>
    </row>
    <row r="36" spans="1:13" hidden="1" x14ac:dyDescent="0.25">
      <c r="A36" s="1" t="s">
        <v>98</v>
      </c>
      <c r="D36" s="4">
        <f ca="1">MATCH(A:A,Table1[NB NOTA_C_QTY_M],0)</f>
        <v>526</v>
      </c>
      <c r="E36" s="8">
        <f ca="1">INDEX(INDIRECT($1:$1),Table6[//Table])</f>
        <v>312</v>
      </c>
      <c r="F36" s="8" t="str">
        <f ca="1">INDEX(INDIRECT($1:$1),Table6[[#This Row],[//Table]])</f>
        <v>cutterl500jk24lsnartomoro</v>
      </c>
      <c r="G36" s="4" t="str">
        <f ca="1">INDEX(INDIRECT($2:$2),Table6[//DB])</f>
        <v>Cutter JK L-500</v>
      </c>
      <c r="H36" s="4" t="str">
        <f ca="1">INDEX(INDIRECT($2:$2),Table6[//DB])</f>
        <v>ARTO MORO</v>
      </c>
      <c r="I36" s="4" t="str">
        <f ca="1">INDEX(INDIRECT($2:$2),Table6[//DB])</f>
        <v>ATALI</v>
      </c>
      <c r="J36" s="4" t="str">
        <f ca="1">INDEX(INDIRECT($2:$2),Table6[//DB])</f>
        <v>24 LSN</v>
      </c>
      <c r="K36" s="2">
        <f ca="1">SUMIF(Table1[NB NOTA_C_QTY_M],Table6[[#This Row],[NB NOTA_C_QTY]]&amp;$B$1,INDIRECT($1:$1))</f>
        <v>1</v>
      </c>
      <c r="L36" s="2">
        <f ca="1">SUMIF(Table1[NB NOTA_C_QTY_M],Table6[[#This Row],[NB NOTA_C_QTY]]&amp;$B$1,INDIRECT($1:$1))</f>
        <v>1</v>
      </c>
      <c r="M36" s="2">
        <f ca="1">Table6[[#This Row],[CTN]]-Table6[[#This Row],[B]]</f>
        <v>0</v>
      </c>
    </row>
    <row r="37" spans="1:13" x14ac:dyDescent="0.25">
      <c r="A37" s="1" t="s">
        <v>99</v>
      </c>
      <c r="D37" s="4">
        <f ca="1">MATCH(A:A,Table1[NB NOTA_C_QTY_M],0)</f>
        <v>528</v>
      </c>
      <c r="E37" s="8">
        <f ca="1">INDEX(INDIRECT($1:$1),Table6[//Table])</f>
        <v>585</v>
      </c>
      <c r="F37" s="8" t="str">
        <f ca="1">INDEX(INDIRECT($1:$1),Table6[[#This Row],[//Table]])</f>
        <v>kenkopricelabellermx55008digits1line50pcsartomoro</v>
      </c>
      <c r="G37" s="4" t="str">
        <f ca="1">INDEX(INDIRECT($2:$2),Table6[//DB])</f>
        <v>Mesin label harga Kenko MX-5500</v>
      </c>
      <c r="H37" s="4" t="str">
        <f ca="1">INDEX(INDIRECT($2:$2),Table6[//DB])</f>
        <v>ARTO MORO</v>
      </c>
      <c r="I37" s="4" t="str">
        <f ca="1">INDEX(INDIRECT($2:$2),Table6[//DB])</f>
        <v>KENKO</v>
      </c>
      <c r="J37" s="4" t="str">
        <f ca="1">INDEX(INDIRECT($2:$2),Table6[//DB])</f>
        <v>50 PCS</v>
      </c>
      <c r="K37" s="2">
        <f ca="1">SUMIF(Table1[NB NOTA_C_QTY_M],Table6[[#This Row],[NB NOTA_C_QTY]]&amp;$B$1,INDIRECT($1:$1))</f>
        <v>5</v>
      </c>
      <c r="L37" s="2">
        <f ca="1">SUMIF(Table1[NB NOTA_C_QTY_M],Table6[[#This Row],[NB NOTA_C_QTY]]&amp;$B$1,INDIRECT($1:$1))</f>
        <v>0</v>
      </c>
      <c r="M37" s="2">
        <f ca="1">Table6[[#This Row],[CTN]]-Table6[[#This Row],[B]]</f>
        <v>5</v>
      </c>
    </row>
    <row r="38" spans="1:13" x14ac:dyDescent="0.25">
      <c r="A38" s="1" t="s">
        <v>100</v>
      </c>
      <c r="D38" s="4">
        <f ca="1">MATCH(A:A,Table1[NB NOTA_C_QTY_M],0)</f>
        <v>529</v>
      </c>
      <c r="E38" s="8">
        <f ca="1">INDEX(INDIRECT($1:$1),Table6[//Table])</f>
        <v>530</v>
      </c>
      <c r="F38" s="8" t="str">
        <f ca="1">INDEX(INDIRECT($1:$1),Table6[[#This Row],[//Table]])</f>
        <v>kenkopricelabel60012r1line@10rol50tubartomoro</v>
      </c>
      <c r="G38" s="4" t="str">
        <f ca="1">INDEX(INDIRECT($2:$2),Table6[//DB])</f>
        <v>Label harga Kenko 6001-2R 1brs</v>
      </c>
      <c r="H38" s="4" t="str">
        <f ca="1">INDEX(INDIRECT($2:$2),Table6[//DB])</f>
        <v>ARTO MORO</v>
      </c>
      <c r="I38" s="4" t="str">
        <f ca="1">INDEX(INDIRECT($2:$2),Table6[//DB])</f>
        <v>KENKO</v>
      </c>
      <c r="J38" s="4" t="str">
        <f ca="1">INDEX(INDIRECT($2:$2),Table6[//DB])</f>
        <v>50 TUB</v>
      </c>
      <c r="K38" s="2">
        <f ca="1">SUMIF(Table1[NB NOTA_C_QTY_M],Table6[[#This Row],[NB NOTA_C_QTY]]&amp;$B$1,INDIRECT($1:$1))</f>
        <v>3</v>
      </c>
      <c r="L38" s="2">
        <f ca="1">SUMIF(Table1[NB NOTA_C_QTY_M],Table6[[#This Row],[NB NOTA_C_QTY]]&amp;$B$1,INDIRECT($1:$1))</f>
        <v>0</v>
      </c>
      <c r="M38" s="2">
        <f ca="1">Table6[[#This Row],[CTN]]-Table6[[#This Row],[B]]</f>
        <v>3</v>
      </c>
    </row>
    <row r="39" spans="1:13" x14ac:dyDescent="0.25">
      <c r="A39" s="1" t="s">
        <v>101</v>
      </c>
      <c r="D39" s="4">
        <f ca="1">MATCH(A:A,Table1[NB NOTA_C_QTY_M],0)</f>
        <v>530</v>
      </c>
      <c r="E39" s="8">
        <f ca="1">INDEX(INDIRECT($1:$1),Table6[//Table])</f>
        <v>529</v>
      </c>
      <c r="F39" s="8" t="str">
        <f ca="1">INDEX(INDIRECT($1:$1),Table6[[#This Row],[//Table]])</f>
        <v>kenkopricelabel50022line@10rol50tubartomoro</v>
      </c>
      <c r="G39" s="4" t="str">
        <f ca="1">INDEX(INDIRECT($2:$2),Table6[//DB])</f>
        <v>Label harga Kenko 5002</v>
      </c>
      <c r="H39" s="4" t="str">
        <f ca="1">INDEX(INDIRECT($2:$2),Table6[//DB])</f>
        <v>ARTO MORO</v>
      </c>
      <c r="I39" s="4" t="str">
        <f ca="1">INDEX(INDIRECT($2:$2),Table6[//DB])</f>
        <v>KENKO</v>
      </c>
      <c r="J39" s="4" t="str">
        <f ca="1">INDEX(INDIRECT($2:$2),Table6[//DB])</f>
        <v>50 TUB</v>
      </c>
      <c r="K39" s="2">
        <f ca="1">SUMIF(Table1[NB NOTA_C_QTY_M],Table6[[#This Row],[NB NOTA_C_QTY]]&amp;$B$1,INDIRECT($1:$1))</f>
        <v>2</v>
      </c>
      <c r="L39" s="2">
        <f ca="1">SUMIF(Table1[NB NOTA_C_QTY_M],Table6[[#This Row],[NB NOTA_C_QTY]]&amp;$B$1,INDIRECT($1:$1))</f>
        <v>0</v>
      </c>
      <c r="M39" s="2">
        <f ca="1">Table6[[#This Row],[CTN]]-Table6[[#This Row],[B]]</f>
        <v>2</v>
      </c>
    </row>
    <row r="40" spans="1:13" hidden="1" x14ac:dyDescent="0.25">
      <c r="A40" s="1" t="s">
        <v>102</v>
      </c>
      <c r="D40" s="4">
        <f ca="1">MATCH(A:A,Table1[NB NOTA_C_QTY_M],0)</f>
        <v>531</v>
      </c>
      <c r="E40" s="8">
        <f ca="1">INDEX(INDIRECT($1:$1),Table6[//Table])</f>
        <v>656</v>
      </c>
      <c r="F40" s="8" t="str">
        <f ca="1">INDEX(INDIRECT($1:$1),Table6[[#This Row],[//Table]])</f>
        <v>kenkopencilcasepc0719ur24lsnartomoro</v>
      </c>
      <c r="G40" s="4" t="str">
        <f ca="1">INDEX(INDIRECT($2:$2),Table6[//DB])</f>
        <v>Pc Kenko PC-0719-UR</v>
      </c>
      <c r="H40" s="4" t="str">
        <f ca="1">INDEX(INDIRECT($2:$2),Table6[//DB])</f>
        <v>ARTO MORO</v>
      </c>
      <c r="I40" s="4" t="str">
        <f ca="1">INDEX(INDIRECT($2:$2),Table6[//DB])</f>
        <v>KENKO</v>
      </c>
      <c r="J40" s="4" t="str">
        <f ca="1">INDEX(INDIRECT($2:$2),Table6[//DB])</f>
        <v>24 LSN</v>
      </c>
      <c r="K40" s="2">
        <f ca="1">SUMIF(Table1[NB NOTA_C_QTY_M],Table6[[#This Row],[NB NOTA_C_QTY]]&amp;$B$1,INDIRECT($1:$1))</f>
        <v>1</v>
      </c>
      <c r="L40" s="2">
        <f ca="1">SUMIF(Table1[NB NOTA_C_QTY_M],Table6[[#This Row],[NB NOTA_C_QTY]]&amp;$B$1,INDIRECT($1:$1))</f>
        <v>1</v>
      </c>
      <c r="M40" s="2">
        <f ca="1">Table6[[#This Row],[CTN]]-Table6[[#This Row],[B]]</f>
        <v>0</v>
      </c>
    </row>
    <row r="41" spans="1:13" x14ac:dyDescent="0.25">
      <c r="A41" s="1" t="s">
        <v>103</v>
      </c>
      <c r="D41" s="4">
        <f ca="1">MATCH(A:A,Table1[NB NOTA_C_QTY_M],0)</f>
        <v>532</v>
      </c>
      <c r="E41" s="8">
        <f ca="1">INDEX(INDIRECT($1:$1),Table6[//Table])</f>
        <v>401</v>
      </c>
      <c r="F41" s="8" t="str">
        <f ca="1">INDEX(INDIRECT($1:$1),Table6[[#This Row],[//Table]])</f>
        <v>kenkogelpenke303tgeltriangularblack12grsartomoro</v>
      </c>
      <c r="G41" s="4" t="str">
        <f ca="1">INDEX(INDIRECT($2:$2),Table6[//DB])</f>
        <v>Bp Kenko KE-303 Triangular Hitam</v>
      </c>
      <c r="H41" s="4" t="str">
        <f ca="1">INDEX(INDIRECT($2:$2),Table6[//DB])</f>
        <v>ARTO MORO</v>
      </c>
      <c r="I41" s="4" t="str">
        <f ca="1">INDEX(INDIRECT($2:$2),Table6[//DB])</f>
        <v>KENKO</v>
      </c>
      <c r="J41" s="4" t="str">
        <f ca="1">INDEX(INDIRECT($2:$2),Table6[//DB])</f>
        <v>12 GRS</v>
      </c>
      <c r="K41" s="2">
        <f ca="1">SUMIF(Table1[NB NOTA_C_QTY_M],Table6[[#This Row],[NB NOTA_C_QTY]]&amp;$B$1,INDIRECT($1:$1))</f>
        <v>6</v>
      </c>
      <c r="L41" s="2">
        <f ca="1">SUMIF(Table1[NB NOTA_C_QTY_M],Table6[[#This Row],[NB NOTA_C_QTY]]&amp;$B$1,INDIRECT($1:$1))</f>
        <v>2</v>
      </c>
      <c r="M41" s="2">
        <f ca="1">Table6[[#This Row],[CTN]]-Table6[[#This Row],[B]]</f>
        <v>4</v>
      </c>
    </row>
    <row r="42" spans="1:13" x14ac:dyDescent="0.25">
      <c r="A42" s="1" t="s">
        <v>104</v>
      </c>
      <c r="D42" s="4">
        <f ca="1">MATCH(A:A,Table1[NB NOTA_C_QTY_M],0)</f>
        <v>533</v>
      </c>
      <c r="E42" s="8">
        <f ca="1">INDEX(INDIRECT($1:$1),Table6[//Table])</f>
        <v>998</v>
      </c>
      <c r="F42" s="8" t="str">
        <f ca="1">INDEX(INDIRECT($1:$1),Table6[[#This Row],[//Table]])</f>
        <v>kenkocorrectionfluidke10836lsnartomoro</v>
      </c>
      <c r="G42" s="4" t="str">
        <f ca="1">INDEX(INDIRECT($2:$2),Table6[//DB])</f>
        <v>Tipe-ex Kenko KE-108</v>
      </c>
      <c r="H42" s="4" t="str">
        <f ca="1">INDEX(INDIRECT($2:$2),Table6[//DB])</f>
        <v>ARTO MORO</v>
      </c>
      <c r="I42" s="4" t="str">
        <f ca="1">INDEX(INDIRECT($2:$2),Table6[//DB])</f>
        <v>KENKO</v>
      </c>
      <c r="J42" s="4" t="str">
        <f ca="1">INDEX(INDIRECT($2:$2),Table6[//DB])</f>
        <v>36 LSN</v>
      </c>
      <c r="K42" s="2">
        <f ca="1">SUMIF(Table1[NB NOTA_C_QTY_M],Table6[[#This Row],[NB NOTA_C_QTY]]&amp;$B$1,INDIRECT($1:$1))</f>
        <v>12</v>
      </c>
      <c r="L42" s="2">
        <f ca="1">SUMIF(Table1[NB NOTA_C_QTY_M],Table6[[#This Row],[NB NOTA_C_QTY]]&amp;$B$1,INDIRECT($1:$1))</f>
        <v>9</v>
      </c>
      <c r="M42" s="2">
        <f ca="1">Table6[[#This Row],[CTN]]-Table6[[#This Row],[B]]</f>
        <v>3</v>
      </c>
    </row>
    <row r="43" spans="1:13" x14ac:dyDescent="0.25">
      <c r="A43" s="1" t="s">
        <v>105</v>
      </c>
      <c r="D43" s="4">
        <f ca="1">MATCH(A:A,Table1[NB NOTA_C_QTY_M],0)</f>
        <v>534</v>
      </c>
      <c r="E43" s="8">
        <f ca="1">INDEX(INDIRECT($1:$1),Table6[//Table])</f>
        <v>456</v>
      </c>
      <c r="F43" s="8" t="str">
        <f ca="1">INDEX(INDIRECT($1:$1),Table6[[#This Row],[//Table]])</f>
        <v>kenkocutterbladel15018mm60lsnartomoro</v>
      </c>
      <c r="G43" s="4" t="str">
        <f ca="1">INDEX(INDIRECT($2:$2),Table6[//DB])</f>
        <v>Isi cutter Kenko L-150 Besar</v>
      </c>
      <c r="H43" s="4" t="str">
        <f ca="1">INDEX(INDIRECT($2:$2),Table6[//DB])</f>
        <v>ARTO MORO</v>
      </c>
      <c r="I43" s="4" t="str">
        <f ca="1">INDEX(INDIRECT($2:$2),Table6[//DB])</f>
        <v>KENKO</v>
      </c>
      <c r="J43" s="4" t="str">
        <f ca="1">INDEX(INDIRECT($2:$2),Table6[//DB])</f>
        <v>60 LSN</v>
      </c>
      <c r="K43" s="2">
        <f ca="1">SUMIF(Table1[NB NOTA_C_QTY_M],Table6[[#This Row],[NB NOTA_C_QTY]]&amp;$B$1,INDIRECT($1:$1))</f>
        <v>5</v>
      </c>
      <c r="L43" s="2">
        <f ca="1">SUMIF(Table1[NB NOTA_C_QTY_M],Table6[[#This Row],[NB NOTA_C_QTY]]&amp;$B$1,INDIRECT($1:$1))</f>
        <v>2</v>
      </c>
      <c r="M43" s="2">
        <f ca="1">Table6[[#This Row],[CTN]]-Table6[[#This Row],[B]]</f>
        <v>3</v>
      </c>
    </row>
    <row r="44" spans="1:13" hidden="1" x14ac:dyDescent="0.25">
      <c r="A44" s="1" t="s">
        <v>106</v>
      </c>
      <c r="D44" s="4">
        <f ca="1">MATCH(A:A,Table1[NB NOTA_C_QTY_M],0)</f>
        <v>535</v>
      </c>
      <c r="E44" s="8">
        <f ca="1">INDEX(INDIRECT($1:$1),Table6[//Table])</f>
        <v>866</v>
      </c>
      <c r="F44" s="8" t="str">
        <f ca="1">INDEX(INDIRECT($1:$1),Table6[[#This Row],[//Table]])</f>
        <v>kenkostaplerhd1020lsnartomoro</v>
      </c>
      <c r="G44" s="4" t="str">
        <f ca="1">INDEX(INDIRECT($2:$2),Table6[//DB])</f>
        <v>Stapler Kenko HD-10</v>
      </c>
      <c r="H44" s="4" t="str">
        <f ca="1">INDEX(INDIRECT($2:$2),Table6[//DB])</f>
        <v>ARTO MORO</v>
      </c>
      <c r="I44" s="4" t="str">
        <f ca="1">INDEX(INDIRECT($2:$2),Table6[//DB])</f>
        <v>KENKO</v>
      </c>
      <c r="J44" s="4" t="str">
        <f ca="1">INDEX(INDIRECT($2:$2),Table6[//DB])</f>
        <v>20 LSN</v>
      </c>
      <c r="K44" s="2">
        <f ca="1">SUMIF(Table1[NB NOTA_C_QTY_M],Table6[[#This Row],[NB NOTA_C_QTY]]&amp;$B$1,INDIRECT($1:$1))</f>
        <v>5</v>
      </c>
      <c r="L44" s="2">
        <f ca="1">SUMIF(Table1[NB NOTA_C_QTY_M],Table6[[#This Row],[NB NOTA_C_QTY]]&amp;$B$1,INDIRECT($1:$1))</f>
        <v>5</v>
      </c>
      <c r="M44" s="2">
        <f ca="1">Table6[[#This Row],[CTN]]-Table6[[#This Row],[B]]</f>
        <v>0</v>
      </c>
    </row>
    <row r="45" spans="1:13" hidden="1" x14ac:dyDescent="0.25">
      <c r="A45" s="1" t="s">
        <v>107</v>
      </c>
      <c r="D45" s="4">
        <f ca="1">MATCH(A:A,Table1[NB NOTA_C_QTY_M],0)</f>
        <v>536</v>
      </c>
      <c r="E45" s="8">
        <f ca="1">INDEX(INDIRECT($1:$1),Table6[//Table])</f>
        <v>464</v>
      </c>
      <c r="F45" s="8" t="str">
        <f ca="1">INDEX(INDIRECT($1:$1),Table6[[#This Row],[//Table]])</f>
        <v>kenkopencilleadpl052b05mmhipolymer18grsartomoro</v>
      </c>
      <c r="G45" s="4" t="str">
        <f ca="1">INDEX(INDIRECT($2:$2),Table6[//DB])</f>
        <v>Isi Mech Pen Kenko PL-05 2B Hi-Polymer</v>
      </c>
      <c r="H45" s="4" t="str">
        <f ca="1">INDEX(INDIRECT($2:$2),Table6[//DB])</f>
        <v>ARTO MORO</v>
      </c>
      <c r="I45" s="4" t="str">
        <f ca="1">INDEX(INDIRECT($2:$2),Table6[//DB])</f>
        <v>KENKO</v>
      </c>
      <c r="J45" s="4" t="str">
        <f ca="1">INDEX(INDIRECT($2:$2),Table6[//DB])</f>
        <v>18 GRS</v>
      </c>
      <c r="K45" s="2">
        <f ca="1">SUMIF(Table1[NB NOTA_C_QTY_M],Table6[[#This Row],[NB NOTA_C_QTY]]&amp;$B$1,INDIRECT($1:$1))</f>
        <v>1</v>
      </c>
      <c r="L45" s="2">
        <f ca="1">SUMIF(Table1[NB NOTA_C_QTY_M],Table6[[#This Row],[NB NOTA_C_QTY]]&amp;$B$1,INDIRECT($1:$1))</f>
        <v>1</v>
      </c>
      <c r="M45" s="2">
        <f ca="1">Table6[[#This Row],[CTN]]-Table6[[#This Row],[B]]</f>
        <v>0</v>
      </c>
    </row>
    <row r="46" spans="1:13" x14ac:dyDescent="0.25">
      <c r="A46" s="1" t="s">
        <v>108</v>
      </c>
      <c r="D46" s="4">
        <f ca="1">MATCH(A:A,Table1[NB NOTA_C_QTY_M],0)</f>
        <v>537</v>
      </c>
      <c r="E46" s="8">
        <f ca="1">INDEX(INDIRECT($1:$1),Table6[//Table])</f>
        <v>996</v>
      </c>
      <c r="F46" s="8" t="str">
        <f ca="1">INDEX(INDIRECT($1:$1),Table6[[#This Row],[//Table]])</f>
        <v>kenkocorrectionfluidke0136lsnartomoro</v>
      </c>
      <c r="G46" s="4" t="str">
        <f ca="1">INDEX(INDIRECT($2:$2),Table6[//DB])</f>
        <v>Tipe-ex Kenko KE-01</v>
      </c>
      <c r="H46" s="4" t="str">
        <f ca="1">INDEX(INDIRECT($2:$2),Table6[//DB])</f>
        <v>ARTO MORO</v>
      </c>
      <c r="I46" s="4" t="str">
        <f ca="1">INDEX(INDIRECT($2:$2),Table6[//DB])</f>
        <v>KENKO</v>
      </c>
      <c r="J46" s="4" t="str">
        <f ca="1">INDEX(INDIRECT($2:$2),Table6[//DB])</f>
        <v>36 LSN</v>
      </c>
      <c r="K46" s="2">
        <f ca="1">SUMIF(Table1[NB NOTA_C_QTY_M],Table6[[#This Row],[NB NOTA_C_QTY]]&amp;$B$1,INDIRECT($1:$1))</f>
        <v>10</v>
      </c>
      <c r="L46" s="2">
        <f ca="1">SUMIF(Table1[NB NOTA_C_QTY_M],Table6[[#This Row],[NB NOTA_C_QTY]]&amp;$B$1,INDIRECT($1:$1))</f>
        <v>8</v>
      </c>
      <c r="M46" s="2">
        <f ca="1">Table6[[#This Row],[CTN]]-Table6[[#This Row],[B]]</f>
        <v>2</v>
      </c>
    </row>
    <row r="47" spans="1:13" x14ac:dyDescent="0.25">
      <c r="A47" s="1" t="s">
        <v>109</v>
      </c>
      <c r="D47" s="4">
        <f ca="1">MATCH(A:A,Table1[NB NOTA_C_QTY_M],0)</f>
        <v>538</v>
      </c>
      <c r="E47" s="8">
        <f ca="1">INDEX(INDIRECT($1:$1),Table6[//Table])</f>
        <v>376</v>
      </c>
      <c r="F47" s="8" t="str">
        <f ca="1">INDEX(INDIRECT($1:$1),Table6[[#This Row],[//Table]])</f>
        <v>kenkogelpeneasygelblack12grsartomoro</v>
      </c>
      <c r="G47" s="4" t="str">
        <f ca="1">INDEX(INDIRECT($2:$2),Table6[//DB])</f>
        <v>Gel pen Kenko Easy Gel hitam</v>
      </c>
      <c r="H47" s="4" t="str">
        <f ca="1">INDEX(INDIRECT($2:$2),Table6[//DB])</f>
        <v>ARTO MORO</v>
      </c>
      <c r="I47" s="4" t="str">
        <f ca="1">INDEX(INDIRECT($2:$2),Table6[//DB])</f>
        <v>KENKO</v>
      </c>
      <c r="J47" s="4" t="str">
        <f ca="1">INDEX(INDIRECT($2:$2),Table6[//DB])</f>
        <v>12 GRS</v>
      </c>
      <c r="K47" s="2">
        <f ca="1">SUMIF(Table1[NB NOTA_C_QTY_M],Table6[[#This Row],[NB NOTA_C_QTY]]&amp;$B$1,INDIRECT($1:$1))</f>
        <v>4</v>
      </c>
      <c r="L47" s="2">
        <f ca="1">SUMIF(Table1[NB NOTA_C_QTY_M],Table6[[#This Row],[NB NOTA_C_QTY]]&amp;$B$1,INDIRECT($1:$1))</f>
        <v>3</v>
      </c>
      <c r="M47" s="2">
        <f ca="1">Table6[[#This Row],[CTN]]-Table6[[#This Row],[B]]</f>
        <v>1</v>
      </c>
    </row>
    <row r="48" spans="1:13" hidden="1" x14ac:dyDescent="0.25">
      <c r="A48" s="1" t="s">
        <v>110</v>
      </c>
      <c r="D48" s="4">
        <f ca="1">MATCH(A:A,Table1[NB NOTA_C_QTY_M],0)</f>
        <v>540</v>
      </c>
      <c r="E48" s="8">
        <f ca="1">INDEX(INDIRECT($1:$1),Table6[//Table])</f>
        <v>903</v>
      </c>
      <c r="F48" s="8" t="str">
        <f ca="1">INDEX(INDIRECT($1:$1),Table6[[#This Row],[//Table]])</f>
        <v>kenkoerasererw20sqwhite50boxartomoro</v>
      </c>
      <c r="G48" s="4" t="str">
        <f ca="1">INDEX(INDIRECT($2:$2),Table6[//DB])</f>
        <v>Stip Kenko ERW-20 SQ putih</v>
      </c>
      <c r="H48" s="4" t="str">
        <f ca="1">INDEX(INDIRECT($2:$2),Table6[//DB])</f>
        <v>ARTO MORO</v>
      </c>
      <c r="I48" s="4" t="str">
        <f ca="1">INDEX(INDIRECT($2:$2),Table6[//DB])</f>
        <v>KENKO</v>
      </c>
      <c r="J48" s="4" t="str">
        <f ca="1">INDEX(INDIRECT($2:$2),Table6[//DB])</f>
        <v>50 BOX</v>
      </c>
      <c r="K48" s="2">
        <f ca="1">SUMIF(Table1[NB NOTA_C_QTY_M],Table6[[#This Row],[NB NOTA_C_QTY]]&amp;$B$1,INDIRECT($1:$1))</f>
        <v>2</v>
      </c>
      <c r="L48" s="2">
        <f ca="1">SUMIF(Table1[NB NOTA_C_QTY_M],Table6[[#This Row],[NB NOTA_C_QTY]]&amp;$B$1,INDIRECT($1:$1))</f>
        <v>2</v>
      </c>
      <c r="M48" s="2">
        <f ca="1">Table6[[#This Row],[CTN]]-Table6[[#This Row],[B]]</f>
        <v>0</v>
      </c>
    </row>
    <row r="49" spans="1:13" hidden="1" x14ac:dyDescent="0.25">
      <c r="A49" s="1" t="s">
        <v>111</v>
      </c>
      <c r="D49" s="4">
        <f ca="1">MATCH(A:A,Table1[NB NOTA_C_QTY_M],0)</f>
        <v>541</v>
      </c>
      <c r="E49" s="8">
        <f ca="1">INDEX(INDIRECT($1:$1),Table6[//Table])</f>
        <v>591</v>
      </c>
      <c r="F49" s="8" t="str">
        <f ca="1">INDEX(INDIRECT($1:$1),Table6[[#This Row],[//Table]])</f>
        <v>kenkolaminatingfilmlf1002234fc@100pcs10boxartomoro</v>
      </c>
      <c r="G49" s="4" t="str">
        <f ca="1">INDEX(INDIRECT($2:$2),Table6[//DB])</f>
        <v>Mika laminating Kenko LF100-2234</v>
      </c>
      <c r="H49" s="4" t="str">
        <f ca="1">INDEX(INDIRECT($2:$2),Table6[//DB])</f>
        <v>ARTO MORO</v>
      </c>
      <c r="I49" s="4" t="str">
        <f ca="1">INDEX(INDIRECT($2:$2),Table6[//DB])</f>
        <v>KENKO</v>
      </c>
      <c r="J49" s="4" t="str">
        <f ca="1">INDEX(INDIRECT($2:$2),Table6[//DB])</f>
        <v>10 BOX</v>
      </c>
      <c r="K49" s="2">
        <f ca="1">SUMIF(Table1[NB NOTA_C_QTY_M],Table6[[#This Row],[NB NOTA_C_QTY]]&amp;$B$1,INDIRECT($1:$1))</f>
        <v>1</v>
      </c>
      <c r="L49" s="2">
        <f ca="1">SUMIF(Table1[NB NOTA_C_QTY_M],Table6[[#This Row],[NB NOTA_C_QTY]]&amp;$B$1,INDIRECT($1:$1))</f>
        <v>1</v>
      </c>
      <c r="M49" s="2">
        <f ca="1">Table6[[#This Row],[CTN]]-Table6[[#This Row],[B]]</f>
        <v>0</v>
      </c>
    </row>
    <row r="50" spans="1:13" x14ac:dyDescent="0.25">
      <c r="A50" s="1" t="s">
        <v>112</v>
      </c>
      <c r="D50" s="4">
        <f ca="1">MATCH(A:A,Table1[NB NOTA_C_QTY_M],0)</f>
        <v>543</v>
      </c>
      <c r="E50" s="8">
        <f ca="1">INDEX(INDIRECT($1:$1),Table6[//Table])</f>
        <v>876</v>
      </c>
      <c r="F50" s="8" t="str">
        <f ca="1">INDEX(INDIRECT($1:$1),Table6[[#This Row],[//Table]])</f>
        <v>kenkoheavydutystaplerhd12n136pcsartomoro</v>
      </c>
      <c r="G50" s="4" t="str">
        <f ca="1">INDEX(INDIRECT($2:$2),Table6[//DB])</f>
        <v>Stapler Kenko HD-12N/13</v>
      </c>
      <c r="H50" s="4" t="str">
        <f ca="1">INDEX(INDIRECT($2:$2),Table6[//DB])</f>
        <v>ARTO MORO</v>
      </c>
      <c r="I50" s="4" t="str">
        <f ca="1">INDEX(INDIRECT($2:$2),Table6[//DB])</f>
        <v>KENKO</v>
      </c>
      <c r="J50" s="4" t="str">
        <f ca="1">INDEX(INDIRECT($2:$2),Table6[//DB])</f>
        <v>6 PCS</v>
      </c>
      <c r="K50" s="2">
        <f ca="1">SUMIF(Table1[NB NOTA_C_QTY_M],Table6[[#This Row],[NB NOTA_C_QTY]]&amp;$B$1,INDIRECT($1:$1))</f>
        <v>2</v>
      </c>
      <c r="L50" s="2">
        <f ca="1">SUMIF(Table1[NB NOTA_C_QTY_M],Table6[[#This Row],[NB NOTA_C_QTY]]&amp;$B$1,INDIRECT($1:$1))</f>
        <v>1</v>
      </c>
      <c r="M50" s="2">
        <f ca="1">Table6[[#This Row],[CTN]]-Table6[[#This Row],[B]]</f>
        <v>1</v>
      </c>
    </row>
    <row r="51" spans="1:13" hidden="1" x14ac:dyDescent="0.25">
      <c r="A51" s="1" t="s">
        <v>113</v>
      </c>
      <c r="D51" s="4">
        <f ca="1">MATCH(A:A,Table1[NB NOTA_C_QTY_M],0)</f>
        <v>544</v>
      </c>
      <c r="E51" s="8">
        <f ca="1">INDEX(INDIRECT($1:$1),Table6[//Table])</f>
        <v>877</v>
      </c>
      <c r="F51" s="8" t="str">
        <f ca="1">INDEX(INDIRECT($1:$1),Table6[[#This Row],[//Table]])</f>
        <v>kenkoheavydutystaplerhd12n246pcsartomoro</v>
      </c>
      <c r="G51" s="4" t="str">
        <f ca="1">INDEX(INDIRECT($2:$2),Table6[//DB])</f>
        <v>Stapler Kenko HD-12N/24</v>
      </c>
      <c r="H51" s="4" t="str">
        <f ca="1">INDEX(INDIRECT($2:$2),Table6[//DB])</f>
        <v>ARTO MORO</v>
      </c>
      <c r="I51" s="4" t="str">
        <f ca="1">INDEX(INDIRECT($2:$2),Table6[//DB])</f>
        <v>KENKO</v>
      </c>
      <c r="J51" s="4" t="str">
        <f ca="1">INDEX(INDIRECT($2:$2),Table6[//DB])</f>
        <v>6 PCS</v>
      </c>
      <c r="K51" s="2">
        <f ca="1">SUMIF(Table1[NB NOTA_C_QTY_M],Table6[[#This Row],[NB NOTA_C_QTY]]&amp;$B$1,INDIRECT($1:$1))</f>
        <v>1</v>
      </c>
      <c r="L51" s="2">
        <f ca="1">SUMIF(Table1[NB NOTA_C_QTY_M],Table6[[#This Row],[NB NOTA_C_QTY]]&amp;$B$1,INDIRECT($1:$1))</f>
        <v>1</v>
      </c>
      <c r="M51" s="2">
        <f ca="1">Table6[[#This Row],[CTN]]-Table6[[#This Row],[B]]</f>
        <v>0</v>
      </c>
    </row>
    <row r="52" spans="1:13" x14ac:dyDescent="0.25">
      <c r="A52" s="1" t="s">
        <v>114</v>
      </c>
      <c r="D52" s="4">
        <f ca="1">MATCH(A:A,Table1[NB NOTA_C_QTY_M],0)</f>
        <v>545</v>
      </c>
      <c r="E52" s="8">
        <f ca="1">INDEX(INDIRECT($1:$1),Table6[//Table])</f>
        <v>131</v>
      </c>
      <c r="F52" s="8" t="str">
        <f ca="1">INDEX(INDIRECT($1:$1),Table6[[#This Row],[//Table]])</f>
        <v>kenkobinderclipno10750grsartomoro</v>
      </c>
      <c r="G52" s="4" t="str">
        <f ca="1">INDEX(INDIRECT($2:$2),Table6[//DB])</f>
        <v>Binder clip Kenko 107</v>
      </c>
      <c r="H52" s="4" t="str">
        <f ca="1">INDEX(INDIRECT($2:$2),Table6[//DB])</f>
        <v>ARTO MORO</v>
      </c>
      <c r="I52" s="4" t="str">
        <f ca="1">INDEX(INDIRECT($2:$2),Table6[//DB])</f>
        <v>KENKO</v>
      </c>
      <c r="J52" s="4" t="str">
        <f ca="1">INDEX(INDIRECT($2:$2),Table6[//DB])</f>
        <v>50 GRS</v>
      </c>
      <c r="K52" s="2">
        <f ca="1">SUMIF(Table1[NB NOTA_C_QTY_M],Table6[[#This Row],[NB NOTA_C_QTY]]&amp;$B$1,INDIRECT($1:$1))</f>
        <v>1</v>
      </c>
      <c r="L52" s="2">
        <f ca="1">SUMIF(Table1[NB NOTA_C_QTY_M],Table6[[#This Row],[NB NOTA_C_QTY]]&amp;$B$1,INDIRECT($1:$1))</f>
        <v>0</v>
      </c>
      <c r="M52" s="2">
        <f ca="1">Table6[[#This Row],[CTN]]-Table6[[#This Row],[B]]</f>
        <v>1</v>
      </c>
    </row>
    <row r="53" spans="1:13" hidden="1" x14ac:dyDescent="0.25">
      <c r="A53" s="1" t="s">
        <v>115</v>
      </c>
      <c r="D53" s="4">
        <f ca="1">MATCH(A:A,Table1[NB NOTA_C_QTY_M],0)</f>
        <v>546</v>
      </c>
      <c r="E53" s="8">
        <f ca="1">INDEX(INDIRECT($1:$1),Table6[//Table])</f>
        <v>798</v>
      </c>
      <c r="F53" s="8" t="str">
        <f ca="1">INDEX(INDIRECT($1:$1),Table6[[#This Row],[//Table]])</f>
        <v>kenkocolorpencilcp12halfclassic24box24setartomoro</v>
      </c>
      <c r="G53" s="4" t="str">
        <f ca="1">INDEX(INDIRECT($2:$2),Table6[//DB])</f>
        <v>PW Kenko 12W CP-12HALF classic</v>
      </c>
      <c r="H53" s="4" t="str">
        <f ca="1">INDEX(INDIRECT($2:$2),Table6[//DB])</f>
        <v>ARTO MORO</v>
      </c>
      <c r="I53" s="4" t="str">
        <f ca="1">INDEX(INDIRECT($2:$2),Table6[//DB])</f>
        <v>KENKO</v>
      </c>
      <c r="J53" s="4" t="str">
        <f ca="1">INDEX(INDIRECT($2:$2),Table6[//DB])</f>
        <v>24 BOX (24 SET)</v>
      </c>
      <c r="K53" s="2">
        <f ca="1">SUMIF(Table1[NB NOTA_C_QTY_M],Table6[[#This Row],[NB NOTA_C_QTY]]&amp;$B$1,INDIRECT($1:$1))</f>
        <v>3</v>
      </c>
      <c r="L53" s="2">
        <f ca="1">SUMIF(Table1[NB NOTA_C_QTY_M],Table6[[#This Row],[NB NOTA_C_QTY]]&amp;$B$1,INDIRECT($1:$1))</f>
        <v>3</v>
      </c>
      <c r="M53" s="2">
        <f ca="1">Table6[[#This Row],[CTN]]-Table6[[#This Row],[B]]</f>
        <v>0</v>
      </c>
    </row>
    <row r="54" spans="1:13" hidden="1" x14ac:dyDescent="0.25">
      <c r="A54" s="1" t="s">
        <v>116</v>
      </c>
      <c r="D54" s="4">
        <f ca="1">MATCH(A:A,Table1[NB NOTA_C_QTY_M],0)</f>
        <v>547</v>
      </c>
      <c r="E54" s="8">
        <f ca="1">INDEX(INDIRECT($1:$1),Table6[//Table])</f>
        <v>790</v>
      </c>
      <c r="F54" s="8" t="str">
        <f ca="1">INDEX(INDIRECT($1:$1),Table6[[#This Row],[//Table]])</f>
        <v>kenko12colorpencilcp12fclassic24lsnartomoro</v>
      </c>
      <c r="G54" s="4" t="str">
        <f ca="1">INDEX(INDIRECT($2:$2),Table6[//DB])</f>
        <v>PW Kenko 12W CP-12 F classic panjang</v>
      </c>
      <c r="H54" s="4" t="str">
        <f ca="1">INDEX(INDIRECT($2:$2),Table6[//DB])</f>
        <v>ARTO MORO</v>
      </c>
      <c r="I54" s="4" t="str">
        <f ca="1">INDEX(INDIRECT($2:$2),Table6[//DB])</f>
        <v>KENKO</v>
      </c>
      <c r="J54" s="4" t="str">
        <f ca="1">INDEX(INDIRECT($2:$2),Table6[//DB])</f>
        <v>24 LSN</v>
      </c>
      <c r="K54" s="2">
        <f ca="1">SUMIF(Table1[NB NOTA_C_QTY_M],Table6[[#This Row],[NB NOTA_C_QTY]]&amp;$B$1,INDIRECT($1:$1))</f>
        <v>8</v>
      </c>
      <c r="L54" s="2">
        <f ca="1">SUMIF(Table1[NB NOTA_C_QTY_M],Table6[[#This Row],[NB NOTA_C_QTY]]&amp;$B$1,INDIRECT($1:$1))</f>
        <v>8</v>
      </c>
      <c r="M54" s="2">
        <f ca="1">Table6[[#This Row],[CTN]]-Table6[[#This Row],[B]]</f>
        <v>0</v>
      </c>
    </row>
    <row r="55" spans="1:13" hidden="1" x14ac:dyDescent="0.25">
      <c r="A55" s="1" t="s">
        <v>117</v>
      </c>
      <c r="D55" s="4">
        <f ca="1">MATCH(A:A,Table1[NB NOTA_C_QTY_M],0)</f>
        <v>548</v>
      </c>
      <c r="E55" s="8">
        <f ca="1">INDEX(INDIRECT($1:$1),Table6[//Table])</f>
        <v>801</v>
      </c>
      <c r="F55" s="8" t="str">
        <f ca="1">INDEX(INDIRECT($1:$1),Table6[[#This Row],[//Table]])</f>
        <v>kenko24colorpencilcp24fclassic24box6setartomoro</v>
      </c>
      <c r="G55" s="4" t="str">
        <f ca="1">INDEX(INDIRECT($2:$2),Table6[//DB])</f>
        <v>PW Kenko 24W CP-24 F classic panjang</v>
      </c>
      <c r="H55" s="4" t="str">
        <f ca="1">INDEX(INDIRECT($2:$2),Table6[//DB])</f>
        <v>ARTO MORO</v>
      </c>
      <c r="I55" s="4" t="str">
        <f ca="1">INDEX(INDIRECT($2:$2),Table6[//DB])</f>
        <v>KENKO</v>
      </c>
      <c r="J55" s="4" t="str">
        <f ca="1">INDEX(INDIRECT($2:$2),Table6[//DB])</f>
        <v>24 BOX (6 SET)</v>
      </c>
      <c r="K55" s="2">
        <f ca="1">SUMIF(Table1[NB NOTA_C_QTY_M],Table6[[#This Row],[NB NOTA_C_QTY]]&amp;$B$1,INDIRECT($1:$1))</f>
        <v>2</v>
      </c>
      <c r="L55" s="2">
        <f ca="1">SUMIF(Table1[NB NOTA_C_QTY_M],Table6[[#This Row],[NB NOTA_C_QTY]]&amp;$B$1,INDIRECT($1:$1))</f>
        <v>2</v>
      </c>
      <c r="M55" s="2">
        <f ca="1">Table6[[#This Row],[CTN]]-Table6[[#This Row],[B]]</f>
        <v>0</v>
      </c>
    </row>
    <row r="56" spans="1:13" x14ac:dyDescent="0.25">
      <c r="A56" s="1" t="s">
        <v>118</v>
      </c>
      <c r="D56" s="4">
        <f ca="1">MATCH(A:A,Table1[NB NOTA_C_QTY_M],0)</f>
        <v>551</v>
      </c>
      <c r="E56" s="8">
        <f ca="1">INDEX(INDIRECT($1:$1),Table6[//Table])</f>
        <v>718</v>
      </c>
      <c r="F56" s="8" t="str">
        <f ca="1">INDEX(INDIRECT($1:$1),Table6[[#This Row],[//Table]])</f>
        <v>kenkopencil2b303020grsartomoro</v>
      </c>
      <c r="G56" s="4" t="str">
        <f ca="1">INDEX(INDIRECT($2:$2),Table6[//DB])</f>
        <v>Pensil Kenko 2B-3030</v>
      </c>
      <c r="H56" s="4" t="str">
        <f ca="1">INDEX(INDIRECT($2:$2),Table6[//DB])</f>
        <v>ARTO MORO</v>
      </c>
      <c r="I56" s="4" t="str">
        <f ca="1">INDEX(INDIRECT($2:$2),Table6[//DB])</f>
        <v>KENKO</v>
      </c>
      <c r="J56" s="4" t="str">
        <f ca="1">INDEX(INDIRECT($2:$2),Table6[//DB])</f>
        <v>20 GRS</v>
      </c>
      <c r="K56" s="2">
        <f ca="1">SUMIF(Table1[NB NOTA_C_QTY_M],Table6[[#This Row],[NB NOTA_C_QTY]]&amp;$B$1,INDIRECT($1:$1))</f>
        <v>2</v>
      </c>
      <c r="L56" s="2">
        <f ca="1">SUMIF(Table1[NB NOTA_C_QTY_M],Table6[[#This Row],[NB NOTA_C_QTY]]&amp;$B$1,INDIRECT($1:$1))</f>
        <v>0</v>
      </c>
      <c r="M56" s="2">
        <f ca="1">Table6[[#This Row],[CTN]]-Table6[[#This Row],[B]]</f>
        <v>2</v>
      </c>
    </row>
    <row r="57" spans="1:13" x14ac:dyDescent="0.25">
      <c r="A57" s="1" t="s">
        <v>119</v>
      </c>
      <c r="D57" s="4">
        <f ca="1">MATCH(A:A,Table1[NB NOTA_C_QTY_M],0)</f>
        <v>552</v>
      </c>
      <c r="E57" s="8">
        <f ca="1">INDEX(INDIRECT($1:$1),Table6[//Table])</f>
        <v>719</v>
      </c>
      <c r="F57" s="8" t="str">
        <f ca="1">INDEX(INDIRECT($1:$1),Table6[[#This Row],[//Table]])</f>
        <v>kenkopencil2b3181hitamcapmerah20grsartomoro</v>
      </c>
      <c r="G57" s="4" t="str">
        <f ca="1">INDEX(INDIRECT($2:$2),Table6[//DB])</f>
        <v>Pensil Kenko 2B-3181 Hitam cap merah</v>
      </c>
      <c r="H57" s="4" t="str">
        <f ca="1">INDEX(INDIRECT($2:$2),Table6[//DB])</f>
        <v>ARTO MORO</v>
      </c>
      <c r="I57" s="4" t="str">
        <f ca="1">INDEX(INDIRECT($2:$2),Table6[//DB])</f>
        <v>KENKO</v>
      </c>
      <c r="J57" s="4" t="str">
        <f ca="1">INDEX(INDIRECT($2:$2),Table6[//DB])</f>
        <v>20 GRS</v>
      </c>
      <c r="K57" s="2">
        <f ca="1">SUMIF(Table1[NB NOTA_C_QTY_M],Table6[[#This Row],[NB NOTA_C_QTY]]&amp;$B$1,INDIRECT($1:$1))</f>
        <v>3</v>
      </c>
      <c r="L57" s="2">
        <f ca="1">SUMIF(Table1[NB NOTA_C_QTY_M],Table6[[#This Row],[NB NOTA_C_QTY]]&amp;$B$1,INDIRECT($1:$1))</f>
        <v>2</v>
      </c>
      <c r="M57" s="2">
        <f ca="1">Table6[[#This Row],[CTN]]-Table6[[#This Row],[B]]</f>
        <v>1</v>
      </c>
    </row>
    <row r="58" spans="1:13" hidden="1" x14ac:dyDescent="0.25">
      <c r="A58" s="1" t="s">
        <v>120</v>
      </c>
      <c r="D58" s="4">
        <f ca="1">MATCH(A:A,Table1[NB NOTA_C_QTY_M],0)</f>
        <v>553</v>
      </c>
      <c r="E58" s="8">
        <f ca="1">INDEX(INDIRECT($1:$1),Table6[//Table])</f>
        <v>726</v>
      </c>
      <c r="F58" s="8" t="str">
        <f ca="1">INDEX(INDIRECT($1:$1),Table6[[#This Row],[//Table]])</f>
        <v>kenkopencil2b6373metallic20grsartomoro</v>
      </c>
      <c r="G58" s="4" t="str">
        <f ca="1">INDEX(INDIRECT($2:$2),Table6[//DB])</f>
        <v>Pensil Kenko 2B-6373 metalik</v>
      </c>
      <c r="H58" s="4" t="str">
        <f ca="1">INDEX(INDIRECT($2:$2),Table6[//DB])</f>
        <v>ARTO MORO</v>
      </c>
      <c r="I58" s="4" t="str">
        <f ca="1">INDEX(INDIRECT($2:$2),Table6[//DB])</f>
        <v>KENKO</v>
      </c>
      <c r="J58" s="4" t="str">
        <f ca="1">INDEX(INDIRECT($2:$2),Table6[//DB])</f>
        <v>20 GRS</v>
      </c>
      <c r="K58" s="2">
        <f ca="1">SUMIF(Table1[NB NOTA_C_QTY_M],Table6[[#This Row],[NB NOTA_C_QTY]]&amp;$B$1,INDIRECT($1:$1))</f>
        <v>1</v>
      </c>
      <c r="L58" s="2">
        <f ca="1">SUMIF(Table1[NB NOTA_C_QTY_M],Table6[[#This Row],[NB NOTA_C_QTY]]&amp;$B$1,INDIRECT($1:$1))</f>
        <v>1</v>
      </c>
      <c r="M58" s="2">
        <f ca="1">Table6[[#This Row],[CTN]]-Table6[[#This Row],[B]]</f>
        <v>0</v>
      </c>
    </row>
    <row r="59" spans="1:13" hidden="1" x14ac:dyDescent="0.25">
      <c r="A59" s="1" t="s">
        <v>121</v>
      </c>
      <c r="D59" s="4">
        <f ca="1">MATCH(A:A,Table1[NB NOTA_C_QTY_M],0)</f>
        <v>554</v>
      </c>
      <c r="E59" s="8">
        <f ca="1">INDEX(INDIRECT($1:$1),Table6[//Table])</f>
        <v>721</v>
      </c>
      <c r="F59" s="8" t="str">
        <f ca="1">INDEX(INDIRECT($1:$1),Table6[[#This Row],[//Table]])</f>
        <v>kenkopencil2b6181birucaphitam20grsartomoro</v>
      </c>
      <c r="G59" s="4" t="str">
        <f ca="1">INDEX(INDIRECT($2:$2),Table6[//DB])</f>
        <v>Pensil Kenko 2B-6181 BIRU cap hitam</v>
      </c>
      <c r="H59" s="4" t="str">
        <f ca="1">INDEX(INDIRECT($2:$2),Table6[//DB])</f>
        <v>ARTO MORO</v>
      </c>
      <c r="I59" s="4" t="str">
        <f ca="1">INDEX(INDIRECT($2:$2),Table6[//DB])</f>
        <v>KENKO</v>
      </c>
      <c r="J59" s="4" t="str">
        <f ca="1">INDEX(INDIRECT($2:$2),Table6[//DB])</f>
        <v>20 GRS</v>
      </c>
      <c r="K59" s="2">
        <f ca="1">SUMIF(Table1[NB NOTA_C_QTY_M],Table6[[#This Row],[NB NOTA_C_QTY]]&amp;$B$1,INDIRECT($1:$1))</f>
        <v>1</v>
      </c>
      <c r="L59" s="2">
        <f ca="1">SUMIF(Table1[NB NOTA_C_QTY_M],Table6[[#This Row],[NB NOTA_C_QTY]]&amp;$B$1,INDIRECT($1:$1))</f>
        <v>1</v>
      </c>
      <c r="M59" s="2">
        <f ca="1">Table6[[#This Row],[CTN]]-Table6[[#This Row],[B]]</f>
        <v>0</v>
      </c>
    </row>
    <row r="60" spans="1:13" hidden="1" x14ac:dyDescent="0.25">
      <c r="A60" s="1" t="s">
        <v>122</v>
      </c>
      <c r="D60" s="4">
        <f ca="1">MATCH(A:A,Table1[NB NOTA_C_QTY_M],0)</f>
        <v>555</v>
      </c>
      <c r="E60" s="8">
        <f ca="1">INDEX(INDIRECT($1:$1),Table6[//Table])</f>
        <v>723</v>
      </c>
      <c r="F60" s="8" t="str">
        <f ca="1">INDEX(INDIRECT($1:$1),Table6[[#This Row],[//Table]])</f>
        <v>kenkopencil2b6191hijaucaphitam20grsartomoro</v>
      </c>
      <c r="G60" s="4" t="str">
        <f ca="1">INDEX(INDIRECT($2:$2),Table6[//DB])</f>
        <v>Pensil Kenko 2B-6191 Hijau cap hitam</v>
      </c>
      <c r="H60" s="4" t="str">
        <f ca="1">INDEX(INDIRECT($2:$2),Table6[//DB])</f>
        <v>ARTO MORO</v>
      </c>
      <c r="I60" s="4" t="str">
        <f ca="1">INDEX(INDIRECT($2:$2),Table6[//DB])</f>
        <v>KENKO</v>
      </c>
      <c r="J60" s="4" t="str">
        <f ca="1">INDEX(INDIRECT($2:$2),Table6[//DB])</f>
        <v>20 GRS</v>
      </c>
      <c r="K60" s="2">
        <f ca="1">SUMIF(Table1[NB NOTA_C_QTY_M],Table6[[#This Row],[NB NOTA_C_QTY]]&amp;$B$1,INDIRECT($1:$1))</f>
        <v>2</v>
      </c>
      <c r="L60" s="2">
        <f ca="1">SUMIF(Table1[NB NOTA_C_QTY_M],Table6[[#This Row],[NB NOTA_C_QTY]]&amp;$B$1,INDIRECT($1:$1))</f>
        <v>2</v>
      </c>
      <c r="M60" s="2">
        <f ca="1">Table6[[#This Row],[CTN]]-Table6[[#This Row],[B]]</f>
        <v>0</v>
      </c>
    </row>
    <row r="61" spans="1:13" x14ac:dyDescent="0.25">
      <c r="A61" s="1" t="s">
        <v>123</v>
      </c>
      <c r="D61" s="4">
        <f ca="1">MATCH(A:A,Table1[NB NOTA_C_QTY_M],0)</f>
        <v>556</v>
      </c>
      <c r="E61" s="8">
        <f ca="1">INDEX(INDIRECT($1:$1),Table6[//Table])</f>
        <v>409</v>
      </c>
      <c r="F61" s="8" t="str">
        <f ca="1">INDEX(INDIRECT($1:$1),Table6[[#This Row],[//Table]])</f>
        <v>kenkogelpenwinjellerke600black12grsartomoro</v>
      </c>
      <c r="G61" s="4" t="str">
        <f ca="1">INDEX(INDIRECT($2:$2),Table6[//DB])</f>
        <v>Bp Kenko Winjeller KE-600 hitam</v>
      </c>
      <c r="H61" s="4" t="str">
        <f ca="1">INDEX(INDIRECT($2:$2),Table6[//DB])</f>
        <v>ARTO MORO</v>
      </c>
      <c r="I61" s="4" t="str">
        <f ca="1">INDEX(INDIRECT($2:$2),Table6[//DB])</f>
        <v>KENKO</v>
      </c>
      <c r="J61" s="4" t="str">
        <f ca="1">INDEX(INDIRECT($2:$2),Table6[//DB])</f>
        <v>12 GRS</v>
      </c>
      <c r="K61" s="2">
        <f ca="1">SUMIF(Table1[NB NOTA_C_QTY_M],Table6[[#This Row],[NB NOTA_C_QTY]]&amp;$B$1,INDIRECT($1:$1))</f>
        <v>2</v>
      </c>
      <c r="L61" s="2">
        <f ca="1">SUMIF(Table1[NB NOTA_C_QTY_M],Table6[[#This Row],[NB NOTA_C_QTY]]&amp;$B$1,INDIRECT($1:$1))</f>
        <v>1</v>
      </c>
      <c r="M61" s="2">
        <f ca="1">Table6[[#This Row],[CTN]]-Table6[[#This Row],[B]]</f>
        <v>1</v>
      </c>
    </row>
    <row r="62" spans="1:13" hidden="1" x14ac:dyDescent="0.25">
      <c r="A62" s="1" t="s">
        <v>124</v>
      </c>
      <c r="D62" s="4">
        <f ca="1">MATCH(A:A,Table1[NB NOTA_C_QTY_M],0)</f>
        <v>557</v>
      </c>
      <c r="E62" s="8" t="e">
        <f ca="1">INDEX(INDIRECT($1:$1),Table6[//Table])</f>
        <v>#N/A</v>
      </c>
      <c r="F62" s="8" t="str">
        <f ca="1">INDEX(INDIRECT($1:$1),Table6[[#This Row],[//Table]])</f>
        <v>bsr180'10cmner80lsnuntana</v>
      </c>
      <c r="G62" s="4" t="e">
        <f ca="1">INDEX(INDIRECT($2:$2),Table6[//DB])</f>
        <v>#N/A</v>
      </c>
      <c r="H62" s="4" t="e">
        <f ca="1">INDEX(INDIRECT($2:$2),Table6[//DB])</f>
        <v>#N/A</v>
      </c>
      <c r="I62" s="4" t="e">
        <f ca="1">INDEX(INDIRECT($2:$2),Table6[//DB])</f>
        <v>#N/A</v>
      </c>
      <c r="J62" s="4" t="e">
        <f ca="1">INDEX(INDIRECT($2:$2),Table6[//DB])</f>
        <v>#N/A</v>
      </c>
      <c r="K62" s="2">
        <f ca="1">SUMIF(Table1[NB NOTA_C_QTY_M],Table6[[#This Row],[NB NOTA_C_QTY]]&amp;$B$1,INDIRECT($1:$1))</f>
        <v>2</v>
      </c>
      <c r="L62" s="2">
        <f ca="1">SUMIF(Table1[NB NOTA_C_QTY_M],Table6[[#This Row],[NB NOTA_C_QTY]]&amp;$B$1,INDIRECT($1:$1))</f>
        <v>2</v>
      </c>
      <c r="M62" s="2">
        <f ca="1">Table6[[#This Row],[CTN]]-Table6[[#This Row],[B]]</f>
        <v>0</v>
      </c>
    </row>
    <row r="63" spans="1:13" x14ac:dyDescent="0.25">
      <c r="A63" s="1" t="s">
        <v>125</v>
      </c>
      <c r="D63" s="4">
        <f ca="1">MATCH(A:A,Table1[NB NOTA_C_QTY_M],0)</f>
        <v>559</v>
      </c>
      <c r="E63" s="8">
        <f ca="1">INDEX(INDIRECT($1:$1),Table6[//Table])</f>
        <v>1645</v>
      </c>
      <c r="F63" s="8" t="str">
        <f ca="1">INDEX(INDIRECT($1:$1),Table6[[#This Row],[//Table]])</f>
        <v>bt30cm100lsnuntana</v>
      </c>
      <c r="G63" s="4" t="str">
        <f ca="1">INDEX(INDIRECT($2:$2),Table6[//DB])</f>
        <v>Garisan BT 30cm</v>
      </c>
      <c r="H63" s="4" t="str">
        <f ca="1">INDEX(INDIRECT($2:$2),Table6[//DB])</f>
        <v>UNTANA</v>
      </c>
      <c r="I63" s="4" t="str">
        <f ca="1">INDEX(INDIRECT($2:$2),Table6[//DB])</f>
        <v>PPW</v>
      </c>
      <c r="J63" s="4" t="str">
        <f ca="1">INDEX(INDIRECT($2:$2),Table6[//DB])</f>
        <v>100 LSN</v>
      </c>
      <c r="K63" s="2">
        <f ca="1">SUMIF(Table1[NB NOTA_C_QTY_M],Table6[[#This Row],[NB NOTA_C_QTY]]&amp;$B$1,INDIRECT($1:$1))</f>
        <v>8</v>
      </c>
      <c r="L63" s="2">
        <f ca="1">SUMIF(Table1[NB NOTA_C_QTY_M],Table6[[#This Row],[NB NOTA_C_QTY]]&amp;$B$1,INDIRECT($1:$1))</f>
        <v>6</v>
      </c>
      <c r="M63" s="2">
        <f ca="1">Table6[[#This Row],[CTN]]-Table6[[#This Row],[B]]</f>
        <v>2</v>
      </c>
    </row>
    <row r="64" spans="1:13" hidden="1" x14ac:dyDescent="0.25">
      <c r="A64" s="1" t="s">
        <v>126</v>
      </c>
      <c r="D64" s="4">
        <f ca="1">MATCH(A:A,Table1[NB NOTA_C_QTY_M],0)</f>
        <v>560</v>
      </c>
      <c r="E64" s="8">
        <f ca="1">INDEX(INDIRECT($1:$1),Table6[//Table])</f>
        <v>1644</v>
      </c>
      <c r="F64" s="8" t="str">
        <f ca="1">INDEX(INDIRECT($1:$1),Table6[[#This Row],[//Table]])</f>
        <v>bt20cm100lsnuntana</v>
      </c>
      <c r="G64" s="4" t="str">
        <f ca="1">INDEX(INDIRECT($2:$2),Table6[//DB])</f>
        <v>Garisan BT 20cm</v>
      </c>
      <c r="H64" s="4" t="str">
        <f ca="1">INDEX(INDIRECT($2:$2),Table6[//DB])</f>
        <v>UNTANA</v>
      </c>
      <c r="I64" s="4" t="str">
        <f ca="1">INDEX(INDIRECT($2:$2),Table6[//DB])</f>
        <v>PPW</v>
      </c>
      <c r="J64" s="4" t="str">
        <f ca="1">INDEX(INDIRECT($2:$2),Table6[//DB])</f>
        <v>100 LSN</v>
      </c>
      <c r="K64" s="2">
        <f ca="1">SUMIF(Table1[NB NOTA_C_QTY_M],Table6[[#This Row],[NB NOTA_C_QTY]]&amp;$B$1,INDIRECT($1:$1))</f>
        <v>4</v>
      </c>
      <c r="L64" s="2">
        <f ca="1">SUMIF(Table1[NB NOTA_C_QTY_M],Table6[[#This Row],[NB NOTA_C_QTY]]&amp;$B$1,INDIRECT($1:$1))</f>
        <v>4</v>
      </c>
      <c r="M64" s="2">
        <f ca="1">Table6[[#This Row],[CTN]]-Table6[[#This Row],[B]]</f>
        <v>0</v>
      </c>
    </row>
    <row r="65" spans="1:13" x14ac:dyDescent="0.25">
      <c r="A65" s="1" t="s">
        <v>127</v>
      </c>
      <c r="D65" s="4">
        <f ca="1">MATCH(A:A,Table1[NB NOTA_C_QTY_M],0)</f>
        <v>561</v>
      </c>
      <c r="E65" s="8" t="e">
        <f ca="1">INDEX(INDIRECT($1:$1),Table6[//Table])</f>
        <v>#N/A</v>
      </c>
      <c r="F65" s="8" t="str">
        <f ca="1">INDEX(INDIRECT($1:$1),Table6[[#This Row],[//Table]])</f>
        <v>dust25x4500roluntana</v>
      </c>
      <c r="G65" s="4" t="e">
        <f ca="1">INDEX(INDIRECT($2:$2),Table6[//DB])</f>
        <v>#N/A</v>
      </c>
      <c r="H65" s="4" t="e">
        <f ca="1">INDEX(INDIRECT($2:$2),Table6[//DB])</f>
        <v>#N/A</v>
      </c>
      <c r="I65" s="4" t="e">
        <f ca="1">INDEX(INDIRECT($2:$2),Table6[//DB])</f>
        <v>#N/A</v>
      </c>
      <c r="J65" s="4" t="e">
        <f ca="1">INDEX(INDIRECT($2:$2),Table6[//DB])</f>
        <v>#N/A</v>
      </c>
      <c r="K65" s="2">
        <f ca="1">SUMIF(Table1[NB NOTA_C_QTY_M],Table6[[#This Row],[NB NOTA_C_QTY]]&amp;$B$1,INDIRECT($1:$1))</f>
        <v>2</v>
      </c>
      <c r="L65" s="2">
        <f ca="1">SUMIF(Table1[NB NOTA_C_QTY_M],Table6[[#This Row],[NB NOTA_C_QTY]]&amp;$B$1,INDIRECT($1:$1))</f>
        <v>0</v>
      </c>
      <c r="M65" s="2">
        <f ca="1">Table6[[#This Row],[CTN]]-Table6[[#This Row],[B]]</f>
        <v>2</v>
      </c>
    </row>
    <row r="66" spans="1:13" x14ac:dyDescent="0.25">
      <c r="A66" s="1" t="s">
        <v>128</v>
      </c>
      <c r="D66" s="4">
        <f ca="1">MATCH(A:A,Table1[NB NOTA_C_QTY_M],0)</f>
        <v>562</v>
      </c>
      <c r="E66" s="8" t="e">
        <f ca="1">INDEX(INDIRECT($1:$1),Table6[//Table])</f>
        <v>#N/A</v>
      </c>
      <c r="F66" s="8" t="str">
        <f ca="1">INDEX(INDIRECT($1:$1),Table6[[#This Row],[//Table]])</f>
        <v>pckb90585x21mobil2ssn120pcsuntana</v>
      </c>
      <c r="G66" s="4" t="e">
        <f ca="1">INDEX(INDIRECT($2:$2),Table6[//DB])</f>
        <v>#N/A</v>
      </c>
      <c r="H66" s="4" t="e">
        <f ca="1">INDEX(INDIRECT($2:$2),Table6[//DB])</f>
        <v>#N/A</v>
      </c>
      <c r="I66" s="4" t="e">
        <f ca="1">INDEX(INDIRECT($2:$2),Table6[//DB])</f>
        <v>#N/A</v>
      </c>
      <c r="J66" s="4" t="e">
        <f ca="1">INDEX(INDIRECT($2:$2),Table6[//DB])</f>
        <v>#N/A</v>
      </c>
      <c r="K66" s="2">
        <f ca="1">SUMIF(Table1[NB NOTA_C_QTY_M],Table6[[#This Row],[NB NOTA_C_QTY]]&amp;$B$1,INDIRECT($1:$1))</f>
        <v>10</v>
      </c>
      <c r="L66" s="2">
        <f ca="1">SUMIF(Table1[NB NOTA_C_QTY_M],Table6[[#This Row],[NB NOTA_C_QTY]]&amp;$B$1,INDIRECT($1:$1))</f>
        <v>1</v>
      </c>
      <c r="M66" s="2">
        <f ca="1">Table6[[#This Row],[CTN]]-Table6[[#This Row],[B]]</f>
        <v>9</v>
      </c>
    </row>
    <row r="67" spans="1:13" x14ac:dyDescent="0.25">
      <c r="A67" s="1" t="s">
        <v>129</v>
      </c>
      <c r="D67" s="4">
        <f ca="1">MATCH(A:A,Table1[NB NOTA_C_QTY_M],0)</f>
        <v>563</v>
      </c>
      <c r="E67" s="8" t="e">
        <f ca="1">INDEX(INDIRECT($1:$1),Table6[//Table])</f>
        <v>#N/A</v>
      </c>
      <c r="F67" s="8" t="str">
        <f ca="1">INDEX(INDIRECT($1:$1),Table6[[#This Row],[//Table]])</f>
        <v>bindernotegastab5cl1909college96pcsuntana</v>
      </c>
      <c r="G67" s="4" t="e">
        <f ca="1">INDEX(INDIRECT($2:$2),Table6[//DB])</f>
        <v>#N/A</v>
      </c>
      <c r="H67" s="4" t="e">
        <f ca="1">INDEX(INDIRECT($2:$2),Table6[//DB])</f>
        <v>#N/A</v>
      </c>
      <c r="I67" s="4" t="e">
        <f ca="1">INDEX(INDIRECT($2:$2),Table6[//DB])</f>
        <v>#N/A</v>
      </c>
      <c r="J67" s="4" t="e">
        <f ca="1">INDEX(INDIRECT($2:$2),Table6[//DB])</f>
        <v>#N/A</v>
      </c>
      <c r="K67" s="2">
        <f ca="1">SUMIF(Table1[NB NOTA_C_QTY_M],Table6[[#This Row],[NB NOTA_C_QTY]]&amp;$B$1,INDIRECT($1:$1))</f>
        <v>2</v>
      </c>
      <c r="L67" s="2">
        <f ca="1">SUMIF(Table1[NB NOTA_C_QTY_M],Table6[[#This Row],[NB NOTA_C_QTY]]&amp;$B$1,INDIRECT($1:$1))</f>
        <v>1</v>
      </c>
      <c r="M67" s="2">
        <f ca="1">Table6[[#This Row],[CTN]]-Table6[[#This Row],[B]]</f>
        <v>1</v>
      </c>
    </row>
    <row r="68" spans="1:13" x14ac:dyDescent="0.25">
      <c r="A68" s="1" t="s">
        <v>130</v>
      </c>
      <c r="D68" s="4">
        <f ca="1">MATCH(A:A,Table1[NB NOTA_C_QTY_M],0)</f>
        <v>564</v>
      </c>
      <c r="E68" s="8" t="e">
        <f ca="1">INDEX(INDIRECT($1:$1),Table6[//Table])</f>
        <v>#N/A</v>
      </c>
      <c r="F68" s="8" t="str">
        <f ca="1">INDEX(INDIRECT($1:$1),Table6[[#This Row],[//Table]])</f>
        <v>bindernotegastab5cm1909campus96pcsuntana</v>
      </c>
      <c r="G68" s="4" t="e">
        <f ca="1">INDEX(INDIRECT($2:$2),Table6[//DB])</f>
        <v>#N/A</v>
      </c>
      <c r="H68" s="4" t="e">
        <f ca="1">INDEX(INDIRECT($2:$2),Table6[//DB])</f>
        <v>#N/A</v>
      </c>
      <c r="I68" s="4" t="e">
        <f ca="1">INDEX(INDIRECT($2:$2),Table6[//DB])</f>
        <v>#N/A</v>
      </c>
      <c r="J68" s="4" t="e">
        <f ca="1">INDEX(INDIRECT($2:$2),Table6[//DB])</f>
        <v>#N/A</v>
      </c>
      <c r="K68" s="2">
        <f ca="1">SUMIF(Table1[NB NOTA_C_QTY_M],Table6[[#This Row],[NB NOTA_C_QTY]]&amp;$B$1,INDIRECT($1:$1))</f>
        <v>2</v>
      </c>
      <c r="L68" s="2">
        <f ca="1">SUMIF(Table1[NB NOTA_C_QTY_M],Table6[[#This Row],[NB NOTA_C_QTY]]&amp;$B$1,INDIRECT($1:$1))</f>
        <v>1</v>
      </c>
      <c r="M68" s="2">
        <f ca="1">Table6[[#This Row],[CTN]]-Table6[[#This Row],[B]]</f>
        <v>1</v>
      </c>
    </row>
    <row r="69" spans="1:13" hidden="1" x14ac:dyDescent="0.25">
      <c r="A69" s="1" t="s">
        <v>131</v>
      </c>
      <c r="D69" s="4">
        <f ca="1">MATCH(A:A,Table1[NB NOTA_C_QTY_M],0)</f>
        <v>565</v>
      </c>
      <c r="E69" s="8">
        <f ca="1">INDEX(INDIRECT($1:$1),Table6[//Table])</f>
        <v>1145</v>
      </c>
      <c r="F69" s="8" t="str">
        <f ca="1">INDEX(INDIRECT($1:$1),Table6[[#This Row],[//Table]])</f>
        <v>bindernotegastab5un1909university96pcsuntana</v>
      </c>
      <c r="G69" s="4" t="str">
        <f ca="1">INDEX(INDIRECT($2:$2),Table6[//DB])</f>
        <v>B Note Gasta B5-UN1909/ University</v>
      </c>
      <c r="H69" s="4" t="str">
        <f ca="1">INDEX(INDIRECT($2:$2),Table6[//DB])</f>
        <v>UNTANA</v>
      </c>
      <c r="I69" s="4" t="str">
        <f ca="1">INDEX(INDIRECT($2:$2),Table6[//DB])</f>
        <v>SBS</v>
      </c>
      <c r="J69" s="4" t="str">
        <f ca="1">INDEX(INDIRECT($2:$2),Table6[//DB])</f>
        <v>96 PCS</v>
      </c>
      <c r="K69" s="2">
        <f ca="1">SUMIF(Table1[NB NOTA_C_QTY_M],Table6[[#This Row],[NB NOTA_C_QTY]]&amp;$B$1,INDIRECT($1:$1))</f>
        <v>1</v>
      </c>
      <c r="L69" s="2">
        <f ca="1">SUMIF(Table1[NB NOTA_C_QTY_M],Table6[[#This Row],[NB NOTA_C_QTY]]&amp;$B$1,INDIRECT($1:$1))</f>
        <v>1</v>
      </c>
      <c r="M69" s="2">
        <f ca="1">Table6[[#This Row],[CTN]]-Table6[[#This Row],[B]]</f>
        <v>0</v>
      </c>
    </row>
    <row r="70" spans="1:13" x14ac:dyDescent="0.25">
      <c r="A70" s="1" t="s">
        <v>132</v>
      </c>
      <c r="D70" s="4">
        <f ca="1">MATCH(A:A,Table1[NB NOTA_C_QTY_M],0)</f>
        <v>566</v>
      </c>
      <c r="E70" s="8" t="e">
        <f ca="1">INDEX(INDIRECT($1:$1),Table6[//Table])</f>
        <v>#N/A</v>
      </c>
      <c r="F70" s="8" t="str">
        <f ca="1">INDEX(INDIRECT($1:$1),Table6[[#This Row],[//Table]])</f>
        <v>bindernotemicrotopa5bt36batik120pcsuntana</v>
      </c>
      <c r="G70" s="4" t="e">
        <f ca="1">INDEX(INDIRECT($2:$2),Table6[//DB])</f>
        <v>#N/A</v>
      </c>
      <c r="H70" s="4" t="e">
        <f ca="1">INDEX(INDIRECT($2:$2),Table6[//DB])</f>
        <v>#N/A</v>
      </c>
      <c r="I70" s="4" t="e">
        <f ca="1">INDEX(INDIRECT($2:$2),Table6[//DB])</f>
        <v>#N/A</v>
      </c>
      <c r="J70" s="4" t="e">
        <f ca="1">INDEX(INDIRECT($2:$2),Table6[//DB])</f>
        <v>#N/A</v>
      </c>
      <c r="K70" s="2">
        <f ca="1">SUMIF(Table1[NB NOTA_C_QTY_M],Table6[[#This Row],[NB NOTA_C_QTY]]&amp;$B$1,INDIRECT($1:$1))</f>
        <v>3</v>
      </c>
      <c r="L70" s="2">
        <f ca="1">SUMIF(Table1[NB NOTA_C_QTY_M],Table6[[#This Row],[NB NOTA_C_QTY]]&amp;$B$1,INDIRECT($1:$1))</f>
        <v>1</v>
      </c>
      <c r="M70" s="2">
        <f ca="1">Table6[[#This Row],[CTN]]-Table6[[#This Row],[B]]</f>
        <v>2</v>
      </c>
    </row>
    <row r="71" spans="1:13" x14ac:dyDescent="0.25">
      <c r="A71" s="1" t="s">
        <v>133</v>
      </c>
      <c r="D71" s="4">
        <f ca="1">MATCH(A:A,Table1[NB NOTA_C_QTY_M],0)</f>
        <v>567</v>
      </c>
      <c r="E71" s="8" t="e">
        <f ca="1">INDEX(INDIRECT($1:$1),Table6[//Table])</f>
        <v>#N/A</v>
      </c>
      <c r="F71" s="8" t="str">
        <f ca="1">INDEX(INDIRECT($1:$1),Table6[[#This Row],[//Table]])</f>
        <v>bindernotemicrotopa5cm36campus120pcsuntana</v>
      </c>
      <c r="G71" s="4" t="e">
        <f ca="1">INDEX(INDIRECT($2:$2),Table6[//DB])</f>
        <v>#N/A</v>
      </c>
      <c r="H71" s="4" t="e">
        <f ca="1">INDEX(INDIRECT($2:$2),Table6[//DB])</f>
        <v>#N/A</v>
      </c>
      <c r="I71" s="4" t="e">
        <f ca="1">INDEX(INDIRECT($2:$2),Table6[//DB])</f>
        <v>#N/A</v>
      </c>
      <c r="J71" s="4" t="e">
        <f ca="1">INDEX(INDIRECT($2:$2),Table6[//DB])</f>
        <v>#N/A</v>
      </c>
      <c r="K71" s="2">
        <f ca="1">SUMIF(Table1[NB NOTA_C_QTY_M],Table6[[#This Row],[NB NOTA_C_QTY]]&amp;$B$1,INDIRECT($1:$1))</f>
        <v>3</v>
      </c>
      <c r="L71" s="2">
        <f ca="1">SUMIF(Table1[NB NOTA_C_QTY_M],Table6[[#This Row],[NB NOTA_C_QTY]]&amp;$B$1,INDIRECT($1:$1))</f>
        <v>1</v>
      </c>
      <c r="M71" s="2">
        <f ca="1">Table6[[#This Row],[CTN]]-Table6[[#This Row],[B]]</f>
        <v>2</v>
      </c>
    </row>
    <row r="72" spans="1:13" x14ac:dyDescent="0.25">
      <c r="A72" s="1" t="s">
        <v>134</v>
      </c>
      <c r="D72" s="4">
        <f ca="1">MATCH(A:A,Table1[NB NOTA_C_QTY_M],0)</f>
        <v>568</v>
      </c>
      <c r="E72" s="8">
        <f ca="1">INDEX(INDIRECT($1:$1),Table6[//Table])</f>
        <v>1149</v>
      </c>
      <c r="F72" s="8" t="str">
        <f ca="1">INDEX(INDIRECT($1:$1),Table6[[#This Row],[//Table]])</f>
        <v>bindernotemicrotopa5ut35university120pcsuntana</v>
      </c>
      <c r="G72" s="4" t="str">
        <f ca="1">INDEX(INDIRECT($2:$2),Table6[//DB])</f>
        <v>B Note Microtop A5-UT35/ University</v>
      </c>
      <c r="H72" s="4" t="str">
        <f ca="1">INDEX(INDIRECT($2:$2),Table6[//DB])</f>
        <v>UNTANA</v>
      </c>
      <c r="I72" s="4" t="str">
        <f ca="1">INDEX(INDIRECT($2:$2),Table6[//DB])</f>
        <v>SBS</v>
      </c>
      <c r="J72" s="4" t="str">
        <f ca="1">INDEX(INDIRECT($2:$2),Table6[//DB])</f>
        <v>120 PCS</v>
      </c>
      <c r="K72" s="2">
        <f ca="1">SUMIF(Table1[NB NOTA_C_QTY_M],Table6[[#This Row],[NB NOTA_C_QTY]]&amp;$B$1,INDIRECT($1:$1))</f>
        <v>3</v>
      </c>
      <c r="L72" s="2">
        <f ca="1">SUMIF(Table1[NB NOTA_C_QTY_M],Table6[[#This Row],[NB NOTA_C_QTY]]&amp;$B$1,INDIRECT($1:$1))</f>
        <v>1</v>
      </c>
      <c r="M72" s="2">
        <f ca="1">Table6[[#This Row],[CTN]]-Table6[[#This Row],[B]]</f>
        <v>2</v>
      </c>
    </row>
    <row r="73" spans="1:13" x14ac:dyDescent="0.25">
      <c r="A73" s="1" t="s">
        <v>135</v>
      </c>
      <c r="D73" s="4">
        <f ca="1">MATCH(A:A,Table1[NB NOTA_C_QTY_M],0)</f>
        <v>569</v>
      </c>
      <c r="E73" s="8" t="e">
        <f ca="1">INDEX(INDIRECT($1:$1),Table6[//Table])</f>
        <v>#N/A</v>
      </c>
      <c r="F73" s="8" t="str">
        <f ca="1">INDEX(INDIRECT($1:$1),Table6[[#This Row],[//Table]])</f>
        <v>binderntegastaslipb5bt65batik96pcsuntana</v>
      </c>
      <c r="G73" s="4" t="e">
        <f ca="1">INDEX(INDIRECT($2:$2),Table6[//DB])</f>
        <v>#N/A</v>
      </c>
      <c r="H73" s="4" t="e">
        <f ca="1">INDEX(INDIRECT($2:$2),Table6[//DB])</f>
        <v>#N/A</v>
      </c>
      <c r="I73" s="4" t="e">
        <f ca="1">INDEX(INDIRECT($2:$2),Table6[//DB])</f>
        <v>#N/A</v>
      </c>
      <c r="J73" s="4" t="e">
        <f ca="1">INDEX(INDIRECT($2:$2),Table6[//DB])</f>
        <v>#N/A</v>
      </c>
      <c r="K73" s="2">
        <f ca="1">SUMIF(Table1[NB NOTA_C_QTY_M],Table6[[#This Row],[NB NOTA_C_QTY]]&amp;$B$1,INDIRECT($1:$1))</f>
        <v>2</v>
      </c>
      <c r="L73" s="2">
        <f ca="1">SUMIF(Table1[NB NOTA_C_QTY_M],Table6[[#This Row],[NB NOTA_C_QTY]]&amp;$B$1,INDIRECT($1:$1))</f>
        <v>1</v>
      </c>
      <c r="M73" s="2">
        <f ca="1">Table6[[#This Row],[CTN]]-Table6[[#This Row],[B]]</f>
        <v>1</v>
      </c>
    </row>
    <row r="74" spans="1:13" x14ac:dyDescent="0.25">
      <c r="A74" s="1" t="s">
        <v>136</v>
      </c>
      <c r="D74" s="4">
        <f ca="1">MATCH(A:A,Table1[NB NOTA_C_QTY_M],0)</f>
        <v>570</v>
      </c>
      <c r="E74" s="8">
        <f ca="1">INDEX(INDIRECT($1:$1),Table6[//Table])</f>
        <v>1138</v>
      </c>
      <c r="F74" s="8" t="str">
        <f ca="1">INDEX(INDIRECT($1:$1),Table6[[#This Row],[//Table]])</f>
        <v>bindernotegastaa5hp2005p72pcsuntana</v>
      </c>
      <c r="G74" s="4" t="str">
        <f ca="1">INDEX(INDIRECT($2:$2),Table6[//DB])</f>
        <v>B Note Gasta A5-HP-2005 P</v>
      </c>
      <c r="H74" s="4" t="str">
        <f ca="1">INDEX(INDIRECT($2:$2),Table6[//DB])</f>
        <v>UNTANA</v>
      </c>
      <c r="I74" s="4" t="str">
        <f ca="1">INDEX(INDIRECT($2:$2),Table6[//DB])</f>
        <v>SBS</v>
      </c>
      <c r="J74" s="4" t="str">
        <f ca="1">INDEX(INDIRECT($2:$2),Table6[//DB])</f>
        <v>72 PCS</v>
      </c>
      <c r="K74" s="2">
        <f ca="1">SUMIF(Table1[NB NOTA_C_QTY_M],Table6[[#This Row],[NB NOTA_C_QTY]]&amp;$B$1,INDIRECT($1:$1))</f>
        <v>3</v>
      </c>
      <c r="L74" s="2">
        <f ca="1">SUMIF(Table1[NB NOTA_C_QTY_M],Table6[[#This Row],[NB NOTA_C_QTY]]&amp;$B$1,INDIRECT($1:$1))</f>
        <v>1</v>
      </c>
      <c r="M74" s="2">
        <f ca="1">Table6[[#This Row],[CTN]]-Table6[[#This Row],[B]]</f>
        <v>2</v>
      </c>
    </row>
    <row r="75" spans="1:13" x14ac:dyDescent="0.25">
      <c r="A75" s="1" t="s">
        <v>137</v>
      </c>
      <c r="D75" s="4">
        <f ca="1">MATCH(A:A,Table1[NB NOTA_C_QTY_M],0)</f>
        <v>571</v>
      </c>
      <c r="E75" s="8" t="e">
        <f ca="1">INDEX(INDIRECT($1:$1),Table6[//Table])</f>
        <v>#N/A</v>
      </c>
      <c r="F75" s="8" t="str">
        <f ca="1">INDEX(INDIRECT($1:$1),Table6[[#This Row],[//Table]])</f>
        <v>bindernotegastappa5hp2006t72pcsuntana</v>
      </c>
      <c r="G75" s="4" t="e">
        <f ca="1">INDEX(INDIRECT($2:$2),Table6[//DB])</f>
        <v>#N/A</v>
      </c>
      <c r="H75" s="4" t="e">
        <f ca="1">INDEX(INDIRECT($2:$2),Table6[//DB])</f>
        <v>#N/A</v>
      </c>
      <c r="I75" s="4" t="e">
        <f ca="1">INDEX(INDIRECT($2:$2),Table6[//DB])</f>
        <v>#N/A</v>
      </c>
      <c r="J75" s="4" t="e">
        <f ca="1">INDEX(INDIRECT($2:$2),Table6[//DB])</f>
        <v>#N/A</v>
      </c>
      <c r="K75" s="2">
        <f ca="1">SUMIF(Table1[NB NOTA_C_QTY_M],Table6[[#This Row],[NB NOTA_C_QTY]]&amp;$B$1,INDIRECT($1:$1))</f>
        <v>3</v>
      </c>
      <c r="L75" s="2">
        <f ca="1">SUMIF(Table1[NB NOTA_C_QTY_M],Table6[[#This Row],[NB NOTA_C_QTY]]&amp;$B$1,INDIRECT($1:$1))</f>
        <v>1</v>
      </c>
      <c r="M75" s="2">
        <f ca="1">Table6[[#This Row],[CTN]]-Table6[[#This Row],[B]]</f>
        <v>2</v>
      </c>
    </row>
    <row r="76" spans="1:13" x14ac:dyDescent="0.25">
      <c r="A76" s="1" t="s">
        <v>138</v>
      </c>
      <c r="D76" s="4">
        <f ca="1">MATCH(A:A,Table1[NB NOTA_C_QTY_M],0)</f>
        <v>572</v>
      </c>
      <c r="E76" s="8" t="e">
        <f ca="1">INDEX(INDIRECT($1:$1),Table6[//Table])</f>
        <v>#N/A</v>
      </c>
      <c r="F76" s="8" t="str">
        <f ca="1">INDEX(INDIRECT($1:$1),Table6[[#This Row],[//Table]])</f>
        <v>bindernotegastappa5hp2007f72pcsuntana</v>
      </c>
      <c r="G76" s="4" t="e">
        <f ca="1">INDEX(INDIRECT($2:$2),Table6[//DB])</f>
        <v>#N/A</v>
      </c>
      <c r="H76" s="4" t="e">
        <f ca="1">INDEX(INDIRECT($2:$2),Table6[//DB])</f>
        <v>#N/A</v>
      </c>
      <c r="I76" s="4" t="e">
        <f ca="1">INDEX(INDIRECT($2:$2),Table6[//DB])</f>
        <v>#N/A</v>
      </c>
      <c r="J76" s="4" t="e">
        <f ca="1">INDEX(INDIRECT($2:$2),Table6[//DB])</f>
        <v>#N/A</v>
      </c>
      <c r="K76" s="2">
        <f ca="1">SUMIF(Table1[NB NOTA_C_QTY_M],Table6[[#This Row],[NB NOTA_C_QTY]]&amp;$B$1,INDIRECT($1:$1))</f>
        <v>6</v>
      </c>
      <c r="L76" s="2">
        <f ca="1">SUMIF(Table1[NB NOTA_C_QTY_M],Table6[[#This Row],[NB NOTA_C_QTY]]&amp;$B$1,INDIRECT($1:$1))</f>
        <v>1</v>
      </c>
      <c r="M76" s="2">
        <f ca="1">Table6[[#This Row],[CTN]]-Table6[[#This Row],[B]]</f>
        <v>5</v>
      </c>
    </row>
    <row r="77" spans="1:13" x14ac:dyDescent="0.25">
      <c r="A77" s="1" t="s">
        <v>139</v>
      </c>
      <c r="D77" s="4">
        <f ca="1">MATCH(A:A,Table1[NB NOTA_C_QTY_M],0)</f>
        <v>573</v>
      </c>
      <c r="E77" s="8" t="e">
        <f ca="1">INDEX(INDIRECT($1:$1),Table6[//Table])</f>
        <v>#N/A</v>
      </c>
      <c r="F77" s="8" t="str">
        <f ca="1">INDEX(INDIRECT($1:$1),Table6[[#This Row],[//Table]])</f>
        <v>bindernotea5hp2008pa5sr72pcsuntana</v>
      </c>
      <c r="G77" s="4" t="e">
        <f ca="1">INDEX(INDIRECT($2:$2),Table6[//DB])</f>
        <v>#N/A</v>
      </c>
      <c r="H77" s="4" t="e">
        <f ca="1">INDEX(INDIRECT($2:$2),Table6[//DB])</f>
        <v>#N/A</v>
      </c>
      <c r="I77" s="4" t="e">
        <f ca="1">INDEX(INDIRECT($2:$2),Table6[//DB])</f>
        <v>#N/A</v>
      </c>
      <c r="J77" s="4" t="e">
        <f ca="1">INDEX(INDIRECT($2:$2),Table6[//DB])</f>
        <v>#N/A</v>
      </c>
      <c r="K77" s="2">
        <f ca="1">SUMIF(Table1[NB NOTA_C_QTY_M],Table6[[#This Row],[NB NOTA_C_QTY]]&amp;$B$1,INDIRECT($1:$1))</f>
        <v>3</v>
      </c>
      <c r="L77" s="2">
        <f ca="1">SUMIF(Table1[NB NOTA_C_QTY_M],Table6[[#This Row],[NB NOTA_C_QTY]]&amp;$B$1,INDIRECT($1:$1))</f>
        <v>1</v>
      </c>
      <c r="M77" s="2">
        <f ca="1">Table6[[#This Row],[CTN]]-Table6[[#This Row],[B]]</f>
        <v>2</v>
      </c>
    </row>
    <row r="78" spans="1:13" x14ac:dyDescent="0.25">
      <c r="A78" s="1" t="s">
        <v>140</v>
      </c>
      <c r="D78" s="4">
        <f ca="1">MATCH(A:A,Table1[NB NOTA_C_QTY_M],0)</f>
        <v>574</v>
      </c>
      <c r="E78" s="8" t="e">
        <f ca="1">INDEX(INDIRECT($1:$1),Table6[//Table])</f>
        <v>#N/A</v>
      </c>
      <c r="F78" s="8" t="str">
        <f ca="1">INDEX(INDIRECT($1:$1),Table6[[#This Row],[//Table]])</f>
        <v>bindernotegastappa5hp2009t72pcsuntana</v>
      </c>
      <c r="G78" s="4" t="e">
        <f ca="1">INDEX(INDIRECT($2:$2),Table6[//DB])</f>
        <v>#N/A</v>
      </c>
      <c r="H78" s="4" t="e">
        <f ca="1">INDEX(INDIRECT($2:$2),Table6[//DB])</f>
        <v>#N/A</v>
      </c>
      <c r="I78" s="4" t="e">
        <f ca="1">INDEX(INDIRECT($2:$2),Table6[//DB])</f>
        <v>#N/A</v>
      </c>
      <c r="J78" s="4" t="e">
        <f ca="1">INDEX(INDIRECT($2:$2),Table6[//DB])</f>
        <v>#N/A</v>
      </c>
      <c r="K78" s="2">
        <f ca="1">SUMIF(Table1[NB NOTA_C_QTY_M],Table6[[#This Row],[NB NOTA_C_QTY]]&amp;$B$1,INDIRECT($1:$1))</f>
        <v>3</v>
      </c>
      <c r="L78" s="2">
        <f ca="1">SUMIF(Table1[NB NOTA_C_QTY_M],Table6[[#This Row],[NB NOTA_C_QTY]]&amp;$B$1,INDIRECT($1:$1))</f>
        <v>1</v>
      </c>
      <c r="M78" s="2">
        <f ca="1">Table6[[#This Row],[CTN]]-Table6[[#This Row],[B]]</f>
        <v>2</v>
      </c>
    </row>
    <row r="79" spans="1:13" x14ac:dyDescent="0.25">
      <c r="A79" s="1" t="s">
        <v>141</v>
      </c>
      <c r="D79" s="4">
        <f ca="1">MATCH(A:A,Table1[NB NOTA_C_QTY_M],0)</f>
        <v>575</v>
      </c>
      <c r="E79" s="8" t="e">
        <f ca="1">INDEX(INDIRECT($1:$1),Table6[//Table])</f>
        <v>#N/A</v>
      </c>
      <c r="F79" s="8" t="str">
        <f ca="1">INDEX(INDIRECT($1:$1),Table6[[#This Row],[//Table]])</f>
        <v>bindernotegastaa5p2001f72pcsuntana</v>
      </c>
      <c r="G79" s="4" t="e">
        <f ca="1">INDEX(INDIRECT($2:$2),Table6[//DB])</f>
        <v>#N/A</v>
      </c>
      <c r="H79" s="4" t="e">
        <f ca="1">INDEX(INDIRECT($2:$2),Table6[//DB])</f>
        <v>#N/A</v>
      </c>
      <c r="I79" s="4" t="e">
        <f ca="1">INDEX(INDIRECT($2:$2),Table6[//DB])</f>
        <v>#N/A</v>
      </c>
      <c r="J79" s="4" t="e">
        <f ca="1">INDEX(INDIRECT($2:$2),Table6[//DB])</f>
        <v>#N/A</v>
      </c>
      <c r="K79" s="2">
        <f ca="1">SUMIF(Table1[NB NOTA_C_QTY_M],Table6[[#This Row],[NB NOTA_C_QTY]]&amp;$B$1,INDIRECT($1:$1))</f>
        <v>3</v>
      </c>
      <c r="L79" s="2">
        <f ca="1">SUMIF(Table1[NB NOTA_C_QTY_M],Table6[[#This Row],[NB NOTA_C_QTY]]&amp;$B$1,INDIRECT($1:$1))</f>
        <v>1</v>
      </c>
      <c r="M79" s="2">
        <f ca="1">Table6[[#This Row],[CTN]]-Table6[[#This Row],[B]]</f>
        <v>2</v>
      </c>
    </row>
    <row r="80" spans="1:13" x14ac:dyDescent="0.25">
      <c r="A80" s="1" t="s">
        <v>142</v>
      </c>
      <c r="D80" s="4">
        <f ca="1">MATCH(A:A,Table1[NB NOTA_C_QTY_M],0)</f>
        <v>576</v>
      </c>
      <c r="E80" s="8" t="e">
        <f ca="1">INDEX(INDIRECT($1:$1),Table6[//Table])</f>
        <v>#N/A</v>
      </c>
      <c r="F80" s="8" t="str">
        <f ca="1">INDEX(INDIRECT($1:$1),Table6[[#This Row],[//Table]])</f>
        <v>bindernotegastaa5p2002p72pcsuntana</v>
      </c>
      <c r="G80" s="4" t="e">
        <f ca="1">INDEX(INDIRECT($2:$2),Table6[//DB])</f>
        <v>#N/A</v>
      </c>
      <c r="H80" s="4" t="e">
        <f ca="1">INDEX(INDIRECT($2:$2),Table6[//DB])</f>
        <v>#N/A</v>
      </c>
      <c r="I80" s="4" t="e">
        <f ca="1">INDEX(INDIRECT($2:$2),Table6[//DB])</f>
        <v>#N/A</v>
      </c>
      <c r="J80" s="4" t="e">
        <f ca="1">INDEX(INDIRECT($2:$2),Table6[//DB])</f>
        <v>#N/A</v>
      </c>
      <c r="K80" s="2">
        <f ca="1">SUMIF(Table1[NB NOTA_C_QTY_M],Table6[[#This Row],[NB NOTA_C_QTY]]&amp;$B$1,INDIRECT($1:$1))</f>
        <v>2</v>
      </c>
      <c r="L80" s="2">
        <f ca="1">SUMIF(Table1[NB NOTA_C_QTY_M],Table6[[#This Row],[NB NOTA_C_QTY]]&amp;$B$1,INDIRECT($1:$1))</f>
        <v>0</v>
      </c>
      <c r="M80" s="2">
        <f ca="1">Table6[[#This Row],[CTN]]-Table6[[#This Row],[B]]</f>
        <v>2</v>
      </c>
    </row>
    <row r="81" spans="1:13" x14ac:dyDescent="0.25">
      <c r="A81" s="1" t="s">
        <v>143</v>
      </c>
      <c r="D81" s="4">
        <f ca="1">MATCH(A:A,Table1[NB NOTA_C_QTY_M],0)</f>
        <v>577</v>
      </c>
      <c r="E81" s="8">
        <f ca="1">INDEX(INDIRECT($1:$1),Table6[//Table])</f>
        <v>1140</v>
      </c>
      <c r="F81" s="8" t="str">
        <f ca="1">INDEX(INDIRECT($1:$1),Table6[[#This Row],[//Table]])</f>
        <v>bindernotegastaa5p2002t72pcsuntana</v>
      </c>
      <c r="G81" s="4" t="str">
        <f ca="1">INDEX(INDIRECT($2:$2),Table6[//DB])</f>
        <v>B Note Gasta A5-P-2002 T</v>
      </c>
      <c r="H81" s="4" t="str">
        <f ca="1">INDEX(INDIRECT($2:$2),Table6[//DB])</f>
        <v>UNTANA</v>
      </c>
      <c r="I81" s="4" t="str">
        <f ca="1">INDEX(INDIRECT($2:$2),Table6[//DB])</f>
        <v>SBS</v>
      </c>
      <c r="J81" s="4" t="str">
        <f ca="1">INDEX(INDIRECT($2:$2),Table6[//DB])</f>
        <v>72 PCS</v>
      </c>
      <c r="K81" s="2">
        <f ca="1">SUMIF(Table1[NB NOTA_C_QTY_M],Table6[[#This Row],[NB NOTA_C_QTY]]&amp;$B$1,INDIRECT($1:$1))</f>
        <v>3</v>
      </c>
      <c r="L81" s="2">
        <f ca="1">SUMIF(Table1[NB NOTA_C_QTY_M],Table6[[#This Row],[NB NOTA_C_QTY]]&amp;$B$1,INDIRECT($1:$1))</f>
        <v>1</v>
      </c>
      <c r="M81" s="2">
        <f ca="1">Table6[[#This Row],[CTN]]-Table6[[#This Row],[B]]</f>
        <v>2</v>
      </c>
    </row>
    <row r="82" spans="1:13" x14ac:dyDescent="0.25">
      <c r="A82" s="1" t="s">
        <v>144</v>
      </c>
      <c r="D82" s="4">
        <f ca="1">MATCH(A:A,Table1[NB NOTA_C_QTY_M],0)</f>
        <v>578</v>
      </c>
      <c r="E82" s="8" t="e">
        <f ca="1">INDEX(INDIRECT($1:$1),Table6[//Table])</f>
        <v>#N/A</v>
      </c>
      <c r="F82" s="8" t="str">
        <f ca="1">INDEX(INDIRECT($1:$1),Table6[[#This Row],[//Table]])</f>
        <v>bindernotegastab5hp2605p48pcsuntana</v>
      </c>
      <c r="G82" s="4" t="e">
        <f ca="1">INDEX(INDIRECT($2:$2),Table6[//DB])</f>
        <v>#N/A</v>
      </c>
      <c r="H82" s="4" t="e">
        <f ca="1">INDEX(INDIRECT($2:$2),Table6[//DB])</f>
        <v>#N/A</v>
      </c>
      <c r="I82" s="4" t="e">
        <f ca="1">INDEX(INDIRECT($2:$2),Table6[//DB])</f>
        <v>#N/A</v>
      </c>
      <c r="J82" s="4" t="e">
        <f ca="1">INDEX(INDIRECT($2:$2),Table6[//DB])</f>
        <v>#N/A</v>
      </c>
      <c r="K82" s="2">
        <f ca="1">SUMIF(Table1[NB NOTA_C_QTY_M],Table6[[#This Row],[NB NOTA_C_QTY]]&amp;$B$1,INDIRECT($1:$1))</f>
        <v>2</v>
      </c>
      <c r="L82" s="2">
        <f ca="1">SUMIF(Table1[NB NOTA_C_QTY_M],Table6[[#This Row],[NB NOTA_C_QTY]]&amp;$B$1,INDIRECT($1:$1))</f>
        <v>1</v>
      </c>
      <c r="M82" s="2">
        <f ca="1">Table6[[#This Row],[CTN]]-Table6[[#This Row],[B]]</f>
        <v>1</v>
      </c>
    </row>
    <row r="83" spans="1:13" x14ac:dyDescent="0.25">
      <c r="A83" s="1" t="s">
        <v>145</v>
      </c>
      <c r="D83" s="4">
        <f ca="1">MATCH(A:A,Table1[NB NOTA_C_QTY_M],0)</f>
        <v>579</v>
      </c>
      <c r="E83" s="8" t="e">
        <f ca="1">INDEX(INDIRECT($1:$1),Table6[//Table])</f>
        <v>#N/A</v>
      </c>
      <c r="F83" s="8" t="str">
        <f ca="1">INDEX(INDIRECT($1:$1),Table6[[#This Row],[//Table]])</f>
        <v>bindernotegastab5hp2606t48pcsuntana</v>
      </c>
      <c r="G83" s="4" t="e">
        <f ca="1">INDEX(INDIRECT($2:$2),Table6[//DB])</f>
        <v>#N/A</v>
      </c>
      <c r="H83" s="4" t="e">
        <f ca="1">INDEX(INDIRECT($2:$2),Table6[//DB])</f>
        <v>#N/A</v>
      </c>
      <c r="I83" s="4" t="e">
        <f ca="1">INDEX(INDIRECT($2:$2),Table6[//DB])</f>
        <v>#N/A</v>
      </c>
      <c r="J83" s="4" t="e">
        <f ca="1">INDEX(INDIRECT($2:$2),Table6[//DB])</f>
        <v>#N/A</v>
      </c>
      <c r="K83" s="2">
        <f ca="1">SUMIF(Table1[NB NOTA_C_QTY_M],Table6[[#This Row],[NB NOTA_C_QTY]]&amp;$B$1,INDIRECT($1:$1))</f>
        <v>2</v>
      </c>
      <c r="L83" s="2">
        <f ca="1">SUMIF(Table1[NB NOTA_C_QTY_M],Table6[[#This Row],[NB NOTA_C_QTY]]&amp;$B$1,INDIRECT($1:$1))</f>
        <v>1</v>
      </c>
      <c r="M83" s="2">
        <f ca="1">Table6[[#This Row],[CTN]]-Table6[[#This Row],[B]]</f>
        <v>1</v>
      </c>
    </row>
    <row r="84" spans="1:13" x14ac:dyDescent="0.25">
      <c r="A84" s="1" t="s">
        <v>146</v>
      </c>
      <c r="D84" s="4">
        <f ca="1">MATCH(A:A,Table1[NB NOTA_C_QTY_M],0)</f>
        <v>580</v>
      </c>
      <c r="E84" s="8" t="e">
        <f ca="1">INDEX(INDIRECT($1:$1),Table6[//Table])</f>
        <v>#N/A</v>
      </c>
      <c r="F84" s="8" t="str">
        <f ca="1">INDEX(INDIRECT($1:$1),Table6[[#This Row],[//Table]])</f>
        <v>bindernotegastab5hp2607f48pcsuntana</v>
      </c>
      <c r="G84" s="4" t="e">
        <f ca="1">INDEX(INDIRECT($2:$2),Table6[//DB])</f>
        <v>#N/A</v>
      </c>
      <c r="H84" s="4" t="e">
        <f ca="1">INDEX(INDIRECT($2:$2),Table6[//DB])</f>
        <v>#N/A</v>
      </c>
      <c r="I84" s="4" t="e">
        <f ca="1">INDEX(INDIRECT($2:$2),Table6[//DB])</f>
        <v>#N/A</v>
      </c>
      <c r="J84" s="4" t="e">
        <f ca="1">INDEX(INDIRECT($2:$2),Table6[//DB])</f>
        <v>#N/A</v>
      </c>
      <c r="K84" s="2">
        <f ca="1">SUMIF(Table1[NB NOTA_C_QTY_M],Table6[[#This Row],[NB NOTA_C_QTY]]&amp;$B$1,INDIRECT($1:$1))</f>
        <v>2</v>
      </c>
      <c r="L84" s="2">
        <f ca="1">SUMIF(Table1[NB NOTA_C_QTY_M],Table6[[#This Row],[NB NOTA_C_QTY]]&amp;$B$1,INDIRECT($1:$1))</f>
        <v>1</v>
      </c>
      <c r="M84" s="2">
        <f ca="1">Table6[[#This Row],[CTN]]-Table6[[#This Row],[B]]</f>
        <v>1</v>
      </c>
    </row>
    <row r="85" spans="1:13" x14ac:dyDescent="0.25">
      <c r="A85" s="1" t="s">
        <v>147</v>
      </c>
      <c r="D85" s="4">
        <f ca="1">MATCH(A:A,Table1[NB NOTA_C_QTY_M],0)</f>
        <v>581</v>
      </c>
      <c r="E85" s="8">
        <f ca="1">INDEX(INDIRECT($1:$1),Table6[//Table])</f>
        <v>1142</v>
      </c>
      <c r="F85" s="8" t="str">
        <f ca="1">INDEX(INDIRECT($1:$1),Table6[[#This Row],[//Table]])</f>
        <v>bindernotegastab5p2601f48pcsuntana</v>
      </c>
      <c r="G85" s="4" t="str">
        <f ca="1">INDEX(INDIRECT($2:$2),Table6[//DB])</f>
        <v>B Note Gasta B5-P-2601 F</v>
      </c>
      <c r="H85" s="4" t="str">
        <f ca="1">INDEX(INDIRECT($2:$2),Table6[//DB])</f>
        <v>UNTANA</v>
      </c>
      <c r="I85" s="4" t="str">
        <f ca="1">INDEX(INDIRECT($2:$2),Table6[//DB])</f>
        <v>SBS</v>
      </c>
      <c r="J85" s="4" t="str">
        <f ca="1">INDEX(INDIRECT($2:$2),Table6[//DB])</f>
        <v>48 PCS</v>
      </c>
      <c r="K85" s="2">
        <f ca="1">SUMIF(Table1[NB NOTA_C_QTY_M],Table6[[#This Row],[NB NOTA_C_QTY]]&amp;$B$1,INDIRECT($1:$1))</f>
        <v>2</v>
      </c>
      <c r="L85" s="2">
        <f ca="1">SUMIF(Table1[NB NOTA_C_QTY_M],Table6[[#This Row],[NB NOTA_C_QTY]]&amp;$B$1,INDIRECT($1:$1))</f>
        <v>1</v>
      </c>
      <c r="M85" s="2">
        <f ca="1">Table6[[#This Row],[CTN]]-Table6[[#This Row],[B]]</f>
        <v>1</v>
      </c>
    </row>
    <row r="86" spans="1:13" hidden="1" x14ac:dyDescent="0.25">
      <c r="A86" s="1" t="s">
        <v>148</v>
      </c>
      <c r="D86" s="4">
        <f ca="1">MATCH(A:A,Table1[NB NOTA_C_QTY_M],0)</f>
        <v>582</v>
      </c>
      <c r="E86" s="8">
        <f ca="1">INDEX(INDIRECT($1:$1),Table6[//Table])</f>
        <v>1143</v>
      </c>
      <c r="F86" s="8" t="str">
        <f ca="1">INDEX(INDIRECT($1:$1),Table6[[#This Row],[//Table]])</f>
        <v>bindernotegastab5p2602p48pcsuntana</v>
      </c>
      <c r="G86" s="4" t="str">
        <f ca="1">INDEX(INDIRECT($2:$2),Table6[//DB])</f>
        <v>B Note Gasta B5-P-2602 P</v>
      </c>
      <c r="H86" s="4" t="str">
        <f ca="1">INDEX(INDIRECT($2:$2),Table6[//DB])</f>
        <v>UNTANA</v>
      </c>
      <c r="I86" s="4" t="str">
        <f ca="1">INDEX(INDIRECT($2:$2),Table6[//DB])</f>
        <v>SBS</v>
      </c>
      <c r="J86" s="4" t="str">
        <f ca="1">INDEX(INDIRECT($2:$2),Table6[//DB])</f>
        <v>48 PCS</v>
      </c>
      <c r="K86" s="2">
        <f ca="1">SUMIF(Table1[NB NOTA_C_QTY_M],Table6[[#This Row],[NB NOTA_C_QTY]]&amp;$B$1,INDIRECT($1:$1))</f>
        <v>1</v>
      </c>
      <c r="L86" s="2">
        <f ca="1">SUMIF(Table1[NB NOTA_C_QTY_M],Table6[[#This Row],[NB NOTA_C_QTY]]&amp;$B$1,INDIRECT($1:$1))</f>
        <v>1</v>
      </c>
      <c r="M86" s="2">
        <f ca="1">Table6[[#This Row],[CTN]]-Table6[[#This Row],[B]]</f>
        <v>0</v>
      </c>
    </row>
    <row r="87" spans="1:13" x14ac:dyDescent="0.25">
      <c r="A87" s="1" t="s">
        <v>149</v>
      </c>
      <c r="D87" s="4">
        <f ca="1">MATCH(A:A,Table1[NB NOTA_C_QTY_M],0)</f>
        <v>584</v>
      </c>
      <c r="E87" s="8" t="e">
        <f ca="1">INDEX(INDIRECT($1:$1),Table6[//Table])</f>
        <v>#N/A</v>
      </c>
      <c r="F87" s="8" t="str">
        <f ca="1">INDEX(INDIRECT($1:$1),Table6[[#This Row],[//Table]])</f>
        <v>bindernotegastaa5p2602t72pcsuntana</v>
      </c>
      <c r="G87" s="4" t="e">
        <f ca="1">INDEX(INDIRECT($2:$2),Table6[//DB])</f>
        <v>#N/A</v>
      </c>
      <c r="H87" s="4" t="e">
        <f ca="1">INDEX(INDIRECT($2:$2),Table6[//DB])</f>
        <v>#N/A</v>
      </c>
      <c r="I87" s="4" t="e">
        <f ca="1">INDEX(INDIRECT($2:$2),Table6[//DB])</f>
        <v>#N/A</v>
      </c>
      <c r="J87" s="4" t="e">
        <f ca="1">INDEX(INDIRECT($2:$2),Table6[//DB])</f>
        <v>#N/A</v>
      </c>
      <c r="K87" s="2">
        <f ca="1">SUMIF(Table1[NB NOTA_C_QTY_M],Table6[[#This Row],[NB NOTA_C_QTY]]&amp;$B$1,INDIRECT($1:$1))</f>
        <v>2</v>
      </c>
      <c r="L87" s="2">
        <f ca="1">SUMIF(Table1[NB NOTA_C_QTY_M],Table6[[#This Row],[NB NOTA_C_QTY]]&amp;$B$1,INDIRECT($1:$1))</f>
        <v>1</v>
      </c>
      <c r="M87" s="2">
        <f ca="1">Table6[[#This Row],[CTN]]-Table6[[#This Row],[B]]</f>
        <v>1</v>
      </c>
    </row>
    <row r="88" spans="1:13" x14ac:dyDescent="0.25">
      <c r="A88" s="1" t="s">
        <v>150</v>
      </c>
      <c r="D88" s="4">
        <f ca="1">MATCH(A:A,Table1[NB NOTA_C_QTY_M],0)</f>
        <v>585</v>
      </c>
      <c r="E88" s="8" t="e">
        <f ca="1">INDEX(INDIRECT($1:$1),Table6[//Table])</f>
        <v>#N/A</v>
      </c>
      <c r="F88" s="8" t="str">
        <f ca="1">INDEX(INDIRECT($1:$1),Table6[[#This Row],[//Table]])</f>
        <v>bindernotegastab5p2602t72pcsuntana</v>
      </c>
      <c r="G88" s="4" t="e">
        <f ca="1">INDEX(INDIRECT($2:$2),Table6[//DB])</f>
        <v>#N/A</v>
      </c>
      <c r="H88" s="4" t="e">
        <f ca="1">INDEX(INDIRECT($2:$2),Table6[//DB])</f>
        <v>#N/A</v>
      </c>
      <c r="I88" s="4" t="e">
        <f ca="1">INDEX(INDIRECT($2:$2),Table6[//DB])</f>
        <v>#N/A</v>
      </c>
      <c r="J88" s="4" t="e">
        <f ca="1">INDEX(INDIRECT($2:$2),Table6[//DB])</f>
        <v>#N/A</v>
      </c>
      <c r="K88" s="2">
        <f ca="1">SUMIF(Table1[NB NOTA_C_QTY_M],Table6[[#This Row],[NB NOTA_C_QTY]]&amp;$B$1,INDIRECT($1:$1))</f>
        <v>2</v>
      </c>
      <c r="L88" s="2">
        <f ca="1">SUMIF(Table1[NB NOTA_C_QTY_M],Table6[[#This Row],[NB NOTA_C_QTY]]&amp;$B$1,INDIRECT($1:$1))</f>
        <v>1</v>
      </c>
      <c r="M88" s="2">
        <f ca="1">Table6[[#This Row],[CTN]]-Table6[[#This Row],[B]]</f>
        <v>1</v>
      </c>
    </row>
    <row r="89" spans="1:13" x14ac:dyDescent="0.25">
      <c r="A89" s="1" t="s">
        <v>151</v>
      </c>
      <c r="D89" s="4">
        <f ca="1">MATCH(A:A,Table1[NB NOTA_C_QTY_M],0)</f>
        <v>586</v>
      </c>
      <c r="E89" s="8" t="e">
        <f ca="1">INDEX(INDIRECT($1:$1),Table6[//Table])</f>
        <v>#N/A</v>
      </c>
      <c r="F89" s="8" t="str">
        <f ca="1">INDEX(INDIRECT($1:$1),Table6[[#This Row],[//Table]])</f>
        <v>bindernotegastab5uni1909university96pcsuntana</v>
      </c>
      <c r="G89" s="4" t="e">
        <f ca="1">INDEX(INDIRECT($2:$2),Table6[//DB])</f>
        <v>#N/A</v>
      </c>
      <c r="H89" s="4" t="e">
        <f ca="1">INDEX(INDIRECT($2:$2),Table6[//DB])</f>
        <v>#N/A</v>
      </c>
      <c r="I89" s="4" t="e">
        <f ca="1">INDEX(INDIRECT($2:$2),Table6[//DB])</f>
        <v>#N/A</v>
      </c>
      <c r="J89" s="4" t="e">
        <f ca="1">INDEX(INDIRECT($2:$2),Table6[//DB])</f>
        <v>#N/A</v>
      </c>
      <c r="K89" s="2">
        <f ca="1">SUMIF(Table1[NB NOTA_C_QTY_M],Table6[[#This Row],[NB NOTA_C_QTY]]&amp;$B$1,INDIRECT($1:$1))</f>
        <v>1</v>
      </c>
      <c r="L89" s="2">
        <f ca="1">SUMIF(Table1[NB NOTA_C_QTY_M],Table6[[#This Row],[NB NOTA_C_QTY]]&amp;$B$1,INDIRECT($1:$1))</f>
        <v>0</v>
      </c>
      <c r="M89" s="2">
        <f ca="1">Table6[[#This Row],[CTN]]-Table6[[#This Row],[B]]</f>
        <v>1</v>
      </c>
    </row>
    <row r="90" spans="1:13" x14ac:dyDescent="0.25">
      <c r="A90" s="1" t="s">
        <v>152</v>
      </c>
      <c r="D90" s="4">
        <f ca="1">MATCH(A:A,Table1[NB NOTA_C_QTY_M],0)</f>
        <v>587</v>
      </c>
      <c r="E90" s="8" t="e">
        <f ca="1">INDEX(INDIRECT($1:$1),Table6[//Table])</f>
        <v>#N/A</v>
      </c>
      <c r="F90" s="8" t="str">
        <f ca="1">INDEX(INDIRECT($1:$1),Table6[[#This Row],[//Table]])</f>
        <v>vtecstandbooks60setuntana</v>
      </c>
      <c r="G90" s="4" t="e">
        <f ca="1">INDEX(INDIRECT($2:$2),Table6[//DB])</f>
        <v>#N/A</v>
      </c>
      <c r="H90" s="4" t="e">
        <f ca="1">INDEX(INDIRECT($2:$2),Table6[//DB])</f>
        <v>#N/A</v>
      </c>
      <c r="I90" s="4" t="e">
        <f ca="1">INDEX(INDIRECT($2:$2),Table6[//DB])</f>
        <v>#N/A</v>
      </c>
      <c r="J90" s="4" t="e">
        <f ca="1">INDEX(INDIRECT($2:$2),Table6[//DB])</f>
        <v>#N/A</v>
      </c>
      <c r="K90" s="2">
        <f ca="1">SUMIF(Table1[NB NOTA_C_QTY_M],Table6[[#This Row],[NB NOTA_C_QTY]]&amp;$B$1,INDIRECT($1:$1))</f>
        <v>51</v>
      </c>
      <c r="L90" s="2">
        <f ca="1">SUMIF(Table1[NB NOTA_C_QTY_M],Table6[[#This Row],[NB NOTA_C_QTY]]&amp;$B$1,INDIRECT($1:$1))</f>
        <v>0</v>
      </c>
      <c r="M90" s="2">
        <f ca="1">Table6[[#This Row],[CTN]]-Table6[[#This Row],[B]]</f>
        <v>51</v>
      </c>
    </row>
    <row r="91" spans="1:13" x14ac:dyDescent="0.25">
      <c r="A91" s="1" t="s">
        <v>39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opLeftCell="A4" workbookViewId="0">
      <selection activeCell="E57" sqref="E57"/>
    </sheetView>
  </sheetViews>
  <sheetFormatPr defaultRowHeight="15" x14ac:dyDescent="0.25"/>
  <cols>
    <col min="1" max="2" width="4" customWidth="1"/>
    <col min="3" max="3" width="5.5703125" customWidth="1"/>
    <col min="4" max="4" width="40.5703125" customWidth="1"/>
    <col min="5" max="5" width="12" customWidth="1"/>
    <col min="6" max="6" width="25.28515625" customWidth="1"/>
    <col min="7" max="7" width="4.42578125" customWidth="1"/>
    <col min="9" max="9" width="10" customWidth="1"/>
    <col min="10" max="10" width="12.140625" customWidth="1"/>
    <col min="11" max="11" width="8.42578125" customWidth="1"/>
  </cols>
  <sheetData>
    <row r="1" spans="1:11" x14ac:dyDescent="0.25">
      <c r="A1" t="s">
        <v>30</v>
      </c>
      <c r="B1" t="s">
        <v>46</v>
      </c>
      <c r="C1" t="s">
        <v>48</v>
      </c>
      <c r="D1" t="s">
        <v>45</v>
      </c>
      <c r="E1" t="s">
        <v>6</v>
      </c>
      <c r="F1" t="s">
        <v>7</v>
      </c>
      <c r="G1" s="2" t="s">
        <v>44</v>
      </c>
      <c r="H1" s="2" t="s">
        <v>43</v>
      </c>
      <c r="I1" t="s">
        <v>42</v>
      </c>
      <c r="J1" t="s">
        <v>41</v>
      </c>
      <c r="K1" s="2" t="s">
        <v>40</v>
      </c>
    </row>
    <row r="2" spans="1:11" x14ac:dyDescent="0.25">
      <c r="A2">
        <v>1</v>
      </c>
      <c r="B2">
        <f ca="1">MATCH(MG_1[ID_1],Table1[ID_1],0)</f>
        <v>10</v>
      </c>
      <c r="C2" t="e">
        <f ca="1">INDEX(#REF!,MG_1[//])</f>
        <v>#REF!</v>
      </c>
      <c r="D2" t="str">
        <f ca="1">INDEX(Table1[NB BM],MG_1[//])</f>
        <v>Buku Mewarnai Jumbo Fancy Angka &amp; Huruf</v>
      </c>
      <c r="E2" t="str">
        <f ca="1">INDEX(Table1[FAKTUR],MG_1[//])</f>
        <v>UNTANA</v>
      </c>
      <c r="F2" t="str">
        <f ca="1">INDEX(Table1[SUPPLIER],MG_1[//])</f>
        <v>SURYA PRATAMA</v>
      </c>
      <c r="G2" s="2">
        <f ca="1">INDEX(Table1[CTN_MG_1],MG_1[//])</f>
        <v>4</v>
      </c>
      <c r="H2" s="2" t="str">
        <f ca="1">INDEX(Table1[QTY_ECER_MG_1],MG_1[[#This Row],[//]])&amp;" "&amp;INDEX(Table1[STN_ECER_MG_1],MG_1[[#This Row],[//]])</f>
        <v xml:space="preserve"> </v>
      </c>
      <c r="I2" s="4"/>
      <c r="J2" s="4"/>
      <c r="K2" s="2">
        <f ca="1">SUM(MG_1[[#This Row],[MASUK]]-SUM(MG_1[[#This Row],[KELUAR]:[BONGKAR]]))</f>
        <v>4</v>
      </c>
    </row>
    <row r="3" spans="1:11" x14ac:dyDescent="0.25">
      <c r="A3">
        <v>2</v>
      </c>
      <c r="B3">
        <f ca="1">MATCH(MG_1[ID_1],Table1[ID_1],0)</f>
        <v>11</v>
      </c>
      <c r="C3" t="e">
        <f ca="1">INDEX(#REF!,MG_1[//])</f>
        <v>#REF!</v>
      </c>
      <c r="D3" t="str">
        <f ca="1">INDEX(Table1[NB BM],MG_1[//])</f>
        <v>Meja Ipad Import Jumbo Karakter</v>
      </c>
      <c r="E3" t="str">
        <f ca="1">INDEX(Table1[FAKTUR],MG_1[//])</f>
        <v>UNTANA</v>
      </c>
      <c r="F3" t="str">
        <f ca="1">INDEX(Table1[SUPPLIER],MG_1[//])</f>
        <v>SAPUTRO OFFICE</v>
      </c>
      <c r="G3" s="2">
        <f ca="1">INDEX(Table1[CTN_MG_1],MG_1[//])</f>
        <v>30</v>
      </c>
      <c r="H3" s="2" t="str">
        <f ca="1">INDEX(Table1[QTY_ECER_MG_1],MG_1[[#This Row],[//]])&amp;" "&amp;INDEX(Table1[STN_ECER_MG_1],MG_1[[#This Row],[//]])</f>
        <v xml:space="preserve"> </v>
      </c>
      <c r="I3" s="4"/>
      <c r="J3" s="4"/>
      <c r="K3" s="2">
        <f ca="1">SUM(MG_1[[#This Row],[MASUK]]-SUM(MG_1[[#This Row],[KELUAR]:[BONGKAR]]))</f>
        <v>30</v>
      </c>
    </row>
    <row r="4" spans="1:11" x14ac:dyDescent="0.25">
      <c r="A4">
        <v>3</v>
      </c>
      <c r="B4">
        <f ca="1">MATCH(MG_1[ID_1],Table1[ID_1],0)</f>
        <v>12</v>
      </c>
      <c r="C4" t="e">
        <f ca="1">INDEX(#REF!,MG_1[//])</f>
        <v>#REF!</v>
      </c>
      <c r="D4" t="str">
        <f ca="1">INDEX(Table1[NB BM],MG_1[//])</f>
        <v>Clip Board Kayu Enter</v>
      </c>
      <c r="E4" t="str">
        <f ca="1">INDEX(Table1[FAKTUR],MG_1[//])</f>
        <v>UNTANA</v>
      </c>
      <c r="F4" t="str">
        <f ca="1">INDEX(Table1[SUPPLIER],MG_1[//])</f>
        <v>ETJ</v>
      </c>
      <c r="G4" s="2">
        <f ca="1">INDEX(Table1[CTN_MG_1],MG_1[//])</f>
        <v>5</v>
      </c>
      <c r="H4" s="2" t="str">
        <f ca="1">INDEX(Table1[QTY_ECER_MG_1],MG_1[[#This Row],[//]])&amp;" "&amp;INDEX(Table1[STN_ECER_MG_1],MG_1[[#This Row],[//]])</f>
        <v xml:space="preserve"> </v>
      </c>
      <c r="I4" s="4"/>
      <c r="J4" s="4"/>
      <c r="K4" s="2">
        <f ca="1">SUM(MG_1[[#This Row],[MASUK]]-SUM(MG_1[[#This Row],[KELUAR]:[BONGKAR]]))</f>
        <v>5</v>
      </c>
    </row>
    <row r="5" spans="1:11" x14ac:dyDescent="0.25">
      <c r="A5">
        <v>4</v>
      </c>
      <c r="B5">
        <f ca="1">MATCH(MG_1[ID_1],Table1[ID_1],0)</f>
        <v>13</v>
      </c>
      <c r="C5" t="e">
        <f ca="1">INDEX(#REF!,MG_1[//])</f>
        <v>#REF!</v>
      </c>
      <c r="D5" t="str">
        <f ca="1">INDEX(Table1[NB BM],MG_1[//])</f>
        <v>Mika Enter 12 x 18</v>
      </c>
      <c r="E5" t="str">
        <f ca="1">INDEX(Table1[FAKTUR],MG_1[//])</f>
        <v>UNTANA</v>
      </c>
      <c r="F5" t="str">
        <f ca="1">INDEX(Table1[SUPPLIER],MG_1[//])</f>
        <v>ETJ</v>
      </c>
      <c r="G5" s="2">
        <f ca="1">INDEX(Table1[CTN_MG_1],MG_1[//])</f>
        <v>1</v>
      </c>
      <c r="H5" s="2" t="str">
        <f ca="1">INDEX(Table1[QTY_ECER_MG_1],MG_1[[#This Row],[//]])&amp;" "&amp;INDEX(Table1[STN_ECER_MG_1],MG_1[[#This Row],[//]])</f>
        <v xml:space="preserve"> </v>
      </c>
      <c r="I5" s="4"/>
      <c r="J5" s="4"/>
      <c r="K5" s="2">
        <f ca="1">SUM(MG_1[[#This Row],[MASUK]]-SUM(MG_1[[#This Row],[KELUAR]:[BONGKAR]]))</f>
        <v>1</v>
      </c>
    </row>
    <row r="6" spans="1:11" x14ac:dyDescent="0.25">
      <c r="A6">
        <v>5</v>
      </c>
      <c r="B6">
        <f ca="1">MATCH(MG_1[ID_1],Table1[ID_1],0)</f>
        <v>14</v>
      </c>
      <c r="C6" t="e">
        <f ca="1">INDEX(#REF!,MG_1[//])</f>
        <v>#REF!</v>
      </c>
      <c r="D6" t="str">
        <f ca="1">INDEX(Table1[NB BM],MG_1[//])</f>
        <v>Stabillo TF-1145 Live Colour Pastel</v>
      </c>
      <c r="E6" t="str">
        <f ca="1">INDEX(Table1[FAKTUR],MG_1[//])</f>
        <v>UNTANA</v>
      </c>
      <c r="F6" t="str">
        <f ca="1">INDEX(Table1[SUPPLIER],MG_1[//])</f>
        <v>DUTA BUANA</v>
      </c>
      <c r="G6" s="2">
        <f ca="1">INDEX(Table1[CTN_MG_1],MG_1[//])</f>
        <v>3</v>
      </c>
      <c r="H6" s="2" t="str">
        <f ca="1">INDEX(Table1[QTY_ECER_MG_1],MG_1[[#This Row],[//]])&amp;" "&amp;INDEX(Table1[STN_ECER_MG_1],MG_1[[#This Row],[//]])</f>
        <v xml:space="preserve"> </v>
      </c>
      <c r="I6" s="4"/>
      <c r="J6" s="4"/>
      <c r="K6" s="2">
        <f ca="1">SUM(MG_1[[#This Row],[MASUK]]-SUM(MG_1[[#This Row],[KELUAR]:[BONGKAR]]))</f>
        <v>3</v>
      </c>
    </row>
    <row r="7" spans="1:11" x14ac:dyDescent="0.25">
      <c r="A7">
        <v>6</v>
      </c>
      <c r="B7">
        <f ca="1">MATCH(MG_1[ID_1],Table1[ID_1],0)</f>
        <v>15</v>
      </c>
      <c r="C7" t="e">
        <f ca="1">INDEX(#REF!,MG_1[//])</f>
        <v>#REF!</v>
      </c>
      <c r="D7" t="str">
        <f ca="1">INDEX(Table1[NB BM],MG_1[//])</f>
        <v>Bp gel TF-1191 hitek 0.3mm Hitam</v>
      </c>
      <c r="E7" t="str">
        <f ca="1">INDEX(Table1[FAKTUR],MG_1[//])</f>
        <v>UNTANA</v>
      </c>
      <c r="F7" t="str">
        <f ca="1">INDEX(Table1[SUPPLIER],MG_1[//])</f>
        <v>DUTA BUANA</v>
      </c>
      <c r="G7" s="2">
        <f ca="1">INDEX(Table1[CTN_MG_1],MG_1[//])</f>
        <v>3</v>
      </c>
      <c r="H7" s="2" t="str">
        <f ca="1">INDEX(Table1[QTY_ECER_MG_1],MG_1[[#This Row],[//]])&amp;" "&amp;INDEX(Table1[STN_ECER_MG_1],MG_1[[#This Row],[//]])</f>
        <v xml:space="preserve"> </v>
      </c>
      <c r="I7" s="4"/>
      <c r="J7" s="4"/>
      <c r="K7" s="2">
        <f ca="1">SUM(MG_1[[#This Row],[MASUK]]-SUM(MG_1[[#This Row],[KELUAR]:[BONGKAR]]))</f>
        <v>3</v>
      </c>
    </row>
    <row r="8" spans="1:11" x14ac:dyDescent="0.25">
      <c r="A8">
        <v>7</v>
      </c>
      <c r="B8">
        <f ca="1">MATCH(MG_1[ID_1],Table1[ID_1],0)</f>
        <v>16</v>
      </c>
      <c r="C8" t="e">
        <f ca="1">INDEX(#REF!,MG_1[//])</f>
        <v>#REF!</v>
      </c>
      <c r="D8" t="str">
        <f ca="1">INDEX(Table1[NB BM],MG_1[//])</f>
        <v>Bp gel TF-1191 hitek 0.3mm Hitam</v>
      </c>
      <c r="E8" t="str">
        <f ca="1">INDEX(Table1[FAKTUR],MG_1[//])</f>
        <v>UNTANA</v>
      </c>
      <c r="F8" t="str">
        <f ca="1">INDEX(Table1[SUPPLIER],MG_1[//])</f>
        <v>DUTA BUANA</v>
      </c>
      <c r="G8" s="2">
        <f ca="1">INDEX(Table1[CTN_MG_1],MG_1[//])</f>
        <v>3</v>
      </c>
      <c r="H8" s="2" t="str">
        <f ca="1">INDEX(Table1[QTY_ECER_MG_1],MG_1[[#This Row],[//]])&amp;" "&amp;INDEX(Table1[STN_ECER_MG_1],MG_1[[#This Row],[//]])</f>
        <v xml:space="preserve"> </v>
      </c>
      <c r="I8" s="4"/>
      <c r="J8" s="4"/>
      <c r="K8" s="2">
        <f ca="1">SUM(MG_1[[#This Row],[MASUK]]-SUM(MG_1[[#This Row],[KELUAR]:[BONGKAR]]))</f>
        <v>3</v>
      </c>
    </row>
    <row r="9" spans="1:11" x14ac:dyDescent="0.25">
      <c r="A9">
        <v>8</v>
      </c>
      <c r="B9">
        <f ca="1">MATCH(MG_1[ID_1],Table1[ID_1],0)</f>
        <v>17</v>
      </c>
      <c r="C9" t="e">
        <f ca="1">INDEX(#REF!,MG_1[//])</f>
        <v>#REF!</v>
      </c>
      <c r="D9" t="str">
        <f ca="1">INDEX(Table1[NB BM],MG_1[//])</f>
        <v>Bp gel TF-1190 hitek 0.3mm biru</v>
      </c>
      <c r="E9" t="str">
        <f ca="1">INDEX(Table1[FAKTUR],MG_1[//])</f>
        <v>UNTANA</v>
      </c>
      <c r="F9" t="str">
        <f ca="1">INDEX(Table1[SUPPLIER],MG_1[//])</f>
        <v>DUTA BUANA</v>
      </c>
      <c r="G9" s="2">
        <f ca="1">INDEX(Table1[CTN_MG_1],MG_1[//])</f>
        <v>3</v>
      </c>
      <c r="H9" s="2" t="str">
        <f ca="1">INDEX(Table1[QTY_ECER_MG_1],MG_1[[#This Row],[//]])&amp;" "&amp;INDEX(Table1[STN_ECER_MG_1],MG_1[[#This Row],[//]])</f>
        <v xml:space="preserve"> </v>
      </c>
      <c r="I9" s="4"/>
      <c r="J9" s="4"/>
      <c r="K9" s="2">
        <f ca="1">SUM(MG_1[[#This Row],[MASUK]]-SUM(MG_1[[#This Row],[KELUAR]:[BONGKAR]]))</f>
        <v>3</v>
      </c>
    </row>
    <row r="10" spans="1:11" x14ac:dyDescent="0.25">
      <c r="A10">
        <v>9</v>
      </c>
      <c r="B10">
        <f ca="1">MATCH(MG_1[ID_1],Table1[ID_1],0)</f>
        <v>18</v>
      </c>
      <c r="C10" t="e">
        <f ca="1">INDEX(#REF!,MG_1[//])</f>
        <v>#REF!</v>
      </c>
      <c r="D10" t="str">
        <f ca="1">INDEX(Table1[NB BM],MG_1[//])</f>
        <v>Pc klg LPY 99-10/ 8x21.5x4.5/ 3S/ D</v>
      </c>
      <c r="E10" t="str">
        <f ca="1">INDEX(Table1[FAKTUR],MG_1[//])</f>
        <v>UNTANA</v>
      </c>
      <c r="F10" t="str">
        <f ca="1">INDEX(Table1[SUPPLIER],MG_1[//])</f>
        <v>SBS</v>
      </c>
      <c r="G10" s="2">
        <f ca="1">INDEX(Table1[CTN_MG_1],MG_1[//])</f>
        <v>5</v>
      </c>
      <c r="H10" s="2" t="str">
        <f ca="1">INDEX(Table1[QTY_ECER_MG_1],MG_1[[#This Row],[//]])&amp;" "&amp;INDEX(Table1[STN_ECER_MG_1],MG_1[[#This Row],[//]])</f>
        <v xml:space="preserve"> </v>
      </c>
      <c r="I10" s="4"/>
      <c r="J10" s="4"/>
      <c r="K10" s="2">
        <f ca="1">SUM(MG_1[[#This Row],[MASUK]]-SUM(MG_1[[#This Row],[KELUAR]:[BONGKAR]]))</f>
        <v>5</v>
      </c>
    </row>
    <row r="11" spans="1:11" x14ac:dyDescent="0.25">
      <c r="A11">
        <v>10</v>
      </c>
      <c r="B11">
        <f ca="1">MATCH(MG_1[ID_1],Table1[ID_1],0)</f>
        <v>19</v>
      </c>
      <c r="C11" t="e">
        <f ca="1">INDEX(#REF!,MG_1[//])</f>
        <v>#REF!</v>
      </c>
      <c r="D11" t="str">
        <f ca="1">INDEX(Table1[NB BM],MG_1[//])</f>
        <v>Tipe-ex MT 737 A</v>
      </c>
      <c r="E11" t="str">
        <f ca="1">INDEX(Table1[FAKTUR],MG_1[//])</f>
        <v>UNTANA</v>
      </c>
      <c r="F11" t="str">
        <f ca="1">INDEX(Table1[SUPPLIER],MG_1[//])</f>
        <v>SBS</v>
      </c>
      <c r="G11" s="2">
        <f ca="1">INDEX(Table1[CTN_MG_1],MG_1[//])</f>
        <v>7</v>
      </c>
      <c r="H11" s="2" t="str">
        <f ca="1">INDEX(Table1[QTY_ECER_MG_1],MG_1[[#This Row],[//]])&amp;" "&amp;INDEX(Table1[STN_ECER_MG_1],MG_1[[#This Row],[//]])</f>
        <v xml:space="preserve"> </v>
      </c>
      <c r="I11" s="4"/>
      <c r="J11" s="4"/>
      <c r="K11" s="2">
        <f ca="1">SUM(MG_1[[#This Row],[MASUK]]-SUM(MG_1[[#This Row],[KELUAR]:[BONGKAR]]))</f>
        <v>7</v>
      </c>
    </row>
    <row r="12" spans="1:11" x14ac:dyDescent="0.25">
      <c r="A12">
        <v>11</v>
      </c>
      <c r="B12">
        <f ca="1">MATCH(MG_1[ID_1],Table1[ID_1],0)</f>
        <v>20</v>
      </c>
      <c r="C12" t="e">
        <f ca="1">INDEX(#REF!,MG_1[//])</f>
        <v>#REF!</v>
      </c>
      <c r="D12" t="str">
        <f ca="1">INDEX(Table1[NB BM],MG_1[//])</f>
        <v>Garisan BT-123 A</v>
      </c>
      <c r="E12" t="str">
        <f ca="1">INDEX(Table1[FAKTUR],MG_1[//])</f>
        <v>UNTANA</v>
      </c>
      <c r="F12" t="str">
        <f ca="1">INDEX(Table1[SUPPLIER],MG_1[//])</f>
        <v>PPW</v>
      </c>
      <c r="G12" s="2">
        <f ca="1">INDEX(Table1[CTN_MG_1],MG_1[//])</f>
        <v>1</v>
      </c>
      <c r="H12" s="2" t="str">
        <f ca="1">INDEX(Table1[QTY_ECER_MG_1],MG_1[[#This Row],[//]])&amp;" "&amp;INDEX(Table1[STN_ECER_MG_1],MG_1[[#This Row],[//]])</f>
        <v xml:space="preserve"> </v>
      </c>
      <c r="I12" s="4"/>
      <c r="J12" s="4"/>
      <c r="K12" s="2">
        <f ca="1">SUM(MG_1[[#This Row],[MASUK]]-SUM(MG_1[[#This Row],[KELUAR]:[BONGKAR]]))</f>
        <v>1</v>
      </c>
    </row>
    <row r="13" spans="1:11" x14ac:dyDescent="0.25">
      <c r="A13">
        <v>12</v>
      </c>
      <c r="B13">
        <f ca="1">MATCH(MG_1[ID_1],Table1[ID_1],0)</f>
        <v>21</v>
      </c>
      <c r="C13" t="e">
        <f ca="1">INDEX(#REF!,MG_1[//])</f>
        <v>#REF!</v>
      </c>
      <c r="D13" t="str">
        <f ca="1">INDEX(Table1[NB BM],MG_1[//])</f>
        <v>Garisan BT 172-06 Besar</v>
      </c>
      <c r="E13" t="str">
        <f ca="1">INDEX(Table1[FAKTUR],MG_1[//])</f>
        <v>UNTANA</v>
      </c>
      <c r="F13" t="str">
        <f ca="1">INDEX(Table1[SUPPLIER],MG_1[//])</f>
        <v>PPW</v>
      </c>
      <c r="G13" s="2">
        <f ca="1">INDEX(Table1[CTN_MG_1],MG_1[//])</f>
        <v>1</v>
      </c>
      <c r="H13" s="2" t="str">
        <f ca="1">INDEX(Table1[QTY_ECER_MG_1],MG_1[[#This Row],[//]])&amp;" "&amp;INDEX(Table1[STN_ECER_MG_1],MG_1[[#This Row],[//]])</f>
        <v xml:space="preserve"> </v>
      </c>
      <c r="I13" s="4"/>
      <c r="J13" s="4"/>
      <c r="K13" s="2">
        <f ca="1">SUM(MG_1[[#This Row],[MASUK]]-SUM(MG_1[[#This Row],[KELUAR]:[BONGKAR]]))</f>
        <v>1</v>
      </c>
    </row>
    <row r="14" spans="1:11" x14ac:dyDescent="0.25">
      <c r="A14">
        <v>13</v>
      </c>
      <c r="B14">
        <f ca="1">MATCH(MG_1[ID_1],Table1[ID_1],0)</f>
        <v>22</v>
      </c>
      <c r="C14" t="e">
        <f ca="1">INDEX(#REF!,MG_1[//])</f>
        <v>#REF!</v>
      </c>
      <c r="D14" t="str">
        <f ca="1">INDEX(Table1[NB BM],MG_1[//])</f>
        <v>Garisan BT 30cm</v>
      </c>
      <c r="E14" t="str">
        <f ca="1">INDEX(Table1[FAKTUR],MG_1[//])</f>
        <v>UNTANA</v>
      </c>
      <c r="F14" t="str">
        <f ca="1">INDEX(Table1[SUPPLIER],MG_1[//])</f>
        <v>PPW</v>
      </c>
      <c r="G14" s="2">
        <f ca="1">INDEX(Table1[CTN_MG_1],MG_1[//])</f>
        <v>5</v>
      </c>
      <c r="H14" s="2" t="str">
        <f ca="1">INDEX(Table1[QTY_ECER_MG_1],MG_1[[#This Row],[//]])&amp;" "&amp;INDEX(Table1[STN_ECER_MG_1],MG_1[[#This Row],[//]])</f>
        <v xml:space="preserve"> </v>
      </c>
      <c r="I14" s="4"/>
      <c r="J14" s="4"/>
      <c r="K14" s="2">
        <f ca="1">SUM(MG_1[[#This Row],[MASUK]]-SUM(MG_1[[#This Row],[KELUAR]:[BONGKAR]]))</f>
        <v>5</v>
      </c>
    </row>
    <row r="15" spans="1:11" x14ac:dyDescent="0.25">
      <c r="A15">
        <v>14</v>
      </c>
      <c r="B15">
        <f ca="1">MATCH(MG_1[ID_1],Table1[ID_1],0)</f>
        <v>23</v>
      </c>
      <c r="C15" t="e">
        <f ca="1">INDEX(#REF!,MG_1[//])</f>
        <v>#REF!</v>
      </c>
      <c r="D15" t="str">
        <f ca="1">INDEX(Table1[NB BM],MG_1[//])</f>
        <v>Balon Smile Kuning 20X5 LKS 3200SK</v>
      </c>
      <c r="E15" t="str">
        <f ca="1">INDEX(Table1[FAKTUR],MG_1[//])</f>
        <v>UNTANA</v>
      </c>
      <c r="F15" t="str">
        <f ca="1">INDEX(Table1[SUPPLIER],MG_1[//])</f>
        <v>PSM</v>
      </c>
      <c r="G15" s="2">
        <f ca="1">INDEX(Table1[CTN_MG_1],MG_1[//])</f>
        <v>2</v>
      </c>
      <c r="H15" s="2" t="str">
        <f ca="1">INDEX(Table1[QTY_ECER_MG_1],MG_1[[#This Row],[//]])&amp;" "&amp;INDEX(Table1[STN_ECER_MG_1],MG_1[[#This Row],[//]])</f>
        <v xml:space="preserve"> </v>
      </c>
      <c r="I15" s="4"/>
      <c r="J15" s="4"/>
      <c r="K15" s="2">
        <f ca="1">SUM(MG_1[[#This Row],[MASUK]]-SUM(MG_1[[#This Row],[KELUAR]:[BONGKAR]]))</f>
        <v>2</v>
      </c>
    </row>
    <row r="16" spans="1:11" x14ac:dyDescent="0.25">
      <c r="A16">
        <v>15</v>
      </c>
      <c r="B16">
        <f ca="1">MATCH(MG_1[ID_1],Table1[ID_1],0)</f>
        <v>24</v>
      </c>
      <c r="C16" t="e">
        <f ca="1">INDEX(#REF!,MG_1[//])</f>
        <v>#REF!</v>
      </c>
      <c r="D16" t="str">
        <f ca="1">INDEX(Table1[NB BM],MG_1[//])</f>
        <v>Balon FS HS Warna 20X5 LKF 3200HBW</v>
      </c>
      <c r="E16" t="str">
        <f ca="1">INDEX(Table1[FAKTUR],MG_1[//])</f>
        <v>UNTANA</v>
      </c>
      <c r="F16" t="str">
        <f ca="1">INDEX(Table1[SUPPLIER],MG_1[//])</f>
        <v>PSM</v>
      </c>
      <c r="G16" s="2">
        <f ca="1">INDEX(Table1[CTN_MG_1],MG_1[//])</f>
        <v>2</v>
      </c>
      <c r="H16" s="2" t="str">
        <f ca="1">INDEX(Table1[QTY_ECER_MG_1],MG_1[[#This Row],[//]])&amp;" "&amp;INDEX(Table1[STN_ECER_MG_1],MG_1[[#This Row],[//]])</f>
        <v xml:space="preserve"> </v>
      </c>
      <c r="I16" s="4"/>
      <c r="J16" s="4"/>
      <c r="K16" s="2">
        <f ca="1">SUM(MG_1[[#This Row],[MASUK]]-SUM(MG_1[[#This Row],[KELUAR]:[BONGKAR]]))</f>
        <v>2</v>
      </c>
    </row>
    <row r="17" spans="1:11" x14ac:dyDescent="0.25">
      <c r="A17">
        <v>16</v>
      </c>
      <c r="B17">
        <f ca="1">MATCH(MG_1[ID_1],Table1[ID_1],0)</f>
        <v>25</v>
      </c>
      <c r="C17" t="e">
        <f ca="1">INDEX(#REF!,MG_1[//])</f>
        <v>#REF!</v>
      </c>
      <c r="D17" t="str">
        <f ca="1">INDEX(Table1[NB BM],MG_1[//])</f>
        <v>Balon macaron 1228 20x5 LKM 2800</v>
      </c>
      <c r="E17" t="str">
        <f ca="1">INDEX(Table1[FAKTUR],MG_1[//])</f>
        <v>UNTANA</v>
      </c>
      <c r="F17" t="str">
        <f ca="1">INDEX(Table1[SUPPLIER],MG_1[//])</f>
        <v>PSM</v>
      </c>
      <c r="G17" s="2">
        <f ca="1">INDEX(Table1[CTN_MG_1],MG_1[//])</f>
        <v>1</v>
      </c>
      <c r="H17" s="2" t="str">
        <f ca="1">INDEX(Table1[QTY_ECER_MG_1],MG_1[[#This Row],[//]])&amp;" "&amp;INDEX(Table1[STN_ECER_MG_1],MG_1[[#This Row],[//]])</f>
        <v xml:space="preserve"> </v>
      </c>
      <c r="I17" s="4"/>
      <c r="J17" s="4"/>
      <c r="K17" s="2">
        <f ca="1">SUM(MG_1[[#This Row],[MASUK]]-SUM(MG_1[[#This Row],[KELUAR]:[BONGKAR]]))</f>
        <v>1</v>
      </c>
    </row>
    <row r="18" spans="1:11" x14ac:dyDescent="0.25">
      <c r="A18">
        <v>17</v>
      </c>
      <c r="B18">
        <f ca="1">MATCH(MG_1[ID_1],Table1[ID_1],0)</f>
        <v>26</v>
      </c>
      <c r="C18" t="e">
        <f ca="1">INDEX(#REF!,MG_1[//])</f>
        <v>#REF!</v>
      </c>
      <c r="D18" t="str">
        <f ca="1">INDEX(Table1[NB BM],MG_1[//])</f>
        <v>Balon Macaron 1022 LKM 2200</v>
      </c>
      <c r="E18" t="str">
        <f ca="1">INDEX(Table1[FAKTUR],MG_1[//])</f>
        <v>UNTANA</v>
      </c>
      <c r="F18" t="str">
        <f ca="1">INDEX(Table1[SUPPLIER],MG_1[//])</f>
        <v>PSM</v>
      </c>
      <c r="G18" s="2">
        <f ca="1">INDEX(Table1[CTN_MG_1],MG_1[//])</f>
        <v>1</v>
      </c>
      <c r="H18" s="2" t="str">
        <f ca="1">INDEX(Table1[QTY_ECER_MG_1],MG_1[[#This Row],[//]])&amp;" "&amp;INDEX(Table1[STN_ECER_MG_1],MG_1[[#This Row],[//]])</f>
        <v xml:space="preserve"> </v>
      </c>
      <c r="I18" s="4"/>
      <c r="J18" s="4"/>
      <c r="K18" s="2">
        <f ca="1">SUM(MG_1[[#This Row],[MASUK]]-SUM(MG_1[[#This Row],[KELUAR]:[BONGKAR]]))</f>
        <v>1</v>
      </c>
    </row>
    <row r="19" spans="1:11" x14ac:dyDescent="0.25">
      <c r="A19">
        <v>18</v>
      </c>
      <c r="B19">
        <f ca="1">MATCH(MG_1[ID_1],Table1[ID_1],0)</f>
        <v>27</v>
      </c>
      <c r="C19" t="e">
        <f ca="1">INDEX(#REF!,MG_1[//])</f>
        <v>#REF!</v>
      </c>
      <c r="D19" t="str">
        <f ca="1">INDEX(Table1[NB BM],MG_1[//])</f>
        <v>Balon Kilap 1022 20X5 LKP 2200</v>
      </c>
      <c r="E19" t="str">
        <f ca="1">INDEX(Table1[FAKTUR],MG_1[//])</f>
        <v>UNTANA</v>
      </c>
      <c r="F19" t="str">
        <f ca="1">INDEX(Table1[SUPPLIER],MG_1[//])</f>
        <v>PSM</v>
      </c>
      <c r="G19" s="2">
        <f ca="1">INDEX(Table1[CTN_MG_1],MG_1[//])</f>
        <v>1</v>
      </c>
      <c r="H19" s="2" t="str">
        <f ca="1">INDEX(Table1[QTY_ECER_MG_1],MG_1[[#This Row],[//]])&amp;" "&amp;INDEX(Table1[STN_ECER_MG_1],MG_1[[#This Row],[//]])</f>
        <v xml:space="preserve"> </v>
      </c>
      <c r="I19" s="4"/>
      <c r="J19" s="4"/>
      <c r="K19" s="2">
        <f ca="1">SUM(MG_1[[#This Row],[MASUK]]-SUM(MG_1[[#This Row],[KELUAR]:[BONGKAR]]))</f>
        <v>1</v>
      </c>
    </row>
    <row r="20" spans="1:11" x14ac:dyDescent="0.25">
      <c r="A20">
        <v>19</v>
      </c>
      <c r="B20">
        <f ca="1">MATCH(MG_1[ID_1],Table1[ID_1],0)</f>
        <v>28</v>
      </c>
      <c r="C20" t="e">
        <f ca="1">INDEX(#REF!,MG_1[//])</f>
        <v>#REF!</v>
      </c>
      <c r="D20" t="str">
        <f ca="1">INDEX(Table1[NB BM],MG_1[//])</f>
        <v>Balon Kilap 1232 20X5 LKP 3200</v>
      </c>
      <c r="E20" t="str">
        <f ca="1">INDEX(Table1[FAKTUR],MG_1[//])</f>
        <v>UNTANA</v>
      </c>
      <c r="F20" t="str">
        <f ca="1">INDEX(Table1[SUPPLIER],MG_1[//])</f>
        <v>PSM</v>
      </c>
      <c r="G20" s="2">
        <f ca="1">INDEX(Table1[CTN_MG_1],MG_1[//])</f>
        <v>2</v>
      </c>
      <c r="H20" s="2" t="str">
        <f ca="1">INDEX(Table1[QTY_ECER_MG_1],MG_1[[#This Row],[//]])&amp;" "&amp;INDEX(Table1[STN_ECER_MG_1],MG_1[[#This Row],[//]])</f>
        <v xml:space="preserve"> </v>
      </c>
      <c r="I20" s="4"/>
      <c r="J20" s="4"/>
      <c r="K20" s="2">
        <f ca="1">SUM(MG_1[[#This Row],[MASUK]]-SUM(MG_1[[#This Row],[KELUAR]:[BONGKAR]]))</f>
        <v>2</v>
      </c>
    </row>
    <row r="21" spans="1:11" x14ac:dyDescent="0.25">
      <c r="A21">
        <v>20</v>
      </c>
      <c r="B21">
        <f ca="1">MATCH(MG_1[ID_1],Table1[ID_1],0)</f>
        <v>29</v>
      </c>
      <c r="C21" t="e">
        <f ca="1">INDEX(#REF!,MG_1[//])</f>
        <v>#REF!</v>
      </c>
      <c r="D21" t="str">
        <f ca="1">INDEX(Table1[NB BM],MG_1[//])</f>
        <v>Balon Love 1022 20x5 LKL 2200</v>
      </c>
      <c r="E21" t="str">
        <f ca="1">INDEX(Table1[FAKTUR],MG_1[//])</f>
        <v>UNTANA</v>
      </c>
      <c r="F21" t="str">
        <f ca="1">INDEX(Table1[SUPPLIER],MG_1[//])</f>
        <v>PSM</v>
      </c>
      <c r="G21" s="2">
        <f ca="1">INDEX(Table1[CTN_MG_1],MG_1[//])</f>
        <v>2</v>
      </c>
      <c r="H21" s="2" t="str">
        <f ca="1">INDEX(Table1[QTY_ECER_MG_1],MG_1[[#This Row],[//]])&amp;" "&amp;INDEX(Table1[STN_ECER_MG_1],MG_1[[#This Row],[//]])</f>
        <v xml:space="preserve"> </v>
      </c>
      <c r="I21" s="4"/>
      <c r="J21" s="4"/>
      <c r="K21" s="2">
        <f ca="1">SUM(MG_1[[#This Row],[MASUK]]-SUM(MG_1[[#This Row],[KELUAR]:[BONGKAR]]))</f>
        <v>2</v>
      </c>
    </row>
    <row r="22" spans="1:11" hidden="1" x14ac:dyDescent="0.25">
      <c r="A22">
        <v>21</v>
      </c>
      <c r="B22">
        <f ca="1">MATCH(MG_1[ID_1],Table1[ID_1],0)</f>
        <v>30</v>
      </c>
      <c r="C22" t="e">
        <f ca="1">INDEX(#REF!,MG_1[//])</f>
        <v>#REF!</v>
      </c>
      <c r="D22" t="str">
        <f ca="1">INDEX(Table1[NB BM],MG_1[//])</f>
        <v>Tipe-ex JK CT-522 PTL</v>
      </c>
      <c r="E22" t="str">
        <f ca="1">INDEX(Table1[FAKTUR],MG_1[//])</f>
        <v>ARTO MORO</v>
      </c>
      <c r="F22" t="str">
        <f ca="1">INDEX(Table1[SUPPLIER],MG_1[//])</f>
        <v>ATALI</v>
      </c>
      <c r="G22" s="2">
        <f ca="1">INDEX(Table1[CTN_MG_1],MG_1[//])</f>
        <v>2</v>
      </c>
      <c r="H22" s="2" t="str">
        <f ca="1">INDEX(Table1[QTY_ECER_MG_1],MG_1[[#This Row],[//]])&amp;" "&amp;INDEX(Table1[STN_ECER_MG_1],MG_1[[#This Row],[//]])</f>
        <v xml:space="preserve"> </v>
      </c>
      <c r="I22" s="4"/>
      <c r="J22" s="4"/>
      <c r="K22" s="2">
        <f ca="1">SUM(MG_1[[#This Row],[MASUK]]-SUM(MG_1[[#This Row],[KELUAR]:[BONGKAR]]))</f>
        <v>2</v>
      </c>
    </row>
    <row r="23" spans="1:11" hidden="1" x14ac:dyDescent="0.25">
      <c r="A23">
        <v>22</v>
      </c>
      <c r="B23">
        <f ca="1">MATCH(MG_1[ID_1],Table1[ID_1],0)</f>
        <v>31</v>
      </c>
      <c r="C23" t="e">
        <f ca="1">INDEX(#REF!,MG_1[//])</f>
        <v>#REF!</v>
      </c>
      <c r="D23" t="str">
        <f ca="1">INDEX(Table1[NB BM],MG_1[//])</f>
        <v>Isi cutter JK L-150M MH</v>
      </c>
      <c r="E23" t="str">
        <f ca="1">INDEX(Table1[FAKTUR],MG_1[//])</f>
        <v>ARTO MORO</v>
      </c>
      <c r="F23" t="str">
        <f ca="1">INDEX(Table1[SUPPLIER],MG_1[//])</f>
        <v>ATALI</v>
      </c>
      <c r="G23" s="2">
        <f ca="1">INDEX(Table1[CTN_MG_1],MG_1[//])</f>
        <v>1</v>
      </c>
      <c r="H23" s="2" t="str">
        <f ca="1">INDEX(Table1[QTY_ECER_MG_1],MG_1[[#This Row],[//]])&amp;" "&amp;INDEX(Table1[STN_ECER_MG_1],MG_1[[#This Row],[//]])</f>
        <v xml:space="preserve"> </v>
      </c>
      <c r="I23" s="4"/>
      <c r="J23" s="4"/>
      <c r="K23" s="2">
        <f ca="1">SUM(MG_1[[#This Row],[MASUK]]-SUM(MG_1[[#This Row],[KELUAR]:[BONGKAR]]))</f>
        <v>1</v>
      </c>
    </row>
    <row r="24" spans="1:11" hidden="1" x14ac:dyDescent="0.25">
      <c r="A24">
        <v>23</v>
      </c>
      <c r="B24">
        <f ca="1">MATCH(MG_1[ID_1],Table1[ID_1],0)</f>
        <v>32</v>
      </c>
      <c r="C24" t="e">
        <f ca="1">INDEX(#REF!,MG_1[//])</f>
        <v>#REF!</v>
      </c>
      <c r="D24" t="str">
        <f ca="1">INDEX(Table1[NB BM],MG_1[//])</f>
        <v>Mesin label harga JK MX-5500 M</v>
      </c>
      <c r="E24" t="str">
        <f ca="1">INDEX(Table1[FAKTUR],MG_1[//])</f>
        <v>ARTO MORO</v>
      </c>
      <c r="F24" t="str">
        <f ca="1">INDEX(Table1[SUPPLIER],MG_1[//])</f>
        <v>ATALI</v>
      </c>
      <c r="G24" s="2">
        <f ca="1">INDEX(Table1[CTN_MG_1],MG_1[//])</f>
        <v>1</v>
      </c>
      <c r="H24" s="2" t="str">
        <f ca="1">INDEX(Table1[QTY_ECER_MG_1],MG_1[[#This Row],[//]])&amp;" "&amp;INDEX(Table1[STN_ECER_MG_1],MG_1[[#This Row],[//]])</f>
        <v xml:space="preserve"> </v>
      </c>
      <c r="I24" s="4"/>
      <c r="J24" s="4"/>
      <c r="K24" s="2">
        <f ca="1">SUM(MG_1[[#This Row],[MASUK]]-SUM(MG_1[[#This Row],[KELUAR]:[BONGKAR]]))</f>
        <v>1</v>
      </c>
    </row>
    <row r="25" spans="1:11" hidden="1" x14ac:dyDescent="0.25">
      <c r="A25">
        <v>24</v>
      </c>
      <c r="B25">
        <f ca="1">MATCH(MG_1[ID_1],Table1[ID_1],0)</f>
        <v>33</v>
      </c>
      <c r="C25" t="e">
        <f ca="1">INDEX(#REF!,MG_1[//])</f>
        <v>#REF!</v>
      </c>
      <c r="D25" t="str">
        <f ca="1">INDEX(Table1[NB BM],MG_1[//])</f>
        <v>Jangka set JK MS-55</v>
      </c>
      <c r="E25" t="str">
        <f ca="1">INDEX(Table1[FAKTUR],MG_1[//])</f>
        <v>ARTO MORO</v>
      </c>
      <c r="F25" t="str">
        <f ca="1">INDEX(Table1[SUPPLIER],MG_1[//])</f>
        <v>ATALI</v>
      </c>
      <c r="G25" s="2">
        <f ca="1">INDEX(Table1[CTN_MG_1],MG_1[//])</f>
        <v>1</v>
      </c>
      <c r="H25" s="2" t="str">
        <f ca="1">INDEX(Table1[QTY_ECER_MG_1],MG_1[[#This Row],[//]])&amp;" "&amp;INDEX(Table1[STN_ECER_MG_1],MG_1[[#This Row],[//]])</f>
        <v xml:space="preserve"> </v>
      </c>
      <c r="I25" s="4"/>
      <c r="J25" s="4"/>
      <c r="K25" s="2">
        <f ca="1">SUM(MG_1[[#This Row],[MASUK]]-SUM(MG_1[[#This Row],[KELUAR]:[BONGKAR]]))</f>
        <v>1</v>
      </c>
    </row>
    <row r="26" spans="1:11" hidden="1" x14ac:dyDescent="0.25">
      <c r="A26">
        <v>25</v>
      </c>
      <c r="B26">
        <f ca="1">MATCH(MG_1[ID_1],Table1[ID_1],0)</f>
        <v>34</v>
      </c>
      <c r="C26" t="e">
        <f ca="1">INDEX(#REF!,MG_1[//])</f>
        <v>#REF!</v>
      </c>
      <c r="D26" t="str">
        <f ca="1">INDEX(Table1[NB BM],MG_1[//])</f>
        <v>Jangka set JK MS-75</v>
      </c>
      <c r="E26" t="str">
        <f ca="1">INDEX(Table1[FAKTUR],MG_1[//])</f>
        <v>ARTO MORO</v>
      </c>
      <c r="F26" t="str">
        <f ca="1">INDEX(Table1[SUPPLIER],MG_1[//])</f>
        <v>ATALI</v>
      </c>
      <c r="G26" s="2">
        <f ca="1">INDEX(Table1[CTN_MG_1],MG_1[//])</f>
        <v>1</v>
      </c>
      <c r="H26" s="2" t="str">
        <f ca="1">INDEX(Table1[QTY_ECER_MG_1],MG_1[[#This Row],[//]])&amp;" "&amp;INDEX(Table1[STN_ECER_MG_1],MG_1[[#This Row],[//]])</f>
        <v xml:space="preserve"> </v>
      </c>
      <c r="I26" s="4"/>
      <c r="J26" s="4"/>
      <c r="K26" s="2">
        <f ca="1">SUM(MG_1[[#This Row],[MASUK]]-SUM(MG_1[[#This Row],[KELUAR]:[BONGKAR]]))</f>
        <v>1</v>
      </c>
    </row>
    <row r="27" spans="1:11" hidden="1" x14ac:dyDescent="0.25">
      <c r="A27">
        <v>26</v>
      </c>
      <c r="B27">
        <f ca="1">MATCH(MG_1[ID_1],Table1[ID_1],0)</f>
        <v>35</v>
      </c>
      <c r="C27" t="e">
        <f ca="1">INDEX(#REF!,MG_1[//])</f>
        <v>#REF!</v>
      </c>
      <c r="D27" t="str">
        <f ca="1">INDEX(Table1[NB BM],MG_1[//])</f>
        <v>Tipe-ex JK-101 A</v>
      </c>
      <c r="E27" t="str">
        <f ca="1">INDEX(Table1[FAKTUR],MG_1[//])</f>
        <v>ARTO MORO</v>
      </c>
      <c r="F27" t="str">
        <f ca="1">INDEX(Table1[SUPPLIER],MG_1[//])</f>
        <v>ATALI</v>
      </c>
      <c r="G27" s="2">
        <f ca="1">INDEX(Table1[CTN_MG_1],MG_1[//])</f>
        <v>2</v>
      </c>
      <c r="H27" s="2" t="str">
        <f ca="1">INDEX(Table1[QTY_ECER_MG_1],MG_1[[#This Row],[//]])&amp;" "&amp;INDEX(Table1[STN_ECER_MG_1],MG_1[[#This Row],[//]])</f>
        <v xml:space="preserve"> </v>
      </c>
      <c r="I27" s="4"/>
      <c r="J27" s="4"/>
      <c r="K27" s="2">
        <f ca="1">SUM(MG_1[[#This Row],[MASUK]]-SUM(MG_1[[#This Row],[KELUAR]:[BONGKAR]]))</f>
        <v>2</v>
      </c>
    </row>
    <row r="28" spans="1:11" hidden="1" x14ac:dyDescent="0.25">
      <c r="A28">
        <v>27</v>
      </c>
      <c r="B28">
        <f ca="1">MATCH(MG_1[ID_1],Table1[ID_1],0)</f>
        <v>36</v>
      </c>
      <c r="C28" t="e">
        <f ca="1">INDEX(#REF!,MG_1[//])</f>
        <v>#REF!</v>
      </c>
      <c r="D28" t="str">
        <f ca="1">INDEX(Table1[NB BM],MG_1[//])</f>
        <v>Bp JK BP-349-12 Vokus Trans Hitam</v>
      </c>
      <c r="E28" t="str">
        <f ca="1">INDEX(Table1[FAKTUR],MG_1[//])</f>
        <v>ARTO MORO</v>
      </c>
      <c r="F28" t="str">
        <f ca="1">INDEX(Table1[SUPPLIER],MG_1[//])</f>
        <v>ATALI</v>
      </c>
      <c r="G28" s="2">
        <f ca="1">INDEX(Table1[CTN_MG_1],MG_1[//])</f>
        <v>0</v>
      </c>
      <c r="H28" s="2" t="str">
        <f ca="1">INDEX(Table1[QTY_ECER_MG_1],MG_1[[#This Row],[//]])&amp;" "&amp;INDEX(Table1[STN_ECER_MG_1],MG_1[[#This Row],[//]])</f>
        <v>144 PCS</v>
      </c>
      <c r="I28" s="4"/>
      <c r="J28" s="4"/>
      <c r="K28" s="2">
        <f ca="1">SUM(MG_1[[#This Row],[MASUK]]-SUM(MG_1[[#This Row],[KELUAR]:[BONGKAR]]))</f>
        <v>0</v>
      </c>
    </row>
    <row r="29" spans="1:11" hidden="1" x14ac:dyDescent="0.25">
      <c r="A29">
        <v>28</v>
      </c>
      <c r="B29">
        <f ca="1">MATCH(MG_1[ID_1],Table1[ID_1],0)</f>
        <v>37</v>
      </c>
      <c r="C29" t="e">
        <f ca="1">INDEX(#REF!,MG_1[//])</f>
        <v>#REF!</v>
      </c>
      <c r="D29" t="str">
        <f ca="1">INDEX(Table1[NB BM],MG_1[//])</f>
        <v>Pc JK PC-0719PSTL-35 Hijau</v>
      </c>
      <c r="E29" t="str">
        <f ca="1">INDEX(Table1[FAKTUR],MG_1[//])</f>
        <v>ARTO MORO</v>
      </c>
      <c r="F29" t="str">
        <f ca="1">INDEX(Table1[SUPPLIER],MG_1[//])</f>
        <v>ATALI</v>
      </c>
      <c r="G29" s="2">
        <f ca="1">INDEX(Table1[CTN_MG_1],MG_1[//])</f>
        <v>1</v>
      </c>
      <c r="H29" s="2" t="str">
        <f ca="1">INDEX(Table1[QTY_ECER_MG_1],MG_1[[#This Row],[//]])&amp;" "&amp;INDEX(Table1[STN_ECER_MG_1],MG_1[[#This Row],[//]])</f>
        <v xml:space="preserve"> </v>
      </c>
      <c r="I29" s="4"/>
      <c r="J29" s="4"/>
      <c r="K29" s="2">
        <f ca="1">SUM(MG_1[[#This Row],[MASUK]]-SUM(MG_1[[#This Row],[KELUAR]:[BONGKAR]]))</f>
        <v>1</v>
      </c>
    </row>
    <row r="30" spans="1:11" hidden="1" x14ac:dyDescent="0.25">
      <c r="A30">
        <v>29</v>
      </c>
      <c r="B30">
        <f ca="1">MATCH(MG_1[ID_1],Table1[ID_1],0)</f>
        <v>38</v>
      </c>
      <c r="C30" t="e">
        <f ca="1">INDEX(#REF!,MG_1[//])</f>
        <v>#REF!</v>
      </c>
      <c r="D30" t="str">
        <f ca="1">INDEX(Table1[NB BM],MG_1[//])</f>
        <v>Pc JK PC-0719PSTL-35 Ungu</v>
      </c>
      <c r="E30" t="str">
        <f ca="1">INDEX(Table1[FAKTUR],MG_1[//])</f>
        <v>ARTO MORO</v>
      </c>
      <c r="F30" t="str">
        <f ca="1">INDEX(Table1[SUPPLIER],MG_1[//])</f>
        <v>ATALI</v>
      </c>
      <c r="G30" s="2">
        <f ca="1">INDEX(Table1[CTN_MG_1],MG_1[//])</f>
        <v>1</v>
      </c>
      <c r="H30" s="2" t="str">
        <f ca="1">INDEX(Table1[QTY_ECER_MG_1],MG_1[[#This Row],[//]])&amp;" "&amp;INDEX(Table1[STN_ECER_MG_1],MG_1[[#This Row],[//]])</f>
        <v xml:space="preserve"> </v>
      </c>
      <c r="I30" s="4"/>
      <c r="J30" s="4"/>
      <c r="K30" s="2">
        <f ca="1">SUM(MG_1[[#This Row],[MASUK]]-SUM(MG_1[[#This Row],[KELUAR]:[BONGKAR]]))</f>
        <v>1</v>
      </c>
    </row>
    <row r="31" spans="1:11" hidden="1" x14ac:dyDescent="0.25">
      <c r="A31">
        <v>30</v>
      </c>
      <c r="B31">
        <f ca="1">MATCH(MG_1[ID_1],Table1[ID_1],0)</f>
        <v>39</v>
      </c>
      <c r="C31" t="e">
        <f ca="1">INDEX(#REF!,MG_1[//])</f>
        <v>#REF!</v>
      </c>
      <c r="D31" t="str">
        <f ca="1">INDEX(Table1[NB BM],MG_1[//])</f>
        <v>Pc JK PC-0719PSTL-35 Pink</v>
      </c>
      <c r="E31" t="str">
        <f ca="1">INDEX(Table1[FAKTUR],MG_1[//])</f>
        <v>ARTO MORO</v>
      </c>
      <c r="F31" t="str">
        <f ca="1">INDEX(Table1[SUPPLIER],MG_1[//])</f>
        <v>ATALI</v>
      </c>
      <c r="G31" s="2">
        <f ca="1">INDEX(Table1[CTN_MG_1],MG_1[//])</f>
        <v>1</v>
      </c>
      <c r="H31" s="2" t="str">
        <f ca="1">INDEX(Table1[QTY_ECER_MG_1],MG_1[[#This Row],[//]])&amp;" "&amp;INDEX(Table1[STN_ECER_MG_1],MG_1[[#This Row],[//]])</f>
        <v xml:space="preserve"> </v>
      </c>
      <c r="I31" s="4"/>
      <c r="J31" s="4"/>
      <c r="K31" s="2">
        <f ca="1">SUM(MG_1[[#This Row],[MASUK]]-SUM(MG_1[[#This Row],[KELUAR]:[BONGKAR]]))</f>
        <v>1</v>
      </c>
    </row>
    <row r="32" spans="1:11" hidden="1" x14ac:dyDescent="0.25">
      <c r="A32">
        <v>31</v>
      </c>
      <c r="B32">
        <f ca="1">MATCH(MG_1[ID_1],Table1[ID_1],0)</f>
        <v>40</v>
      </c>
      <c r="C32" t="e">
        <f ca="1">INDEX(#REF!,MG_1[//])</f>
        <v>#REF!</v>
      </c>
      <c r="D32" t="str">
        <f ca="1">INDEX(Table1[NB BM],MG_1[//])</f>
        <v>Pc JK PC-0719PSTL-35 Biru</v>
      </c>
      <c r="E32" t="str">
        <f ca="1">INDEX(Table1[FAKTUR],MG_1[//])</f>
        <v>ARTO MORO</v>
      </c>
      <c r="F32" t="str">
        <f ca="1">INDEX(Table1[SUPPLIER],MG_1[//])</f>
        <v>ATALI</v>
      </c>
      <c r="G32" s="2">
        <f ca="1">INDEX(Table1[CTN_MG_1],MG_1[//])</f>
        <v>1</v>
      </c>
      <c r="H32" s="2" t="str">
        <f ca="1">INDEX(Table1[QTY_ECER_MG_1],MG_1[[#This Row],[//]])&amp;" "&amp;INDEX(Table1[STN_ECER_MG_1],MG_1[[#This Row],[//]])</f>
        <v xml:space="preserve"> </v>
      </c>
      <c r="I32" s="4"/>
      <c r="J32" s="4"/>
      <c r="K32" s="2">
        <f ca="1">SUM(MG_1[[#This Row],[MASUK]]-SUM(MG_1[[#This Row],[KELUAR]:[BONGKAR]]))</f>
        <v>1</v>
      </c>
    </row>
    <row r="33" spans="1:11" hidden="1" x14ac:dyDescent="0.25">
      <c r="A33">
        <v>32</v>
      </c>
      <c r="B33">
        <f ca="1">MATCH(MG_1[ID_1],Table1[ID_1],0)</f>
        <v>41</v>
      </c>
      <c r="C33" t="e">
        <f ca="1">INDEX(#REF!,MG_1[//])</f>
        <v>#REF!</v>
      </c>
      <c r="D33" t="str">
        <f ca="1">INDEX(Table1[NB BM],MG_1[//])</f>
        <v>Pc Kenko PC-0719-UR</v>
      </c>
      <c r="E33" t="str">
        <f ca="1">INDEX(Table1[FAKTUR],MG_1[//])</f>
        <v>ARTO MORO</v>
      </c>
      <c r="F33" t="str">
        <f ca="1">INDEX(Table1[SUPPLIER],MG_1[//])</f>
        <v>KENKO</v>
      </c>
      <c r="G33" s="2">
        <f ca="1">INDEX(Table1[CTN_MG_1],MG_1[//])</f>
        <v>2</v>
      </c>
      <c r="H33" s="2" t="str">
        <f ca="1">INDEX(Table1[QTY_ECER_MG_1],MG_1[[#This Row],[//]])&amp;" "&amp;INDEX(Table1[STN_ECER_MG_1],MG_1[[#This Row],[//]])</f>
        <v xml:space="preserve"> </v>
      </c>
      <c r="I33" s="4"/>
      <c r="J33" s="4"/>
      <c r="K33" s="2">
        <f ca="1">SUM(MG_1[[#This Row],[MASUK]]-SUM(MG_1[[#This Row],[KELUAR]:[BONGKAR]]))</f>
        <v>2</v>
      </c>
    </row>
    <row r="34" spans="1:11" hidden="1" x14ac:dyDescent="0.25">
      <c r="A34">
        <v>33</v>
      </c>
      <c r="B34">
        <f ca="1">MATCH(MG_1[ID_1],Table1[ID_1],0)</f>
        <v>42</v>
      </c>
      <c r="C34" t="e">
        <f ca="1">INDEX(#REF!,MG_1[//])</f>
        <v>#REF!</v>
      </c>
      <c r="D34" t="str">
        <f ca="1">INDEX(Table1[NB BM],MG_1[//])</f>
        <v>Cutter Kenko A-300</v>
      </c>
      <c r="E34" t="str">
        <f ca="1">INDEX(Table1[FAKTUR],MG_1[//])</f>
        <v>ARTO MORO</v>
      </c>
      <c r="F34" t="str">
        <f ca="1">INDEX(Table1[SUPPLIER],MG_1[//])</f>
        <v>KENKO</v>
      </c>
      <c r="G34" s="2">
        <f ca="1">INDEX(Table1[CTN_MG_1],MG_1[//])</f>
        <v>1</v>
      </c>
      <c r="H34" s="2" t="str">
        <f ca="1">INDEX(Table1[QTY_ECER_MG_1],MG_1[[#This Row],[//]])&amp;" "&amp;INDEX(Table1[STN_ECER_MG_1],MG_1[[#This Row],[//]])</f>
        <v xml:space="preserve"> </v>
      </c>
      <c r="I34" s="4"/>
      <c r="J34" s="4"/>
      <c r="K34" s="2">
        <f ca="1">SUM(MG_1[[#This Row],[MASUK]]-SUM(MG_1[[#This Row],[KELUAR]:[BONGKAR]]))</f>
        <v>1</v>
      </c>
    </row>
    <row r="35" spans="1:11" hidden="1" x14ac:dyDescent="0.25">
      <c r="A35">
        <v>34</v>
      </c>
      <c r="B35">
        <f ca="1">MATCH(MG_1[ID_1],Table1[ID_1],0)</f>
        <v>43</v>
      </c>
      <c r="C35" t="e">
        <f ca="1">INDEX(#REF!,MG_1[//])</f>
        <v>#REF!</v>
      </c>
      <c r="D35" t="str">
        <f ca="1">INDEX(Table1[NB BM],MG_1[//])</f>
        <v>Cutter Kenko L-500</v>
      </c>
      <c r="E35" t="str">
        <f ca="1">INDEX(Table1[FAKTUR],MG_1[//])</f>
        <v>ARTO MORO</v>
      </c>
      <c r="F35" t="str">
        <f ca="1">INDEX(Table1[SUPPLIER],MG_1[//])</f>
        <v>KENKO</v>
      </c>
      <c r="G35" s="2">
        <f ca="1">INDEX(Table1[CTN_MG_1],MG_1[//])</f>
        <v>2</v>
      </c>
      <c r="H35" s="2" t="str">
        <f ca="1">INDEX(Table1[QTY_ECER_MG_1],MG_1[[#This Row],[//]])&amp;" "&amp;INDEX(Table1[STN_ECER_MG_1],MG_1[[#This Row],[//]])</f>
        <v xml:space="preserve"> </v>
      </c>
      <c r="I35" s="4"/>
      <c r="J35" s="4"/>
      <c r="K35" s="2">
        <f ca="1">SUM(MG_1[[#This Row],[MASUK]]-SUM(MG_1[[#This Row],[KELUAR]:[BONGKAR]]))</f>
        <v>2</v>
      </c>
    </row>
    <row r="36" spans="1:11" hidden="1" x14ac:dyDescent="0.25">
      <c r="A36">
        <v>35</v>
      </c>
      <c r="B36">
        <f ca="1">MATCH(MG_1[ID_1],Table1[ID_1],0)</f>
        <v>44</v>
      </c>
      <c r="C36" t="e">
        <f ca="1">INDEX(#REF!,MG_1[//])</f>
        <v>#REF!</v>
      </c>
      <c r="D36" t="str">
        <f ca="1">INDEX(Table1[NB BM],MG_1[//])</f>
        <v>Lem cair Kenko LG-50</v>
      </c>
      <c r="E36" t="str">
        <f ca="1">INDEX(Table1[FAKTUR],MG_1[//])</f>
        <v>ARTO MORO</v>
      </c>
      <c r="F36" t="str">
        <f ca="1">INDEX(Table1[SUPPLIER],MG_1[//])</f>
        <v>KENKO</v>
      </c>
      <c r="G36" s="2">
        <f ca="1">INDEX(Table1[CTN_MG_1],MG_1[//])</f>
        <v>2</v>
      </c>
      <c r="H36" s="2" t="str">
        <f ca="1">INDEX(Table1[QTY_ECER_MG_1],MG_1[[#This Row],[//]])&amp;" "&amp;INDEX(Table1[STN_ECER_MG_1],MG_1[[#This Row],[//]])</f>
        <v xml:space="preserve"> </v>
      </c>
      <c r="I36" s="4"/>
      <c r="J36" s="4"/>
      <c r="K36" s="2">
        <f ca="1">SUM(MG_1[[#This Row],[MASUK]]-SUM(MG_1[[#This Row],[KELUAR]:[BONGKAR]]))</f>
        <v>2</v>
      </c>
    </row>
    <row r="37" spans="1:11" hidden="1" x14ac:dyDescent="0.25">
      <c r="A37">
        <v>36</v>
      </c>
      <c r="B37">
        <f ca="1">MATCH(MG_1[ID_1],Table1[ID_1],0)</f>
        <v>45</v>
      </c>
      <c r="C37" t="e">
        <f ca="1">INDEX(#REF!,MG_1[//])</f>
        <v>#REF!</v>
      </c>
      <c r="D37" t="str">
        <f ca="1">INDEX(Table1[NB BM],MG_1[//])</f>
        <v>Lem stick Kenko 8gr kecil</v>
      </c>
      <c r="E37" t="str">
        <f ca="1">INDEX(Table1[FAKTUR],MG_1[//])</f>
        <v>ARTO MORO</v>
      </c>
      <c r="F37" t="str">
        <f ca="1">INDEX(Table1[SUPPLIER],MG_1[//])</f>
        <v>KENKO</v>
      </c>
      <c r="G37" s="2">
        <f ca="1">INDEX(Table1[CTN_MG_1],MG_1[//])</f>
        <v>3</v>
      </c>
      <c r="H37" s="2" t="str">
        <f ca="1">INDEX(Table1[QTY_ECER_MG_1],MG_1[[#This Row],[//]])&amp;" "&amp;INDEX(Table1[STN_ECER_MG_1],MG_1[[#This Row],[//]])</f>
        <v xml:space="preserve"> </v>
      </c>
      <c r="I37" s="4"/>
      <c r="J37" s="4"/>
      <c r="K37" s="2">
        <f ca="1">SUM(MG_1[[#This Row],[MASUK]]-SUM(MG_1[[#This Row],[KELUAR]:[BONGKAR]]))</f>
        <v>3</v>
      </c>
    </row>
    <row r="38" spans="1:11" hidden="1" x14ac:dyDescent="0.25">
      <c r="A38">
        <v>37</v>
      </c>
      <c r="B38">
        <f ca="1">MATCH(MG_1[ID_1],Table1[ID_1],0)</f>
        <v>46</v>
      </c>
      <c r="C38" t="e">
        <f ca="1">INDEX(#REF!,MG_1[//])</f>
        <v>#REF!</v>
      </c>
      <c r="D38" t="str">
        <f ca="1">INDEX(Table1[NB BM],MG_1[//])</f>
        <v>Bp Kenko KE-200 hitam</v>
      </c>
      <c r="E38" t="str">
        <f ca="1">INDEX(Table1[FAKTUR],MG_1[//])</f>
        <v>ARTO MORO</v>
      </c>
      <c r="F38" t="str">
        <f ca="1">INDEX(Table1[SUPPLIER],MG_1[//])</f>
        <v>KENKO</v>
      </c>
      <c r="G38" s="2">
        <f ca="1">INDEX(Table1[CTN_MG_1],MG_1[//])</f>
        <v>2</v>
      </c>
      <c r="H38" s="2" t="str">
        <f ca="1">INDEX(Table1[QTY_ECER_MG_1],MG_1[[#This Row],[//]])&amp;" "&amp;INDEX(Table1[STN_ECER_MG_1],MG_1[[#This Row],[//]])</f>
        <v xml:space="preserve"> </v>
      </c>
      <c r="I38" s="4"/>
      <c r="J38" s="4"/>
      <c r="K38" s="2">
        <f ca="1">SUM(MG_1[[#This Row],[MASUK]]-SUM(MG_1[[#This Row],[KELUAR]:[BONGKAR]]))</f>
        <v>2</v>
      </c>
    </row>
    <row r="39" spans="1:11" hidden="1" x14ac:dyDescent="0.25">
      <c r="A39">
        <v>38</v>
      </c>
      <c r="B39">
        <f ca="1">MATCH(MG_1[ID_1],Table1[ID_1],0)</f>
        <v>47</v>
      </c>
      <c r="C39" t="e">
        <f ca="1">INDEX(#REF!,MG_1[//])</f>
        <v>#REF!</v>
      </c>
      <c r="D39" t="str">
        <f ca="1">INDEX(Table1[NB BM],MG_1[//])</f>
        <v>Garisan besi 100cm Kenko</v>
      </c>
      <c r="E39" t="str">
        <f ca="1">INDEX(Table1[FAKTUR],MG_1[//])</f>
        <v>ARTO MORO</v>
      </c>
      <c r="F39" t="str">
        <f ca="1">INDEX(Table1[SUPPLIER],MG_1[//])</f>
        <v>KENKO</v>
      </c>
      <c r="G39" s="2">
        <f ca="1">INDEX(Table1[CTN_MG_1],MG_1[//])</f>
        <v>1</v>
      </c>
      <c r="H39" s="2" t="str">
        <f ca="1">INDEX(Table1[QTY_ECER_MG_1],MG_1[[#This Row],[//]])&amp;" "&amp;INDEX(Table1[STN_ECER_MG_1],MG_1[[#This Row],[//]])</f>
        <v xml:space="preserve"> </v>
      </c>
      <c r="I39" s="4"/>
      <c r="J39" s="4"/>
      <c r="K39" s="2">
        <f ca="1">SUM(MG_1[[#This Row],[MASUK]]-SUM(MG_1[[#This Row],[KELUAR]:[BONGKAR]]))</f>
        <v>1</v>
      </c>
    </row>
    <row r="40" spans="1:11" hidden="1" x14ac:dyDescent="0.25">
      <c r="A40">
        <v>39</v>
      </c>
      <c r="B40">
        <f ca="1">MATCH(MG_1[ID_1],Table1[ID_1],0)</f>
        <v>48</v>
      </c>
      <c r="C40" t="e">
        <f ca="1">INDEX(#REF!,MG_1[//])</f>
        <v>#REF!</v>
      </c>
      <c r="D40" t="str">
        <f ca="1">INDEX(Table1[NB BM],MG_1[//])</f>
        <v>Garisan Besi Kenko 40cm</v>
      </c>
      <c r="E40" t="str">
        <f ca="1">INDEX(Table1[FAKTUR],MG_1[//])</f>
        <v>ARTO MORO</v>
      </c>
      <c r="F40" t="str">
        <f ca="1">INDEX(Table1[SUPPLIER],MG_1[//])</f>
        <v>KENKO</v>
      </c>
      <c r="G40" s="2">
        <f ca="1">INDEX(Table1[CTN_MG_1],MG_1[//])</f>
        <v>1</v>
      </c>
      <c r="H40" s="2" t="str">
        <f ca="1">INDEX(Table1[QTY_ECER_MG_1],MG_1[[#This Row],[//]])&amp;" "&amp;INDEX(Table1[STN_ECER_MG_1],MG_1[[#This Row],[//]])</f>
        <v xml:space="preserve"> </v>
      </c>
      <c r="I40" s="4"/>
      <c r="J40" s="4"/>
      <c r="K40" s="2">
        <f ca="1">SUM(MG_1[[#This Row],[MASUK]]-SUM(MG_1[[#This Row],[KELUAR]:[BONGKAR]]))</f>
        <v>1</v>
      </c>
    </row>
    <row r="41" spans="1:11" hidden="1" x14ac:dyDescent="0.25">
      <c r="A41">
        <v>40</v>
      </c>
      <c r="B41">
        <f ca="1">MATCH(MG_1[ID_1],Table1[ID_1],0)</f>
        <v>49</v>
      </c>
      <c r="C41" t="e">
        <f ca="1">INDEX(#REF!,MG_1[//])</f>
        <v>#REF!</v>
      </c>
      <c r="D41" t="str">
        <f ca="1">INDEX(Table1[NB BM],MG_1[//])</f>
        <v>Gunting Kenko SC-828</v>
      </c>
      <c r="E41" t="str">
        <f ca="1">INDEX(Table1[FAKTUR],MG_1[//])</f>
        <v>ARTO MORO</v>
      </c>
      <c r="F41" t="str">
        <f ca="1">INDEX(Table1[SUPPLIER],MG_1[//])</f>
        <v>KENKO</v>
      </c>
      <c r="G41" s="2">
        <f ca="1">INDEX(Table1[CTN_MG_1],MG_1[//])</f>
        <v>1</v>
      </c>
      <c r="H41" s="2" t="str">
        <f ca="1">INDEX(Table1[QTY_ECER_MG_1],MG_1[[#This Row],[//]])&amp;" "&amp;INDEX(Table1[STN_ECER_MG_1],MG_1[[#This Row],[//]])</f>
        <v xml:space="preserve"> </v>
      </c>
      <c r="I41" s="4"/>
      <c r="J41" s="4"/>
      <c r="K41" s="2">
        <f ca="1">SUM(MG_1[[#This Row],[MASUK]]-SUM(MG_1[[#This Row],[KELUAR]:[BONGKAR]]))</f>
        <v>1</v>
      </c>
    </row>
    <row r="42" spans="1:11" hidden="1" x14ac:dyDescent="0.25">
      <c r="A42">
        <v>41</v>
      </c>
      <c r="B42">
        <f ca="1">MATCH(MG_1[ID_1],Table1[ID_1],0)</f>
        <v>50</v>
      </c>
      <c r="C42" t="e">
        <f ca="1">INDEX(#REF!,MG_1[//])</f>
        <v>#REF!</v>
      </c>
      <c r="D42" t="str">
        <f ca="1">INDEX(Table1[NB BM],MG_1[//])</f>
        <v>Isi cutter Kenko L-150 Besar</v>
      </c>
      <c r="E42" t="str">
        <f ca="1">INDEX(Table1[FAKTUR],MG_1[//])</f>
        <v>ARTO MORO</v>
      </c>
      <c r="F42" t="str">
        <f ca="1">INDEX(Table1[SUPPLIER],MG_1[//])</f>
        <v>KENKO</v>
      </c>
      <c r="G42" s="2">
        <f ca="1">INDEX(Table1[CTN_MG_1],MG_1[//])</f>
        <v>6</v>
      </c>
      <c r="H42" s="2" t="str">
        <f ca="1">INDEX(Table1[QTY_ECER_MG_1],MG_1[[#This Row],[//]])&amp;" "&amp;INDEX(Table1[STN_ECER_MG_1],MG_1[[#This Row],[//]])</f>
        <v xml:space="preserve"> </v>
      </c>
      <c r="I42" s="4"/>
      <c r="J42" s="4"/>
      <c r="K42" s="2">
        <f ca="1">SUM(MG_1[[#This Row],[MASUK]]-SUM(MG_1[[#This Row],[KELUAR]:[BONGKAR]]))</f>
        <v>6</v>
      </c>
    </row>
    <row r="43" spans="1:11" hidden="1" x14ac:dyDescent="0.25">
      <c r="A43">
        <v>42</v>
      </c>
      <c r="B43">
        <f ca="1">MATCH(MG_1[ID_1],Table1[ID_1],0)</f>
        <v>51</v>
      </c>
      <c r="C43" t="e">
        <f ca="1">INDEX(#REF!,MG_1[//])</f>
        <v>#REF!</v>
      </c>
      <c r="D43" t="str">
        <f ca="1">INDEX(Table1[NB BM],MG_1[//])</f>
        <v>Pocket note Kenko PN-403</v>
      </c>
      <c r="E43" t="str">
        <f ca="1">INDEX(Table1[FAKTUR],MG_1[//])</f>
        <v>ARTO MORO</v>
      </c>
      <c r="F43" t="str">
        <f ca="1">INDEX(Table1[SUPPLIER],MG_1[//])</f>
        <v>KENKO</v>
      </c>
      <c r="G43" s="2">
        <f ca="1">INDEX(Table1[CTN_MG_1],MG_1[//])</f>
        <v>1</v>
      </c>
      <c r="H43" s="2" t="str">
        <f ca="1">INDEX(Table1[QTY_ECER_MG_1],MG_1[[#This Row],[//]])&amp;" "&amp;INDEX(Table1[STN_ECER_MG_1],MG_1[[#This Row],[//]])</f>
        <v xml:space="preserve"> </v>
      </c>
      <c r="I43" s="4"/>
      <c r="J43" s="4"/>
      <c r="K43" s="2">
        <f ca="1">SUM(MG_1[[#This Row],[MASUK]]-SUM(MG_1[[#This Row],[KELUAR]:[BONGKAR]]))</f>
        <v>1</v>
      </c>
    </row>
    <row r="44" spans="1:11" hidden="1" x14ac:dyDescent="0.25">
      <c r="A44">
        <v>43</v>
      </c>
      <c r="B44">
        <f ca="1">MATCH(MG_1[ID_1],Table1[ID_1],0)</f>
        <v>52</v>
      </c>
      <c r="C44" t="e">
        <f ca="1">INDEX(#REF!,MG_1[//])</f>
        <v>#REF!</v>
      </c>
      <c r="D44" t="str">
        <f ca="1">INDEX(Table1[NB BM],MG_1[//])</f>
        <v>Tipe-ex Kenko KE-01</v>
      </c>
      <c r="E44" t="str">
        <f ca="1">INDEX(Table1[FAKTUR],MG_1[//])</f>
        <v>ARTO MORO</v>
      </c>
      <c r="F44" t="str">
        <f ca="1">INDEX(Table1[SUPPLIER],MG_1[//])</f>
        <v>KENKO</v>
      </c>
      <c r="G44" s="2">
        <f ca="1">INDEX(Table1[CTN_MG_1],MG_1[//])</f>
        <v>15</v>
      </c>
      <c r="H44" s="2" t="str">
        <f ca="1">INDEX(Table1[QTY_ECER_MG_1],MG_1[[#This Row],[//]])&amp;" "&amp;INDEX(Table1[STN_ECER_MG_1],MG_1[[#This Row],[//]])</f>
        <v xml:space="preserve"> </v>
      </c>
      <c r="I44" s="4"/>
      <c r="J44" s="4"/>
      <c r="K44" s="2">
        <f ca="1">SUM(MG_1[[#This Row],[MASUK]]-SUM(MG_1[[#This Row],[KELUAR]:[BONGKAR]]))</f>
        <v>15</v>
      </c>
    </row>
    <row r="45" spans="1:11" x14ac:dyDescent="0.25">
      <c r="A45">
        <v>44</v>
      </c>
      <c r="B45">
        <f ca="1">MATCH(MG_1[ID_1],Table1[ID_1],0)</f>
        <v>53</v>
      </c>
      <c r="C45" t="e">
        <f ca="1">INDEX(#REF!,MG_1[//])</f>
        <v>#REF!</v>
      </c>
      <c r="D45" t="str">
        <f ca="1">INDEX(Table1[NB BM],MG_1[//])</f>
        <v>Mech pen Tizo 2.0 TM 030-C</v>
      </c>
      <c r="E45" t="str">
        <f ca="1">INDEX(Table1[FAKTUR],MG_1[//])</f>
        <v>UNTANA</v>
      </c>
      <c r="F45">
        <f ca="1">INDEX(Table1[SUPPLIER],MG_1[//])</f>
        <v>99</v>
      </c>
      <c r="G45" s="2">
        <f ca="1">INDEX(Table1[CTN_MG_1],MG_1[//])</f>
        <v>1</v>
      </c>
      <c r="H45" s="2" t="str">
        <f ca="1">INDEX(Table1[QTY_ECER_MG_1],MG_1[[#This Row],[//]])&amp;" "&amp;INDEX(Table1[STN_ECER_MG_1],MG_1[[#This Row],[//]])</f>
        <v xml:space="preserve"> </v>
      </c>
      <c r="I45" s="4"/>
      <c r="J45" s="4"/>
      <c r="K45" s="2">
        <f ca="1">SUM(MG_1[[#This Row],[MASUK]]-SUM(MG_1[[#This Row],[KELUAR]:[BONGKAR]]))</f>
        <v>1</v>
      </c>
    </row>
    <row r="46" spans="1:11" x14ac:dyDescent="0.25">
      <c r="A46">
        <v>45</v>
      </c>
      <c r="B46">
        <f ca="1">MATCH(MG_1[ID_1],Table1[ID_1],0)</f>
        <v>54</v>
      </c>
      <c r="C46" t="e">
        <f ca="1">INDEX(#REF!,MG_1[//])</f>
        <v>#REF!</v>
      </c>
      <c r="D46" t="str">
        <f ca="1">INDEX(Table1[NB BM],MG_1[//])</f>
        <v>Mech pen Tizo 2.0 TM 030-F</v>
      </c>
      <c r="E46" t="str">
        <f ca="1">INDEX(Table1[FAKTUR],MG_1[//])</f>
        <v>UNTANA</v>
      </c>
      <c r="F46" t="str">
        <f ca="1">INDEX(Table1[SUPPLIER],MG_1[//])</f>
        <v>DB STATIONERY</v>
      </c>
      <c r="G46" s="2">
        <f ca="1">INDEX(Table1[CTN_MG_1],MG_1[//])</f>
        <v>1</v>
      </c>
      <c r="H46" s="2" t="str">
        <f ca="1">INDEX(Table1[QTY_ECER_MG_1],MG_1[[#This Row],[//]])&amp;" "&amp;INDEX(Table1[STN_ECER_MG_1],MG_1[[#This Row],[//]])</f>
        <v xml:space="preserve"> </v>
      </c>
      <c r="I46" s="4"/>
      <c r="J46" s="4"/>
      <c r="K46" s="2">
        <f ca="1">SUM(MG_1[[#This Row],[MASUK]]-SUM(MG_1[[#This Row],[KELUAR]:[BONGKAR]]))</f>
        <v>1</v>
      </c>
    </row>
    <row r="47" spans="1:11" x14ac:dyDescent="0.25">
      <c r="A47">
        <v>46</v>
      </c>
      <c r="B47">
        <f ca="1">MATCH(MG_1[ID_1],Table1[ID_1],0)</f>
        <v>55</v>
      </c>
      <c r="C47" t="e">
        <f ca="1">INDEX(#REF!,MG_1[//])</f>
        <v>#REF!</v>
      </c>
      <c r="D47" t="str">
        <f ca="1">INDEX(Table1[NB BM],MG_1[//])</f>
        <v>Mech Pen Tizo 2.0 TM 030-C</v>
      </c>
      <c r="E47" t="str">
        <f ca="1">INDEX(Table1[FAKTUR],MG_1[//])</f>
        <v>UNTANA</v>
      </c>
      <c r="F47" t="str">
        <f ca="1">INDEX(Table1[SUPPLIER],MG_1[//])</f>
        <v>DB</v>
      </c>
      <c r="G47" s="2">
        <f ca="1">INDEX(Table1[CTN_MG_1],MG_1[//])</f>
        <v>1</v>
      </c>
      <c r="H47" s="2" t="str">
        <f ca="1">INDEX(Table1[QTY_ECER_MG_1],MG_1[[#This Row],[//]])&amp;" "&amp;INDEX(Table1[STN_ECER_MG_1],MG_1[[#This Row],[//]])</f>
        <v xml:space="preserve"> </v>
      </c>
      <c r="I47" s="4"/>
      <c r="J47" s="4"/>
      <c r="K47" s="2">
        <f ca="1">SUM(MG_1[[#This Row],[MASUK]]-SUM(MG_1[[#This Row],[KELUAR]:[BONGKAR]]))</f>
        <v>1</v>
      </c>
    </row>
    <row r="48" spans="1:11" x14ac:dyDescent="0.25">
      <c r="A48">
        <v>47</v>
      </c>
      <c r="B48">
        <f ca="1">MATCH(MG_1[ID_1],Table1[ID_1],0)</f>
        <v>56</v>
      </c>
      <c r="C48" t="e">
        <f ca="1">INDEX(#REF!,MG_1[//])</f>
        <v>#REF!</v>
      </c>
      <c r="D48" t="str">
        <f ca="1">INDEX(Table1[NB BM],MG_1[//])</f>
        <v>Mech pen Tizo 2.0 TM 030-H</v>
      </c>
      <c r="E48" t="str">
        <f ca="1">INDEX(Table1[FAKTUR],MG_1[//])</f>
        <v>UNTANA</v>
      </c>
      <c r="F48" t="str">
        <f ca="1">INDEX(Table1[SUPPLIER],MG_1[//])</f>
        <v>DB</v>
      </c>
      <c r="G48" s="2">
        <f ca="1">INDEX(Table1[CTN_MG_1],MG_1[//])</f>
        <v>1</v>
      </c>
      <c r="H48" s="2" t="str">
        <f ca="1">INDEX(Table1[QTY_ECER_MG_1],MG_1[[#This Row],[//]])&amp;" "&amp;INDEX(Table1[STN_ECER_MG_1],MG_1[[#This Row],[//]])</f>
        <v xml:space="preserve"> </v>
      </c>
      <c r="I48" s="4"/>
      <c r="J48" s="4"/>
      <c r="K48" s="2">
        <f ca="1">SUM(MG_1[[#This Row],[MASUK]]-SUM(MG_1[[#This Row],[KELUAR]:[BONGKAR]]))</f>
        <v>1</v>
      </c>
    </row>
    <row r="49" spans="1:11" x14ac:dyDescent="0.25">
      <c r="A49">
        <v>48</v>
      </c>
      <c r="B49">
        <f ca="1">MATCH(MG_1[ID_1],Table1[ID_1],0)</f>
        <v>57</v>
      </c>
      <c r="C49" t="e">
        <f ca="1">INDEX(#REF!,MG_1[//])</f>
        <v>#REF!</v>
      </c>
      <c r="D49" t="str">
        <f ca="1">INDEX(Table1[NB BM],MG_1[//])</f>
        <v>Mech Tizo TM-01800</v>
      </c>
      <c r="E49" t="str">
        <f ca="1">INDEX(Table1[FAKTUR],MG_1[//])</f>
        <v>UNTANA</v>
      </c>
      <c r="F49" t="str">
        <f ca="1">INDEX(Table1[SUPPLIER],MG_1[//])</f>
        <v>DB</v>
      </c>
      <c r="G49" s="2">
        <f ca="1">INDEX(Table1[CTN_MG_1],MG_1[//])</f>
        <v>1</v>
      </c>
      <c r="H49" s="2" t="str">
        <f ca="1">INDEX(Table1[QTY_ECER_MG_1],MG_1[[#This Row],[//]])&amp;" "&amp;INDEX(Table1[STN_ECER_MG_1],MG_1[[#This Row],[//]])</f>
        <v xml:space="preserve"> </v>
      </c>
      <c r="I49" s="4"/>
      <c r="J49" s="4"/>
      <c r="K49" s="2">
        <f ca="1">SUM(MG_1[[#This Row],[MASUK]]-SUM(MG_1[[#This Row],[KELUAR]:[BONGKAR]]))</f>
        <v>1</v>
      </c>
    </row>
    <row r="50" spans="1:11" x14ac:dyDescent="0.25">
      <c r="A50">
        <v>49</v>
      </c>
      <c r="B50">
        <f ca="1">MATCH(MG_1[ID_1],Table1[ID_1],0)</f>
        <v>58</v>
      </c>
      <c r="C50" t="e">
        <f ca="1">INDEX(#REF!,MG_1[//])</f>
        <v>#REF!</v>
      </c>
      <c r="D50" t="str">
        <f ca="1">INDEX(Table1[NB BM],MG_1[//])</f>
        <v>Gel pen debozz 0.5 DB-G05</v>
      </c>
      <c r="E50" t="str">
        <f ca="1">INDEX(Table1[FAKTUR],MG_1[//])</f>
        <v>UNTANA</v>
      </c>
      <c r="F50">
        <f ca="1">INDEX(Table1[SUPPLIER],MG_1[//])</f>
        <v>99</v>
      </c>
      <c r="G50" s="2">
        <f ca="1">INDEX(Table1[CTN_MG_1],MG_1[//])</f>
        <v>10</v>
      </c>
      <c r="H50" s="2" t="str">
        <f ca="1">INDEX(Table1[QTY_ECER_MG_1],MG_1[[#This Row],[//]])&amp;" "&amp;INDEX(Table1[STN_ECER_MG_1],MG_1[[#This Row],[//]])</f>
        <v xml:space="preserve"> </v>
      </c>
      <c r="I50" s="4"/>
      <c r="J50" s="4"/>
      <c r="K50" s="2">
        <f ca="1">SUM(MG_1[[#This Row],[MASUK]]-SUM(MG_1[[#This Row],[KELUAR]:[BONGKAR]]))</f>
        <v>10</v>
      </c>
    </row>
    <row r="51" spans="1:11" x14ac:dyDescent="0.25">
      <c r="A51">
        <v>50</v>
      </c>
      <c r="B51">
        <f ca="1">MATCH(MG_1[ID_1],Table1[ID_1],0)</f>
        <v>59</v>
      </c>
      <c r="C51" t="e">
        <f ca="1">INDEX(#REF!,MG_1[//])</f>
        <v>#REF!</v>
      </c>
      <c r="D51" t="str">
        <f ca="1">INDEX(Table1[NB BM],MG_1[//])</f>
        <v>Bp Gel Zui Zhua HY-1020 Hitam</v>
      </c>
      <c r="E51" t="str">
        <f ca="1">INDEX(Table1[FAKTUR],MG_1[//])</f>
        <v>UNTANA</v>
      </c>
      <c r="F51" t="str">
        <f ca="1">INDEX(Table1[SUPPLIER],MG_1[//])</f>
        <v>GALAXY</v>
      </c>
      <c r="G51" s="2">
        <f ca="1">INDEX(Table1[CTN_MG_1],MG_1[//])</f>
        <v>26</v>
      </c>
      <c r="H51" s="2" t="str">
        <f ca="1">INDEX(Table1[QTY_ECER_MG_1],MG_1[[#This Row],[//]])&amp;" "&amp;INDEX(Table1[STN_ECER_MG_1],MG_1[[#This Row],[//]])</f>
        <v xml:space="preserve"> </v>
      </c>
      <c r="I51" s="4"/>
      <c r="J51" s="4"/>
      <c r="K51" s="2">
        <f ca="1">SUM(MG_1[[#This Row],[MASUK]]-SUM(MG_1[[#This Row],[KELUAR]:[BONGKAR]]))</f>
        <v>26</v>
      </c>
    </row>
    <row r="52" spans="1:11" x14ac:dyDescent="0.25">
      <c r="A52">
        <v>51</v>
      </c>
      <c r="B52">
        <f ca="1">MATCH(MG_1[ID_1],Table1[ID_1],0)</f>
        <v>60</v>
      </c>
      <c r="C52" t="e">
        <f ca="1">INDEX(#REF!,MG_1[//])</f>
        <v>#REF!</v>
      </c>
      <c r="D52" t="str">
        <f ca="1">INDEX(Table1[NB BM],MG_1[//])</f>
        <v>Bp Gel Zui Zhua HY-1020 Hitam</v>
      </c>
      <c r="E52" t="str">
        <f ca="1">INDEX(Table1[FAKTUR],MG_1[//])</f>
        <v>UNTANA</v>
      </c>
      <c r="F52" t="str">
        <f ca="1">INDEX(Table1[SUPPLIER],MG_1[//])</f>
        <v>GALAXY</v>
      </c>
      <c r="G52" s="2">
        <f ca="1">INDEX(Table1[CTN_MG_1],MG_1[//])</f>
        <v>50</v>
      </c>
      <c r="H52" s="2" t="str">
        <f ca="1">INDEX(Table1[QTY_ECER_MG_1],MG_1[[#This Row],[//]])&amp;" "&amp;INDEX(Table1[STN_ECER_MG_1],MG_1[[#This Row],[//]])</f>
        <v xml:space="preserve"> </v>
      </c>
      <c r="I52" s="4"/>
      <c r="J52" s="4"/>
      <c r="K52" s="2">
        <f ca="1">SUM(MG_1[[#This Row],[MASUK]]-SUM(MG_1[[#This Row],[KELUAR]:[BONGKAR]]))</f>
        <v>50</v>
      </c>
    </row>
    <row r="53" spans="1:11" x14ac:dyDescent="0.25">
      <c r="A53">
        <v>52</v>
      </c>
      <c r="B53">
        <f ca="1">MATCH(MG_1[ID_1],Table1[ID_1],0)</f>
        <v>61</v>
      </c>
      <c r="C53" t="e">
        <f ca="1">INDEX(#REF!,MG_1[//])</f>
        <v>#REF!</v>
      </c>
      <c r="D53" t="str">
        <f ca="1">INDEX(Table1[NB BM],MG_1[//])</f>
        <v>Refill/ Isi Bensia Lantu 1132</v>
      </c>
      <c r="E53" t="str">
        <f ca="1">INDEX(Table1[FAKTUR],MG_1[//])</f>
        <v>UNTANA</v>
      </c>
      <c r="F53" t="str">
        <f ca="1">INDEX(Table1[SUPPLIER],MG_1[//])</f>
        <v>MSI</v>
      </c>
      <c r="G53" s="2">
        <f ca="1">INDEX(Table1[CTN_MG_1],MG_1[//])</f>
        <v>15</v>
      </c>
      <c r="H53" s="2" t="str">
        <f ca="1">INDEX(Table1[QTY_ECER_MG_1],MG_1[[#This Row],[//]])&amp;" "&amp;INDEX(Table1[STN_ECER_MG_1],MG_1[[#This Row],[//]])</f>
        <v xml:space="preserve"> </v>
      </c>
      <c r="I53" s="4"/>
      <c r="J53" s="4"/>
      <c r="K53" s="2">
        <f ca="1">SUM(MG_1[[#This Row],[MASUK]]-SUM(MG_1[[#This Row],[KELUAR]:[BONGKAR]]))</f>
        <v>15</v>
      </c>
    </row>
    <row r="54" spans="1:11" hidden="1" x14ac:dyDescent="0.25">
      <c r="A54">
        <v>53</v>
      </c>
      <c r="B54">
        <f ca="1">MATCH(MG_1[ID_1],Table1[ID_1],0)</f>
        <v>62</v>
      </c>
      <c r="C54" t="e">
        <f ca="1">INDEX(#REF!,MG_1[//])</f>
        <v>#REF!</v>
      </c>
      <c r="D54" t="str">
        <f ca="1">INDEX(Table1[NB BM],MG_1[//])</f>
        <v>Pc Magnit FY-6822 (22x7.5)</v>
      </c>
      <c r="E54" t="str">
        <f ca="1">INDEX(Table1[FAKTUR],MG_1[//])</f>
        <v>ARTO MORO</v>
      </c>
      <c r="F54" t="str">
        <f ca="1">INDEX(Table1[SUPPLIER],MG_1[//])</f>
        <v>SAMUDERA ANGKASA JAYA</v>
      </c>
      <c r="G54" s="2">
        <f ca="1">INDEX(Table1[CTN_MG_1],MG_1[//])</f>
        <v>10</v>
      </c>
      <c r="H54" s="2" t="str">
        <f ca="1">INDEX(Table1[QTY_ECER_MG_1],MG_1[[#This Row],[//]])&amp;" "&amp;INDEX(Table1[STN_ECER_MG_1],MG_1[[#This Row],[//]])</f>
        <v xml:space="preserve"> </v>
      </c>
      <c r="I54" s="4"/>
      <c r="J54" s="4"/>
      <c r="K54" s="2">
        <f ca="1">SUM(MG_1[[#This Row],[MASUK]]-SUM(MG_1[[#This Row],[KELUAR]:[BONGKAR]]))</f>
        <v>10</v>
      </c>
    </row>
    <row r="55" spans="1:11" hidden="1" x14ac:dyDescent="0.25">
      <c r="A55">
        <v>54</v>
      </c>
      <c r="B55">
        <f ca="1">MATCH(MG_1[ID_1],Table1[ID_1],0)</f>
        <v>63</v>
      </c>
      <c r="C55" t="e">
        <f ca="1">INDEX(#REF!,MG_1[//])</f>
        <v>#REF!</v>
      </c>
      <c r="D55" t="str">
        <f ca="1">INDEX(Table1[NB BM],MG_1[//])</f>
        <v>Pc Magnit C-2755-1 (22x7.5)</v>
      </c>
      <c r="E55" t="str">
        <f ca="1">INDEX(Table1[FAKTUR],MG_1[//])</f>
        <v>ARTO MORO</v>
      </c>
      <c r="F55" t="str">
        <f ca="1">INDEX(Table1[SUPPLIER],MG_1[//])</f>
        <v>SAMUDERA ANGKASA JAYA</v>
      </c>
      <c r="G55" s="2">
        <f ca="1">INDEX(Table1[CTN_MG_1],MG_1[//])</f>
        <v>21</v>
      </c>
      <c r="H55" s="2" t="str">
        <f ca="1">INDEX(Table1[QTY_ECER_MG_1],MG_1[[#This Row],[//]])&amp;" "&amp;INDEX(Table1[STN_ECER_MG_1],MG_1[[#This Row],[//]])</f>
        <v xml:space="preserve"> </v>
      </c>
      <c r="I55" s="4"/>
      <c r="J55" s="4"/>
      <c r="K55" s="2">
        <f ca="1">SUM(MG_1[[#This Row],[MASUK]]-SUM(MG_1[[#This Row],[KELUAR]:[BONGKAR]]))</f>
        <v>21</v>
      </c>
    </row>
    <row r="56" spans="1:11" hidden="1" x14ac:dyDescent="0.25">
      <c r="A56">
        <v>55</v>
      </c>
      <c r="B56">
        <f ca="1">MATCH(MG_1[ID_1],Table1[ID_1],0)</f>
        <v>64</v>
      </c>
      <c r="C56" t="e">
        <f ca="1">INDEX(#REF!,MG_1[//])</f>
        <v>#REF!</v>
      </c>
      <c r="D56" t="str">
        <f ca="1">INDEX(Table1[NB BM],MG_1[//])</f>
        <v>Pc Magnit JH-220 A (22x8.5)</v>
      </c>
      <c r="E56" t="str">
        <f ca="1">INDEX(Table1[FAKTUR],MG_1[//])</f>
        <v>ARTO MORO</v>
      </c>
      <c r="F56" t="str">
        <f ca="1">INDEX(Table1[SUPPLIER],MG_1[//])</f>
        <v>SAMUDERA ANGKASA JAYA</v>
      </c>
      <c r="G56" s="2">
        <f ca="1">INDEX(Table1[CTN_MG_1],MG_1[//])</f>
        <v>26</v>
      </c>
      <c r="H56" s="2" t="str">
        <f ca="1">INDEX(Table1[QTY_ECER_MG_1],MG_1[[#This Row],[//]])&amp;" "&amp;INDEX(Table1[STN_ECER_MG_1],MG_1[[#This Row],[//]])</f>
        <v xml:space="preserve"> </v>
      </c>
      <c r="I56" s="4"/>
      <c r="J56" s="4"/>
      <c r="K56" s="2">
        <f ca="1">SUM(MG_1[[#This Row],[MASUK]]-SUM(MG_1[[#This Row],[KELUAR]:[BONGKAR]]))</f>
        <v>26</v>
      </c>
    </row>
    <row r="57" spans="1:11" x14ac:dyDescent="0.25">
      <c r="A57">
        <v>56</v>
      </c>
      <c r="B57">
        <f ca="1">MATCH(MG_1[ID_1],Table1[ID_1],0)</f>
        <v>65</v>
      </c>
      <c r="C57" t="e">
        <f ca="1">INDEX(#REF!,MG_1[//])</f>
        <v>#REF!</v>
      </c>
      <c r="D57" t="str">
        <f ca="1">INDEX(Table1[NB BM],MG_1[//])</f>
        <v>Sampul Boxy Batik</v>
      </c>
      <c r="E57" t="str">
        <f ca="1">INDEX(Table1[FAKTUR],MG_1[//])</f>
        <v>UNTANA</v>
      </c>
      <c r="F57" t="str">
        <f ca="1">INDEX(Table1[SUPPLIER],MG_1[//])</f>
        <v>PARAMA</v>
      </c>
      <c r="G57" s="2">
        <f ca="1">INDEX(Table1[CTN_MG_1],MG_1[//])</f>
        <v>15</v>
      </c>
      <c r="H57" s="2" t="str">
        <f ca="1">INDEX(Table1[QTY_ECER_MG_1],MG_1[[#This Row],[//]])&amp;" "&amp;INDEX(Table1[STN_ECER_MG_1],MG_1[[#This Row],[//]])</f>
        <v xml:space="preserve"> </v>
      </c>
      <c r="I57" s="4"/>
      <c r="J57" s="4"/>
      <c r="K57" s="2">
        <f ca="1">SUM(MG_1[[#This Row],[MASUK]]-SUM(MG_1[[#This Row],[KELUAR]:[BONGKAR]]))</f>
        <v>15</v>
      </c>
    </row>
    <row r="58" spans="1:11" x14ac:dyDescent="0.25">
      <c r="A58">
        <v>57</v>
      </c>
      <c r="B58">
        <f ca="1">MATCH(MG_1[ID_1],Table1[ID_1],0)</f>
        <v>66</v>
      </c>
      <c r="C58" t="e">
        <f ca="1">INDEX(#REF!,MG_1[//])</f>
        <v>#REF!</v>
      </c>
      <c r="D58" t="str">
        <f ca="1">INDEX(Table1[NB BM],MG_1[//])</f>
        <v>Malam Shintoeng TG 6-12W</v>
      </c>
      <c r="E58" t="str">
        <f ca="1">INDEX(Table1[FAKTUR],MG_1[//])</f>
        <v>UNTANA</v>
      </c>
      <c r="F58" t="str">
        <f ca="1">INDEX(Table1[SUPPLIER],MG_1[//])</f>
        <v>HANSA</v>
      </c>
      <c r="G58" s="2">
        <f ca="1">INDEX(Table1[CTN_MG_1],MG_1[//])</f>
        <v>0</v>
      </c>
      <c r="H58" s="2" t="str">
        <f ca="1">INDEX(Table1[QTY_ECER_MG_1],MG_1[[#This Row],[//]])&amp;" "&amp;INDEX(Table1[STN_ECER_MG_1],MG_1[[#This Row],[//]])</f>
        <v>12 PCS</v>
      </c>
      <c r="I58" s="4"/>
      <c r="J58" s="4"/>
      <c r="K58" s="2">
        <f ca="1">SUM(MG_1[[#This Row],[MASUK]]-SUM(MG_1[[#This Row],[KELUAR]:[BONGKAR]]))</f>
        <v>0</v>
      </c>
    </row>
    <row r="59" spans="1:11" x14ac:dyDescent="0.25">
      <c r="A59">
        <v>58</v>
      </c>
      <c r="B59">
        <f ca="1">MATCH(MG_1[ID_1],Table1[ID_1],0)</f>
        <v>67</v>
      </c>
      <c r="C59" t="e">
        <f ca="1">INDEX(#REF!,MG_1[//])</f>
        <v>#REF!</v>
      </c>
      <c r="D59" t="str">
        <f ca="1">INDEX(Table1[NB BM],MG_1[//])</f>
        <v>Malam Shintoeng K 6-12W</v>
      </c>
      <c r="E59" t="str">
        <f ca="1">INDEX(Table1[FAKTUR],MG_1[//])</f>
        <v>UNTANA</v>
      </c>
      <c r="F59" t="str">
        <f ca="1">INDEX(Table1[SUPPLIER],MG_1[//])</f>
        <v>HANSA</v>
      </c>
      <c r="G59" s="2">
        <f ca="1">INDEX(Table1[CTN_MG_1],MG_1[//])</f>
        <v>0</v>
      </c>
      <c r="H59" s="2" t="str">
        <f ca="1">INDEX(Table1[QTY_ECER_MG_1],MG_1[[#This Row],[//]])&amp;" "&amp;INDEX(Table1[STN_ECER_MG_1],MG_1[[#This Row],[//]])</f>
        <v>12 PCS</v>
      </c>
      <c r="I59" s="4"/>
      <c r="J59" s="4"/>
      <c r="K59" s="2">
        <f ca="1">SUM(MG_1[[#This Row],[MASUK]]-SUM(MG_1[[#This Row],[KELUAR]:[BONGKAR]]))</f>
        <v>0</v>
      </c>
    </row>
    <row r="60" spans="1:11" x14ac:dyDescent="0.25">
      <c r="A60">
        <v>59</v>
      </c>
      <c r="B60">
        <f ca="1">MATCH(MG_1[ID_1],Table1[ID_1],0)</f>
        <v>68</v>
      </c>
      <c r="C60" t="e">
        <f ca="1">INDEX(#REF!,MG_1[//])</f>
        <v>#REF!</v>
      </c>
      <c r="D60" t="str">
        <f ca="1">INDEX(Table1[NB BM],MG_1[//])</f>
        <v>Malam Shintoeng K 1W polos</v>
      </c>
      <c r="E60" t="str">
        <f ca="1">INDEX(Table1[FAKTUR],MG_1[//])</f>
        <v>UNTANA</v>
      </c>
      <c r="F60" t="str">
        <f ca="1">INDEX(Table1[SUPPLIER],MG_1[//])</f>
        <v>HANSA</v>
      </c>
      <c r="G60" s="2">
        <f ca="1">INDEX(Table1[CTN_MG_1],MG_1[//])</f>
        <v>0</v>
      </c>
      <c r="H60" s="2" t="str">
        <f ca="1">INDEX(Table1[QTY_ECER_MG_1],MG_1[[#This Row],[//]])&amp;" "&amp;INDEX(Table1[STN_ECER_MG_1],MG_1[[#This Row],[//]])</f>
        <v>12 PCS</v>
      </c>
      <c r="I60" s="4"/>
      <c r="J60" s="4"/>
      <c r="K60" s="2">
        <f ca="1">SUM(MG_1[[#This Row],[MASUK]]-SUM(MG_1[[#This Row],[KELUAR]:[BONGKAR]]))</f>
        <v>0</v>
      </c>
    </row>
    <row r="61" spans="1:11" x14ac:dyDescent="0.25">
      <c r="A61">
        <v>60</v>
      </c>
      <c r="B61">
        <f ca="1">MATCH(MG_1[ID_1],Table1[ID_1],0)</f>
        <v>69</v>
      </c>
      <c r="C61" t="e">
        <f ca="1">INDEX(#REF!,MG_1[//])</f>
        <v>#REF!</v>
      </c>
      <c r="D61" t="str">
        <f ca="1">INDEX(Table1[NB BM],MG_1[//])</f>
        <v>Name Tag Dus Merah 301</v>
      </c>
      <c r="E61" t="str">
        <f ca="1">INDEX(Table1[FAKTUR],MG_1[//])</f>
        <v>UNTANA</v>
      </c>
      <c r="F61" t="str">
        <f ca="1">INDEX(Table1[SUPPLIER],MG_1[//])</f>
        <v>ETJ</v>
      </c>
      <c r="G61" s="2">
        <f ca="1">INDEX(Table1[CTN_MG_1],MG_1[//])</f>
        <v>2</v>
      </c>
      <c r="H61" s="2" t="str">
        <f ca="1">INDEX(Table1[QTY_ECER_MG_1],MG_1[[#This Row],[//]])&amp;" "&amp;INDEX(Table1[STN_ECER_MG_1],MG_1[[#This Row],[//]])</f>
        <v xml:space="preserve"> </v>
      </c>
      <c r="I61" s="4"/>
      <c r="J61" s="4"/>
      <c r="K61" s="2">
        <f ca="1">SUM(MG_1[[#This Row],[MASUK]]-SUM(MG_1[[#This Row],[KELUAR]:[BONGKAR]]))</f>
        <v>2</v>
      </c>
    </row>
    <row r="62" spans="1:11" x14ac:dyDescent="0.25">
      <c r="A62">
        <v>61</v>
      </c>
      <c r="B62">
        <f ca="1">MATCH(MG_1[ID_1],Table1[ID_1],0)</f>
        <v>70</v>
      </c>
      <c r="C62" t="e">
        <f ca="1">INDEX(#REF!,MG_1[//])</f>
        <v>#REF!</v>
      </c>
      <c r="D62" t="str">
        <f ca="1">INDEX(Table1[NB BM],MG_1[//])</f>
        <v>Meja Ipad Import Jumbo Karakter</v>
      </c>
      <c r="E62" t="str">
        <f ca="1">INDEX(Table1[FAKTUR],MG_1[//])</f>
        <v>UNTANA</v>
      </c>
      <c r="F62" t="str">
        <f ca="1">INDEX(Table1[SUPPLIER],MG_1[//])</f>
        <v>SAPUTRO OFFICE</v>
      </c>
      <c r="G62" s="2">
        <f ca="1">INDEX(Table1[CTN_MG_1],MG_1[//])</f>
        <v>20</v>
      </c>
      <c r="H62" s="2" t="str">
        <f ca="1">INDEX(Table1[QTY_ECER_MG_1],MG_1[[#This Row],[//]])&amp;" "&amp;INDEX(Table1[STN_ECER_MG_1],MG_1[[#This Row],[//]])</f>
        <v xml:space="preserve"> </v>
      </c>
      <c r="I62" s="4"/>
      <c r="J62" s="4"/>
      <c r="K62" s="2">
        <f ca="1">SUM(MG_1[[#This Row],[MASUK]]-SUM(MG_1[[#This Row],[KELUAR]:[BONGKAR]]))</f>
        <v>20</v>
      </c>
    </row>
    <row r="63" spans="1:11" hidden="1" x14ac:dyDescent="0.25">
      <c r="A63">
        <v>62</v>
      </c>
      <c r="B63">
        <f ca="1">MATCH(MG_1[ID_1],Table1[ID_1],0)</f>
        <v>71</v>
      </c>
      <c r="C63" t="e">
        <f ca="1">INDEX(#REF!,MG_1[//])</f>
        <v>#REF!</v>
      </c>
      <c r="D63" t="str">
        <f ca="1">INDEX(Table1[NB BM],MG_1[//])</f>
        <v>Stapler SDI 1102</v>
      </c>
      <c r="E63" t="str">
        <f ca="1">INDEX(Table1[FAKTUR],MG_1[//])</f>
        <v>ARTO MORO</v>
      </c>
      <c r="F63" t="str">
        <f ca="1">INDEX(Table1[SUPPLIER],MG_1[//])</f>
        <v>SDI</v>
      </c>
      <c r="G63" s="2">
        <f ca="1">INDEX(Table1[CTN_MG_1],MG_1[//])</f>
        <v>1</v>
      </c>
      <c r="H63" s="2" t="str">
        <f ca="1">INDEX(Table1[QTY_ECER_MG_1],MG_1[[#This Row],[//]])&amp;" "&amp;INDEX(Table1[STN_ECER_MG_1],MG_1[[#This Row],[//]])</f>
        <v xml:space="preserve"> </v>
      </c>
      <c r="I63" s="4"/>
      <c r="J63" s="4"/>
      <c r="K63" s="2">
        <f ca="1">SUM(MG_1[[#This Row],[MASUK]]-SUM(MG_1[[#This Row],[KELUAR]:[BONGKAR]]))</f>
        <v>1</v>
      </c>
    </row>
    <row r="64" spans="1:11" hidden="1" x14ac:dyDescent="0.25">
      <c r="A64">
        <v>63</v>
      </c>
      <c r="B64">
        <f ca="1">MATCH(MG_1[ID_1],Table1[ID_1],0)</f>
        <v>72</v>
      </c>
      <c r="C64" t="e">
        <f ca="1">INDEX(#REF!,MG_1[//])</f>
        <v>#REF!</v>
      </c>
      <c r="D64" t="str">
        <f ca="1">INDEX(Table1[NB BM],MG_1[//])</f>
        <v>Cutter ZRM A-300 A Lock</v>
      </c>
      <c r="E64" t="str">
        <f ca="1">INDEX(Table1[FAKTUR],MG_1[//])</f>
        <v>ARTO MORO</v>
      </c>
      <c r="F64" t="str">
        <f ca="1">INDEX(Table1[SUPPLIER],MG_1[//])</f>
        <v>SDI</v>
      </c>
      <c r="G64" s="2">
        <f ca="1">INDEX(Table1[CTN_MG_1],MG_1[//])</f>
        <v>1</v>
      </c>
      <c r="H64" s="2" t="str">
        <f ca="1">INDEX(Table1[QTY_ECER_MG_1],MG_1[[#This Row],[//]])&amp;" "&amp;INDEX(Table1[STN_ECER_MG_1],MG_1[[#This Row],[//]])</f>
        <v xml:space="preserve"> </v>
      </c>
      <c r="I64" s="4"/>
      <c r="J64" s="4"/>
      <c r="K64" s="2">
        <f ca="1">SUM(MG_1[[#This Row],[MASUK]]-SUM(MG_1[[#This Row],[KELUAR]:[BONGKAR]]))</f>
        <v>1</v>
      </c>
    </row>
    <row r="65" spans="1:11" hidden="1" x14ac:dyDescent="0.25">
      <c r="A65">
        <v>64</v>
      </c>
      <c r="B65">
        <f ca="1">MATCH(MG_1[ID_1],Table1[ID_1],0)</f>
        <v>73</v>
      </c>
      <c r="C65" t="e">
        <f ca="1">INDEX(#REF!,MG_1[//])</f>
        <v>#REF!</v>
      </c>
      <c r="D65" t="str">
        <f ca="1">INDEX(Table1[NB BM],MG_1[//])</f>
        <v>Cutter ZRM L-500</v>
      </c>
      <c r="E65" t="str">
        <f ca="1">INDEX(Table1[FAKTUR],MG_1[//])</f>
        <v>ARTO MORO</v>
      </c>
      <c r="F65" t="str">
        <f ca="1">INDEX(Table1[SUPPLIER],MG_1[//])</f>
        <v>SDI</v>
      </c>
      <c r="G65" s="2">
        <f ca="1">INDEX(Table1[CTN_MG_1],MG_1[//])</f>
        <v>1</v>
      </c>
      <c r="H65" s="2" t="str">
        <f ca="1">INDEX(Table1[QTY_ECER_MG_1],MG_1[[#This Row],[//]])&amp;" "&amp;INDEX(Table1[STN_ECER_MG_1],MG_1[[#This Row],[//]])</f>
        <v xml:space="preserve"> </v>
      </c>
      <c r="I65" s="4"/>
      <c r="J65" s="4"/>
      <c r="K65" s="2">
        <f ca="1">SUM(MG_1[[#This Row],[MASUK]]-SUM(MG_1[[#This Row],[KELUAR]:[BONGKAR]]))</f>
        <v>1</v>
      </c>
    </row>
    <row r="66" spans="1:11" x14ac:dyDescent="0.25">
      <c r="A66">
        <v>65</v>
      </c>
      <c r="B66">
        <f ca="1">MATCH(MG_1[ID_1],Table1[ID_1],0)</f>
        <v>74</v>
      </c>
      <c r="C66" t="e">
        <f ca="1">INDEX(#REF!,MG_1[//])</f>
        <v>#REF!</v>
      </c>
      <c r="D66" t="str">
        <f ca="1">INDEX(Table1[NB BM],MG_1[//])</f>
        <v>Name Tag Dus Merah 301</v>
      </c>
      <c r="E66" t="str">
        <f ca="1">INDEX(Table1[FAKTUR],MG_1[//])</f>
        <v>UNTANA</v>
      </c>
      <c r="F66" t="str">
        <f ca="1">INDEX(Table1[SUPPLIER],MG_1[//])</f>
        <v>ETJ</v>
      </c>
      <c r="G66" s="2">
        <f ca="1">INDEX(Table1[CTN_MG_1],MG_1[//])</f>
        <v>2</v>
      </c>
      <c r="H66" s="2" t="str">
        <f ca="1">INDEX(Table1[QTY_ECER_MG_1],MG_1[[#This Row],[//]])&amp;" "&amp;INDEX(Table1[STN_ECER_MG_1],MG_1[[#This Row],[//]])</f>
        <v xml:space="preserve"> </v>
      </c>
      <c r="I66" s="4"/>
      <c r="J66" s="4"/>
      <c r="K66" s="2">
        <f ca="1">SUM(MG_1[[#This Row],[MASUK]]-SUM(MG_1[[#This Row],[KELUAR]:[BONGKAR]]))</f>
        <v>2</v>
      </c>
    </row>
    <row r="67" spans="1:11" x14ac:dyDescent="0.25">
      <c r="A67">
        <v>66</v>
      </c>
      <c r="B67">
        <f ca="1">MATCH(MG_1[ID_1],Table1[ID_1],0)</f>
        <v>75</v>
      </c>
      <c r="C67" t="e">
        <f ca="1">INDEX(#REF!,MG_1[//])</f>
        <v>#REF!</v>
      </c>
      <c r="D67" t="str">
        <f ca="1">INDEX(Table1[NB BM],MG_1[//])</f>
        <v>BT batik kain</v>
      </c>
      <c r="E67" t="str">
        <f ca="1">INDEX(Table1[FAKTUR],MG_1[//])</f>
        <v>UNTANA</v>
      </c>
      <c r="F67" t="str">
        <f ca="1">INDEX(Table1[SUPPLIER],MG_1[//])</f>
        <v>GLORY</v>
      </c>
      <c r="G67" s="2">
        <f ca="1">INDEX(Table1[CTN_MG_1],MG_1[//])</f>
        <v>1</v>
      </c>
      <c r="H67" s="2" t="str">
        <f ca="1">INDEX(Table1[QTY_ECER_MG_1],MG_1[[#This Row],[//]])&amp;" "&amp;INDEX(Table1[STN_ECER_MG_1],MG_1[[#This Row],[//]])</f>
        <v xml:space="preserve"> </v>
      </c>
      <c r="I67" s="4"/>
      <c r="J67" s="4"/>
      <c r="K67" s="2">
        <f ca="1">SUM(MG_1[[#This Row],[MASUK]]-SUM(MG_1[[#This Row],[KELUAR]:[BONGKAR]]))</f>
        <v>1</v>
      </c>
    </row>
    <row r="68" spans="1:11" x14ac:dyDescent="0.25">
      <c r="A68">
        <v>67</v>
      </c>
      <c r="B68">
        <f ca="1">MATCH(MG_1[ID_1],Table1[ID_1],0)</f>
        <v>76</v>
      </c>
      <c r="C68" t="e">
        <f ca="1">INDEX(#REF!,MG_1[//])</f>
        <v>#REF!</v>
      </c>
      <c r="D68" t="str">
        <f ca="1">INDEX(Table1[NB BM],MG_1[//])</f>
        <v>Gel pen Tizo 1.0 TG 340</v>
      </c>
      <c r="E68" t="str">
        <f ca="1">INDEX(Table1[FAKTUR],MG_1[//])</f>
        <v>UNTANA</v>
      </c>
      <c r="F68" t="str">
        <f ca="1">INDEX(Table1[SUPPLIER],MG_1[//])</f>
        <v>DB STATIONERY</v>
      </c>
      <c r="G68" s="2">
        <f ca="1">INDEX(Table1[CTN_MG_1],MG_1[//])</f>
        <v>10</v>
      </c>
      <c r="H68" s="2" t="str">
        <f ca="1">INDEX(Table1[QTY_ECER_MG_1],MG_1[[#This Row],[//]])&amp;" "&amp;INDEX(Table1[STN_ECER_MG_1],MG_1[[#This Row],[//]])</f>
        <v xml:space="preserve"> </v>
      </c>
      <c r="I68" s="4"/>
      <c r="J68" s="4"/>
      <c r="K68" s="2">
        <f ca="1">SUM(MG_1[[#This Row],[MASUK]]-SUM(MG_1[[#This Row],[KELUAR]:[BONGKAR]]))</f>
        <v>10</v>
      </c>
    </row>
    <row r="69" spans="1:11" x14ac:dyDescent="0.25">
      <c r="A69">
        <v>68</v>
      </c>
      <c r="B69">
        <f ca="1">MATCH(MG_1[ID_1],Table1[ID_1],0)</f>
        <v>77</v>
      </c>
      <c r="C69" t="e">
        <f ca="1">INDEX(#REF!,MG_1[//])</f>
        <v>#REF!</v>
      </c>
      <c r="D69" t="str">
        <f ca="1">INDEX(Table1[NB BM],MG_1[//])</f>
        <v>Gel pen Tizo 1.0 TG 340 biru</v>
      </c>
      <c r="E69" t="str">
        <f ca="1">INDEX(Table1[FAKTUR],MG_1[//])</f>
        <v>UNTANA</v>
      </c>
      <c r="F69" t="str">
        <f ca="1">INDEX(Table1[SUPPLIER],MG_1[//])</f>
        <v>DB STATIONERY</v>
      </c>
      <c r="G69" s="2">
        <f ca="1">INDEX(Table1[CTN_MG_1],MG_1[//])</f>
        <v>5</v>
      </c>
      <c r="H69" s="2" t="str">
        <f ca="1">INDEX(Table1[QTY_ECER_MG_1],MG_1[[#This Row],[//]])&amp;" "&amp;INDEX(Table1[STN_ECER_MG_1],MG_1[[#This Row],[//]])</f>
        <v xml:space="preserve"> </v>
      </c>
      <c r="I69" s="4"/>
      <c r="J69" s="4"/>
      <c r="K69" s="2">
        <f ca="1">SUM(MG_1[[#This Row],[MASUK]]-SUM(MG_1[[#This Row],[KELUAR]:[BONGKAR]]))</f>
        <v>5</v>
      </c>
    </row>
    <row r="70" spans="1:11" x14ac:dyDescent="0.25">
      <c r="A70">
        <v>69</v>
      </c>
      <c r="B70">
        <f ca="1">MATCH(MG_1[ID_1],Table1[ID_1],0)</f>
        <v>78</v>
      </c>
      <c r="C70" t="e">
        <f ca="1">INDEX(#REF!,MG_1[//])</f>
        <v>#REF!</v>
      </c>
      <c r="D70" t="str">
        <f ca="1">INDEX(Table1[NB BM],MG_1[//])</f>
        <v>Mech Pen Tizo 2.0 TM 030A-1</v>
      </c>
      <c r="E70" t="str">
        <f ca="1">INDEX(Table1[FAKTUR],MG_1[//])</f>
        <v>UNTANA</v>
      </c>
      <c r="F70" t="str">
        <f ca="1">INDEX(Table1[SUPPLIER],MG_1[//])</f>
        <v>DB</v>
      </c>
      <c r="G70" s="2">
        <f ca="1">INDEX(Table1[CTN_MG_1],MG_1[//])</f>
        <v>2</v>
      </c>
      <c r="H70" s="2" t="str">
        <f ca="1">INDEX(Table1[QTY_ECER_MG_1],MG_1[[#This Row],[//]])&amp;" "&amp;INDEX(Table1[STN_ECER_MG_1],MG_1[[#This Row],[//]])</f>
        <v xml:space="preserve"> </v>
      </c>
      <c r="I70" s="4"/>
      <c r="J70" s="4"/>
      <c r="K70" s="2">
        <f ca="1">SUM(MG_1[[#This Row],[MASUK]]-SUM(MG_1[[#This Row],[KELUAR]:[BONGKAR]]))</f>
        <v>2</v>
      </c>
    </row>
    <row r="71" spans="1:11" x14ac:dyDescent="0.25">
      <c r="A71">
        <v>70</v>
      </c>
      <c r="B71">
        <f ca="1">MATCH(MG_1[ID_1],Table1[ID_1],0)</f>
        <v>79</v>
      </c>
      <c r="C71" t="e">
        <f ca="1">INDEX(#REF!,MG_1[//])</f>
        <v>#REF!</v>
      </c>
      <c r="D71" t="str">
        <f ca="1">INDEX(Table1[NB BM],MG_1[//])</f>
        <v>Mech pen Tizo 2.0 TM 030-C</v>
      </c>
      <c r="E71" t="str">
        <f ca="1">INDEX(Table1[FAKTUR],MG_1[//])</f>
        <v>UNTANA</v>
      </c>
      <c r="F71">
        <f ca="1">INDEX(Table1[SUPPLIER],MG_1[//])</f>
        <v>99</v>
      </c>
      <c r="G71" s="2">
        <f ca="1">INDEX(Table1[CTN_MG_1],MG_1[//])</f>
        <v>2</v>
      </c>
      <c r="H71" s="2" t="str">
        <f ca="1">INDEX(Table1[QTY_ECER_MG_1],MG_1[[#This Row],[//]])&amp;" "&amp;INDEX(Table1[STN_ECER_MG_1],MG_1[[#This Row],[//]])</f>
        <v xml:space="preserve"> </v>
      </c>
      <c r="I71" s="4"/>
      <c r="J71" s="4"/>
      <c r="K71" s="2">
        <f ca="1">SUM(MG_1[[#This Row],[MASUK]]-SUM(MG_1[[#This Row],[KELUAR]:[BONGKAR]]))</f>
        <v>2</v>
      </c>
    </row>
    <row r="72" spans="1:11" x14ac:dyDescent="0.25">
      <c r="A72">
        <v>71</v>
      </c>
      <c r="B72">
        <f ca="1">MATCH(MG_1[ID_1],Table1[ID_1],0)</f>
        <v>80</v>
      </c>
      <c r="C72" t="e">
        <f ca="1">INDEX(#REF!,MG_1[//])</f>
        <v>#REF!</v>
      </c>
      <c r="D72" t="str">
        <f ca="1">INDEX(Table1[NB BM],MG_1[//])</f>
        <v>Isi gel TZ-501 R</v>
      </c>
      <c r="E72" t="str">
        <f ca="1">INDEX(Table1[FAKTUR],MG_1[//])</f>
        <v>UNTANA</v>
      </c>
      <c r="F72" t="str">
        <f ca="1">INDEX(Table1[SUPPLIER],MG_1[//])</f>
        <v>DB</v>
      </c>
      <c r="G72" s="2">
        <f ca="1">INDEX(Table1[CTN_MG_1],MG_1[//])</f>
        <v>4</v>
      </c>
      <c r="H72" s="2" t="str">
        <f ca="1">INDEX(Table1[QTY_ECER_MG_1],MG_1[[#This Row],[//]])&amp;" "&amp;INDEX(Table1[STN_ECER_MG_1],MG_1[[#This Row],[//]])</f>
        <v xml:space="preserve"> </v>
      </c>
      <c r="I72" s="4"/>
      <c r="J72" s="4"/>
      <c r="K72" s="2">
        <f ca="1">SUM(MG_1[[#This Row],[MASUK]]-SUM(MG_1[[#This Row],[KELUAR]:[BONGKAR]]))</f>
        <v>4</v>
      </c>
    </row>
    <row r="73" spans="1:11" x14ac:dyDescent="0.25">
      <c r="A73">
        <v>72</v>
      </c>
      <c r="B73">
        <f ca="1">MATCH(MG_1[ID_1],Table1[ID_1],0)</f>
        <v>81</v>
      </c>
      <c r="C73" t="e">
        <f ca="1">INDEX(#REF!,MG_1[//])</f>
        <v>#REF!</v>
      </c>
      <c r="D73" t="str">
        <f ca="1">INDEX(Table1[NB BM],MG_1[//])</f>
        <v>Bp Gel Tizo Retrc 0.5 TG 670</v>
      </c>
      <c r="E73" t="str">
        <f ca="1">INDEX(Table1[FAKTUR],MG_1[//])</f>
        <v>UNTANA</v>
      </c>
      <c r="F73" t="str">
        <f ca="1">INDEX(Table1[SUPPLIER],MG_1[//])</f>
        <v>DB STATIONERY</v>
      </c>
      <c r="G73" s="2">
        <f ca="1">INDEX(Table1[CTN_MG_1],MG_1[//])</f>
        <v>1</v>
      </c>
      <c r="H73" s="2" t="str">
        <f ca="1">INDEX(Table1[QTY_ECER_MG_1],MG_1[[#This Row],[//]])&amp;" "&amp;INDEX(Table1[STN_ECER_MG_1],MG_1[[#This Row],[//]])</f>
        <v xml:space="preserve"> </v>
      </c>
      <c r="I73" s="4"/>
      <c r="J73" s="4"/>
      <c r="K73" s="2">
        <f ca="1">SUM(MG_1[[#This Row],[MASUK]]-SUM(MG_1[[#This Row],[KELUAR]:[BONGKAR]]))</f>
        <v>1</v>
      </c>
    </row>
    <row r="74" spans="1:11" x14ac:dyDescent="0.25">
      <c r="A74">
        <v>73</v>
      </c>
      <c r="B74">
        <f ca="1">MATCH(MG_1[ID_1],Table1[ID_1],0)</f>
        <v>82</v>
      </c>
      <c r="C74" t="e">
        <f ca="1">INDEX(#REF!,MG_1[//])</f>
        <v>#REF!</v>
      </c>
      <c r="D74" t="str">
        <f ca="1">INDEX(Table1[NB BM],MG_1[//])</f>
        <v>Letter 2 Tray JS-2001</v>
      </c>
      <c r="E74" t="str">
        <f ca="1">INDEX(Table1[FAKTUR],MG_1[//])</f>
        <v>UNTANA</v>
      </c>
      <c r="F74" t="str">
        <f ca="1">INDEX(Table1[SUPPLIER],MG_1[//])</f>
        <v>DB STATIONERY</v>
      </c>
      <c r="G74" s="2">
        <f ca="1">INDEX(Table1[CTN_MG_1],MG_1[//])</f>
        <v>5</v>
      </c>
      <c r="H74" s="2" t="str">
        <f ca="1">INDEX(Table1[QTY_ECER_MG_1],MG_1[[#This Row],[//]])&amp;" "&amp;INDEX(Table1[STN_ECER_MG_1],MG_1[[#This Row],[//]])</f>
        <v xml:space="preserve"> </v>
      </c>
      <c r="I74" s="4"/>
      <c r="J74" s="4"/>
      <c r="K74" s="2">
        <f ca="1">SUM(MG_1[[#This Row],[MASUK]]-SUM(MG_1[[#This Row],[KELUAR]:[BONGKAR]]))</f>
        <v>5</v>
      </c>
    </row>
    <row r="75" spans="1:11" x14ac:dyDescent="0.25">
      <c r="A75">
        <v>74</v>
      </c>
      <c r="B75">
        <f ca="1">MATCH(MG_1[ID_1],Table1[ID_1],0)</f>
        <v>83</v>
      </c>
      <c r="C75" t="e">
        <f ca="1">INDEX(#REF!,MG_1[//])</f>
        <v>#REF!</v>
      </c>
      <c r="D75" t="str">
        <f ca="1">INDEX(Table1[NB BM],MG_1[//])</f>
        <v>Gel pen Tizo 1.0 TG 340 biru</v>
      </c>
      <c r="E75" t="str">
        <f ca="1">INDEX(Table1[FAKTUR],MG_1[//])</f>
        <v>UNTANA</v>
      </c>
      <c r="F75" t="str">
        <f ca="1">INDEX(Table1[SUPPLIER],MG_1[//])</f>
        <v>DB STATIONERY</v>
      </c>
      <c r="G75" s="2">
        <f ca="1">INDEX(Table1[CTN_MG_1],MG_1[//])</f>
        <v>5</v>
      </c>
      <c r="H75" s="2" t="str">
        <f ca="1">INDEX(Table1[QTY_ECER_MG_1],MG_1[[#This Row],[//]])&amp;" "&amp;INDEX(Table1[STN_ECER_MG_1],MG_1[[#This Row],[//]])</f>
        <v xml:space="preserve"> </v>
      </c>
      <c r="I75" s="4"/>
      <c r="J75" s="4"/>
      <c r="K75" s="2">
        <f ca="1">SUM(MG_1[[#This Row],[MASUK]]-SUM(MG_1[[#This Row],[KELUAR]:[BONGKAR]]))</f>
        <v>5</v>
      </c>
    </row>
    <row r="76" spans="1:11" x14ac:dyDescent="0.25">
      <c r="A76">
        <v>75</v>
      </c>
      <c r="B76">
        <f ca="1">MATCH(MG_1[ID_1],Table1[ID_1],0)</f>
        <v>84</v>
      </c>
      <c r="C76" t="e">
        <f ca="1">INDEX(#REF!,MG_1[//])</f>
        <v>#REF!</v>
      </c>
      <c r="D76" t="str">
        <f ca="1">INDEX(Table1[NB BM],MG_1[//])</f>
        <v>Isi gel TZ-501 R</v>
      </c>
      <c r="E76" t="str">
        <f ca="1">INDEX(Table1[FAKTUR],MG_1[//])</f>
        <v>UNTANA</v>
      </c>
      <c r="F76" t="str">
        <f ca="1">INDEX(Table1[SUPPLIER],MG_1[//])</f>
        <v>DB</v>
      </c>
      <c r="G76" s="2">
        <f ca="1">INDEX(Table1[CTN_MG_1],MG_1[//])</f>
        <v>4</v>
      </c>
      <c r="H76" s="2" t="str">
        <f ca="1">INDEX(Table1[QTY_ECER_MG_1],MG_1[[#This Row],[//]])&amp;" "&amp;INDEX(Table1[STN_ECER_MG_1],MG_1[[#This Row],[//]])</f>
        <v xml:space="preserve"> </v>
      </c>
      <c r="I76" s="4"/>
      <c r="J76" s="4"/>
      <c r="K76" s="2">
        <f ca="1">SUM(MG_1[[#This Row],[MASUK]]-SUM(MG_1[[#This Row],[KELUAR]:[BONGKAR]]))</f>
        <v>4</v>
      </c>
    </row>
    <row r="77" spans="1:11" x14ac:dyDescent="0.25">
      <c r="A77">
        <v>76</v>
      </c>
      <c r="B77">
        <f ca="1">MATCH(MG_1[ID_1],Table1[ID_1],0)</f>
        <v>85</v>
      </c>
      <c r="C77" t="e">
        <f ca="1">INDEX(#REF!,MG_1[//])</f>
        <v>#REF!</v>
      </c>
      <c r="D77" t="str">
        <f ca="1">INDEX(Table1[NB BM],MG_1[//])</f>
        <v>Doc Rest Infinity</v>
      </c>
      <c r="E77" t="str">
        <f ca="1">INDEX(Table1[FAKTUR],MG_1[//])</f>
        <v>UNTANA</v>
      </c>
      <c r="F77" t="str">
        <f ca="1">INDEX(Table1[SUPPLIER],MG_1[//])</f>
        <v>COMBI</v>
      </c>
      <c r="G77" s="2">
        <f ca="1">INDEX(Table1[CTN_MG_1],MG_1[//])</f>
        <v>1</v>
      </c>
      <c r="H77" s="2" t="str">
        <f ca="1">INDEX(Table1[QTY_ECER_MG_1],MG_1[[#This Row],[//]])&amp;" "&amp;INDEX(Table1[STN_ECER_MG_1],MG_1[[#This Row],[//]])</f>
        <v xml:space="preserve"> </v>
      </c>
      <c r="I77" s="4"/>
      <c r="J77" s="4"/>
      <c r="K77" s="2">
        <f ca="1">SUM(MG_1[[#This Row],[MASUK]]-SUM(MG_1[[#This Row],[KELUAR]:[BONGKAR]]))</f>
        <v>1</v>
      </c>
    </row>
    <row r="78" spans="1:11" x14ac:dyDescent="0.25">
      <c r="A78">
        <v>77</v>
      </c>
      <c r="B78">
        <f ca="1">MATCH(MG_1[ID_1],Table1[ID_1],0)</f>
        <v>86</v>
      </c>
      <c r="C78" t="e">
        <f ca="1">INDEX(#REF!,MG_1[//])</f>
        <v>#REF!</v>
      </c>
      <c r="D78" t="str">
        <f ca="1">INDEX(Table1[NB BM],MG_1[//])</f>
        <v>Doc Rest Prestige</v>
      </c>
      <c r="E78" t="str">
        <f ca="1">INDEX(Table1[FAKTUR],MG_1[//])</f>
        <v>UNTANA</v>
      </c>
      <c r="F78" t="str">
        <f ca="1">INDEX(Table1[SUPPLIER],MG_1[//])</f>
        <v>COMBI</v>
      </c>
      <c r="G78" s="2">
        <f ca="1">INDEX(Table1[CTN_MG_1],MG_1[//])</f>
        <v>1</v>
      </c>
      <c r="H78" s="2" t="str">
        <f ca="1">INDEX(Table1[QTY_ECER_MG_1],MG_1[[#This Row],[//]])&amp;" "&amp;INDEX(Table1[STN_ECER_MG_1],MG_1[[#This Row],[//]])</f>
        <v xml:space="preserve"> </v>
      </c>
      <c r="I78" s="4"/>
      <c r="J78" s="4"/>
      <c r="K78" s="2">
        <f ca="1">SUM(MG_1[[#This Row],[MASUK]]-SUM(MG_1[[#This Row],[KELUAR]:[BONGKAR]]))</f>
        <v>1</v>
      </c>
    </row>
    <row r="79" spans="1:11" x14ac:dyDescent="0.25">
      <c r="A79">
        <v>78</v>
      </c>
      <c r="B79">
        <f ca="1">MATCH(MG_1[ID_1],Table1[ID_1],0)</f>
        <v>87</v>
      </c>
      <c r="C79" t="e">
        <f ca="1">INDEX(#REF!,MG_1[//])</f>
        <v>#REF!</v>
      </c>
      <c r="D79" t="str">
        <f ca="1">INDEX(Table1[NB BM],MG_1[//])</f>
        <v>Doc Rest Conception</v>
      </c>
      <c r="E79" t="str">
        <f ca="1">INDEX(Table1[FAKTUR],MG_1[//])</f>
        <v>UNTANA</v>
      </c>
      <c r="F79" t="str">
        <f ca="1">INDEX(Table1[SUPPLIER],MG_1[//])</f>
        <v>COMBI</v>
      </c>
      <c r="G79" s="2">
        <f ca="1">INDEX(Table1[CTN_MG_1],MG_1[//])</f>
        <v>1</v>
      </c>
      <c r="H79" s="2" t="str">
        <f ca="1">INDEX(Table1[QTY_ECER_MG_1],MG_1[[#This Row],[//]])&amp;" "&amp;INDEX(Table1[STN_ECER_MG_1],MG_1[[#This Row],[//]])</f>
        <v xml:space="preserve"> </v>
      </c>
      <c r="I79" s="4"/>
      <c r="J79" s="4"/>
      <c r="K79" s="2">
        <f ca="1">SUM(MG_1[[#This Row],[MASUK]]-SUM(MG_1[[#This Row],[KELUAR]:[BONGKAR]]))</f>
        <v>1</v>
      </c>
    </row>
    <row r="80" spans="1:11" x14ac:dyDescent="0.25">
      <c r="A80">
        <v>79</v>
      </c>
      <c r="B80">
        <f ca="1">MATCH(MG_1[ID_1],Table1[ID_1],0)</f>
        <v>88</v>
      </c>
      <c r="C80" t="e">
        <f ca="1">INDEX(#REF!,MG_1[//])</f>
        <v>#REF!</v>
      </c>
      <c r="D80" t="str">
        <f ca="1">INDEX(Table1[NB BM],MG_1[//])</f>
        <v>Doc Rest Statement</v>
      </c>
      <c r="E80" t="str">
        <f ca="1">INDEX(Table1[FAKTUR],MG_1[//])</f>
        <v>UNTANA</v>
      </c>
      <c r="F80" t="str">
        <f ca="1">INDEX(Table1[SUPPLIER],MG_1[//])</f>
        <v>COMBI</v>
      </c>
      <c r="G80" s="2">
        <f ca="1">INDEX(Table1[CTN_MG_1],MG_1[//])</f>
        <v>1</v>
      </c>
      <c r="H80" s="2" t="str">
        <f ca="1">INDEX(Table1[QTY_ECER_MG_1],MG_1[[#This Row],[//]])&amp;" "&amp;INDEX(Table1[STN_ECER_MG_1],MG_1[[#This Row],[//]])</f>
        <v xml:space="preserve"> </v>
      </c>
      <c r="I80" s="4"/>
      <c r="J80" s="4"/>
      <c r="K80" s="2">
        <f ca="1">SUM(MG_1[[#This Row],[MASUK]]-SUM(MG_1[[#This Row],[KELUAR]:[BONGKAR]]))</f>
        <v>1</v>
      </c>
    </row>
    <row r="81" spans="1:11" x14ac:dyDescent="0.25">
      <c r="A81">
        <v>80</v>
      </c>
      <c r="B81">
        <f ca="1">MATCH(MG_1[ID_1],Table1[ID_1],0)</f>
        <v>89</v>
      </c>
      <c r="C81" t="e">
        <f ca="1">INDEX(#REF!,MG_1[//])</f>
        <v>#REF!</v>
      </c>
      <c r="D81" t="str">
        <f ca="1">INDEX(Table1[NB BM],MG_1[//])</f>
        <v>Doc Rest Elegance</v>
      </c>
      <c r="E81" t="str">
        <f ca="1">INDEX(Table1[FAKTUR],MG_1[//])</f>
        <v>UNTANA</v>
      </c>
      <c r="F81" t="str">
        <f ca="1">INDEX(Table1[SUPPLIER],MG_1[//])</f>
        <v>COMBI</v>
      </c>
      <c r="G81" s="2">
        <f ca="1">INDEX(Table1[CTN_MG_1],MG_1[//])</f>
        <v>1</v>
      </c>
      <c r="H81" s="2" t="str">
        <f ca="1">INDEX(Table1[QTY_ECER_MG_1],MG_1[[#This Row],[//]])&amp;" "&amp;INDEX(Table1[STN_ECER_MG_1],MG_1[[#This Row],[//]])</f>
        <v xml:space="preserve"> </v>
      </c>
      <c r="I81" s="4"/>
      <c r="J81" s="4"/>
      <c r="K81" s="2">
        <f ca="1">SUM(MG_1[[#This Row],[MASUK]]-SUM(MG_1[[#This Row],[KELUAR]:[BONGKAR]]))</f>
        <v>1</v>
      </c>
    </row>
    <row r="82" spans="1:11" x14ac:dyDescent="0.25">
      <c r="A82">
        <v>81</v>
      </c>
      <c r="B82">
        <f ca="1">MATCH(MG_1[ID_1],Table1[ID_1],0)</f>
        <v>90</v>
      </c>
      <c r="C82" t="e">
        <f ca="1">INDEX(#REF!,MG_1[//])</f>
        <v>#REF!</v>
      </c>
      <c r="D82" t="str">
        <f ca="1">INDEX(Table1[NB BM],MG_1[//])</f>
        <v>Doc Rest Brilliant</v>
      </c>
      <c r="E82" t="str">
        <f ca="1">INDEX(Table1[FAKTUR],MG_1[//])</f>
        <v>UNTANA</v>
      </c>
      <c r="F82" t="str">
        <f ca="1">INDEX(Table1[SUPPLIER],MG_1[//])</f>
        <v>COMBI</v>
      </c>
      <c r="G82" s="2">
        <f ca="1">INDEX(Table1[CTN_MG_1],MG_1[//])</f>
        <v>1</v>
      </c>
      <c r="H82" s="2" t="str">
        <f ca="1">INDEX(Table1[QTY_ECER_MG_1],MG_1[[#This Row],[//]])&amp;" "&amp;INDEX(Table1[STN_ECER_MG_1],MG_1[[#This Row],[//]])</f>
        <v xml:space="preserve"> </v>
      </c>
      <c r="I82" s="4"/>
      <c r="J82" s="4"/>
      <c r="K82" s="2">
        <f ca="1">SUM(MG_1[[#This Row],[MASUK]]-SUM(MG_1[[#This Row],[KELUAR]:[BONGKAR]]))</f>
        <v>1</v>
      </c>
    </row>
    <row r="83" spans="1:11" x14ac:dyDescent="0.25">
      <c r="A83">
        <v>82</v>
      </c>
      <c r="B83">
        <f ca="1">MATCH(MG_1[ID_1],Table1[ID_1],0)</f>
        <v>91</v>
      </c>
      <c r="C83" t="e">
        <f ca="1">INDEX(#REF!,MG_1[//])</f>
        <v>#REF!</v>
      </c>
      <c r="D83" t="str">
        <f ca="1">INDEX(Table1[NB BM],MG_1[//])</f>
        <v>Sampul Kwarto Batik</v>
      </c>
      <c r="E83" t="str">
        <f ca="1">INDEX(Table1[FAKTUR],MG_1[//])</f>
        <v>UNTANA</v>
      </c>
      <c r="F83" t="str">
        <f ca="1">INDEX(Table1[SUPPLIER],MG_1[//])</f>
        <v>PARAMA</v>
      </c>
      <c r="G83" s="2">
        <f ca="1">INDEX(Table1[CTN_MG_1],MG_1[//])</f>
        <v>10</v>
      </c>
      <c r="H83" s="2" t="str">
        <f ca="1">INDEX(Table1[QTY_ECER_MG_1],MG_1[[#This Row],[//]])&amp;" "&amp;INDEX(Table1[STN_ECER_MG_1],MG_1[[#This Row],[//]])</f>
        <v xml:space="preserve"> </v>
      </c>
      <c r="I83" s="4"/>
      <c r="J83" s="4"/>
      <c r="K83" s="2">
        <f ca="1">SUM(MG_1[[#This Row],[MASUK]]-SUM(MG_1[[#This Row],[KELUAR]:[BONGKAR]]))</f>
        <v>10</v>
      </c>
    </row>
    <row r="84" spans="1:11" x14ac:dyDescent="0.25">
      <c r="A84">
        <v>83</v>
      </c>
      <c r="B84">
        <f ca="1">MATCH(MG_1[ID_1],Table1[ID_1],0)</f>
        <v>92</v>
      </c>
      <c r="C84" t="e">
        <f ca="1">INDEX(#REF!,MG_1[//])</f>
        <v>#REF!</v>
      </c>
      <c r="D84" t="str">
        <f ca="1">INDEX(Table1[NB BM],MG_1[//])</f>
        <v>Sampul Boxy Batik</v>
      </c>
      <c r="E84" t="str">
        <f ca="1">INDEX(Table1[FAKTUR],MG_1[//])</f>
        <v>UNTANA</v>
      </c>
      <c r="F84" t="str">
        <f ca="1">INDEX(Table1[SUPPLIER],MG_1[//])</f>
        <v>PARAMA</v>
      </c>
      <c r="G84" s="2">
        <f ca="1">INDEX(Table1[CTN_MG_1],MG_1[//])</f>
        <v>10</v>
      </c>
      <c r="H84" s="2" t="str">
        <f ca="1">INDEX(Table1[QTY_ECER_MG_1],MG_1[[#This Row],[//]])&amp;" "&amp;INDEX(Table1[STN_ECER_MG_1],MG_1[[#This Row],[//]])</f>
        <v xml:space="preserve"> </v>
      </c>
      <c r="I84" s="4"/>
      <c r="J84" s="4"/>
      <c r="K84" s="2">
        <f ca="1">SUM(MG_1[[#This Row],[MASUK]]-SUM(MG_1[[#This Row],[KELUAR]:[BONGKAR]]))</f>
        <v>10</v>
      </c>
    </row>
    <row r="85" spans="1:11" hidden="1" x14ac:dyDescent="0.25">
      <c r="A85">
        <v>84</v>
      </c>
      <c r="B85">
        <f ca="1">MATCH(MG_1[ID_1],Table1[ID_1],0)</f>
        <v>93</v>
      </c>
      <c r="C85" t="e">
        <f ca="1">INDEX(#REF!,MG_1[//])</f>
        <v>#REF!</v>
      </c>
      <c r="D85" t="str">
        <f ca="1">INDEX(Table1[NB BM],MG_1[//])</f>
        <v>O pastel JK 12W OP-12 S</v>
      </c>
      <c r="E85" t="str">
        <f ca="1">INDEX(Table1[FAKTUR],MG_1[//])</f>
        <v>ARTO MORO</v>
      </c>
      <c r="F85" t="str">
        <f ca="1">INDEX(Table1[SUPPLIER],MG_1[//])</f>
        <v>ATALI</v>
      </c>
      <c r="G85" s="2">
        <f ca="1">INDEX(Table1[CTN_MG_1],MG_1[//])</f>
        <v>5</v>
      </c>
      <c r="H85" s="2" t="str">
        <f ca="1">INDEX(Table1[QTY_ECER_MG_1],MG_1[[#This Row],[//]])&amp;" "&amp;INDEX(Table1[STN_ECER_MG_1],MG_1[[#This Row],[//]])</f>
        <v xml:space="preserve"> </v>
      </c>
      <c r="I85" s="4"/>
      <c r="J85" s="4"/>
      <c r="K85" s="2">
        <f ca="1">SUM(MG_1[[#This Row],[MASUK]]-SUM(MG_1[[#This Row],[KELUAR]:[BONGKAR]]))</f>
        <v>5</v>
      </c>
    </row>
    <row r="86" spans="1:11" hidden="1" x14ac:dyDescent="0.25">
      <c r="A86">
        <v>85</v>
      </c>
      <c r="B86">
        <f ca="1">MATCH(MG_1[ID_1],Table1[ID_1],0)</f>
        <v>94</v>
      </c>
      <c r="C86" t="e">
        <f ca="1">INDEX(#REF!,MG_1[//])</f>
        <v>#REF!</v>
      </c>
      <c r="D86" t="str">
        <f ca="1">INDEX(Table1[NB BM],MG_1[//])</f>
        <v>O pastel JK 18W OP-18 S</v>
      </c>
      <c r="E86" t="str">
        <f ca="1">INDEX(Table1[FAKTUR],MG_1[//])</f>
        <v>ARTO MORO</v>
      </c>
      <c r="F86" t="str">
        <f ca="1">INDEX(Table1[SUPPLIER],MG_1[//])</f>
        <v>ATALI</v>
      </c>
      <c r="G86" s="2">
        <f ca="1">INDEX(Table1[CTN_MG_1],MG_1[//])</f>
        <v>5</v>
      </c>
      <c r="H86" s="2" t="str">
        <f ca="1">INDEX(Table1[QTY_ECER_MG_1],MG_1[[#This Row],[//]])&amp;" "&amp;INDEX(Table1[STN_ECER_MG_1],MG_1[[#This Row],[//]])</f>
        <v xml:space="preserve"> </v>
      </c>
      <c r="I86" s="4"/>
      <c r="J86" s="4"/>
      <c r="K86" s="2">
        <f ca="1">SUM(MG_1[[#This Row],[MASUK]]-SUM(MG_1[[#This Row],[KELUAR]:[BONGKAR]]))</f>
        <v>5</v>
      </c>
    </row>
    <row r="87" spans="1:11" hidden="1" x14ac:dyDescent="0.25">
      <c r="A87">
        <v>86</v>
      </c>
      <c r="B87">
        <f ca="1">MATCH(MG_1[ID_1],Table1[ID_1],0)</f>
        <v>95</v>
      </c>
      <c r="C87" t="e">
        <f ca="1">INDEX(#REF!,MG_1[//])</f>
        <v>#REF!</v>
      </c>
      <c r="D87" t="str">
        <f ca="1">INDEX(Table1[NB BM],MG_1[//])</f>
        <v>O pastel JK 24W OP-24 S</v>
      </c>
      <c r="E87" t="str">
        <f ca="1">INDEX(Table1[FAKTUR],MG_1[//])</f>
        <v>ARTO MORO</v>
      </c>
      <c r="F87" t="str">
        <f ca="1">INDEX(Table1[SUPPLIER],MG_1[//])</f>
        <v>ATALI</v>
      </c>
      <c r="G87" s="2">
        <f ca="1">INDEX(Table1[CTN_MG_1],MG_1[//])</f>
        <v>5</v>
      </c>
      <c r="H87" s="2" t="str">
        <f ca="1">INDEX(Table1[QTY_ECER_MG_1],MG_1[[#This Row],[//]])&amp;" "&amp;INDEX(Table1[STN_ECER_MG_1],MG_1[[#This Row],[//]])</f>
        <v xml:space="preserve"> </v>
      </c>
      <c r="I87" s="4"/>
      <c r="J87" s="4"/>
      <c r="K87" s="2">
        <f ca="1">SUM(MG_1[[#This Row],[MASUK]]-SUM(MG_1[[#This Row],[KELUAR]:[BONGKAR]]))</f>
        <v>5</v>
      </c>
    </row>
    <row r="88" spans="1:11" hidden="1" x14ac:dyDescent="0.25">
      <c r="A88">
        <v>87</v>
      </c>
      <c r="B88">
        <f ca="1">MATCH(MG_1[ID_1],Table1[ID_1],0)</f>
        <v>96</v>
      </c>
      <c r="C88" t="e">
        <f ca="1">INDEX(#REF!,MG_1[//])</f>
        <v>#REF!</v>
      </c>
      <c r="D88" t="str">
        <f ca="1">INDEX(Table1[NB BM],MG_1[//])</f>
        <v>O pastel JK 36W OP-36 S</v>
      </c>
      <c r="E88" t="str">
        <f ca="1">INDEX(Table1[FAKTUR],MG_1[//])</f>
        <v>ARTO MORO</v>
      </c>
      <c r="F88" t="str">
        <f ca="1">INDEX(Table1[SUPPLIER],MG_1[//])</f>
        <v>ATALI</v>
      </c>
      <c r="G88" s="2">
        <f ca="1">INDEX(Table1[CTN_MG_1],MG_1[//])</f>
        <v>3</v>
      </c>
      <c r="H88" s="2" t="str">
        <f ca="1">INDEX(Table1[QTY_ECER_MG_1],MG_1[[#This Row],[//]])&amp;" "&amp;INDEX(Table1[STN_ECER_MG_1],MG_1[[#This Row],[//]])</f>
        <v xml:space="preserve"> </v>
      </c>
      <c r="I88" s="4"/>
      <c r="J88" s="4"/>
      <c r="K88" s="2">
        <f ca="1">SUM(MG_1[[#This Row],[MASUK]]-SUM(MG_1[[#This Row],[KELUAR]:[BONGKAR]]))</f>
        <v>3</v>
      </c>
    </row>
    <row r="89" spans="1:11" hidden="1" x14ac:dyDescent="0.25">
      <c r="A89">
        <v>88</v>
      </c>
      <c r="B89">
        <f ca="1">MATCH(MG_1[ID_1],Table1[ID_1],0)</f>
        <v>97</v>
      </c>
      <c r="C89" t="e">
        <f ca="1">INDEX(#REF!,MG_1[//])</f>
        <v>#REF!</v>
      </c>
      <c r="D89" t="str">
        <f ca="1">INDEX(Table1[NB BM],MG_1[//])</f>
        <v>O pastel JK 48W OP-48 S</v>
      </c>
      <c r="E89" t="str">
        <f ca="1">INDEX(Table1[FAKTUR],MG_1[//])</f>
        <v>ARTO MORO</v>
      </c>
      <c r="F89" t="str">
        <f ca="1">INDEX(Table1[SUPPLIER],MG_1[//])</f>
        <v>ATALI</v>
      </c>
      <c r="G89" s="2">
        <f ca="1">INDEX(Table1[CTN_MG_1],MG_1[//])</f>
        <v>2</v>
      </c>
      <c r="H89" s="2" t="str">
        <f ca="1">INDEX(Table1[QTY_ECER_MG_1],MG_1[[#This Row],[//]])&amp;" "&amp;INDEX(Table1[STN_ECER_MG_1],MG_1[[#This Row],[//]])</f>
        <v xml:space="preserve"> </v>
      </c>
      <c r="I89" s="4"/>
      <c r="J89" s="4"/>
      <c r="K89" s="2">
        <f ca="1">SUM(MG_1[[#This Row],[MASUK]]-SUM(MG_1[[#This Row],[KELUAR]:[BONGKAR]]))</f>
        <v>2</v>
      </c>
    </row>
    <row r="90" spans="1:11" hidden="1" x14ac:dyDescent="0.25">
      <c r="A90">
        <v>89</v>
      </c>
      <c r="B90">
        <f ca="1">MATCH(MG_1[ID_1],Table1[ID_1],0)</f>
        <v>98</v>
      </c>
      <c r="C90" t="e">
        <f ca="1">INDEX(#REF!,MG_1[//])</f>
        <v>#REF!</v>
      </c>
      <c r="D90" t="str">
        <f ca="1">INDEX(Table1[NB BM],MG_1[//])</f>
        <v>O pastel JK 55W OP-55 S</v>
      </c>
      <c r="E90" t="str">
        <f ca="1">INDEX(Table1[FAKTUR],MG_1[//])</f>
        <v>ARTO MORO</v>
      </c>
      <c r="F90" t="str">
        <f ca="1">INDEX(Table1[SUPPLIER],MG_1[//])</f>
        <v>ATALI</v>
      </c>
      <c r="G90" s="2">
        <f ca="1">INDEX(Table1[CTN_MG_1],MG_1[//])</f>
        <v>3</v>
      </c>
      <c r="H90" s="2" t="str">
        <f ca="1">INDEX(Table1[QTY_ECER_MG_1],MG_1[[#This Row],[//]])&amp;" "&amp;INDEX(Table1[STN_ECER_MG_1],MG_1[[#This Row],[//]])</f>
        <v xml:space="preserve"> </v>
      </c>
      <c r="I90" s="4"/>
      <c r="J90" s="4"/>
      <c r="K90" s="2">
        <f ca="1">SUM(MG_1[[#This Row],[MASUK]]-SUM(MG_1[[#This Row],[KELUAR]:[BONGKAR]]))</f>
        <v>3</v>
      </c>
    </row>
    <row r="91" spans="1:11" hidden="1" x14ac:dyDescent="0.25">
      <c r="A91">
        <v>90</v>
      </c>
      <c r="B91">
        <f ca="1">MATCH(MG_1[ID_1],Table1[ID_1],0)</f>
        <v>99</v>
      </c>
      <c r="C91" t="e">
        <f ca="1">INDEX(#REF!,MG_1[//])</f>
        <v>#REF!</v>
      </c>
      <c r="D91" t="str">
        <f ca="1">INDEX(Table1[NB BM],MG_1[//])</f>
        <v>O pastel JK 12W OP-12 S</v>
      </c>
      <c r="E91" t="str">
        <f ca="1">INDEX(Table1[FAKTUR],MG_1[//])</f>
        <v>ARTO MORO</v>
      </c>
      <c r="F91" t="str">
        <f ca="1">INDEX(Table1[SUPPLIER],MG_1[//])</f>
        <v>ATALI</v>
      </c>
      <c r="G91" s="2">
        <f ca="1">INDEX(Table1[CTN_MG_1],MG_1[//])</f>
        <v>2</v>
      </c>
      <c r="H91" s="2" t="str">
        <f ca="1">INDEX(Table1[QTY_ECER_MG_1],MG_1[[#This Row],[//]])&amp;" "&amp;INDEX(Table1[STN_ECER_MG_1],MG_1[[#This Row],[//]])</f>
        <v xml:space="preserve"> </v>
      </c>
      <c r="I91" s="4"/>
      <c r="J91" s="4"/>
      <c r="K91" s="2">
        <f ca="1">SUM(MG_1[[#This Row],[MASUK]]-SUM(MG_1[[#This Row],[KELUAR]:[BONGKAR]]))</f>
        <v>2</v>
      </c>
    </row>
    <row r="92" spans="1:11" hidden="1" x14ac:dyDescent="0.25">
      <c r="A92">
        <v>91</v>
      </c>
      <c r="B92">
        <f ca="1">MATCH(MG_1[ID_1],Table1[ID_1],0)</f>
        <v>100</v>
      </c>
      <c r="C92" t="e">
        <f ca="1">INDEX(#REF!,MG_1[//])</f>
        <v>#REF!</v>
      </c>
      <c r="D92" t="str">
        <f ca="1">INDEX(Table1[NB BM],MG_1[//])</f>
        <v>O pastel JK 24W OP-24 S</v>
      </c>
      <c r="E92" t="str">
        <f ca="1">INDEX(Table1[FAKTUR],MG_1[//])</f>
        <v>ARTO MORO</v>
      </c>
      <c r="F92" t="str">
        <f ca="1">INDEX(Table1[SUPPLIER],MG_1[//])</f>
        <v>ATALI</v>
      </c>
      <c r="G92" s="2">
        <f ca="1">INDEX(Table1[CTN_MG_1],MG_1[//])</f>
        <v>7</v>
      </c>
      <c r="H92" s="2" t="str">
        <f ca="1">INDEX(Table1[QTY_ECER_MG_1],MG_1[[#This Row],[//]])&amp;" "&amp;INDEX(Table1[STN_ECER_MG_1],MG_1[[#This Row],[//]])</f>
        <v xml:space="preserve"> </v>
      </c>
      <c r="I92" s="4"/>
      <c r="J92" s="4"/>
      <c r="K92" s="2">
        <f ca="1">SUM(MG_1[[#This Row],[MASUK]]-SUM(MG_1[[#This Row],[KELUAR]:[BONGKAR]]))</f>
        <v>7</v>
      </c>
    </row>
    <row r="93" spans="1:11" hidden="1" x14ac:dyDescent="0.25">
      <c r="A93">
        <v>92</v>
      </c>
      <c r="B93">
        <f ca="1">MATCH(MG_1[ID_1],Table1[ID_1],0)</f>
        <v>101</v>
      </c>
      <c r="C93" t="e">
        <f ca="1">INDEX(#REF!,MG_1[//])</f>
        <v>#REF!</v>
      </c>
      <c r="D93" t="str">
        <f ca="1">INDEX(Table1[NB BM],MG_1[//])</f>
        <v>O pastel JK 72W OP-72 S</v>
      </c>
      <c r="E93" t="str">
        <f ca="1">INDEX(Table1[FAKTUR],MG_1[//])</f>
        <v>ARTO MORO</v>
      </c>
      <c r="F93" t="str">
        <f ca="1">INDEX(Table1[SUPPLIER],MG_1[//])</f>
        <v>ATALI</v>
      </c>
      <c r="G93" s="2">
        <f ca="1">INDEX(Table1[CTN_MG_1],MG_1[//])</f>
        <v>1</v>
      </c>
      <c r="H93" s="2" t="str">
        <f ca="1">INDEX(Table1[QTY_ECER_MG_1],MG_1[[#This Row],[//]])&amp;" "&amp;INDEX(Table1[STN_ECER_MG_1],MG_1[[#This Row],[//]])</f>
        <v xml:space="preserve"> </v>
      </c>
      <c r="I93" s="4"/>
      <c r="J93" s="4"/>
      <c r="K93" s="2">
        <f ca="1">SUM(MG_1[[#This Row],[MASUK]]-SUM(MG_1[[#This Row],[KELUAR]:[BONGKAR]]))</f>
        <v>1</v>
      </c>
    </row>
    <row r="94" spans="1:11" hidden="1" x14ac:dyDescent="0.25">
      <c r="A94">
        <v>93</v>
      </c>
      <c r="B94">
        <f ca="1">MATCH(MG_1[ID_1],Table1[ID_1],0)</f>
        <v>102</v>
      </c>
      <c r="C94" t="e">
        <f ca="1">INDEX(#REF!,MG_1[//])</f>
        <v>#REF!</v>
      </c>
      <c r="D94" t="str">
        <f ca="1">INDEX(Table1[NB BM],MG_1[//])</f>
        <v>O pastel JK 12W OP-12 CHC Compact</v>
      </c>
      <c r="E94" t="str">
        <f ca="1">INDEX(Table1[FAKTUR],MG_1[//])</f>
        <v>ARTO MORO</v>
      </c>
      <c r="F94" t="str">
        <f ca="1">INDEX(Table1[SUPPLIER],MG_1[//])</f>
        <v>ATALI</v>
      </c>
      <c r="G94" s="2">
        <f ca="1">INDEX(Table1[CTN_MG_1],MG_1[//])</f>
        <v>2</v>
      </c>
      <c r="H94" s="2" t="str">
        <f ca="1">INDEX(Table1[QTY_ECER_MG_1],MG_1[[#This Row],[//]])&amp;" "&amp;INDEX(Table1[STN_ECER_MG_1],MG_1[[#This Row],[//]])</f>
        <v xml:space="preserve"> </v>
      </c>
      <c r="I94" s="4"/>
      <c r="J94" s="4"/>
      <c r="K94" s="2">
        <f ca="1">SUM(MG_1[[#This Row],[MASUK]]-SUM(MG_1[[#This Row],[KELUAR]:[BONGKAR]]))</f>
        <v>2</v>
      </c>
    </row>
    <row r="95" spans="1:11" hidden="1" x14ac:dyDescent="0.25">
      <c r="A95">
        <v>94</v>
      </c>
      <c r="B95">
        <f ca="1">MATCH(MG_1[ID_1],Table1[ID_1],0)</f>
        <v>103</v>
      </c>
      <c r="C95" t="e">
        <f ca="1">INDEX(#REF!,MG_1[//])</f>
        <v>#REF!</v>
      </c>
      <c r="D95" t="str">
        <f ca="1">INDEX(Table1[NB BM],MG_1[//])</f>
        <v>Jangka set JK MS-55</v>
      </c>
      <c r="E95" t="str">
        <f ca="1">INDEX(Table1[FAKTUR],MG_1[//])</f>
        <v>ARTO MORO</v>
      </c>
      <c r="F95" t="str">
        <f ca="1">INDEX(Table1[SUPPLIER],MG_1[//])</f>
        <v>ATALI</v>
      </c>
      <c r="G95" s="2">
        <f ca="1">INDEX(Table1[CTN_MG_1],MG_1[//])</f>
        <v>1</v>
      </c>
      <c r="H95" s="2" t="str">
        <f ca="1">INDEX(Table1[QTY_ECER_MG_1],MG_1[[#This Row],[//]])&amp;" "&amp;INDEX(Table1[STN_ECER_MG_1],MG_1[[#This Row],[//]])</f>
        <v xml:space="preserve"> </v>
      </c>
      <c r="I95" s="4"/>
      <c r="J95" s="4"/>
      <c r="K95" s="2">
        <f ca="1">SUM(MG_1[[#This Row],[MASUK]]-SUM(MG_1[[#This Row],[KELUAR]:[BONGKAR]]))</f>
        <v>1</v>
      </c>
    </row>
    <row r="96" spans="1:11" hidden="1" x14ac:dyDescent="0.25">
      <c r="A96">
        <v>95</v>
      </c>
      <c r="B96">
        <f ca="1">MATCH(MG_1[ID_1],Table1[ID_1],0)</f>
        <v>104</v>
      </c>
      <c r="C96" t="e">
        <f ca="1">INDEX(#REF!,MG_1[//])</f>
        <v>#REF!</v>
      </c>
      <c r="D96" t="str">
        <f ca="1">INDEX(Table1[NB BM],MG_1[//])</f>
        <v>Jangka set JK MS-75</v>
      </c>
      <c r="E96" t="str">
        <f ca="1">INDEX(Table1[FAKTUR],MG_1[//])</f>
        <v>ARTO MORO</v>
      </c>
      <c r="F96" t="str">
        <f ca="1">INDEX(Table1[SUPPLIER],MG_1[//])</f>
        <v>ATALI</v>
      </c>
      <c r="G96" s="2">
        <f ca="1">INDEX(Table1[CTN_MG_1],MG_1[//])</f>
        <v>1</v>
      </c>
      <c r="H96" s="2" t="str">
        <f ca="1">INDEX(Table1[QTY_ECER_MG_1],MG_1[[#This Row],[//]])&amp;" "&amp;INDEX(Table1[STN_ECER_MG_1],MG_1[[#This Row],[//]])</f>
        <v xml:space="preserve"> </v>
      </c>
      <c r="I96" s="4"/>
      <c r="J96" s="4"/>
      <c r="K96" s="2">
        <f ca="1">SUM(MG_1[[#This Row],[MASUK]]-SUM(MG_1[[#This Row],[KELUAR]:[BONGKAR]]))</f>
        <v>1</v>
      </c>
    </row>
    <row r="97" spans="1:11" hidden="1" x14ac:dyDescent="0.25">
      <c r="A97">
        <v>96</v>
      </c>
      <c r="B97">
        <f ca="1">MATCH(MG_1[ID_1],Table1[ID_1],0)</f>
        <v>105</v>
      </c>
      <c r="C97" t="e">
        <f ca="1">INDEX(#REF!,MG_1[//])</f>
        <v>#REF!</v>
      </c>
      <c r="D97" t="str">
        <f ca="1">INDEX(Table1[NB BM],MG_1[//])</f>
        <v>Gunting JK SC-838</v>
      </c>
      <c r="E97" t="str">
        <f ca="1">INDEX(Table1[FAKTUR],MG_1[//])</f>
        <v>ARTO MORO</v>
      </c>
      <c r="F97" t="str">
        <f ca="1">INDEX(Table1[SUPPLIER],MG_1[//])</f>
        <v>ATALI</v>
      </c>
      <c r="G97" s="2">
        <f ca="1">INDEX(Table1[CTN_MG_1],MG_1[//])</f>
        <v>1</v>
      </c>
      <c r="H97" s="2" t="str">
        <f ca="1">INDEX(Table1[QTY_ECER_MG_1],MG_1[[#This Row],[//]])&amp;" "&amp;INDEX(Table1[STN_ECER_MG_1],MG_1[[#This Row],[//]])</f>
        <v xml:space="preserve"> </v>
      </c>
      <c r="I97" s="4"/>
      <c r="J97" s="4"/>
      <c r="K97" s="2">
        <f ca="1">SUM(MG_1[[#This Row],[MASUK]]-SUM(MG_1[[#This Row],[KELUAR]:[BONGKAR]]))</f>
        <v>1</v>
      </c>
    </row>
    <row r="98" spans="1:11" hidden="1" x14ac:dyDescent="0.25">
      <c r="A98">
        <v>97</v>
      </c>
      <c r="B98">
        <f ca="1">MATCH(MG_1[ID_1],Table1[ID_1],0)</f>
        <v>106</v>
      </c>
      <c r="C98" t="e">
        <f ca="1">INDEX(#REF!,MG_1[//])</f>
        <v>#REF!</v>
      </c>
      <c r="D98" t="str">
        <f ca="1">INDEX(Table1[NB BM],MG_1[//])</f>
        <v>Tipe-ex JK-101 A</v>
      </c>
      <c r="E98" t="str">
        <f ca="1">INDEX(Table1[FAKTUR],MG_1[//])</f>
        <v>ARTO MORO</v>
      </c>
      <c r="F98" t="str">
        <f ca="1">INDEX(Table1[SUPPLIER],MG_1[//])</f>
        <v>ATALI</v>
      </c>
      <c r="G98" s="2">
        <f ca="1">INDEX(Table1[CTN_MG_1],MG_1[//])</f>
        <v>2</v>
      </c>
      <c r="H98" s="2" t="str">
        <f ca="1">INDEX(Table1[QTY_ECER_MG_1],MG_1[[#This Row],[//]])&amp;" "&amp;INDEX(Table1[STN_ECER_MG_1],MG_1[[#This Row],[//]])</f>
        <v xml:space="preserve"> </v>
      </c>
      <c r="I98" s="4"/>
      <c r="J98" s="4"/>
      <c r="K98" s="2">
        <f ca="1">SUM(MG_1[[#This Row],[MASUK]]-SUM(MG_1[[#This Row],[KELUAR]:[BONGKAR]]))</f>
        <v>2</v>
      </c>
    </row>
    <row r="99" spans="1:11" hidden="1" x14ac:dyDescent="0.25">
      <c r="A99">
        <v>98</v>
      </c>
      <c r="B99">
        <f ca="1">MATCH(MG_1[ID_1],Table1[ID_1],0)</f>
        <v>107</v>
      </c>
      <c r="C99" t="e">
        <f ca="1">INDEX(#REF!,MG_1[//])</f>
        <v>#REF!</v>
      </c>
      <c r="D99" t="str">
        <f ca="1">INDEX(Table1[NB BM],MG_1[//])</f>
        <v>Bp JK BP-349-12 Vokus Trans Hitam</v>
      </c>
      <c r="E99" t="str">
        <f ca="1">INDEX(Table1[FAKTUR],MG_1[//])</f>
        <v>ARTO MORO</v>
      </c>
      <c r="F99" t="str">
        <f ca="1">INDEX(Table1[SUPPLIER],MG_1[//])</f>
        <v>ATALI</v>
      </c>
      <c r="G99" s="2">
        <f ca="1">INDEX(Table1[CTN_MG_1],MG_1[//])</f>
        <v>0</v>
      </c>
      <c r="H99" s="2" t="str">
        <f ca="1">INDEX(Table1[QTY_ECER_MG_1],MG_1[[#This Row],[//]])&amp;" "&amp;INDEX(Table1[STN_ECER_MG_1],MG_1[[#This Row],[//]])</f>
        <v>144 PCS</v>
      </c>
      <c r="I99" s="4"/>
      <c r="J99" s="4"/>
      <c r="K99" s="2">
        <f ca="1">SUM(MG_1[[#This Row],[MASUK]]-SUM(MG_1[[#This Row],[KELUAR]:[BONGKAR]]))</f>
        <v>0</v>
      </c>
    </row>
    <row r="100" spans="1:11" hidden="1" x14ac:dyDescent="0.25">
      <c r="A100">
        <v>99</v>
      </c>
      <c r="B100">
        <f ca="1">MATCH(MG_1[ID_1],Table1[ID_1],0)</f>
        <v>108</v>
      </c>
      <c r="C100" t="e">
        <f ca="1">INDEX(#REF!,MG_1[//])</f>
        <v>#REF!</v>
      </c>
      <c r="D100" t="str">
        <f ca="1">INDEX(Table1[NB BM],MG_1[//])</f>
        <v>Pc Kenko PC-0719-UR</v>
      </c>
      <c r="E100" t="str">
        <f ca="1">INDEX(Table1[FAKTUR],MG_1[//])</f>
        <v>ARTO MORO</v>
      </c>
      <c r="F100" t="str">
        <f ca="1">INDEX(Table1[SUPPLIER],MG_1[//])</f>
        <v>KENKO</v>
      </c>
      <c r="G100" s="2">
        <f ca="1">INDEX(Table1[CTN_MG_1],MG_1[//])</f>
        <v>10</v>
      </c>
      <c r="H100" s="2" t="str">
        <f ca="1">INDEX(Table1[QTY_ECER_MG_1],MG_1[[#This Row],[//]])&amp;" "&amp;INDEX(Table1[STN_ECER_MG_1],MG_1[[#This Row],[//]])</f>
        <v xml:space="preserve"> </v>
      </c>
      <c r="I100" s="4"/>
      <c r="J100" s="4"/>
      <c r="K100" s="2">
        <f ca="1">SUM(MG_1[[#This Row],[MASUK]]-SUM(MG_1[[#This Row],[KELUAR]:[BONGKAR]]))</f>
        <v>10</v>
      </c>
    </row>
    <row r="101" spans="1:11" hidden="1" x14ac:dyDescent="0.25">
      <c r="A101">
        <v>100</v>
      </c>
      <c r="B101">
        <f ca="1">MATCH(MG_1[ID_1],Table1[ID_1],0)</f>
        <v>109</v>
      </c>
      <c r="C101" t="e">
        <f ca="1">INDEX(#REF!,MG_1[//])</f>
        <v>#REF!</v>
      </c>
      <c r="D101" t="str">
        <f ca="1">INDEX(Table1[NB BM],MG_1[//])</f>
        <v>PW Kenko 12W CP-12 F NWE nonwood</v>
      </c>
      <c r="E101" t="str">
        <f ca="1">INDEX(Table1[FAKTUR],MG_1[//])</f>
        <v>ARTO MORO</v>
      </c>
      <c r="F101" t="str">
        <f ca="1">INDEX(Table1[SUPPLIER],MG_1[//])</f>
        <v>KENKO</v>
      </c>
      <c r="G101" s="2">
        <f ca="1">INDEX(Table1[CTN_MG_1],MG_1[//])</f>
        <v>12</v>
      </c>
      <c r="H101" s="2" t="str">
        <f ca="1">INDEX(Table1[QTY_ECER_MG_1],MG_1[[#This Row],[//]])&amp;" "&amp;INDEX(Table1[STN_ECER_MG_1],MG_1[[#This Row],[//]])</f>
        <v xml:space="preserve"> </v>
      </c>
      <c r="I101" s="4"/>
      <c r="J101" s="4"/>
      <c r="K101" s="2">
        <f ca="1">SUM(MG_1[[#This Row],[MASUK]]-SUM(MG_1[[#This Row],[KELUAR]:[BONGKAR]]))</f>
        <v>12</v>
      </c>
    </row>
    <row r="102" spans="1:11" hidden="1" x14ac:dyDescent="0.25">
      <c r="A102">
        <v>101</v>
      </c>
      <c r="B102">
        <f ca="1">MATCH(MG_1[ID_1],Table1[ID_1],0)</f>
        <v>110</v>
      </c>
      <c r="C102" t="e">
        <f ca="1">INDEX(#REF!,MG_1[//])</f>
        <v>#REF!</v>
      </c>
      <c r="D102" t="str">
        <f ca="1">INDEX(Table1[NB BM],MG_1[//])</f>
        <v>PW bicolor Kenko 12W CP-12 FBC classic</v>
      </c>
      <c r="E102" t="str">
        <f ca="1">INDEX(Table1[FAKTUR],MG_1[//])</f>
        <v>ARTO MORO</v>
      </c>
      <c r="F102" t="str">
        <f ca="1">INDEX(Table1[SUPPLIER],MG_1[//])</f>
        <v>KENKO</v>
      </c>
      <c r="G102" s="2">
        <f ca="1">INDEX(Table1[CTN_MG_1],MG_1[//])</f>
        <v>3</v>
      </c>
      <c r="H102" s="2" t="str">
        <f ca="1">INDEX(Table1[QTY_ECER_MG_1],MG_1[[#This Row],[//]])&amp;" "&amp;INDEX(Table1[STN_ECER_MG_1],MG_1[[#This Row],[//]])</f>
        <v xml:space="preserve"> </v>
      </c>
      <c r="I102" s="4"/>
      <c r="J102" s="4"/>
      <c r="K102" s="2">
        <f ca="1">SUM(MG_1[[#This Row],[MASUK]]-SUM(MG_1[[#This Row],[KELUAR]:[BONGKAR]]))</f>
        <v>3</v>
      </c>
    </row>
    <row r="103" spans="1:11" hidden="1" x14ac:dyDescent="0.25">
      <c r="A103">
        <v>102</v>
      </c>
      <c r="B103">
        <f ca="1">MATCH(MG_1[ID_1],Table1[ID_1],0)</f>
        <v>111</v>
      </c>
      <c r="C103" t="e">
        <f ca="1">INDEX(#REF!,MG_1[//])</f>
        <v>#REF!</v>
      </c>
      <c r="D103" t="str">
        <f ca="1">INDEX(Table1[NB BM],MG_1[//])</f>
        <v>PW Kenko 24W CP-24 F kaleng</v>
      </c>
      <c r="E103" t="str">
        <f ca="1">INDEX(Table1[FAKTUR],MG_1[//])</f>
        <v>ARTO MORO</v>
      </c>
      <c r="F103" t="str">
        <f ca="1">INDEX(Table1[SUPPLIER],MG_1[//])</f>
        <v>KENKO</v>
      </c>
      <c r="G103" s="2">
        <f ca="1">INDEX(Table1[CTN_MG_1],MG_1[//])</f>
        <v>2</v>
      </c>
      <c r="H103" s="2" t="str">
        <f ca="1">INDEX(Table1[QTY_ECER_MG_1],MG_1[[#This Row],[//]])&amp;" "&amp;INDEX(Table1[STN_ECER_MG_1],MG_1[[#This Row],[//]])</f>
        <v xml:space="preserve"> </v>
      </c>
      <c r="I103" s="4"/>
      <c r="J103" s="4"/>
      <c r="K103" s="2">
        <f ca="1">SUM(MG_1[[#This Row],[MASUK]]-SUM(MG_1[[#This Row],[KELUAR]:[BONGKAR]]))</f>
        <v>2</v>
      </c>
    </row>
    <row r="104" spans="1:11" hidden="1" x14ac:dyDescent="0.25">
      <c r="A104">
        <v>103</v>
      </c>
      <c r="B104">
        <f ca="1">MATCH(MG_1[ID_1],Table1[ID_1],0)</f>
        <v>112</v>
      </c>
      <c r="C104" t="e">
        <f ca="1">INDEX(#REF!,MG_1[//])</f>
        <v>#REF!</v>
      </c>
      <c r="D104" t="str">
        <f ca="1">INDEX(Table1[NB BM],MG_1[//])</f>
        <v>Pocket note Kenko PN-403</v>
      </c>
      <c r="E104" t="str">
        <f ca="1">INDEX(Table1[FAKTUR],MG_1[//])</f>
        <v>ARTO MORO</v>
      </c>
      <c r="F104" t="str">
        <f ca="1">INDEX(Table1[SUPPLIER],MG_1[//])</f>
        <v>KENKO</v>
      </c>
      <c r="G104" s="2">
        <f ca="1">INDEX(Table1[CTN_MG_1],MG_1[//])</f>
        <v>1</v>
      </c>
      <c r="H104" s="2" t="str">
        <f ca="1">INDEX(Table1[QTY_ECER_MG_1],MG_1[[#This Row],[//]])&amp;" "&amp;INDEX(Table1[STN_ECER_MG_1],MG_1[[#This Row],[//]])</f>
        <v xml:space="preserve"> </v>
      </c>
      <c r="I104" s="4"/>
      <c r="J104" s="4"/>
      <c r="K104" s="2">
        <f ca="1">SUM(MG_1[[#This Row],[MASUK]]-SUM(MG_1[[#This Row],[KELUAR]:[BONGKAR]]))</f>
        <v>1</v>
      </c>
    </row>
    <row r="105" spans="1:11" hidden="1" x14ac:dyDescent="0.25">
      <c r="A105">
        <v>104</v>
      </c>
      <c r="B105">
        <f ca="1">MATCH(MG_1[ID_1],Table1[ID_1],0)</f>
        <v>113</v>
      </c>
      <c r="C105" t="e">
        <f ca="1">INDEX(#REF!,MG_1[//])</f>
        <v>#REF!</v>
      </c>
      <c r="D105" t="str">
        <f ca="1">INDEX(Table1[NB BM],MG_1[//])</f>
        <v>Lem cair Kenko LG-35</v>
      </c>
      <c r="E105" t="str">
        <f ca="1">INDEX(Table1[FAKTUR],MG_1[//])</f>
        <v>ARTO MORO</v>
      </c>
      <c r="F105" t="str">
        <f ca="1">INDEX(Table1[SUPPLIER],MG_1[//])</f>
        <v>KENKO</v>
      </c>
      <c r="G105" s="2">
        <f ca="1">INDEX(Table1[CTN_MG_1],MG_1[//])</f>
        <v>1</v>
      </c>
      <c r="H105" s="2" t="str">
        <f ca="1">INDEX(Table1[QTY_ECER_MG_1],MG_1[[#This Row],[//]])&amp;" "&amp;INDEX(Table1[STN_ECER_MG_1],MG_1[[#This Row],[//]])</f>
        <v xml:space="preserve"> </v>
      </c>
      <c r="I105" s="4"/>
      <c r="J105" s="4"/>
      <c r="K105" s="2">
        <f ca="1">SUM(MG_1[[#This Row],[MASUK]]-SUM(MG_1[[#This Row],[KELUAR]:[BONGKAR]]))</f>
        <v>1</v>
      </c>
    </row>
    <row r="106" spans="1:11" hidden="1" x14ac:dyDescent="0.25">
      <c r="A106">
        <v>105</v>
      </c>
      <c r="B106">
        <f ca="1">MATCH(MG_1[ID_1],Table1[ID_1],0)</f>
        <v>114</v>
      </c>
      <c r="C106" t="e">
        <f ca="1">INDEX(#REF!,MG_1[//])</f>
        <v>#REF!</v>
      </c>
      <c r="D106" t="str">
        <f ca="1">INDEX(Table1[NB BM],MG_1[//])</f>
        <v>Dispenser Kenko TD-201</v>
      </c>
      <c r="E106" t="str">
        <f ca="1">INDEX(Table1[FAKTUR],MG_1[//])</f>
        <v>ARTO MORO</v>
      </c>
      <c r="F106" t="str">
        <f ca="1">INDEX(Table1[SUPPLIER],MG_1[//])</f>
        <v>KENKO</v>
      </c>
      <c r="G106" s="2">
        <f ca="1">INDEX(Table1[CTN_MG_1],MG_1[//])</f>
        <v>1</v>
      </c>
      <c r="H106" s="2" t="str">
        <f ca="1">INDEX(Table1[QTY_ECER_MG_1],MG_1[[#This Row],[//]])&amp;" "&amp;INDEX(Table1[STN_ECER_MG_1],MG_1[[#This Row],[//]])</f>
        <v xml:space="preserve"> </v>
      </c>
      <c r="I106" s="4"/>
      <c r="J106" s="4"/>
      <c r="K106" s="2">
        <f ca="1">SUM(MG_1[[#This Row],[MASUK]]-SUM(MG_1[[#This Row],[KELUAR]:[BONGKAR]]))</f>
        <v>1</v>
      </c>
    </row>
    <row r="107" spans="1:11" hidden="1" x14ac:dyDescent="0.25">
      <c r="A107">
        <v>106</v>
      </c>
      <c r="B107">
        <f ca="1">MATCH(MG_1[ID_1],Table1[ID_1],0)</f>
        <v>115</v>
      </c>
      <c r="C107" t="e">
        <f ca="1">INDEX(#REF!,MG_1[//])</f>
        <v>#REF!</v>
      </c>
      <c r="D107" t="str">
        <f ca="1">INDEX(Table1[NB BM],MG_1[//])</f>
        <v>Dispenser Kenko TD-321</v>
      </c>
      <c r="E107" t="str">
        <f ca="1">INDEX(Table1[FAKTUR],MG_1[//])</f>
        <v>ARTO MORO</v>
      </c>
      <c r="F107" t="str">
        <f ca="1">INDEX(Table1[SUPPLIER],MG_1[//])</f>
        <v>KENKO</v>
      </c>
      <c r="G107" s="2">
        <f ca="1">INDEX(Table1[CTN_MG_1],MG_1[//])</f>
        <v>1</v>
      </c>
      <c r="H107" s="2" t="str">
        <f ca="1">INDEX(Table1[QTY_ECER_MG_1],MG_1[[#This Row],[//]])&amp;" "&amp;INDEX(Table1[STN_ECER_MG_1],MG_1[[#This Row],[//]])</f>
        <v xml:space="preserve"> </v>
      </c>
      <c r="I107" s="4"/>
      <c r="J107" s="4"/>
      <c r="K107" s="2">
        <f ca="1">SUM(MG_1[[#This Row],[MASUK]]-SUM(MG_1[[#This Row],[KELUAR]:[BONGKAR]]))</f>
        <v>1</v>
      </c>
    </row>
    <row r="108" spans="1:11" hidden="1" x14ac:dyDescent="0.25">
      <c r="A108">
        <v>107</v>
      </c>
      <c r="B108">
        <f ca="1">MATCH(MG_1[ID_1],Table1[ID_1],0)</f>
        <v>116</v>
      </c>
      <c r="C108" t="e">
        <f ca="1">INDEX(#REF!,MG_1[//])</f>
        <v>#REF!</v>
      </c>
      <c r="D108" t="str">
        <f ca="1">INDEX(Table1[NB BM],MG_1[//])</f>
        <v>L Leaf Kenko B5-LL 100-2670</v>
      </c>
      <c r="E108" t="str">
        <f ca="1">INDEX(Table1[FAKTUR],MG_1[//])</f>
        <v>ARTO MORO</v>
      </c>
      <c r="F108" t="str">
        <f ca="1">INDEX(Table1[SUPPLIER],MG_1[//])</f>
        <v>KENKO</v>
      </c>
      <c r="G108" s="2">
        <f ca="1">INDEX(Table1[CTN_MG_1],MG_1[//])</f>
        <v>1</v>
      </c>
      <c r="H108" s="2" t="str">
        <f ca="1">INDEX(Table1[QTY_ECER_MG_1],MG_1[[#This Row],[//]])&amp;" "&amp;INDEX(Table1[STN_ECER_MG_1],MG_1[[#This Row],[//]])</f>
        <v xml:space="preserve"> </v>
      </c>
      <c r="I108" s="4"/>
      <c r="J108" s="4"/>
      <c r="K108" s="2">
        <f ca="1">SUM(MG_1[[#This Row],[MASUK]]-SUM(MG_1[[#This Row],[KELUAR]:[BONGKAR]]))</f>
        <v>1</v>
      </c>
    </row>
    <row r="109" spans="1:11" hidden="1" x14ac:dyDescent="0.25">
      <c r="A109">
        <v>108</v>
      </c>
      <c r="B109">
        <f ca="1">MATCH(MG_1[ID_1],Table1[ID_1],0)</f>
        <v>117</v>
      </c>
      <c r="C109" t="e">
        <f ca="1">INDEX(#REF!,MG_1[//])</f>
        <v>#REF!</v>
      </c>
      <c r="D109" t="str">
        <f ca="1">INDEX(Table1[NB BM],MG_1[//])</f>
        <v>Garisan Besi Kenko 15cm</v>
      </c>
      <c r="E109" t="str">
        <f ca="1">INDEX(Table1[FAKTUR],MG_1[//])</f>
        <v>ARTO MORO</v>
      </c>
      <c r="F109" t="str">
        <f ca="1">INDEX(Table1[SUPPLIER],MG_1[//])</f>
        <v>KENKO</v>
      </c>
      <c r="G109" s="2">
        <f ca="1">INDEX(Table1[CTN_MG_1],MG_1[//])</f>
        <v>1</v>
      </c>
      <c r="H109" s="2" t="str">
        <f ca="1">INDEX(Table1[QTY_ECER_MG_1],MG_1[[#This Row],[//]])&amp;" "&amp;INDEX(Table1[STN_ECER_MG_1],MG_1[[#This Row],[//]])</f>
        <v xml:space="preserve"> </v>
      </c>
      <c r="I109" s="4"/>
      <c r="J109" s="4"/>
      <c r="K109" s="2">
        <f ca="1">SUM(MG_1[[#This Row],[MASUK]]-SUM(MG_1[[#This Row],[KELUAR]:[BONGKAR]]))</f>
        <v>1</v>
      </c>
    </row>
    <row r="110" spans="1:11" hidden="1" x14ac:dyDescent="0.25">
      <c r="A110">
        <v>109</v>
      </c>
      <c r="B110">
        <f ca="1">MATCH(MG_1[ID_1],Table1[ID_1],0)</f>
        <v>118</v>
      </c>
      <c r="C110" t="e">
        <f ca="1">INDEX(#REF!,MG_1[//])</f>
        <v>#REF!</v>
      </c>
      <c r="D110" t="str">
        <f ca="1">INDEX(Table1[NB BM],MG_1[//])</f>
        <v>Garisan Besi Kenko 20cm</v>
      </c>
      <c r="E110" t="str">
        <f ca="1">INDEX(Table1[FAKTUR],MG_1[//])</f>
        <v>ARTO MORO</v>
      </c>
      <c r="F110" t="str">
        <f ca="1">INDEX(Table1[SUPPLIER],MG_1[//])</f>
        <v>KENKO</v>
      </c>
      <c r="G110" s="2">
        <f ca="1">INDEX(Table1[CTN_MG_1],MG_1[//])</f>
        <v>1</v>
      </c>
      <c r="H110" s="2" t="str">
        <f ca="1">INDEX(Table1[QTY_ECER_MG_1],MG_1[[#This Row],[//]])&amp;" "&amp;INDEX(Table1[STN_ECER_MG_1],MG_1[[#This Row],[//]])</f>
        <v xml:space="preserve"> </v>
      </c>
      <c r="I110" s="4"/>
      <c r="J110" s="4"/>
      <c r="K110" s="2">
        <f ca="1">SUM(MG_1[[#This Row],[MASUK]]-SUM(MG_1[[#This Row],[KELUAR]:[BONGKAR]]))</f>
        <v>1</v>
      </c>
    </row>
    <row r="111" spans="1:11" hidden="1" x14ac:dyDescent="0.25">
      <c r="A111">
        <v>110</v>
      </c>
      <c r="B111">
        <f ca="1">MATCH(MG_1[ID_1],Table1[ID_1],0)</f>
        <v>119</v>
      </c>
      <c r="C111" t="e">
        <f ca="1">INDEX(#REF!,MG_1[//])</f>
        <v>#REF!</v>
      </c>
      <c r="D111" t="str">
        <f ca="1">INDEX(Table1[NB BM],MG_1[//])</f>
        <v>Garisan besi 30cm Kenko</v>
      </c>
      <c r="E111" t="str">
        <f ca="1">INDEX(Table1[FAKTUR],MG_1[//])</f>
        <v>ARTO MORO</v>
      </c>
      <c r="F111" t="str">
        <f ca="1">INDEX(Table1[SUPPLIER],MG_1[//])</f>
        <v>KENKO</v>
      </c>
      <c r="G111" s="2">
        <f ca="1">INDEX(Table1[CTN_MG_1],MG_1[//])</f>
        <v>1</v>
      </c>
      <c r="H111" s="2" t="str">
        <f ca="1">INDEX(Table1[QTY_ECER_MG_1],MG_1[[#This Row],[//]])&amp;" "&amp;INDEX(Table1[STN_ECER_MG_1],MG_1[[#This Row],[//]])</f>
        <v xml:space="preserve"> </v>
      </c>
      <c r="I111" s="4"/>
      <c r="J111" s="4"/>
      <c r="K111" s="2">
        <f ca="1">SUM(MG_1[[#This Row],[MASUK]]-SUM(MG_1[[#This Row],[KELUAR]:[BONGKAR]]))</f>
        <v>1</v>
      </c>
    </row>
    <row r="112" spans="1:11" hidden="1" x14ac:dyDescent="0.25">
      <c r="A112">
        <v>111</v>
      </c>
      <c r="B112">
        <f ca="1">MATCH(MG_1[ID_1],Table1[ID_1],0)</f>
        <v>120</v>
      </c>
      <c r="C112" t="e">
        <f ca="1">INDEX(#REF!,MG_1[//])</f>
        <v>#REF!</v>
      </c>
      <c r="D112" t="str">
        <f ca="1">INDEX(Table1[NB BM],MG_1[//])</f>
        <v>Binder clip Kenko 155</v>
      </c>
      <c r="E112" t="str">
        <f ca="1">INDEX(Table1[FAKTUR],MG_1[//])</f>
        <v>ARTO MORO</v>
      </c>
      <c r="F112" t="str">
        <f ca="1">INDEX(Table1[SUPPLIER],MG_1[//])</f>
        <v>KENKO</v>
      </c>
      <c r="G112" s="2">
        <f ca="1">INDEX(Table1[CTN_MG_1],MG_1[//])</f>
        <v>1</v>
      </c>
      <c r="H112" s="2" t="str">
        <f ca="1">INDEX(Table1[QTY_ECER_MG_1],MG_1[[#This Row],[//]])&amp;" "&amp;INDEX(Table1[STN_ECER_MG_1],MG_1[[#This Row],[//]])</f>
        <v xml:space="preserve"> </v>
      </c>
      <c r="I112" s="4"/>
      <c r="J112" s="4"/>
      <c r="K112" s="2">
        <f ca="1">SUM(MG_1[[#This Row],[MASUK]]-SUM(MG_1[[#This Row],[KELUAR]:[BONGKAR]]))</f>
        <v>1</v>
      </c>
    </row>
    <row r="113" spans="1:11" hidden="1" x14ac:dyDescent="0.25">
      <c r="A113">
        <v>112</v>
      </c>
      <c r="B113">
        <f ca="1">MATCH(MG_1[ID_1],Table1[ID_1],0)</f>
        <v>121</v>
      </c>
      <c r="C113" t="e">
        <f ca="1">INDEX(#REF!,MG_1[//])</f>
        <v>#REF!</v>
      </c>
      <c r="D113" t="str">
        <f ca="1">INDEX(Table1[NB BM],MG_1[//])</f>
        <v>Binder clip Kenko 200</v>
      </c>
      <c r="E113" t="str">
        <f ca="1">INDEX(Table1[FAKTUR],MG_1[//])</f>
        <v>ARTO MORO</v>
      </c>
      <c r="F113" t="str">
        <f ca="1">INDEX(Table1[SUPPLIER],MG_1[//])</f>
        <v>KENKO</v>
      </c>
      <c r="G113" s="2">
        <f ca="1">INDEX(Table1[CTN_MG_1],MG_1[//])</f>
        <v>1</v>
      </c>
      <c r="H113" s="2" t="str">
        <f ca="1">INDEX(Table1[QTY_ECER_MG_1],MG_1[[#This Row],[//]])&amp;" "&amp;INDEX(Table1[STN_ECER_MG_1],MG_1[[#This Row],[//]])</f>
        <v xml:space="preserve"> </v>
      </c>
      <c r="I113" s="4"/>
      <c r="J113" s="4"/>
      <c r="K113" s="2">
        <f ca="1">SUM(MG_1[[#This Row],[MASUK]]-SUM(MG_1[[#This Row],[KELUAR]:[BONGKAR]]))</f>
        <v>1</v>
      </c>
    </row>
    <row r="114" spans="1:11" hidden="1" x14ac:dyDescent="0.25">
      <c r="A114">
        <v>113</v>
      </c>
      <c r="B114">
        <f ca="1">MATCH(MG_1[ID_1],Table1[ID_1],0)</f>
        <v>122</v>
      </c>
      <c r="C114" t="e">
        <f ca="1">INDEX(#REF!,MG_1[//])</f>
        <v>#REF!</v>
      </c>
      <c r="D114" t="str">
        <f ca="1">INDEX(Table1[NB BM],MG_1[//])</f>
        <v>Cutter Kenko A-300</v>
      </c>
      <c r="E114" t="str">
        <f ca="1">INDEX(Table1[FAKTUR],MG_1[//])</f>
        <v>ARTO MORO</v>
      </c>
      <c r="F114" t="str">
        <f ca="1">INDEX(Table1[SUPPLIER],MG_1[//])</f>
        <v>KENKO</v>
      </c>
      <c r="G114" s="2">
        <f ca="1">INDEX(Table1[CTN_MG_1],MG_1[//])</f>
        <v>1</v>
      </c>
      <c r="H114" s="2" t="str">
        <f ca="1">INDEX(Table1[QTY_ECER_MG_1],MG_1[[#This Row],[//]])&amp;" "&amp;INDEX(Table1[STN_ECER_MG_1],MG_1[[#This Row],[//]])</f>
        <v xml:space="preserve"> </v>
      </c>
      <c r="I114" s="4"/>
      <c r="J114" s="4"/>
      <c r="K114" s="2">
        <f ca="1">SUM(MG_1[[#This Row],[MASUK]]-SUM(MG_1[[#This Row],[KELUAR]:[BONGKAR]]))</f>
        <v>1</v>
      </c>
    </row>
    <row r="115" spans="1:11" hidden="1" x14ac:dyDescent="0.25">
      <c r="A115">
        <v>114</v>
      </c>
      <c r="B115">
        <f ca="1">MATCH(MG_1[ID_1],Table1[ID_1],0)</f>
        <v>123</v>
      </c>
      <c r="C115" t="e">
        <f ca="1">INDEX(#REF!,MG_1[//])</f>
        <v>#REF!</v>
      </c>
      <c r="D115" t="str">
        <f ca="1">INDEX(Table1[NB BM],MG_1[//])</f>
        <v>Cutter Kenko L-500</v>
      </c>
      <c r="E115" t="str">
        <f ca="1">INDEX(Table1[FAKTUR],MG_1[//])</f>
        <v>ARTO MORO</v>
      </c>
      <c r="F115" t="str">
        <f ca="1">INDEX(Table1[SUPPLIER],MG_1[//])</f>
        <v>KENKO</v>
      </c>
      <c r="G115" s="2">
        <f ca="1">INDEX(Table1[CTN_MG_1],MG_1[//])</f>
        <v>1</v>
      </c>
      <c r="H115" s="2" t="str">
        <f ca="1">INDEX(Table1[QTY_ECER_MG_1],MG_1[[#This Row],[//]])&amp;" "&amp;INDEX(Table1[STN_ECER_MG_1],MG_1[[#This Row],[//]])</f>
        <v xml:space="preserve"> </v>
      </c>
      <c r="I115" s="4"/>
      <c r="J115" s="4"/>
      <c r="K115" s="2">
        <f ca="1">SUM(MG_1[[#This Row],[MASUK]]-SUM(MG_1[[#This Row],[KELUAR]:[BONGKAR]]))</f>
        <v>1</v>
      </c>
    </row>
    <row r="116" spans="1:11" hidden="1" x14ac:dyDescent="0.25">
      <c r="A116">
        <v>115</v>
      </c>
      <c r="B116">
        <f ca="1">MATCH(MG_1[ID_1],Table1[ID_1],0)</f>
        <v>124</v>
      </c>
      <c r="C116" t="e">
        <f ca="1">INDEX(#REF!,MG_1[//])</f>
        <v>#REF!</v>
      </c>
      <c r="D116" t="str">
        <f ca="1">INDEX(Table1[NB BM],MG_1[//])</f>
        <v>Tipe-ex Kenko KE-01</v>
      </c>
      <c r="E116" t="str">
        <f ca="1">INDEX(Table1[FAKTUR],MG_1[//])</f>
        <v>ARTO MORO</v>
      </c>
      <c r="F116" t="str">
        <f ca="1">INDEX(Table1[SUPPLIER],MG_1[//])</f>
        <v>KENKO</v>
      </c>
      <c r="G116" s="2">
        <f ca="1">INDEX(Table1[CTN_MG_1],MG_1[//])</f>
        <v>7</v>
      </c>
      <c r="H116" s="2" t="str">
        <f ca="1">INDEX(Table1[QTY_ECER_MG_1],MG_1[[#This Row],[//]])&amp;" "&amp;INDEX(Table1[STN_ECER_MG_1],MG_1[[#This Row],[//]])</f>
        <v xml:space="preserve"> </v>
      </c>
      <c r="I116" s="4"/>
      <c r="J116" s="4"/>
      <c r="K116" s="2">
        <f ca="1">SUM(MG_1[[#This Row],[MASUK]]-SUM(MG_1[[#This Row],[KELUAR]:[BONGKAR]]))</f>
        <v>7</v>
      </c>
    </row>
    <row r="117" spans="1:11" hidden="1" x14ac:dyDescent="0.25">
      <c r="A117">
        <v>116</v>
      </c>
      <c r="B117">
        <f ca="1">MATCH(MG_1[ID_1],Table1[ID_1],0)</f>
        <v>125</v>
      </c>
      <c r="C117" t="e">
        <f ca="1">INDEX(#REF!,MG_1[//])</f>
        <v>#REF!</v>
      </c>
      <c r="D117" t="str">
        <f ca="1">INDEX(Table1[NB BM],MG_1[//])</f>
        <v>Crayon putar Titi 24W TI-CP-24T</v>
      </c>
      <c r="E117" t="str">
        <f ca="1">INDEX(Table1[FAKTUR],MG_1[//])</f>
        <v>ARTO MORO</v>
      </c>
      <c r="F117" t="str">
        <f ca="1">INDEX(Table1[SUPPLIER],MG_1[//])</f>
        <v>KENKO</v>
      </c>
      <c r="G117" s="2">
        <f ca="1">INDEX(Table1[CTN_MG_1],MG_1[//])</f>
        <v>2</v>
      </c>
      <c r="H117" s="2" t="str">
        <f ca="1">INDEX(Table1[QTY_ECER_MG_1],MG_1[[#This Row],[//]])&amp;" "&amp;INDEX(Table1[STN_ECER_MG_1],MG_1[[#This Row],[//]])</f>
        <v xml:space="preserve"> </v>
      </c>
      <c r="I117" s="4"/>
      <c r="J117" s="4"/>
      <c r="K117" s="2">
        <f ca="1">SUM(MG_1[[#This Row],[MASUK]]-SUM(MG_1[[#This Row],[KELUAR]:[BONGKAR]]))</f>
        <v>2</v>
      </c>
    </row>
    <row r="118" spans="1:11" hidden="1" x14ac:dyDescent="0.25">
      <c r="A118">
        <v>117</v>
      </c>
      <c r="B118">
        <f ca="1">MATCH(MG_1[ID_1],Table1[ID_1],0)</f>
        <v>126</v>
      </c>
      <c r="C118" t="e">
        <f ca="1">INDEX(#REF!,MG_1[//])</f>
        <v>#REF!</v>
      </c>
      <c r="D118" t="str">
        <f ca="1">INDEX(Table1[NB BM],MG_1[//])</f>
        <v>Binder clip Kenko 200</v>
      </c>
      <c r="E118" t="str">
        <f ca="1">INDEX(Table1[FAKTUR],MG_1[//])</f>
        <v>ARTO MORO</v>
      </c>
      <c r="F118" t="str">
        <f ca="1">INDEX(Table1[SUPPLIER],MG_1[//])</f>
        <v>KENKO</v>
      </c>
      <c r="G118" s="2">
        <f ca="1">INDEX(Table1[CTN_MG_1],MG_1[//])</f>
        <v>1</v>
      </c>
      <c r="H118" s="2" t="str">
        <f ca="1">INDEX(Table1[QTY_ECER_MG_1],MG_1[[#This Row],[//]])&amp;" "&amp;INDEX(Table1[STN_ECER_MG_1],MG_1[[#This Row],[//]])</f>
        <v xml:space="preserve"> </v>
      </c>
      <c r="I118" s="4"/>
      <c r="J118" s="4"/>
      <c r="K118" s="2">
        <f ca="1">SUM(MG_1[[#This Row],[MASUK]]-SUM(MG_1[[#This Row],[KELUAR]:[BONGKAR]]))</f>
        <v>1</v>
      </c>
    </row>
    <row r="119" spans="1:11" hidden="1" x14ac:dyDescent="0.25">
      <c r="A119">
        <v>118</v>
      </c>
      <c r="B119">
        <f ca="1">MATCH(MG_1[ID_1],Table1[ID_1],0)</f>
        <v>127</v>
      </c>
      <c r="C119" t="e">
        <f ca="1">INDEX(#REF!,MG_1[//])</f>
        <v>#REF!</v>
      </c>
      <c r="D119" t="str">
        <f ca="1">INDEX(Table1[NB BM],MG_1[//])</f>
        <v>Binder clip Kenko 260</v>
      </c>
      <c r="E119" t="str">
        <f ca="1">INDEX(Table1[FAKTUR],MG_1[//])</f>
        <v>ARTO MORO</v>
      </c>
      <c r="F119" t="str">
        <f ca="1">INDEX(Table1[SUPPLIER],MG_1[//])</f>
        <v>KENKO</v>
      </c>
      <c r="G119" s="2">
        <f ca="1">INDEX(Table1[CTN_MG_1],MG_1[//])</f>
        <v>1</v>
      </c>
      <c r="H119" s="2" t="str">
        <f ca="1">INDEX(Table1[QTY_ECER_MG_1],MG_1[[#This Row],[//]])&amp;" "&amp;INDEX(Table1[STN_ECER_MG_1],MG_1[[#This Row],[//]])</f>
        <v xml:space="preserve"> </v>
      </c>
      <c r="I119" s="4"/>
      <c r="J119" s="4"/>
      <c r="K119" s="2">
        <f ca="1">SUM(MG_1[[#This Row],[MASUK]]-SUM(MG_1[[#This Row],[KELUAR]:[BONGKAR]]))</f>
        <v>1</v>
      </c>
    </row>
    <row r="120" spans="1:11" hidden="1" x14ac:dyDescent="0.25">
      <c r="A120">
        <v>119</v>
      </c>
      <c r="B120">
        <f ca="1">MATCH(MG_1[ID_1],Table1[ID_1],0)</f>
        <v>128</v>
      </c>
      <c r="C120" t="e">
        <f ca="1">INDEX(#REF!,MG_1[//])</f>
        <v>#REF!</v>
      </c>
      <c r="D120" t="str">
        <f ca="1">INDEX(Table1[NB BM],MG_1[//])</f>
        <v>Crayon putar Titi 24W TI-CP-24T</v>
      </c>
      <c r="E120" t="str">
        <f ca="1">INDEX(Table1[FAKTUR],MG_1[//])</f>
        <v>ARTO MORO</v>
      </c>
      <c r="F120" t="str">
        <f ca="1">INDEX(Table1[SUPPLIER],MG_1[//])</f>
        <v>KENKO</v>
      </c>
      <c r="G120" s="2">
        <f ca="1">INDEX(Table1[CTN_MG_1],MG_1[//])</f>
        <v>10</v>
      </c>
      <c r="H120" s="2" t="str">
        <f ca="1">INDEX(Table1[QTY_ECER_MG_1],MG_1[[#This Row],[//]])&amp;" "&amp;INDEX(Table1[STN_ECER_MG_1],MG_1[[#This Row],[//]])</f>
        <v xml:space="preserve"> </v>
      </c>
      <c r="I120" s="4"/>
      <c r="J120" s="4"/>
      <c r="K120" s="2">
        <f ca="1">SUM(MG_1[[#This Row],[MASUK]]-SUM(MG_1[[#This Row],[KELUAR]:[BONGKAR]]))</f>
        <v>10</v>
      </c>
    </row>
    <row r="121" spans="1:11" hidden="1" x14ac:dyDescent="0.25">
      <c r="A121">
        <v>120</v>
      </c>
      <c r="B121">
        <f ca="1">MATCH(MG_1[ID_1],Table1[ID_1],0)</f>
        <v>129</v>
      </c>
      <c r="C121" t="e">
        <f ca="1">INDEX(#REF!,MG_1[//])</f>
        <v>#REF!</v>
      </c>
      <c r="D121" t="str">
        <f ca="1">INDEX(Table1[NB BM],MG_1[//])</f>
        <v>Pensil JK P-91</v>
      </c>
      <c r="E121" t="str">
        <f ca="1">INDEX(Table1[FAKTUR],MG_1[//])</f>
        <v>ARTO MORO</v>
      </c>
      <c r="F121" t="str">
        <f ca="1">INDEX(Table1[SUPPLIER],MG_1[//])</f>
        <v>ATALI</v>
      </c>
      <c r="G121" s="2">
        <f ca="1">INDEX(Table1[CTN_MG_1],MG_1[//])</f>
        <v>3</v>
      </c>
      <c r="H121" s="2" t="str">
        <f ca="1">INDEX(Table1[QTY_ECER_MG_1],MG_1[[#This Row],[//]])&amp;" "&amp;INDEX(Table1[STN_ECER_MG_1],MG_1[[#This Row],[//]])</f>
        <v xml:space="preserve"> </v>
      </c>
      <c r="I121" s="4"/>
      <c r="J121" s="4"/>
      <c r="K121" s="2">
        <f ca="1">SUM(MG_1[[#This Row],[MASUK]]-SUM(MG_1[[#This Row],[KELUAR]:[BONGKAR]]))</f>
        <v>3</v>
      </c>
    </row>
    <row r="122" spans="1:11" hidden="1" x14ac:dyDescent="0.25">
      <c r="A122">
        <v>121</v>
      </c>
      <c r="B122">
        <f ca="1">MATCH(MG_1[ID_1],Table1[ID_1],0)</f>
        <v>130</v>
      </c>
      <c r="C122" t="e">
        <f ca="1">INDEX(#REF!,MG_1[//])</f>
        <v>#REF!</v>
      </c>
      <c r="D122" t="str">
        <f ca="1">INDEX(Table1[NB BM],MG_1[//])</f>
        <v>Pensil JK P-88 2B</v>
      </c>
      <c r="E122" t="str">
        <f ca="1">INDEX(Table1[FAKTUR],MG_1[//])</f>
        <v>ARTO MORO</v>
      </c>
      <c r="F122" t="str">
        <f ca="1">INDEX(Table1[SUPPLIER],MG_1[//])</f>
        <v>ATALI</v>
      </c>
      <c r="G122" s="2">
        <f ca="1">INDEX(Table1[CTN_MG_1],MG_1[//])</f>
        <v>2</v>
      </c>
      <c r="H122" s="2" t="str">
        <f ca="1">INDEX(Table1[QTY_ECER_MG_1],MG_1[[#This Row],[//]])&amp;" "&amp;INDEX(Table1[STN_ECER_MG_1],MG_1[[#This Row],[//]])</f>
        <v xml:space="preserve"> </v>
      </c>
      <c r="I122" s="4"/>
      <c r="J122" s="4"/>
      <c r="K122" s="2">
        <f ca="1">SUM(MG_1[[#This Row],[MASUK]]-SUM(MG_1[[#This Row],[KELUAR]:[BONGKAR]]))</f>
        <v>2</v>
      </c>
    </row>
    <row r="123" spans="1:11" hidden="1" x14ac:dyDescent="0.25">
      <c r="A123">
        <v>122</v>
      </c>
      <c r="B123">
        <f ca="1">MATCH(MG_1[ID_1],Table1[ID_1],0)</f>
        <v>131</v>
      </c>
      <c r="C123" t="e">
        <f ca="1">INDEX(#REF!,MG_1[//])</f>
        <v>#REF!</v>
      </c>
      <c r="D123" t="str">
        <f ca="1">INDEX(Table1[NB BM],MG_1[//])</f>
        <v>Label JK LB-P2LN 2 Line Putih</v>
      </c>
      <c r="E123" t="str">
        <f ca="1">INDEX(Table1[FAKTUR],MG_1[//])</f>
        <v>ARTO MORO</v>
      </c>
      <c r="F123" t="str">
        <f ca="1">INDEX(Table1[SUPPLIER],MG_1[//])</f>
        <v>ATALI</v>
      </c>
      <c r="G123" s="2">
        <f ca="1">INDEX(Table1[CTN_MG_1],MG_1[//])</f>
        <v>2</v>
      </c>
      <c r="H123" s="2" t="str">
        <f ca="1">INDEX(Table1[QTY_ECER_MG_1],MG_1[[#This Row],[//]])&amp;" "&amp;INDEX(Table1[STN_ECER_MG_1],MG_1[[#This Row],[//]])</f>
        <v xml:space="preserve"> </v>
      </c>
      <c r="I123" s="4"/>
      <c r="J123" s="4"/>
      <c r="K123" s="2">
        <f ca="1">SUM(MG_1[[#This Row],[MASUK]]-SUM(MG_1[[#This Row],[KELUAR]:[BONGKAR]]))</f>
        <v>2</v>
      </c>
    </row>
    <row r="124" spans="1:11" hidden="1" x14ac:dyDescent="0.25">
      <c r="A124">
        <v>123</v>
      </c>
      <c r="B124">
        <f ca="1">MATCH(MG_1[ID_1],Table1[ID_1],0)</f>
        <v>132</v>
      </c>
      <c r="C124" t="e">
        <f ca="1">INDEX(#REF!,MG_1[//])</f>
        <v>#REF!</v>
      </c>
      <c r="D124" t="str">
        <f ca="1">INDEX(Table1[NB BM],MG_1[//])</f>
        <v>PW JK 24W CP-S24 pendek</v>
      </c>
      <c r="E124" t="str">
        <f ca="1">INDEX(Table1[FAKTUR],MG_1[//])</f>
        <v>ARTO MORO</v>
      </c>
      <c r="F124" t="str">
        <f ca="1">INDEX(Table1[SUPPLIER],MG_1[//])</f>
        <v>ATALI</v>
      </c>
      <c r="G124" s="2">
        <f ca="1">INDEX(Table1[CTN_MG_1],MG_1[//])</f>
        <v>1</v>
      </c>
      <c r="H124" s="2" t="str">
        <f ca="1">INDEX(Table1[QTY_ECER_MG_1],MG_1[[#This Row],[//]])&amp;" "&amp;INDEX(Table1[STN_ECER_MG_1],MG_1[[#This Row],[//]])</f>
        <v xml:space="preserve"> </v>
      </c>
      <c r="I124" s="4"/>
      <c r="J124" s="4"/>
      <c r="K124" s="2">
        <f ca="1">SUM(MG_1[[#This Row],[MASUK]]-SUM(MG_1[[#This Row],[KELUAR]:[BONGKAR]]))</f>
        <v>1</v>
      </c>
    </row>
    <row r="125" spans="1:11" hidden="1" x14ac:dyDescent="0.25">
      <c r="A125">
        <v>124</v>
      </c>
      <c r="B125">
        <f ca="1">MATCH(MG_1[ID_1],Table1[ID_1],0)</f>
        <v>133</v>
      </c>
      <c r="C125" t="e">
        <f ca="1">INDEX(#REF!,MG_1[//])</f>
        <v>#REF!</v>
      </c>
      <c r="D125" t="str">
        <f ca="1">INDEX(Table1[NB BM],MG_1[//])</f>
        <v>Ballpen JK BP-336 My Pastel Hitam</v>
      </c>
      <c r="E125" t="str">
        <f ca="1">INDEX(Table1[FAKTUR],MG_1[//])</f>
        <v>ARTO MORO</v>
      </c>
      <c r="F125" t="str">
        <f ca="1">INDEX(Table1[SUPPLIER],MG_1[//])</f>
        <v>ATALI</v>
      </c>
      <c r="G125" s="2">
        <f ca="1">INDEX(Table1[CTN_MG_1],MG_1[//])</f>
        <v>1</v>
      </c>
      <c r="H125" s="2" t="str">
        <f ca="1">INDEX(Table1[QTY_ECER_MG_1],MG_1[[#This Row],[//]])&amp;" "&amp;INDEX(Table1[STN_ECER_MG_1],MG_1[[#This Row],[//]])</f>
        <v xml:space="preserve"> </v>
      </c>
      <c r="I125" s="4"/>
      <c r="J125" s="4"/>
      <c r="K125" s="2">
        <f ca="1">SUM(MG_1[[#This Row],[MASUK]]-SUM(MG_1[[#This Row],[KELUAR]:[BONGKAR]]))</f>
        <v>1</v>
      </c>
    </row>
    <row r="126" spans="1:11" hidden="1" x14ac:dyDescent="0.25">
      <c r="A126">
        <v>125</v>
      </c>
      <c r="B126">
        <f ca="1">MATCH(MG_1[ID_1],Table1[ID_1],0)</f>
        <v>134</v>
      </c>
      <c r="C126" t="e">
        <f ca="1">INDEX(#REF!,MG_1[//])</f>
        <v>#REF!</v>
      </c>
      <c r="D126" t="str">
        <f ca="1">INDEX(Table1[NB BM],MG_1[//])</f>
        <v>Bp Gel JK GP-243 Whiz Bp Gel Hitam</v>
      </c>
      <c r="E126" t="str">
        <f ca="1">INDEX(Table1[FAKTUR],MG_1[//])</f>
        <v>ARTO MORO</v>
      </c>
      <c r="F126" t="str">
        <f ca="1">INDEX(Table1[SUPPLIER],MG_1[//])</f>
        <v>ATALI</v>
      </c>
      <c r="G126" s="2">
        <f ca="1">INDEX(Table1[CTN_MG_1],MG_1[//])</f>
        <v>1</v>
      </c>
      <c r="H126" s="2" t="str">
        <f ca="1">INDEX(Table1[QTY_ECER_MG_1],MG_1[[#This Row],[//]])&amp;" "&amp;INDEX(Table1[STN_ECER_MG_1],MG_1[[#This Row],[//]])</f>
        <v xml:space="preserve"> </v>
      </c>
      <c r="I126" s="4"/>
      <c r="J126" s="4"/>
      <c r="K126" s="2">
        <f ca="1">SUM(MG_1[[#This Row],[MASUK]]-SUM(MG_1[[#This Row],[KELUAR]:[BONGKAR]]))</f>
        <v>1</v>
      </c>
    </row>
    <row r="127" spans="1:11" hidden="1" x14ac:dyDescent="0.25">
      <c r="A127">
        <v>126</v>
      </c>
      <c r="B127">
        <f ca="1">MATCH(MG_1[ID_1],Table1[ID_1],0)</f>
        <v>135</v>
      </c>
      <c r="C127" t="e">
        <f ca="1">INDEX(#REF!,MG_1[//])</f>
        <v>#REF!</v>
      </c>
      <c r="D127" t="str">
        <f ca="1">INDEX(Table1[NB BM],MG_1[//])</f>
        <v>Bp Gel JK GP-266 Itech 2 Hitam</v>
      </c>
      <c r="E127" t="str">
        <f ca="1">INDEX(Table1[FAKTUR],MG_1[//])</f>
        <v>ARTO MORO</v>
      </c>
      <c r="F127" t="str">
        <f ca="1">INDEX(Table1[SUPPLIER],MG_1[//])</f>
        <v>ATALI</v>
      </c>
      <c r="G127" s="2">
        <f ca="1">INDEX(Table1[CTN_MG_1],MG_1[//])</f>
        <v>1</v>
      </c>
      <c r="H127" s="2" t="str">
        <f ca="1">INDEX(Table1[QTY_ECER_MG_1],MG_1[[#This Row],[//]])&amp;" "&amp;INDEX(Table1[STN_ECER_MG_1],MG_1[[#This Row],[//]])</f>
        <v xml:space="preserve"> </v>
      </c>
      <c r="I127" s="4"/>
      <c r="J127" s="4"/>
      <c r="K127" s="2">
        <f ca="1">SUM(MG_1[[#This Row],[MASUK]]-SUM(MG_1[[#This Row],[KELUAR]:[BONGKAR]]))</f>
        <v>1</v>
      </c>
    </row>
    <row r="128" spans="1:11" hidden="1" x14ac:dyDescent="0.25">
      <c r="A128">
        <v>127</v>
      </c>
      <c r="B128">
        <f ca="1">MATCH(MG_1[ID_1],Table1[ID_1],0)</f>
        <v>136</v>
      </c>
      <c r="C128" t="e">
        <f ca="1">INDEX(#REF!,MG_1[//])</f>
        <v>#REF!</v>
      </c>
      <c r="D128" t="str">
        <f ca="1">INDEX(Table1[NB BM],MG_1[//])</f>
        <v>Pc JK PC-0719AC-36A/F Animal Calender</v>
      </c>
      <c r="E128" t="str">
        <f ca="1">INDEX(Table1[FAKTUR],MG_1[//])</f>
        <v>ARTO MORO</v>
      </c>
      <c r="F128" t="str">
        <f ca="1">INDEX(Table1[SUPPLIER],MG_1[//])</f>
        <v>ATALI</v>
      </c>
      <c r="G128" s="2">
        <f ca="1">INDEX(Table1[CTN_MG_1],MG_1[//])</f>
        <v>1</v>
      </c>
      <c r="H128" s="2" t="str">
        <f ca="1">INDEX(Table1[QTY_ECER_MG_1],MG_1[[#This Row],[//]])&amp;" "&amp;INDEX(Table1[STN_ECER_MG_1],MG_1[[#This Row],[//]])</f>
        <v xml:space="preserve"> </v>
      </c>
      <c r="I128" s="4"/>
      <c r="J128" s="4"/>
      <c r="K128" s="2">
        <f ca="1">SUM(MG_1[[#This Row],[MASUK]]-SUM(MG_1[[#This Row],[KELUAR]:[BONGKAR]]))</f>
        <v>1</v>
      </c>
    </row>
    <row r="129" spans="1:11" hidden="1" x14ac:dyDescent="0.25">
      <c r="A129">
        <v>128</v>
      </c>
      <c r="B129">
        <f ca="1">MATCH(MG_1[ID_1],Table1[ID_1],0)</f>
        <v>137</v>
      </c>
      <c r="C129" t="e">
        <f ca="1">INDEX(#REF!,MG_1[//])</f>
        <v>#REF!</v>
      </c>
      <c r="D129" t="str">
        <f ca="1">INDEX(Table1[NB BM],MG_1[//])</f>
        <v>Pc JK PC-0719TV-33A/F Travel</v>
      </c>
      <c r="E129" t="str">
        <f ca="1">INDEX(Table1[FAKTUR],MG_1[//])</f>
        <v>ARTO MORO</v>
      </c>
      <c r="F129" t="str">
        <f ca="1">INDEX(Table1[SUPPLIER],MG_1[//])</f>
        <v>ATALI</v>
      </c>
      <c r="G129" s="2">
        <f ca="1">INDEX(Table1[CTN_MG_1],MG_1[//])</f>
        <v>2</v>
      </c>
      <c r="H129" s="2" t="str">
        <f ca="1">INDEX(Table1[QTY_ECER_MG_1],MG_1[[#This Row],[//]])&amp;" "&amp;INDEX(Table1[STN_ECER_MG_1],MG_1[[#This Row],[//]])</f>
        <v xml:space="preserve"> </v>
      </c>
      <c r="I129" s="4"/>
      <c r="J129" s="4"/>
      <c r="K129" s="2">
        <f ca="1">SUM(MG_1[[#This Row],[MASUK]]-SUM(MG_1[[#This Row],[KELUAR]:[BONGKAR]]))</f>
        <v>2</v>
      </c>
    </row>
    <row r="130" spans="1:11" hidden="1" x14ac:dyDescent="0.25">
      <c r="A130">
        <v>129</v>
      </c>
      <c r="B130">
        <f ca="1">MATCH(MG_1[ID_1],Table1[ID_1],0)</f>
        <v>138</v>
      </c>
      <c r="C130" t="e">
        <f ca="1">INDEX(#REF!,MG_1[//])</f>
        <v>#REF!</v>
      </c>
      <c r="D130" t="str">
        <f ca="1">INDEX(Table1[NB BM],MG_1[//])</f>
        <v>O pastel JK 12W OP-12 S</v>
      </c>
      <c r="E130" t="str">
        <f ca="1">INDEX(Table1[FAKTUR],MG_1[//])</f>
        <v>ARTO MORO</v>
      </c>
      <c r="F130" t="str">
        <f ca="1">INDEX(Table1[SUPPLIER],MG_1[//])</f>
        <v>ATALI</v>
      </c>
      <c r="G130" s="2">
        <f ca="1">INDEX(Table1[CTN_MG_1],MG_1[//])</f>
        <v>10</v>
      </c>
      <c r="H130" s="2" t="str">
        <f ca="1">INDEX(Table1[QTY_ECER_MG_1],MG_1[[#This Row],[//]])&amp;" "&amp;INDEX(Table1[STN_ECER_MG_1],MG_1[[#This Row],[//]])</f>
        <v xml:space="preserve"> </v>
      </c>
      <c r="I130" s="4"/>
      <c r="J130" s="4"/>
      <c r="K130" s="2">
        <f ca="1">SUM(MG_1[[#This Row],[MASUK]]-SUM(MG_1[[#This Row],[KELUAR]:[BONGKAR]]))</f>
        <v>10</v>
      </c>
    </row>
    <row r="131" spans="1:11" hidden="1" x14ac:dyDescent="0.25">
      <c r="A131">
        <v>130</v>
      </c>
      <c r="B131">
        <f ca="1">MATCH(MG_1[ID_1],Table1[ID_1],0)</f>
        <v>139</v>
      </c>
      <c r="C131" t="e">
        <f ca="1">INDEX(#REF!,MG_1[//])</f>
        <v>#REF!</v>
      </c>
      <c r="D131" t="str">
        <f ca="1">INDEX(Table1[NB BM],MG_1[//])</f>
        <v>PW JK 12W CP-12 PB panjang</v>
      </c>
      <c r="E131" t="str">
        <f ca="1">INDEX(Table1[FAKTUR],MG_1[//])</f>
        <v>ARTO MORO</v>
      </c>
      <c r="F131" t="str">
        <f ca="1">INDEX(Table1[SUPPLIER],MG_1[//])</f>
        <v>ATALI</v>
      </c>
      <c r="G131" s="2">
        <f ca="1">INDEX(Table1[CTN_MG_1],MG_1[//])</f>
        <v>13</v>
      </c>
      <c r="H131" s="2" t="str">
        <f ca="1">INDEX(Table1[QTY_ECER_MG_1],MG_1[[#This Row],[//]])&amp;" "&amp;INDEX(Table1[STN_ECER_MG_1],MG_1[[#This Row],[//]])</f>
        <v xml:space="preserve"> </v>
      </c>
      <c r="I131" s="4"/>
      <c r="J131" s="4"/>
      <c r="K131" s="2">
        <f ca="1">SUM(MG_1[[#This Row],[MASUK]]-SUM(MG_1[[#This Row],[KELUAR]:[BONGKAR]]))</f>
        <v>13</v>
      </c>
    </row>
    <row r="132" spans="1:11" hidden="1" x14ac:dyDescent="0.25">
      <c r="A132">
        <v>131</v>
      </c>
      <c r="B132">
        <f ca="1">MATCH(MG_1[ID_1],Table1[ID_1],0)</f>
        <v>140</v>
      </c>
      <c r="C132" t="e">
        <f ca="1">INDEX(#REF!,MG_1[//])</f>
        <v>#REF!</v>
      </c>
      <c r="D132" t="str">
        <f ca="1">INDEX(Table1[NB BM],MG_1[//])</f>
        <v>Stip JK 40 P</v>
      </c>
      <c r="E132" t="str">
        <f ca="1">INDEX(Table1[FAKTUR],MG_1[//])</f>
        <v>ARTO MORO</v>
      </c>
      <c r="F132" t="str">
        <f ca="1">INDEX(Table1[SUPPLIER],MG_1[//])</f>
        <v>ATALI</v>
      </c>
      <c r="G132" s="2">
        <f ca="1">INDEX(Table1[CTN_MG_1],MG_1[//])</f>
        <v>1</v>
      </c>
      <c r="H132" s="2" t="str">
        <f ca="1">INDEX(Table1[QTY_ECER_MG_1],MG_1[[#This Row],[//]])&amp;" "&amp;INDEX(Table1[STN_ECER_MG_1],MG_1[[#This Row],[//]])</f>
        <v xml:space="preserve"> </v>
      </c>
      <c r="I132" s="4"/>
      <c r="J132" s="4"/>
      <c r="K132" s="2">
        <f ca="1">SUM(MG_1[[#This Row],[MASUK]]-SUM(MG_1[[#This Row],[KELUAR]:[BONGKAR]]))</f>
        <v>1</v>
      </c>
    </row>
    <row r="133" spans="1:11" hidden="1" x14ac:dyDescent="0.25">
      <c r="A133">
        <v>132</v>
      </c>
      <c r="B133">
        <f ca="1">MATCH(MG_1[ID_1],Table1[ID_1],0)</f>
        <v>141</v>
      </c>
      <c r="C133" t="e">
        <f ca="1">INDEX(#REF!,MG_1[//])</f>
        <v>#REF!</v>
      </c>
      <c r="D133" t="str">
        <f ca="1">INDEX(Table1[NB BM],MG_1[//])</f>
        <v>Stip JK 30 Ht</v>
      </c>
      <c r="E133" t="str">
        <f ca="1">INDEX(Table1[FAKTUR],MG_1[//])</f>
        <v>ARTO MORO</v>
      </c>
      <c r="F133" t="str">
        <f ca="1">INDEX(Table1[SUPPLIER],MG_1[//])</f>
        <v>ATALI</v>
      </c>
      <c r="G133" s="2">
        <f ca="1">INDEX(Table1[CTN_MG_1],MG_1[//])</f>
        <v>1</v>
      </c>
      <c r="H133" s="2" t="str">
        <f ca="1">INDEX(Table1[QTY_ECER_MG_1],MG_1[[#This Row],[//]])&amp;" "&amp;INDEX(Table1[STN_ECER_MG_1],MG_1[[#This Row],[//]])</f>
        <v xml:space="preserve"> </v>
      </c>
      <c r="I133" s="4"/>
      <c r="J133" s="4"/>
      <c r="K133" s="2">
        <f ca="1">SUM(MG_1[[#This Row],[MASUK]]-SUM(MG_1[[#This Row],[KELUAR]:[BONGKAR]]))</f>
        <v>1</v>
      </c>
    </row>
    <row r="134" spans="1:11" hidden="1" x14ac:dyDescent="0.25">
      <c r="A134">
        <v>133</v>
      </c>
      <c r="B134">
        <f ca="1">MATCH(MG_1[ID_1],Table1[ID_1],0)</f>
        <v>142</v>
      </c>
      <c r="C134" t="e">
        <f ca="1">INDEX(#REF!,MG_1[//])</f>
        <v>#REF!</v>
      </c>
      <c r="D134" t="str">
        <f ca="1">INDEX(Table1[NB BM],MG_1[//])</f>
        <v>Stip JK 30 P</v>
      </c>
      <c r="E134" t="str">
        <f ca="1">INDEX(Table1[FAKTUR],MG_1[//])</f>
        <v>ARTO MORO</v>
      </c>
      <c r="F134" t="str">
        <f ca="1">INDEX(Table1[SUPPLIER],MG_1[//])</f>
        <v>ATALI</v>
      </c>
      <c r="G134" s="2">
        <f ca="1">INDEX(Table1[CTN_MG_1],MG_1[//])</f>
        <v>2</v>
      </c>
      <c r="H134" s="2" t="str">
        <f ca="1">INDEX(Table1[QTY_ECER_MG_1],MG_1[[#This Row],[//]])&amp;" "&amp;INDEX(Table1[STN_ECER_MG_1],MG_1[[#This Row],[//]])</f>
        <v xml:space="preserve"> </v>
      </c>
      <c r="I134" s="4"/>
      <c r="J134" s="4"/>
      <c r="K134" s="2">
        <f ca="1">SUM(MG_1[[#This Row],[MASUK]]-SUM(MG_1[[#This Row],[KELUAR]:[BONGKAR]]))</f>
        <v>2</v>
      </c>
    </row>
    <row r="135" spans="1:11" hidden="1" x14ac:dyDescent="0.25">
      <c r="A135">
        <v>134</v>
      </c>
      <c r="B135">
        <f ca="1">MATCH(MG_1[ID_1],Table1[ID_1],0)</f>
        <v>143</v>
      </c>
      <c r="C135" t="e">
        <f ca="1">INDEX(#REF!,MG_1[//])</f>
        <v>#REF!</v>
      </c>
      <c r="D135" t="str">
        <f ca="1">INDEX(Table1[NB BM],MG_1[//])</f>
        <v>Stip JK 20 P</v>
      </c>
      <c r="E135" t="str">
        <f ca="1">INDEX(Table1[FAKTUR],MG_1[//])</f>
        <v>ARTO MORO</v>
      </c>
      <c r="F135" t="str">
        <f ca="1">INDEX(Table1[SUPPLIER],MG_1[//])</f>
        <v>ATALI</v>
      </c>
      <c r="G135" s="2">
        <f ca="1">INDEX(Table1[CTN_MG_1],MG_1[//])</f>
        <v>2</v>
      </c>
      <c r="H135" s="2" t="str">
        <f ca="1">INDEX(Table1[QTY_ECER_MG_1],MG_1[[#This Row],[//]])&amp;" "&amp;INDEX(Table1[STN_ECER_MG_1],MG_1[[#This Row],[//]])</f>
        <v xml:space="preserve"> </v>
      </c>
      <c r="I135" s="4"/>
      <c r="J135" s="4"/>
      <c r="K135" s="2">
        <f ca="1">SUM(MG_1[[#This Row],[MASUK]]-SUM(MG_1[[#This Row],[KELUAR]:[BONGKAR]]))</f>
        <v>2</v>
      </c>
    </row>
    <row r="136" spans="1:11" hidden="1" x14ac:dyDescent="0.25">
      <c r="A136">
        <v>135</v>
      </c>
      <c r="B136">
        <f ca="1">MATCH(MG_1[ID_1],Table1[ID_1],0)</f>
        <v>144</v>
      </c>
      <c r="C136" t="e">
        <f ca="1">INDEX(#REF!,MG_1[//])</f>
        <v>#REF!</v>
      </c>
      <c r="D136" t="str">
        <f ca="1">INDEX(Table1[NB BM],MG_1[//])</f>
        <v>Tipe-ex JK-101 A</v>
      </c>
      <c r="E136" t="str">
        <f ca="1">INDEX(Table1[FAKTUR],MG_1[//])</f>
        <v>ARTO MORO</v>
      </c>
      <c r="F136" t="str">
        <f ca="1">INDEX(Table1[SUPPLIER],MG_1[//])</f>
        <v>ATALI</v>
      </c>
      <c r="G136" s="2">
        <f ca="1">INDEX(Table1[CTN_MG_1],MG_1[//])</f>
        <v>4</v>
      </c>
      <c r="H136" s="2" t="str">
        <f ca="1">INDEX(Table1[QTY_ECER_MG_1],MG_1[[#This Row],[//]])&amp;" "&amp;INDEX(Table1[STN_ECER_MG_1],MG_1[[#This Row],[//]])</f>
        <v xml:space="preserve"> </v>
      </c>
      <c r="I136" s="4"/>
      <c r="J136" s="4"/>
      <c r="K136" s="2">
        <f ca="1">SUM(MG_1[[#This Row],[MASUK]]-SUM(MG_1[[#This Row],[KELUAR]:[BONGKAR]]))</f>
        <v>4</v>
      </c>
    </row>
    <row r="137" spans="1:11" hidden="1" x14ac:dyDescent="0.25">
      <c r="A137">
        <v>136</v>
      </c>
      <c r="B137">
        <f ca="1">MATCH(MG_1[ID_1],Table1[ID_1],0)</f>
        <v>145</v>
      </c>
      <c r="C137" t="e">
        <f ca="1">INDEX(#REF!,MG_1[//])</f>
        <v>#REF!</v>
      </c>
      <c r="D137" t="str">
        <f ca="1">INDEX(Table1[NB BM],MG_1[//])</f>
        <v>Bp JK BP-349-12 Vokus Trans Hitam</v>
      </c>
      <c r="E137" t="str">
        <f ca="1">INDEX(Table1[FAKTUR],MG_1[//])</f>
        <v>ARTO MORO</v>
      </c>
      <c r="F137" t="str">
        <f ca="1">INDEX(Table1[SUPPLIER],MG_1[//])</f>
        <v>ATALI</v>
      </c>
      <c r="G137" s="2">
        <f ca="1">INDEX(Table1[CTN_MG_1],MG_1[//])</f>
        <v>0</v>
      </c>
      <c r="H137" s="2" t="str">
        <f ca="1">INDEX(Table1[QTY_ECER_MG_1],MG_1[[#This Row],[//]])&amp;" "&amp;INDEX(Table1[STN_ECER_MG_1],MG_1[[#This Row],[//]])</f>
        <v>288 PCS</v>
      </c>
      <c r="I137" s="4"/>
      <c r="J137" s="4"/>
      <c r="K137" s="2">
        <f ca="1">SUM(MG_1[[#This Row],[MASUK]]-SUM(MG_1[[#This Row],[KELUAR]:[BONGKAR]]))</f>
        <v>0</v>
      </c>
    </row>
    <row r="138" spans="1:11" hidden="1" x14ac:dyDescent="0.25">
      <c r="A138">
        <v>137</v>
      </c>
      <c r="B138">
        <f ca="1">MATCH(MG_1[ID_1],Table1[ID_1],0)</f>
        <v>146</v>
      </c>
      <c r="C138" t="e">
        <f ca="1">INDEX(#REF!,MG_1[//])</f>
        <v>#REF!</v>
      </c>
      <c r="D138" t="str">
        <f ca="1">INDEX(Table1[NB BM],MG_1[//])</f>
        <v>O pastel JK 12W OP-12 S</v>
      </c>
      <c r="E138" t="str">
        <f ca="1">INDEX(Table1[FAKTUR],MG_1[//])</f>
        <v>ARTO MORO</v>
      </c>
      <c r="F138" t="str">
        <f ca="1">INDEX(Table1[SUPPLIER],MG_1[//])</f>
        <v>ATALI</v>
      </c>
      <c r="G138" s="2">
        <f ca="1">INDEX(Table1[CTN_MG_1],MG_1[//])</f>
        <v>8</v>
      </c>
      <c r="H138" s="2" t="str">
        <f ca="1">INDEX(Table1[QTY_ECER_MG_1],MG_1[[#This Row],[//]])&amp;" "&amp;INDEX(Table1[STN_ECER_MG_1],MG_1[[#This Row],[//]])</f>
        <v xml:space="preserve"> </v>
      </c>
      <c r="I138" s="4"/>
      <c r="J138" s="4"/>
      <c r="K138" s="2">
        <f ca="1">SUM(MG_1[[#This Row],[MASUK]]-SUM(MG_1[[#This Row],[KELUAR]:[BONGKAR]]))</f>
        <v>8</v>
      </c>
    </row>
    <row r="139" spans="1:11" hidden="1" x14ac:dyDescent="0.25">
      <c r="A139">
        <v>138</v>
      </c>
      <c r="B139">
        <f ca="1">MATCH(MG_1[ID_1],Table1[ID_1],0)</f>
        <v>147</v>
      </c>
      <c r="C139" t="e">
        <f ca="1">INDEX(#REF!,MG_1[//])</f>
        <v>#REF!</v>
      </c>
      <c r="D139" t="str">
        <f ca="1">INDEX(Table1[NB BM],MG_1[//])</f>
        <v>Pc JK PC-0719AC-36A/F Animal Calender</v>
      </c>
      <c r="E139" t="str">
        <f ca="1">INDEX(Table1[FAKTUR],MG_1[//])</f>
        <v>ARTO MORO</v>
      </c>
      <c r="F139" t="str">
        <f ca="1">INDEX(Table1[SUPPLIER],MG_1[//])</f>
        <v>ATALI</v>
      </c>
      <c r="G139" s="2">
        <f ca="1">INDEX(Table1[CTN_MG_1],MG_1[//])</f>
        <v>1</v>
      </c>
      <c r="H139" s="2" t="str">
        <f ca="1">INDEX(Table1[QTY_ECER_MG_1],MG_1[[#This Row],[//]])&amp;" "&amp;INDEX(Table1[STN_ECER_MG_1],MG_1[[#This Row],[//]])</f>
        <v xml:space="preserve"> </v>
      </c>
      <c r="I139" s="4"/>
      <c r="J139" s="4"/>
      <c r="K139" s="2">
        <f ca="1">SUM(MG_1[[#This Row],[MASUK]]-SUM(MG_1[[#This Row],[KELUAR]:[BONGKAR]]))</f>
        <v>1</v>
      </c>
    </row>
    <row r="140" spans="1:11" hidden="1" x14ac:dyDescent="0.25">
      <c r="A140">
        <v>139</v>
      </c>
      <c r="B140">
        <f ca="1">MATCH(MG_1[ID_1],Table1[ID_1],0)</f>
        <v>148</v>
      </c>
      <c r="C140" t="e">
        <f ca="1">INDEX(#REF!,MG_1[//])</f>
        <v>#REF!</v>
      </c>
      <c r="D140" t="str">
        <f ca="1">INDEX(Table1[NB BM],MG_1[//])</f>
        <v>Pc JK PC-0719GZ-34A/F Gozzy</v>
      </c>
      <c r="E140" t="str">
        <f ca="1">INDEX(Table1[FAKTUR],MG_1[//])</f>
        <v>ARTO MORO</v>
      </c>
      <c r="F140" t="str">
        <f ca="1">INDEX(Table1[SUPPLIER],MG_1[//])</f>
        <v>ATALI</v>
      </c>
      <c r="G140" s="2">
        <f ca="1">INDEX(Table1[CTN_MG_1],MG_1[//])</f>
        <v>1</v>
      </c>
      <c r="H140" s="2" t="str">
        <f ca="1">INDEX(Table1[QTY_ECER_MG_1],MG_1[[#This Row],[//]])&amp;" "&amp;INDEX(Table1[STN_ECER_MG_1],MG_1[[#This Row],[//]])</f>
        <v xml:space="preserve"> </v>
      </c>
      <c r="I140" s="4"/>
      <c r="J140" s="4"/>
      <c r="K140" s="2">
        <f ca="1">SUM(MG_1[[#This Row],[MASUK]]-SUM(MG_1[[#This Row],[KELUAR]:[BONGKAR]]))</f>
        <v>1</v>
      </c>
    </row>
    <row r="141" spans="1:11" hidden="1" x14ac:dyDescent="0.25">
      <c r="A141">
        <v>140</v>
      </c>
      <c r="B141">
        <f ca="1">MATCH(MG_1[ID_1],Table1[ID_1],0)</f>
        <v>149</v>
      </c>
      <c r="C141" t="e">
        <f ca="1">INDEX(#REF!,MG_1[//])</f>
        <v>#REF!</v>
      </c>
      <c r="D141" t="str">
        <f ca="1">INDEX(Table1[NB BM],MG_1[//])</f>
        <v>Pc JK PC-0719TV-33A/F Travel</v>
      </c>
      <c r="E141" t="str">
        <f ca="1">INDEX(Table1[FAKTUR],MG_1[//])</f>
        <v>ARTO MORO</v>
      </c>
      <c r="F141" t="str">
        <f ca="1">INDEX(Table1[SUPPLIER],MG_1[//])</f>
        <v>ATALI</v>
      </c>
      <c r="G141" s="2">
        <f ca="1">INDEX(Table1[CTN_MG_1],MG_1[//])</f>
        <v>1</v>
      </c>
      <c r="H141" s="2" t="str">
        <f ca="1">INDEX(Table1[QTY_ECER_MG_1],MG_1[[#This Row],[//]])&amp;" "&amp;INDEX(Table1[STN_ECER_MG_1],MG_1[[#This Row],[//]])</f>
        <v xml:space="preserve"> </v>
      </c>
      <c r="I141" s="4"/>
      <c r="J141" s="4"/>
      <c r="K141" s="2">
        <f ca="1">SUM(MG_1[[#This Row],[MASUK]]-SUM(MG_1[[#This Row],[KELUAR]:[BONGKAR]]))</f>
        <v>1</v>
      </c>
    </row>
    <row r="142" spans="1:11" hidden="1" x14ac:dyDescent="0.25">
      <c r="A142">
        <v>141</v>
      </c>
      <c r="B142">
        <f ca="1">MATCH(MG_1[ID_1],Table1[ID_1],0)</f>
        <v>150</v>
      </c>
      <c r="C142" t="e">
        <f ca="1">INDEX(#REF!,MG_1[//])</f>
        <v>#REF!</v>
      </c>
      <c r="D142" t="str">
        <f ca="1">INDEX(Table1[NB BM],MG_1[//])</f>
        <v>Crayon putar JK 12W Panjang</v>
      </c>
      <c r="E142" t="str">
        <f ca="1">INDEX(Table1[FAKTUR],MG_1[//])</f>
        <v>ARTO MORO</v>
      </c>
      <c r="F142" t="str">
        <f ca="1">INDEX(Table1[SUPPLIER],MG_1[//])</f>
        <v>ATALI</v>
      </c>
      <c r="G142" s="2">
        <f ca="1">INDEX(Table1[CTN_MG_1],MG_1[//])</f>
        <v>2</v>
      </c>
      <c r="H142" s="2" t="str">
        <f ca="1">INDEX(Table1[QTY_ECER_MG_1],MG_1[[#This Row],[//]])&amp;" "&amp;INDEX(Table1[STN_ECER_MG_1],MG_1[[#This Row],[//]])</f>
        <v xml:space="preserve"> </v>
      </c>
      <c r="I142" s="4"/>
      <c r="J142" s="4"/>
      <c r="K142" s="2">
        <f ca="1">SUM(MG_1[[#This Row],[MASUK]]-SUM(MG_1[[#This Row],[KELUAR]:[BONGKAR]]))</f>
        <v>2</v>
      </c>
    </row>
    <row r="143" spans="1:11" hidden="1" x14ac:dyDescent="0.25">
      <c r="A143">
        <v>142</v>
      </c>
      <c r="B143">
        <f ca="1">MATCH(MG_1[ID_1],Table1[ID_1],0)</f>
        <v>151</v>
      </c>
      <c r="C143" t="e">
        <f ca="1">INDEX(#REF!,MG_1[//])</f>
        <v>#REF!</v>
      </c>
      <c r="D143" t="str">
        <f ca="1">INDEX(Table1[NB BM],MG_1[//])</f>
        <v>Binder clip Kenko 155</v>
      </c>
      <c r="E143" t="str">
        <f ca="1">INDEX(Table1[FAKTUR],MG_1[//])</f>
        <v>ARTO MORO</v>
      </c>
      <c r="F143" t="str">
        <f ca="1">INDEX(Table1[SUPPLIER],MG_1[//])</f>
        <v>KENKO</v>
      </c>
      <c r="G143" s="2">
        <f ca="1">INDEX(Table1[CTN_MG_1],MG_1[//])</f>
        <v>3</v>
      </c>
      <c r="H143" s="2" t="str">
        <f ca="1">INDEX(Table1[QTY_ECER_MG_1],MG_1[[#This Row],[//]])&amp;" "&amp;INDEX(Table1[STN_ECER_MG_1],MG_1[[#This Row],[//]])</f>
        <v xml:space="preserve"> </v>
      </c>
      <c r="I143" s="4"/>
      <c r="J143" s="4"/>
      <c r="K143" s="2">
        <f ca="1">SUM(MG_1[[#This Row],[MASUK]]-SUM(MG_1[[#This Row],[KELUAR]:[BONGKAR]]))</f>
        <v>3</v>
      </c>
    </row>
    <row r="144" spans="1:11" hidden="1" x14ac:dyDescent="0.25">
      <c r="A144">
        <v>143</v>
      </c>
      <c r="B144">
        <f ca="1">MATCH(MG_1[ID_1],Table1[ID_1],0)</f>
        <v>152</v>
      </c>
      <c r="C144" t="e">
        <f ca="1">INDEX(#REF!,MG_1[//])</f>
        <v>#REF!</v>
      </c>
      <c r="D144" t="str">
        <f ca="1">INDEX(Table1[NB BM],MG_1[//])</f>
        <v>Binder clip Kenko 200</v>
      </c>
      <c r="E144" t="str">
        <f ca="1">INDEX(Table1[FAKTUR],MG_1[//])</f>
        <v>ARTO MORO</v>
      </c>
      <c r="F144" t="str">
        <f ca="1">INDEX(Table1[SUPPLIER],MG_1[//])</f>
        <v>KENKO</v>
      </c>
      <c r="G144" s="2">
        <f ca="1">INDEX(Table1[CTN_MG_1],MG_1[//])</f>
        <v>5</v>
      </c>
      <c r="H144" s="2" t="str">
        <f ca="1">INDEX(Table1[QTY_ECER_MG_1],MG_1[[#This Row],[//]])&amp;" "&amp;INDEX(Table1[STN_ECER_MG_1],MG_1[[#This Row],[//]])</f>
        <v xml:space="preserve"> </v>
      </c>
      <c r="I144" s="4"/>
      <c r="J144" s="4"/>
      <c r="K144" s="2">
        <f ca="1">SUM(MG_1[[#This Row],[MASUK]]-SUM(MG_1[[#This Row],[KELUAR]:[BONGKAR]]))</f>
        <v>5</v>
      </c>
    </row>
    <row r="145" spans="1:11" hidden="1" x14ac:dyDescent="0.25">
      <c r="A145">
        <v>144</v>
      </c>
      <c r="B145">
        <f ca="1">MATCH(MG_1[ID_1],Table1[ID_1],0)</f>
        <v>153</v>
      </c>
      <c r="C145" t="e">
        <f ca="1">INDEX(#REF!,MG_1[//])</f>
        <v>#REF!</v>
      </c>
      <c r="D145" t="str">
        <f ca="1">INDEX(Table1[NB BM],MG_1[//])</f>
        <v>Binder clip Kenko 260</v>
      </c>
      <c r="E145" t="str">
        <f ca="1">INDEX(Table1[FAKTUR],MG_1[//])</f>
        <v>ARTO MORO</v>
      </c>
      <c r="F145" t="str">
        <f ca="1">INDEX(Table1[SUPPLIER],MG_1[//])</f>
        <v>KENKO</v>
      </c>
      <c r="G145" s="2">
        <f ca="1">INDEX(Table1[CTN_MG_1],MG_1[//])</f>
        <v>8</v>
      </c>
      <c r="H145" s="2" t="str">
        <f ca="1">INDEX(Table1[QTY_ECER_MG_1],MG_1[[#This Row],[//]])&amp;" "&amp;INDEX(Table1[STN_ECER_MG_1],MG_1[[#This Row],[//]])</f>
        <v xml:space="preserve"> </v>
      </c>
      <c r="I145" s="4"/>
      <c r="J145" s="4"/>
      <c r="K145" s="2">
        <f ca="1">SUM(MG_1[[#This Row],[MASUK]]-SUM(MG_1[[#This Row],[KELUAR]:[BONGKAR]]))</f>
        <v>8</v>
      </c>
    </row>
    <row r="146" spans="1:11" hidden="1" x14ac:dyDescent="0.25">
      <c r="A146">
        <v>145</v>
      </c>
      <c r="B146">
        <f ca="1">MATCH(MG_1[ID_1],Table1[ID_1],0)</f>
        <v>154</v>
      </c>
      <c r="C146" t="e">
        <f ca="1">INDEX(#REF!,MG_1[//])</f>
        <v>#REF!</v>
      </c>
      <c r="D146" t="str">
        <f ca="1">INDEX(Table1[NB BM],MG_1[//])</f>
        <v>Binder Clip Kenko 280 (6 PCS/ BOX)</v>
      </c>
      <c r="E146" t="str">
        <f ca="1">INDEX(Table1[FAKTUR],MG_1[//])</f>
        <v>ARTO MORO</v>
      </c>
      <c r="F146" t="str">
        <f ca="1">INDEX(Table1[SUPPLIER],MG_1[//])</f>
        <v>KENKO</v>
      </c>
      <c r="G146" s="2">
        <f ca="1">INDEX(Table1[CTN_MG_1],MG_1[//])</f>
        <v>2</v>
      </c>
      <c r="H146" s="2" t="str">
        <f ca="1">INDEX(Table1[QTY_ECER_MG_1],MG_1[[#This Row],[//]])&amp;" "&amp;INDEX(Table1[STN_ECER_MG_1],MG_1[[#This Row],[//]])</f>
        <v xml:space="preserve"> </v>
      </c>
      <c r="I146" s="4"/>
      <c r="J146" s="4"/>
      <c r="K146" s="2">
        <f ca="1">SUM(MG_1[[#This Row],[MASUK]]-SUM(MG_1[[#This Row],[KELUAR]:[BONGKAR]]))</f>
        <v>2</v>
      </c>
    </row>
    <row r="147" spans="1:11" hidden="1" x14ac:dyDescent="0.25">
      <c r="A147">
        <v>146</v>
      </c>
      <c r="B147">
        <f ca="1">MATCH(MG_1[ID_1],Table1[ID_1],0)</f>
        <v>155</v>
      </c>
      <c r="C147" t="e">
        <f ca="1">INDEX(#REF!,MG_1[//])</f>
        <v>#REF!</v>
      </c>
      <c r="D147" t="str">
        <f ca="1">INDEX(Table1[NB BM],MG_1[//])</f>
        <v>Binder Clip Kenko 300 (6 PCS/ BOX)</v>
      </c>
      <c r="E147" t="str">
        <f ca="1">INDEX(Table1[FAKTUR],MG_1[//])</f>
        <v>ARTO MORO</v>
      </c>
      <c r="F147" t="str">
        <f ca="1">INDEX(Table1[SUPPLIER],MG_1[//])</f>
        <v>KENKO</v>
      </c>
      <c r="G147" s="2">
        <f ca="1">INDEX(Table1[CTN_MG_1],MG_1[//])</f>
        <v>2</v>
      </c>
      <c r="H147" s="2" t="str">
        <f ca="1">INDEX(Table1[QTY_ECER_MG_1],MG_1[[#This Row],[//]])&amp;" "&amp;INDEX(Table1[STN_ECER_MG_1],MG_1[[#This Row],[//]])</f>
        <v xml:space="preserve"> </v>
      </c>
      <c r="I147" s="4"/>
      <c r="J147" s="4"/>
      <c r="K147" s="2">
        <f ca="1">SUM(MG_1[[#This Row],[MASUK]]-SUM(MG_1[[#This Row],[KELUAR]:[BONGKAR]]))</f>
        <v>2</v>
      </c>
    </row>
    <row r="148" spans="1:11" hidden="1" x14ac:dyDescent="0.25">
      <c r="A148">
        <v>147</v>
      </c>
      <c r="B148">
        <f ca="1">MATCH(MG_1[ID_1],Table1[ID_1],0)</f>
        <v>156</v>
      </c>
      <c r="C148" t="e">
        <f ca="1">INDEX(#REF!,MG_1[//])</f>
        <v>#REF!</v>
      </c>
      <c r="D148" t="str">
        <f ca="1">INDEX(Table1[NB BM],MG_1[//])</f>
        <v>Binder clip Kenko 105</v>
      </c>
      <c r="E148" t="str">
        <f ca="1">INDEX(Table1[FAKTUR],MG_1[//])</f>
        <v>ARTO MORO</v>
      </c>
      <c r="F148" t="str">
        <f ca="1">INDEX(Table1[SUPPLIER],MG_1[//])</f>
        <v>KENKO</v>
      </c>
      <c r="G148" s="2">
        <f ca="1">INDEX(Table1[CTN_MG_1],MG_1[//])</f>
        <v>3</v>
      </c>
      <c r="H148" s="2" t="str">
        <f ca="1">INDEX(Table1[QTY_ECER_MG_1],MG_1[[#This Row],[//]])&amp;" "&amp;INDEX(Table1[STN_ECER_MG_1],MG_1[[#This Row],[//]])</f>
        <v xml:space="preserve"> </v>
      </c>
      <c r="I148" s="4"/>
      <c r="J148" s="4"/>
      <c r="K148" s="2">
        <f ca="1">SUM(MG_1[[#This Row],[MASUK]]-SUM(MG_1[[#This Row],[KELUAR]:[BONGKAR]]))</f>
        <v>3</v>
      </c>
    </row>
    <row r="149" spans="1:11" hidden="1" x14ac:dyDescent="0.25">
      <c r="A149">
        <v>148</v>
      </c>
      <c r="B149">
        <f ca="1">MATCH(MG_1[ID_1],Table1[ID_1],0)</f>
        <v>157</v>
      </c>
      <c r="C149" t="e">
        <f ca="1">INDEX(#REF!,MG_1[//])</f>
        <v>#REF!</v>
      </c>
      <c r="D149" t="str">
        <f ca="1">INDEX(Table1[NB BM],MG_1[//])</f>
        <v>Binder clip Kenko 107</v>
      </c>
      <c r="E149" t="str">
        <f ca="1">INDEX(Table1[FAKTUR],MG_1[//])</f>
        <v>ARTO MORO</v>
      </c>
      <c r="F149" t="str">
        <f ca="1">INDEX(Table1[SUPPLIER],MG_1[//])</f>
        <v>KENKO</v>
      </c>
      <c r="G149" s="2">
        <f ca="1">INDEX(Table1[CTN_MG_1],MG_1[//])</f>
        <v>2</v>
      </c>
      <c r="H149" s="2" t="str">
        <f ca="1">INDEX(Table1[QTY_ECER_MG_1],MG_1[[#This Row],[//]])&amp;" "&amp;INDEX(Table1[STN_ECER_MG_1],MG_1[[#This Row],[//]])</f>
        <v xml:space="preserve"> </v>
      </c>
      <c r="I149" s="4"/>
      <c r="J149" s="4"/>
      <c r="K149" s="2">
        <f ca="1">SUM(MG_1[[#This Row],[MASUK]]-SUM(MG_1[[#This Row],[KELUAR]:[BONGKAR]]))</f>
        <v>2</v>
      </c>
    </row>
    <row r="150" spans="1:11" hidden="1" x14ac:dyDescent="0.25">
      <c r="A150">
        <v>149</v>
      </c>
      <c r="B150">
        <f ca="1">MATCH(MG_1[ID_1],Table1[ID_1],0)</f>
        <v>158</v>
      </c>
      <c r="C150" t="e">
        <f ca="1">INDEX(#REF!,MG_1[//])</f>
        <v>#REF!</v>
      </c>
      <c r="D150" t="str">
        <f ca="1">INDEX(Table1[NB BM],MG_1[//])</f>
        <v>Binder clip Kenko 111</v>
      </c>
      <c r="E150" t="str">
        <f ca="1">INDEX(Table1[FAKTUR],MG_1[//])</f>
        <v>ARTO MORO</v>
      </c>
      <c r="F150" t="str">
        <f ca="1">INDEX(Table1[SUPPLIER],MG_1[//])</f>
        <v>KENKO</v>
      </c>
      <c r="G150" s="2">
        <f ca="1">INDEX(Table1[CTN_MG_1],MG_1[//])</f>
        <v>2</v>
      </c>
      <c r="H150" s="2" t="str">
        <f ca="1">INDEX(Table1[QTY_ECER_MG_1],MG_1[[#This Row],[//]])&amp;" "&amp;INDEX(Table1[STN_ECER_MG_1],MG_1[[#This Row],[//]])</f>
        <v xml:space="preserve"> </v>
      </c>
      <c r="I150" s="4"/>
      <c r="J150" s="4"/>
      <c r="K150" s="2">
        <f ca="1">SUM(MG_1[[#This Row],[MASUK]]-SUM(MG_1[[#This Row],[KELUAR]:[BONGKAR]]))</f>
        <v>2</v>
      </c>
    </row>
    <row r="151" spans="1:11" hidden="1" x14ac:dyDescent="0.25">
      <c r="A151">
        <v>150</v>
      </c>
      <c r="B151">
        <f ca="1">MATCH(MG_1[ID_1],Table1[ID_1],0)</f>
        <v>159</v>
      </c>
      <c r="C151" t="e">
        <f ca="1">INDEX(#REF!,MG_1[//])</f>
        <v>#REF!</v>
      </c>
      <c r="D151" t="str">
        <f ca="1">INDEX(Table1[NB BM],MG_1[//])</f>
        <v>Lem cair Kenko LG-50</v>
      </c>
      <c r="E151" t="str">
        <f ca="1">INDEX(Table1[FAKTUR],MG_1[//])</f>
        <v>ARTO MORO</v>
      </c>
      <c r="F151" t="str">
        <f ca="1">INDEX(Table1[SUPPLIER],MG_1[//])</f>
        <v>KENKO</v>
      </c>
      <c r="G151" s="2">
        <f ca="1">INDEX(Table1[CTN_MG_1],MG_1[//])</f>
        <v>1</v>
      </c>
      <c r="H151" s="2" t="str">
        <f ca="1">INDEX(Table1[QTY_ECER_MG_1],MG_1[[#This Row],[//]])&amp;" "&amp;INDEX(Table1[STN_ECER_MG_1],MG_1[[#This Row],[//]])</f>
        <v xml:space="preserve"> </v>
      </c>
      <c r="I151" s="4"/>
      <c r="J151" s="4"/>
      <c r="K151" s="2">
        <f ca="1">SUM(MG_1[[#This Row],[MASUK]]-SUM(MG_1[[#This Row],[KELUAR]:[BONGKAR]]))</f>
        <v>1</v>
      </c>
    </row>
    <row r="152" spans="1:11" hidden="1" x14ac:dyDescent="0.25">
      <c r="A152">
        <v>151</v>
      </c>
      <c r="B152">
        <f ca="1">MATCH(MG_1[ID_1],Table1[ID_1],0)</f>
        <v>160</v>
      </c>
      <c r="C152" t="e">
        <f ca="1">INDEX(#REF!,MG_1[//])</f>
        <v>#REF!</v>
      </c>
      <c r="D152" t="str">
        <f ca="1">INDEX(Table1[NB BM],MG_1[//])</f>
        <v>Bp Kenko K-1 hitam</v>
      </c>
      <c r="E152" t="str">
        <f ca="1">INDEX(Table1[FAKTUR],MG_1[//])</f>
        <v>ARTO MORO</v>
      </c>
      <c r="F152" t="str">
        <f ca="1">INDEX(Table1[SUPPLIER],MG_1[//])</f>
        <v>KENKO</v>
      </c>
      <c r="G152" s="2">
        <f ca="1">INDEX(Table1[CTN_MG_1],MG_1[//])</f>
        <v>2</v>
      </c>
      <c r="H152" s="2" t="str">
        <f ca="1">INDEX(Table1[QTY_ECER_MG_1],MG_1[[#This Row],[//]])&amp;" "&amp;INDEX(Table1[STN_ECER_MG_1],MG_1[[#This Row],[//]])</f>
        <v xml:space="preserve"> </v>
      </c>
      <c r="I152" s="4"/>
      <c r="J152" s="4"/>
      <c r="K152" s="2">
        <f ca="1">SUM(MG_1[[#This Row],[MASUK]]-SUM(MG_1[[#This Row],[KELUAR]:[BONGKAR]]))</f>
        <v>2</v>
      </c>
    </row>
    <row r="153" spans="1:11" hidden="1" x14ac:dyDescent="0.25">
      <c r="A153">
        <v>152</v>
      </c>
      <c r="B153">
        <f ca="1">MATCH(MG_1[ID_1],Table1[ID_1],0)</f>
        <v>161</v>
      </c>
      <c r="C153" t="e">
        <f ca="1">INDEX(#REF!,MG_1[//])</f>
        <v>#REF!</v>
      </c>
      <c r="D153" t="str">
        <f ca="1">INDEX(Table1[NB BM],MG_1[//])</f>
        <v>Bp Hitech Kenko 0.28mm Hitam</v>
      </c>
      <c r="E153" t="str">
        <f ca="1">INDEX(Table1[FAKTUR],MG_1[//])</f>
        <v>ARTO MORO</v>
      </c>
      <c r="F153" t="str">
        <f ca="1">INDEX(Table1[SUPPLIER],MG_1[//])</f>
        <v>KENKO</v>
      </c>
      <c r="G153" s="2">
        <f ca="1">INDEX(Table1[CTN_MG_1],MG_1[//])</f>
        <v>10</v>
      </c>
      <c r="H153" s="2" t="str">
        <f ca="1">INDEX(Table1[QTY_ECER_MG_1],MG_1[[#This Row],[//]])&amp;" "&amp;INDEX(Table1[STN_ECER_MG_1],MG_1[[#This Row],[//]])</f>
        <v xml:space="preserve"> </v>
      </c>
      <c r="I153" s="4"/>
      <c r="J153" s="4"/>
      <c r="K153" s="2">
        <f ca="1">SUM(MG_1[[#This Row],[MASUK]]-SUM(MG_1[[#This Row],[KELUAR]:[BONGKAR]]))</f>
        <v>10</v>
      </c>
    </row>
    <row r="154" spans="1:11" hidden="1" x14ac:dyDescent="0.25">
      <c r="A154">
        <v>153</v>
      </c>
      <c r="B154">
        <f ca="1">MATCH(MG_1[ID_1],Table1[ID_1],0)</f>
        <v>162</v>
      </c>
      <c r="C154" t="e">
        <f ca="1">INDEX(#REF!,MG_1[//])</f>
        <v>#REF!</v>
      </c>
      <c r="D154" t="str">
        <f ca="1">INDEX(Table1[NB BM],MG_1[//])</f>
        <v>Bp Hitech Kenko 0.28mm Biru</v>
      </c>
      <c r="E154" t="str">
        <f ca="1">INDEX(Table1[FAKTUR],MG_1[//])</f>
        <v>ARTO MORO</v>
      </c>
      <c r="F154" t="str">
        <f ca="1">INDEX(Table1[SUPPLIER],MG_1[//])</f>
        <v>KENKO</v>
      </c>
      <c r="G154" s="2">
        <f ca="1">INDEX(Table1[CTN_MG_1],MG_1[//])</f>
        <v>3</v>
      </c>
      <c r="H154" s="2" t="str">
        <f ca="1">INDEX(Table1[QTY_ECER_MG_1],MG_1[[#This Row],[//]])&amp;" "&amp;INDEX(Table1[STN_ECER_MG_1],MG_1[[#This Row],[//]])</f>
        <v xml:space="preserve"> </v>
      </c>
      <c r="I154" s="4"/>
      <c r="J154" s="4"/>
      <c r="K154" s="2">
        <f ca="1">SUM(MG_1[[#This Row],[MASUK]]-SUM(MG_1[[#This Row],[KELUAR]:[BONGKAR]]))</f>
        <v>3</v>
      </c>
    </row>
    <row r="155" spans="1:11" hidden="1" x14ac:dyDescent="0.25">
      <c r="A155">
        <v>154</v>
      </c>
      <c r="B155">
        <f ca="1">MATCH(MG_1[ID_1],Table1[ID_1],0)</f>
        <v>163</v>
      </c>
      <c r="C155" t="e">
        <f ca="1">INDEX(#REF!,MG_1[//])</f>
        <v>#REF!</v>
      </c>
      <c r="D155" t="str">
        <f ca="1">INDEX(Table1[NB BM],MG_1[//])</f>
        <v>Bp Kenko KE-303 T-gel BIRU</v>
      </c>
      <c r="E155" t="str">
        <f ca="1">INDEX(Table1[FAKTUR],MG_1[//])</f>
        <v>ARTO MORO</v>
      </c>
      <c r="F155" t="str">
        <f ca="1">INDEX(Table1[SUPPLIER],MG_1[//])</f>
        <v>KENKO</v>
      </c>
      <c r="G155" s="2">
        <f ca="1">INDEX(Table1[CTN_MG_1],MG_1[//])</f>
        <v>4</v>
      </c>
      <c r="H155" s="2" t="str">
        <f ca="1">INDEX(Table1[QTY_ECER_MG_1],MG_1[[#This Row],[//]])&amp;" "&amp;INDEX(Table1[STN_ECER_MG_1],MG_1[[#This Row],[//]])</f>
        <v xml:space="preserve"> </v>
      </c>
      <c r="I155" s="4"/>
      <c r="J155" s="4"/>
      <c r="K155" s="2">
        <f ca="1">SUM(MG_1[[#This Row],[MASUK]]-SUM(MG_1[[#This Row],[KELUAR]:[BONGKAR]]))</f>
        <v>4</v>
      </c>
    </row>
    <row r="156" spans="1:11" hidden="1" x14ac:dyDescent="0.25">
      <c r="A156">
        <v>155</v>
      </c>
      <c r="B156">
        <f ca="1">MATCH(MG_1[ID_1],Table1[ID_1],0)</f>
        <v>164</v>
      </c>
      <c r="C156" t="e">
        <f ca="1">INDEX(#REF!,MG_1[//])</f>
        <v>#REF!</v>
      </c>
      <c r="D156" t="str">
        <f ca="1">INDEX(Table1[NB BM],MG_1[//])</f>
        <v>Bp Kenko KE-100 hitam</v>
      </c>
      <c r="E156" t="str">
        <f ca="1">INDEX(Table1[FAKTUR],MG_1[//])</f>
        <v>ARTO MORO</v>
      </c>
      <c r="F156" t="str">
        <f ca="1">INDEX(Table1[SUPPLIER],MG_1[//])</f>
        <v>KENKO</v>
      </c>
      <c r="G156" s="2">
        <f ca="1">INDEX(Table1[CTN_MG_1],MG_1[//])</f>
        <v>2</v>
      </c>
      <c r="H156" s="2" t="str">
        <f ca="1">INDEX(Table1[QTY_ECER_MG_1],MG_1[[#This Row],[//]])&amp;" "&amp;INDEX(Table1[STN_ECER_MG_1],MG_1[[#This Row],[//]])</f>
        <v xml:space="preserve"> </v>
      </c>
      <c r="I156" s="4"/>
      <c r="J156" s="4"/>
      <c r="K156" s="2">
        <f ca="1">SUM(MG_1[[#This Row],[MASUK]]-SUM(MG_1[[#This Row],[KELUAR]:[BONGKAR]]))</f>
        <v>2</v>
      </c>
    </row>
    <row r="157" spans="1:11" hidden="1" x14ac:dyDescent="0.25">
      <c r="A157">
        <v>156</v>
      </c>
      <c r="B157">
        <f ca="1">MATCH(MG_1[ID_1],Table1[ID_1],0)</f>
        <v>165</v>
      </c>
      <c r="C157" t="e">
        <f ca="1">INDEX(#REF!,MG_1[//])</f>
        <v>#REF!</v>
      </c>
      <c r="D157" t="str">
        <f ca="1">INDEX(Table1[NB BM],MG_1[//])</f>
        <v>Clip trigonal Kenko no.3</v>
      </c>
      <c r="E157" t="str">
        <f ca="1">INDEX(Table1[FAKTUR],MG_1[//])</f>
        <v>ARTO MORO</v>
      </c>
      <c r="F157" t="str">
        <f ca="1">INDEX(Table1[SUPPLIER],MG_1[//])</f>
        <v>KENKO</v>
      </c>
      <c r="G157" s="2">
        <f ca="1">INDEX(Table1[CTN_MG_1],MG_1[//])</f>
        <v>1</v>
      </c>
      <c r="H157" s="2" t="str">
        <f ca="1">INDEX(Table1[QTY_ECER_MG_1],MG_1[[#This Row],[//]])&amp;" "&amp;INDEX(Table1[STN_ECER_MG_1],MG_1[[#This Row],[//]])</f>
        <v xml:space="preserve"> </v>
      </c>
      <c r="I157" s="4"/>
      <c r="J157" s="4"/>
      <c r="K157" s="2">
        <f ca="1">SUM(MG_1[[#This Row],[MASUK]]-SUM(MG_1[[#This Row],[KELUAR]:[BONGKAR]]))</f>
        <v>1</v>
      </c>
    </row>
    <row r="158" spans="1:11" hidden="1" x14ac:dyDescent="0.25">
      <c r="A158">
        <v>157</v>
      </c>
      <c r="B158">
        <f ca="1">MATCH(MG_1[ID_1],Table1[ID_1],0)</f>
        <v>166</v>
      </c>
      <c r="C158" t="e">
        <f ca="1">INDEX(#REF!,MG_1[//])</f>
        <v>#REF!</v>
      </c>
      <c r="D158" t="str">
        <f ca="1">INDEX(Table1[NB BM],MG_1[//])</f>
        <v>Clip Jumbo Kenko no.5</v>
      </c>
      <c r="E158" t="str">
        <f ca="1">INDEX(Table1[FAKTUR],MG_1[//])</f>
        <v>ARTO MORO</v>
      </c>
      <c r="F158" t="str">
        <f ca="1">INDEX(Table1[SUPPLIER],MG_1[//])</f>
        <v>KENKO</v>
      </c>
      <c r="G158" s="2">
        <f ca="1">INDEX(Table1[CTN_MG_1],MG_1[//])</f>
        <v>1</v>
      </c>
      <c r="H158" s="2" t="str">
        <f ca="1">INDEX(Table1[QTY_ECER_MG_1],MG_1[[#This Row],[//]])&amp;" "&amp;INDEX(Table1[STN_ECER_MG_1],MG_1[[#This Row],[//]])</f>
        <v xml:space="preserve"> </v>
      </c>
      <c r="I158" s="4"/>
      <c r="J158" s="4"/>
      <c r="K158" s="2">
        <f ca="1">SUM(MG_1[[#This Row],[MASUK]]-SUM(MG_1[[#This Row],[KELUAR]:[BONGKAR]]))</f>
        <v>1</v>
      </c>
    </row>
    <row r="159" spans="1:11" hidden="1" x14ac:dyDescent="0.25">
      <c r="A159">
        <v>158</v>
      </c>
      <c r="B159">
        <f ca="1">MATCH(MG_1[ID_1],Table1[ID_1],0)</f>
        <v>167</v>
      </c>
      <c r="C159" t="e">
        <f ca="1">INDEX(#REF!,MG_1[//])</f>
        <v>#REF!</v>
      </c>
      <c r="D159" t="str">
        <f ca="1">INDEX(Table1[NB BM],MG_1[//])</f>
        <v>Punch Kenko no.30</v>
      </c>
      <c r="E159" t="str">
        <f ca="1">INDEX(Table1[FAKTUR],MG_1[//])</f>
        <v>ARTO MORO</v>
      </c>
      <c r="F159" t="str">
        <f ca="1">INDEX(Table1[SUPPLIER],MG_1[//])</f>
        <v>KENKO</v>
      </c>
      <c r="G159" s="2">
        <f ca="1">INDEX(Table1[CTN_MG_1],MG_1[//])</f>
        <v>1</v>
      </c>
      <c r="H159" s="2" t="str">
        <f ca="1">INDEX(Table1[QTY_ECER_MG_1],MG_1[[#This Row],[//]])&amp;" "&amp;INDEX(Table1[STN_ECER_MG_1],MG_1[[#This Row],[//]])</f>
        <v xml:space="preserve"> </v>
      </c>
      <c r="I159" s="4"/>
      <c r="J159" s="4"/>
      <c r="K159" s="2">
        <f ca="1">SUM(MG_1[[#This Row],[MASUK]]-SUM(MG_1[[#This Row],[KELUAR]:[BONGKAR]]))</f>
        <v>1</v>
      </c>
    </row>
    <row r="160" spans="1:11" x14ac:dyDescent="0.25">
      <c r="A160">
        <v>159</v>
      </c>
      <c r="B160">
        <f ca="1">MATCH(MG_1[ID_1],Table1[ID_1],0)</f>
        <v>169</v>
      </c>
      <c r="C160" t="e">
        <f ca="1">INDEX(#REF!,MG_1[//])</f>
        <v>#REF!</v>
      </c>
      <c r="D160" t="str">
        <f ca="1">INDEX(Table1[NB BM],MG_1[//])</f>
        <v>Pianika Lovely K-2799-B</v>
      </c>
      <c r="E160" t="str">
        <f ca="1">INDEX(Table1[FAKTUR],MG_1[//])</f>
        <v>UNTANA</v>
      </c>
      <c r="F160" t="str">
        <f ca="1">INDEX(Table1[SUPPLIER],MG_1[//])</f>
        <v>LESTARI</v>
      </c>
      <c r="G160" s="2">
        <f ca="1">INDEX(Table1[CTN_MG_1],MG_1[//])</f>
        <v>90</v>
      </c>
      <c r="H160" s="2" t="str">
        <f ca="1">INDEX(Table1[QTY_ECER_MG_1],MG_1[[#This Row],[//]])&amp;" "&amp;INDEX(Table1[STN_ECER_MG_1],MG_1[[#This Row],[//]])</f>
        <v xml:space="preserve"> </v>
      </c>
      <c r="I160" s="4"/>
      <c r="J160" s="4"/>
      <c r="K160" s="2">
        <f ca="1">SUM(MG_1[[#This Row],[MASUK]]-SUM(MG_1[[#This Row],[KELUAR]:[BONGKAR]]))</f>
        <v>90</v>
      </c>
    </row>
    <row r="161" spans="1:11" x14ac:dyDescent="0.25">
      <c r="A161">
        <v>160</v>
      </c>
      <c r="B161">
        <f ca="1">MATCH(MG_1[ID_1],Table1[ID_1],0)</f>
        <v>170</v>
      </c>
      <c r="C161" t="e">
        <f ca="1">INDEX(#REF!,MG_1[//])</f>
        <v>#REF!</v>
      </c>
      <c r="D161" t="str">
        <f ca="1">INDEX(Table1[NB BM],MG_1[//])</f>
        <v>Doc rest box batik</v>
      </c>
      <c r="E161" t="str">
        <f ca="1">INDEX(Table1[FAKTUR],MG_1[//])</f>
        <v>UNTANA</v>
      </c>
      <c r="F161" t="str">
        <f ca="1">INDEX(Table1[SUPPLIER],MG_1[//])</f>
        <v>COMBI</v>
      </c>
      <c r="G161" s="2">
        <f ca="1">INDEX(Table1[CTN_MG_1],MG_1[//])</f>
        <v>1</v>
      </c>
      <c r="H161" s="2" t="str">
        <f ca="1">INDEX(Table1[QTY_ECER_MG_1],MG_1[[#This Row],[//]])&amp;" "&amp;INDEX(Table1[STN_ECER_MG_1],MG_1[[#This Row],[//]])</f>
        <v xml:space="preserve"> </v>
      </c>
      <c r="I161" s="4"/>
      <c r="J161" s="4"/>
      <c r="K161" s="2">
        <f ca="1">SUM(MG_1[[#This Row],[MASUK]]-SUM(MG_1[[#This Row],[KELUAR]:[BONGKAR]]))</f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9"/>
  <sheetViews>
    <sheetView topLeftCell="A49" workbookViewId="0">
      <selection activeCell="F8" sqref="F8"/>
    </sheetView>
  </sheetViews>
  <sheetFormatPr defaultRowHeight="15" x14ac:dyDescent="0.25"/>
  <cols>
    <col min="1" max="2" width="4" customWidth="1"/>
    <col min="3" max="3" width="7.5703125" customWidth="1"/>
    <col min="4" max="4" width="40.5703125" customWidth="1"/>
    <col min="5" max="5" width="12" customWidth="1"/>
    <col min="6" max="6" width="25.28515625" customWidth="1"/>
    <col min="7" max="7" width="4.42578125" customWidth="1"/>
    <col min="9" max="9" width="10" customWidth="1"/>
    <col min="10" max="10" width="12.140625" customWidth="1"/>
    <col min="11" max="11" width="8.42578125" customWidth="1"/>
  </cols>
  <sheetData>
    <row r="1" spans="1:11" x14ac:dyDescent="0.25">
      <c r="A1" t="s">
        <v>34</v>
      </c>
      <c r="B1" t="s">
        <v>46</v>
      </c>
      <c r="C1" t="s">
        <v>48</v>
      </c>
      <c r="D1" t="s">
        <v>45</v>
      </c>
      <c r="E1" t="s">
        <v>6</v>
      </c>
      <c r="F1" t="s">
        <v>7</v>
      </c>
      <c r="G1" s="2" t="s">
        <v>44</v>
      </c>
      <c r="H1" s="2" t="s">
        <v>43</v>
      </c>
      <c r="I1" t="s">
        <v>42</v>
      </c>
      <c r="J1" t="s">
        <v>41</v>
      </c>
      <c r="K1" s="2" t="s">
        <v>40</v>
      </c>
    </row>
    <row r="2" spans="1:11" x14ac:dyDescent="0.25">
      <c r="A2">
        <v>1</v>
      </c>
      <c r="B2">
        <f ca="1">MATCH(MG_2[ID_2],Table1[ID_2],0)</f>
        <v>168</v>
      </c>
      <c r="C2" t="e">
        <f ca="1">INDEX(#REF!,MG_2[//])</f>
        <v>#REF!</v>
      </c>
      <c r="D2" t="str">
        <f ca="1">INDEX(Table1[NB BM],MG_2[//])</f>
        <v>Meja Ipad Import Jumbo Karakter</v>
      </c>
      <c r="E2" t="str">
        <f ca="1">INDEX(Table1[FAKTUR],MG_2[//])</f>
        <v>UNTANA</v>
      </c>
      <c r="F2" t="str">
        <f ca="1">INDEX(Table1[SUPPLIER],MG_2[//])</f>
        <v>SAPUTRO OFFICE</v>
      </c>
      <c r="G2" s="2">
        <f ca="1">INDEX(Table1[CTN_MG_2],MG_2[//])</f>
        <v>50</v>
      </c>
      <c r="H2" s="2" t="str">
        <f ca="1">INDEX(Table1[QTY_ECER_MG_2],MG_2[[#This Row],[//]])&amp;" "&amp;INDEX(Table1[STN_ECER_MG_2],MG_2[[#This Row],[//]])</f>
        <v xml:space="preserve"> </v>
      </c>
      <c r="I2" s="4"/>
      <c r="J2" s="4"/>
      <c r="K2" s="2">
        <f ca="1">SUM(MG_2[[#This Row],[MASUK]]-SUM(MG_2[[#This Row],[KELUAR]:[BONGKAR]]))</f>
        <v>50</v>
      </c>
    </row>
    <row r="3" spans="1:11" x14ac:dyDescent="0.25">
      <c r="A3">
        <v>2</v>
      </c>
      <c r="B3">
        <f ca="1">MATCH(MG_2[ID_2],Table1[ID_2],0)</f>
        <v>171</v>
      </c>
      <c r="C3" t="e">
        <f ca="1">INDEX(#REF!,MG_2[//])</f>
        <v>#REF!</v>
      </c>
      <c r="D3" t="str">
        <f ca="1">INDEX(Table1[NB BM],MG_2[//])</f>
        <v>Malam Shintoeng K 6-12W</v>
      </c>
      <c r="E3" t="str">
        <f ca="1">INDEX(Table1[FAKTUR],MG_2[//])</f>
        <v>UNTANA</v>
      </c>
      <c r="F3" t="str">
        <f ca="1">INDEX(Table1[SUPPLIER],MG_2[//])</f>
        <v>HANSA</v>
      </c>
      <c r="G3" s="2">
        <f ca="1">INDEX(Table1[CTN_MG_2],MG_2[//])</f>
        <v>3</v>
      </c>
      <c r="H3" s="2" t="str">
        <f ca="1">INDEX(Table1[QTY_ECER_MG_2],MG_2[[#This Row],[//]])&amp;" "&amp;INDEX(Table1[STN_ECER_MG_2],MG_2[[#This Row],[//]])</f>
        <v xml:space="preserve"> </v>
      </c>
      <c r="I3" s="4"/>
      <c r="J3" s="4"/>
      <c r="K3" s="2">
        <f ca="1">SUM(MG_2[[#This Row],[MASUK]]-SUM(MG_2[[#This Row],[KELUAR]:[BONGKAR]]))</f>
        <v>3</v>
      </c>
    </row>
    <row r="4" spans="1:11" x14ac:dyDescent="0.25">
      <c r="A4">
        <v>3</v>
      </c>
      <c r="B4">
        <f ca="1">MATCH(MG_2[ID_2],Table1[ID_2],0)</f>
        <v>172</v>
      </c>
      <c r="C4" t="e">
        <f ca="1">INDEX(#REF!,MG_2[//])</f>
        <v>#REF!</v>
      </c>
      <c r="D4" t="str">
        <f ca="1">INDEX(Table1[NB BM],MG_2[//])</f>
        <v>Pc Klg CC 1008 + Isi</v>
      </c>
      <c r="E4" t="str">
        <f ca="1">INDEX(Table1[FAKTUR],MG_2[//])</f>
        <v>UNTANA</v>
      </c>
      <c r="F4" t="str">
        <f ca="1">INDEX(Table1[SUPPLIER],MG_2[//])</f>
        <v>BINTANG JAYA</v>
      </c>
      <c r="G4" s="2">
        <f ca="1">INDEX(Table1[CTN_MG_2],MG_2[//])</f>
        <v>20</v>
      </c>
      <c r="H4" s="2" t="str">
        <f ca="1">INDEX(Table1[QTY_ECER_MG_2],MG_2[[#This Row],[//]])&amp;" "&amp;INDEX(Table1[STN_ECER_MG_2],MG_2[[#This Row],[//]])</f>
        <v xml:space="preserve"> </v>
      </c>
      <c r="I4" s="4"/>
      <c r="J4" s="4"/>
      <c r="K4" s="2">
        <f ca="1">SUM(MG_2[[#This Row],[MASUK]]-SUM(MG_2[[#This Row],[KELUAR]:[BONGKAR]]))</f>
        <v>20</v>
      </c>
    </row>
    <row r="5" spans="1:11" x14ac:dyDescent="0.25">
      <c r="A5">
        <v>4</v>
      </c>
      <c r="B5">
        <f ca="1">MATCH(MG_2[ID_2],Table1[ID_2],0)</f>
        <v>173</v>
      </c>
      <c r="C5" t="e">
        <f ca="1">INDEX(#REF!,MG_2[//])</f>
        <v>#REF!</v>
      </c>
      <c r="D5" t="str">
        <f ca="1">INDEX(Table1[NB BM],MG_2[//])</f>
        <v>BN Tali AA0321-06/A6-80/BEAR</v>
      </c>
      <c r="E5" t="str">
        <f ca="1">INDEX(Table1[FAKTUR],MG_2[//])</f>
        <v>UNTANA</v>
      </c>
      <c r="F5" t="str">
        <f ca="1">INDEX(Table1[SUPPLIER],MG_2[//])</f>
        <v>SBS</v>
      </c>
      <c r="G5" s="2">
        <f ca="1">INDEX(Table1[CTN_MG_2],MG_2[//])</f>
        <v>2</v>
      </c>
      <c r="H5" s="2" t="str">
        <f ca="1">INDEX(Table1[QTY_ECER_MG_2],MG_2[[#This Row],[//]])&amp;" "&amp;INDEX(Table1[STN_ECER_MG_2],MG_2[[#This Row],[//]])</f>
        <v xml:space="preserve"> </v>
      </c>
      <c r="I5" s="4"/>
      <c r="J5" s="4"/>
      <c r="K5" s="2">
        <f ca="1">SUM(MG_2[[#This Row],[MASUK]]-SUM(MG_2[[#This Row],[KELUAR]:[BONGKAR]]))</f>
        <v>2</v>
      </c>
    </row>
    <row r="6" spans="1:11" x14ac:dyDescent="0.25">
      <c r="A6">
        <v>5</v>
      </c>
      <c r="B6">
        <f ca="1">MATCH(MG_2[ID_2],Table1[ID_2],0)</f>
        <v>174</v>
      </c>
      <c r="C6" t="e">
        <f ca="1">INDEX(#REF!,MG_2[//])</f>
        <v>#REF!</v>
      </c>
      <c r="D6" t="str">
        <f ca="1">INDEX(Table1[NB BM],MG_2[//])</f>
        <v>BN Tali AA0321-09/A6-80/UNIVERSE</v>
      </c>
      <c r="E6" t="str">
        <f ca="1">INDEX(Table1[FAKTUR],MG_2[//])</f>
        <v>UNTANA</v>
      </c>
      <c r="F6" t="str">
        <f ca="1">INDEX(Table1[SUPPLIER],MG_2[//])</f>
        <v>SBS</v>
      </c>
      <c r="G6" s="2">
        <f ca="1">INDEX(Table1[CTN_MG_2],MG_2[//])</f>
        <v>2</v>
      </c>
      <c r="H6" s="2" t="str">
        <f ca="1">INDEX(Table1[QTY_ECER_MG_2],MG_2[[#This Row],[//]])&amp;" "&amp;INDEX(Table1[STN_ECER_MG_2],MG_2[[#This Row],[//]])</f>
        <v xml:space="preserve"> </v>
      </c>
      <c r="I6" s="4"/>
      <c r="J6" s="4"/>
      <c r="K6" s="2">
        <f ca="1">SUM(MG_2[[#This Row],[MASUK]]-SUM(MG_2[[#This Row],[KELUAR]:[BONGKAR]]))</f>
        <v>2</v>
      </c>
    </row>
    <row r="7" spans="1:11" x14ac:dyDescent="0.25">
      <c r="A7">
        <v>6</v>
      </c>
      <c r="B7">
        <f ca="1">MATCH(MG_2[ID_2],Table1[ID_2],0)</f>
        <v>175</v>
      </c>
      <c r="C7" t="e">
        <f ca="1">INDEX(#REF!,MG_2[//])</f>
        <v>#REF!</v>
      </c>
      <c r="D7" t="str">
        <f ca="1">INDEX(Table1[NB BM],MG_2[//])</f>
        <v>BN Tali AA0321-10/A6-80/SR</v>
      </c>
      <c r="E7" t="str">
        <f ca="1">INDEX(Table1[FAKTUR],MG_2[//])</f>
        <v>UNTANA</v>
      </c>
      <c r="F7" t="str">
        <f ca="1">INDEX(Table1[SUPPLIER],MG_2[//])</f>
        <v>SBS</v>
      </c>
      <c r="G7" s="2">
        <f ca="1">INDEX(Table1[CTN_MG_2],MG_2[//])</f>
        <v>2</v>
      </c>
      <c r="H7" s="2" t="str">
        <f ca="1">INDEX(Table1[QTY_ECER_MG_2],MG_2[[#This Row],[//]])&amp;" "&amp;INDEX(Table1[STN_ECER_MG_2],MG_2[[#This Row],[//]])</f>
        <v xml:space="preserve"> </v>
      </c>
      <c r="I7" s="4"/>
      <c r="J7" s="4"/>
      <c r="K7" s="2">
        <f ca="1">SUM(MG_2[[#This Row],[MASUK]]-SUM(MG_2[[#This Row],[KELUAR]:[BONGKAR]]))</f>
        <v>2</v>
      </c>
    </row>
    <row r="8" spans="1:11" x14ac:dyDescent="0.25">
      <c r="A8">
        <v>7</v>
      </c>
      <c r="B8">
        <f ca="1">MATCH(MG_2[ID_2],Table1[ID_2],0)</f>
        <v>176</v>
      </c>
      <c r="C8" t="e">
        <f ca="1">INDEX(#REF!,MG_2[//])</f>
        <v>#REF!</v>
      </c>
      <c r="D8" t="str">
        <f ca="1">INDEX(Table1[NB BM],MG_2[//])</f>
        <v>BN Tali AA0321-11/A7-80/FRUIT</v>
      </c>
      <c r="E8" t="str">
        <f ca="1">INDEX(Table1[FAKTUR],MG_2[//])</f>
        <v>UNTANA</v>
      </c>
      <c r="F8" t="str">
        <f ca="1">INDEX(Table1[SUPPLIER],MG_2[//])</f>
        <v>SBS</v>
      </c>
      <c r="G8" s="2">
        <f ca="1">INDEX(Table1[CTN_MG_2],MG_2[//])</f>
        <v>2</v>
      </c>
      <c r="H8" s="2" t="str">
        <f ca="1">INDEX(Table1[QTY_ECER_MG_2],MG_2[[#This Row],[//]])&amp;" "&amp;INDEX(Table1[STN_ECER_MG_2],MG_2[[#This Row],[//]])</f>
        <v xml:space="preserve"> </v>
      </c>
      <c r="I8" s="4"/>
      <c r="J8" s="4"/>
      <c r="K8" s="2">
        <f ca="1">SUM(MG_2[[#This Row],[MASUK]]-SUM(MG_2[[#This Row],[KELUAR]:[BONGKAR]]))</f>
        <v>2</v>
      </c>
    </row>
    <row r="9" spans="1:11" x14ac:dyDescent="0.25">
      <c r="A9">
        <v>8</v>
      </c>
      <c r="B9">
        <f ca="1">MATCH(MG_2[ID_2],Table1[ID_2],0)</f>
        <v>177</v>
      </c>
      <c r="C9" t="e">
        <f ca="1">INDEX(#REF!,MG_2[//])</f>
        <v>#REF!</v>
      </c>
      <c r="D9" t="str">
        <f ca="1">INDEX(Table1[NB BM],MG_2[//])</f>
        <v>BN Tali AA0321-12/A7-80/GLOWING</v>
      </c>
      <c r="E9" t="str">
        <f ca="1">INDEX(Table1[FAKTUR],MG_2[//])</f>
        <v>UNTANA</v>
      </c>
      <c r="F9" t="str">
        <f ca="1">INDEX(Table1[SUPPLIER],MG_2[//])</f>
        <v>SBS</v>
      </c>
      <c r="G9" s="2">
        <f ca="1">INDEX(Table1[CTN_MG_2],MG_2[//])</f>
        <v>2</v>
      </c>
      <c r="H9" s="2" t="str">
        <f ca="1">INDEX(Table1[QTY_ECER_MG_2],MG_2[[#This Row],[//]])&amp;" "&amp;INDEX(Table1[STN_ECER_MG_2],MG_2[[#This Row],[//]])</f>
        <v xml:space="preserve"> </v>
      </c>
      <c r="I9" s="4"/>
      <c r="J9" s="4"/>
      <c r="K9" s="2">
        <f ca="1">SUM(MG_2[[#This Row],[MASUK]]-SUM(MG_2[[#This Row],[KELUAR]:[BONGKAR]]))</f>
        <v>2</v>
      </c>
    </row>
    <row r="10" spans="1:11" x14ac:dyDescent="0.25">
      <c r="A10">
        <v>9</v>
      </c>
      <c r="B10">
        <f ca="1">MATCH(MG_2[ID_2],Table1[ID_2],0)</f>
        <v>178</v>
      </c>
      <c r="C10" t="e">
        <f ca="1">INDEX(#REF!,MG_2[//])</f>
        <v>#REF!</v>
      </c>
      <c r="D10" t="str">
        <f ca="1">INDEX(Table1[NB BM],MG_2[//])</f>
        <v>BN Tali AA0321-13/A7-80/BALLOON</v>
      </c>
      <c r="E10" t="str">
        <f ca="1">INDEX(Table1[FAKTUR],MG_2[//])</f>
        <v>UNTANA</v>
      </c>
      <c r="F10" t="str">
        <f ca="1">INDEX(Table1[SUPPLIER],MG_2[//])</f>
        <v>SBS</v>
      </c>
      <c r="G10" s="2">
        <f ca="1">INDEX(Table1[CTN_MG_2],MG_2[//])</f>
        <v>2</v>
      </c>
      <c r="H10" s="2" t="str">
        <f ca="1">INDEX(Table1[QTY_ECER_MG_2],MG_2[[#This Row],[//]])&amp;" "&amp;INDEX(Table1[STN_ECER_MG_2],MG_2[[#This Row],[//]])</f>
        <v xml:space="preserve"> </v>
      </c>
      <c r="I10" s="4"/>
      <c r="J10" s="4"/>
      <c r="K10" s="2">
        <f ca="1">SUM(MG_2[[#This Row],[MASUK]]-SUM(MG_2[[#This Row],[KELUAR]:[BONGKAR]]))</f>
        <v>2</v>
      </c>
    </row>
    <row r="11" spans="1:11" x14ac:dyDescent="0.25">
      <c r="A11">
        <v>10</v>
      </c>
      <c r="B11">
        <f ca="1">MATCH(MG_2[ID_2],Table1[ID_2],0)</f>
        <v>179</v>
      </c>
      <c r="C11" t="e">
        <f ca="1">INDEX(#REF!,MG_2[//])</f>
        <v>#REF!</v>
      </c>
      <c r="D11" t="str">
        <f ca="1">INDEX(Table1[NB BM],MG_2[//])</f>
        <v>BN Tali AA0321-18/A7-80/LUCU</v>
      </c>
      <c r="E11" t="str">
        <f ca="1">INDEX(Table1[FAKTUR],MG_2[//])</f>
        <v>UNTANA</v>
      </c>
      <c r="F11" t="str">
        <f ca="1">INDEX(Table1[SUPPLIER],MG_2[//])</f>
        <v>SBS</v>
      </c>
      <c r="G11" s="2">
        <f ca="1">INDEX(Table1[CTN_MG_2],MG_2[//])</f>
        <v>2</v>
      </c>
      <c r="H11" s="2" t="str">
        <f ca="1">INDEX(Table1[QTY_ECER_MG_2],MG_2[[#This Row],[//]])&amp;" "&amp;INDEX(Table1[STN_ECER_MG_2],MG_2[[#This Row],[//]])</f>
        <v xml:space="preserve"> </v>
      </c>
      <c r="I11" s="4"/>
      <c r="J11" s="4"/>
      <c r="K11" s="2">
        <f ca="1">SUM(MG_2[[#This Row],[MASUK]]-SUM(MG_2[[#This Row],[KELUAR]:[BONGKAR]]))</f>
        <v>2</v>
      </c>
    </row>
    <row r="12" spans="1:11" x14ac:dyDescent="0.25">
      <c r="A12">
        <v>11</v>
      </c>
      <c r="B12">
        <f ca="1">MATCH(MG_2[ID_2],Table1[ID_2],0)</f>
        <v>180</v>
      </c>
      <c r="C12" t="e">
        <f ca="1">INDEX(#REF!,MG_2[//])</f>
        <v>#REF!</v>
      </c>
      <c r="D12" t="str">
        <f ca="1">INDEX(Table1[NB BM],MG_2[//])</f>
        <v>BN Tali AA0321-19/A7-80/UNIVERSE</v>
      </c>
      <c r="E12" t="str">
        <f ca="1">INDEX(Table1[FAKTUR],MG_2[//])</f>
        <v>UNTANA</v>
      </c>
      <c r="F12" t="str">
        <f ca="1">INDEX(Table1[SUPPLIER],MG_2[//])</f>
        <v>SBS</v>
      </c>
      <c r="G12" s="2">
        <f ca="1">INDEX(Table1[CTN_MG_2],MG_2[//])</f>
        <v>2</v>
      </c>
      <c r="H12" s="2" t="str">
        <f ca="1">INDEX(Table1[QTY_ECER_MG_2],MG_2[[#This Row],[//]])&amp;" "&amp;INDEX(Table1[STN_ECER_MG_2],MG_2[[#This Row],[//]])</f>
        <v xml:space="preserve"> </v>
      </c>
      <c r="I12" s="4"/>
      <c r="J12" s="4"/>
      <c r="K12" s="2">
        <f ca="1">SUM(MG_2[[#This Row],[MASUK]]-SUM(MG_2[[#This Row],[KELUAR]:[BONGKAR]]))</f>
        <v>2</v>
      </c>
    </row>
    <row r="13" spans="1:11" x14ac:dyDescent="0.25">
      <c r="A13">
        <v>12</v>
      </c>
      <c r="B13">
        <f ca="1">MATCH(MG_2[ID_2],Table1[ID_2],0)</f>
        <v>181</v>
      </c>
      <c r="C13" t="e">
        <f ca="1">INDEX(#REF!,MG_2[//])</f>
        <v>#REF!</v>
      </c>
      <c r="D13" t="str">
        <f ca="1">INDEX(Table1[NB BM],MG_2[//])</f>
        <v>BN Tali AA0321-20/A7-80/SR</v>
      </c>
      <c r="E13" t="str">
        <f ca="1">INDEX(Table1[FAKTUR],MG_2[//])</f>
        <v>UNTANA</v>
      </c>
      <c r="F13" t="str">
        <f ca="1">INDEX(Table1[SUPPLIER],MG_2[//])</f>
        <v>SBS</v>
      </c>
      <c r="G13" s="2">
        <f ca="1">INDEX(Table1[CTN_MG_2],MG_2[//])</f>
        <v>2</v>
      </c>
      <c r="H13" s="2" t="str">
        <f ca="1">INDEX(Table1[QTY_ECER_MG_2],MG_2[[#This Row],[//]])&amp;" "&amp;INDEX(Table1[STN_ECER_MG_2],MG_2[[#This Row],[//]])</f>
        <v xml:space="preserve"> </v>
      </c>
      <c r="I13" s="4"/>
      <c r="J13" s="4"/>
      <c r="K13" s="2">
        <f ca="1">SUM(MG_2[[#This Row],[MASUK]]-SUM(MG_2[[#This Row],[KELUAR]:[BONGKAR]]))</f>
        <v>2</v>
      </c>
    </row>
    <row r="14" spans="1:11" x14ac:dyDescent="0.25">
      <c r="A14">
        <v>13</v>
      </c>
      <c r="B14">
        <f ca="1">MATCH(MG_2[ID_2],Table1[ID_2],0)</f>
        <v>182</v>
      </c>
      <c r="C14" t="e">
        <f ca="1">INDEX(#REF!,MG_2[//])</f>
        <v>#REF!</v>
      </c>
      <c r="D14" t="str">
        <f ca="1">INDEX(Table1[NB BM],MG_2[//])</f>
        <v>Tipe-ex Kenko KE-01</v>
      </c>
      <c r="E14" t="str">
        <f ca="1">INDEX(Table1[FAKTUR],MG_2[//])</f>
        <v>ARTO MORO</v>
      </c>
      <c r="F14" t="str">
        <f ca="1">INDEX(Table1[SUPPLIER],MG_2[//])</f>
        <v>KENKO</v>
      </c>
      <c r="G14" s="2">
        <f ca="1">INDEX(Table1[CTN_MG_2],MG_2[//])</f>
        <v>18</v>
      </c>
      <c r="H14" s="2" t="str">
        <f ca="1">INDEX(Table1[QTY_ECER_MG_2],MG_2[[#This Row],[//]])&amp;" "&amp;INDEX(Table1[STN_ECER_MG_2],MG_2[[#This Row],[//]])</f>
        <v xml:space="preserve"> </v>
      </c>
      <c r="I14" s="4"/>
      <c r="J14" s="4"/>
      <c r="K14" s="2">
        <f ca="1">SUM(MG_2[[#This Row],[MASUK]]-SUM(MG_2[[#This Row],[KELUAR]:[BONGKAR]]))</f>
        <v>18</v>
      </c>
    </row>
    <row r="15" spans="1:11" x14ac:dyDescent="0.25">
      <c r="A15">
        <v>14</v>
      </c>
      <c r="B15">
        <f ca="1">MATCH(MG_2[ID_2],Table1[ID_2],0)</f>
        <v>183</v>
      </c>
      <c r="C15" t="e">
        <f ca="1">INDEX(#REF!,MG_2[//])</f>
        <v>#REF!</v>
      </c>
      <c r="D15" t="str">
        <f ca="1">INDEX(Table1[NB BM],MG_2[//])</f>
        <v>Dispenser Kenko TDB-2 besi</v>
      </c>
      <c r="E15" t="str">
        <f ca="1">INDEX(Table1[FAKTUR],MG_2[//])</f>
        <v>ARTO MORO</v>
      </c>
      <c r="F15" t="str">
        <f ca="1">INDEX(Table1[SUPPLIER],MG_2[//])</f>
        <v>KENKO</v>
      </c>
      <c r="G15" s="2">
        <f ca="1">INDEX(Table1[CTN_MG_2],MG_2[//])</f>
        <v>1</v>
      </c>
      <c r="H15" s="2" t="str">
        <f ca="1">INDEX(Table1[QTY_ECER_MG_2],MG_2[[#This Row],[//]])&amp;" "&amp;INDEX(Table1[STN_ECER_MG_2],MG_2[[#This Row],[//]])</f>
        <v xml:space="preserve"> </v>
      </c>
      <c r="I15" s="4"/>
      <c r="J15" s="4"/>
      <c r="K15" s="2">
        <f ca="1">SUM(MG_2[[#This Row],[MASUK]]-SUM(MG_2[[#This Row],[KELUAR]:[BONGKAR]]))</f>
        <v>1</v>
      </c>
    </row>
    <row r="16" spans="1:11" x14ac:dyDescent="0.25">
      <c r="A16">
        <v>15</v>
      </c>
      <c r="B16">
        <f ca="1">MATCH(MG_2[ID_2],Table1[ID_2],0)</f>
        <v>184</v>
      </c>
      <c r="C16" t="e">
        <f ca="1">INDEX(#REF!,MG_2[//])</f>
        <v>#REF!</v>
      </c>
      <c r="D16" t="str">
        <f ca="1">INDEX(Table1[NB BM],MG_2[//])</f>
        <v>Pc Kenko PC-0719-UR</v>
      </c>
      <c r="E16" t="str">
        <f ca="1">INDEX(Table1[FAKTUR],MG_2[//])</f>
        <v>ARTO MORO</v>
      </c>
      <c r="F16" t="str">
        <f ca="1">INDEX(Table1[SUPPLIER],MG_2[//])</f>
        <v>KENKO</v>
      </c>
      <c r="G16" s="2">
        <f ca="1">INDEX(Table1[CTN_MG_2],MG_2[//])</f>
        <v>2</v>
      </c>
      <c r="H16" s="2" t="str">
        <f ca="1">INDEX(Table1[QTY_ECER_MG_2],MG_2[[#This Row],[//]])&amp;" "&amp;INDEX(Table1[STN_ECER_MG_2],MG_2[[#This Row],[//]])</f>
        <v xml:space="preserve"> </v>
      </c>
      <c r="I16" s="4"/>
      <c r="J16" s="4"/>
      <c r="K16" s="2">
        <f ca="1">SUM(MG_2[[#This Row],[MASUK]]-SUM(MG_2[[#This Row],[KELUAR]:[BONGKAR]]))</f>
        <v>2</v>
      </c>
    </row>
    <row r="17" spans="1:11" x14ac:dyDescent="0.25">
      <c r="A17">
        <v>16</v>
      </c>
      <c r="B17">
        <f ca="1">MATCH(MG_2[ID_2],Table1[ID_2],0)</f>
        <v>185</v>
      </c>
      <c r="C17" t="e">
        <f ca="1">INDEX(#REF!,MG_2[//])</f>
        <v>#REF!</v>
      </c>
      <c r="D17" t="str">
        <f ca="1">INDEX(Table1[NB BM],MG_2[//])</f>
        <v>Tipe-ex Kenko CT-902 CL</v>
      </c>
      <c r="E17" t="str">
        <f ca="1">INDEX(Table1[FAKTUR],MG_2[//])</f>
        <v>ARTO MORO</v>
      </c>
      <c r="F17" t="str">
        <f ca="1">INDEX(Table1[SUPPLIER],MG_2[//])</f>
        <v>KENKO</v>
      </c>
      <c r="G17" s="2">
        <f ca="1">INDEX(Table1[CTN_MG_2],MG_2[//])</f>
        <v>3</v>
      </c>
      <c r="H17" s="2" t="str">
        <f ca="1">INDEX(Table1[QTY_ECER_MG_2],MG_2[[#This Row],[//]])&amp;" "&amp;INDEX(Table1[STN_ECER_MG_2],MG_2[[#This Row],[//]])</f>
        <v xml:space="preserve"> </v>
      </c>
      <c r="I17" s="4"/>
      <c r="J17" s="4"/>
      <c r="K17" s="2">
        <f ca="1">SUM(MG_2[[#This Row],[MASUK]]-SUM(MG_2[[#This Row],[KELUAR]:[BONGKAR]]))</f>
        <v>3</v>
      </c>
    </row>
    <row r="18" spans="1:11" x14ac:dyDescent="0.25">
      <c r="A18">
        <v>17</v>
      </c>
      <c r="B18">
        <f ca="1">MATCH(MG_2[ID_2],Table1[ID_2],0)</f>
        <v>186</v>
      </c>
      <c r="C18" t="e">
        <f ca="1">INDEX(#REF!,MG_2[//])</f>
        <v>#REF!</v>
      </c>
      <c r="D18" t="str">
        <f ca="1">INDEX(Table1[NB BM],MG_2[//])</f>
        <v>Tipe-ex Kenko KE-107 M</v>
      </c>
      <c r="E18" t="str">
        <f ca="1">INDEX(Table1[FAKTUR],MG_2[//])</f>
        <v>ARTO MORO</v>
      </c>
      <c r="F18" t="str">
        <f ca="1">INDEX(Table1[SUPPLIER],MG_2[//])</f>
        <v>KENKO</v>
      </c>
      <c r="G18" s="2">
        <f ca="1">INDEX(Table1[CTN_MG_2],MG_2[//])</f>
        <v>1</v>
      </c>
      <c r="H18" s="2" t="str">
        <f ca="1">INDEX(Table1[QTY_ECER_MG_2],MG_2[[#This Row],[//]])&amp;" "&amp;INDEX(Table1[STN_ECER_MG_2],MG_2[[#This Row],[//]])</f>
        <v xml:space="preserve"> </v>
      </c>
      <c r="I18" s="4"/>
      <c r="J18" s="4"/>
      <c r="K18" s="2">
        <f ca="1">SUM(MG_2[[#This Row],[MASUK]]-SUM(MG_2[[#This Row],[KELUAR]:[BONGKAR]]))</f>
        <v>1</v>
      </c>
    </row>
    <row r="19" spans="1:11" x14ac:dyDescent="0.25">
      <c r="A19">
        <v>18</v>
      </c>
      <c r="B19">
        <f ca="1">MATCH(MG_2[ID_2],Table1[ID_2],0)</f>
        <v>187</v>
      </c>
      <c r="C19" t="e">
        <f ca="1">INDEX(#REF!,MG_2[//])</f>
        <v>#REF!</v>
      </c>
      <c r="D19" t="str">
        <f ca="1">INDEX(Table1[NB BM],MG_2[//])</f>
        <v>Stapler Kenko HD-10 D Pastel Color</v>
      </c>
      <c r="E19" t="str">
        <f ca="1">INDEX(Table1[FAKTUR],MG_2[//])</f>
        <v>ARTO MORO</v>
      </c>
      <c r="F19" t="str">
        <f ca="1">INDEX(Table1[SUPPLIER],MG_2[//])</f>
        <v>KENKO</v>
      </c>
      <c r="G19" s="2">
        <f ca="1">INDEX(Table1[CTN_MG_2],MG_2[//])</f>
        <v>2</v>
      </c>
      <c r="H19" s="2" t="str">
        <f ca="1">INDEX(Table1[QTY_ECER_MG_2],MG_2[[#This Row],[//]])&amp;" "&amp;INDEX(Table1[STN_ECER_MG_2],MG_2[[#This Row],[//]])</f>
        <v xml:space="preserve"> </v>
      </c>
      <c r="I19" s="4"/>
      <c r="J19" s="4"/>
      <c r="K19" s="2">
        <f ca="1">SUM(MG_2[[#This Row],[MASUK]]-SUM(MG_2[[#This Row],[KELUAR]:[BONGKAR]]))</f>
        <v>2</v>
      </c>
    </row>
    <row r="20" spans="1:11" x14ac:dyDescent="0.25">
      <c r="A20">
        <v>19</v>
      </c>
      <c r="B20">
        <f ca="1">MATCH(MG_2[ID_2],Table1[ID_2],0)</f>
        <v>188</v>
      </c>
      <c r="C20" t="e">
        <f ca="1">INDEX(#REF!,MG_2[//])</f>
        <v>#REF!</v>
      </c>
      <c r="D20" t="str">
        <f ca="1">INDEX(Table1[NB BM],MG_2[//])</f>
        <v>Stapler Kenko HD-50 PASTEL COLOR</v>
      </c>
      <c r="E20" t="str">
        <f ca="1">INDEX(Table1[FAKTUR],MG_2[//])</f>
        <v>ARTO MORO</v>
      </c>
      <c r="F20" t="str">
        <f ca="1">INDEX(Table1[SUPPLIER],MG_2[//])</f>
        <v>KENKO</v>
      </c>
      <c r="G20" s="2">
        <f ca="1">INDEX(Table1[CTN_MG_2],MG_2[//])</f>
        <v>2</v>
      </c>
      <c r="H20" s="2" t="str">
        <f ca="1">INDEX(Table1[QTY_ECER_MG_2],MG_2[[#This Row],[//]])&amp;" "&amp;INDEX(Table1[STN_ECER_MG_2],MG_2[[#This Row],[//]])</f>
        <v xml:space="preserve"> </v>
      </c>
      <c r="I20" s="4"/>
      <c r="J20" s="4"/>
      <c r="K20" s="2">
        <f ca="1">SUM(MG_2[[#This Row],[MASUK]]-SUM(MG_2[[#This Row],[KELUAR]:[BONGKAR]]))</f>
        <v>2</v>
      </c>
    </row>
    <row r="21" spans="1:11" x14ac:dyDescent="0.25">
      <c r="A21">
        <v>20</v>
      </c>
      <c r="B21">
        <f ca="1">MATCH(MG_2[ID_2],Table1[ID_2],0)</f>
        <v>189</v>
      </c>
      <c r="C21" t="e">
        <f ca="1">INDEX(#REF!,MG_2[//])</f>
        <v>#REF!</v>
      </c>
      <c r="D21" t="str">
        <f ca="1">INDEX(Table1[NB BM],MG_2[//])</f>
        <v>Isi cutter Kenko A-100 Kecil</v>
      </c>
      <c r="E21" t="str">
        <f ca="1">INDEX(Table1[FAKTUR],MG_2[//])</f>
        <v>ARTO MORO</v>
      </c>
      <c r="F21" t="str">
        <f ca="1">INDEX(Table1[SUPPLIER],MG_2[//])</f>
        <v>KENKO</v>
      </c>
      <c r="G21" s="2">
        <f ca="1">INDEX(Table1[CTN_MG_2],MG_2[//])</f>
        <v>2</v>
      </c>
      <c r="H21" s="2" t="str">
        <f ca="1">INDEX(Table1[QTY_ECER_MG_2],MG_2[[#This Row],[//]])&amp;" "&amp;INDEX(Table1[STN_ECER_MG_2],MG_2[[#This Row],[//]])</f>
        <v xml:space="preserve"> </v>
      </c>
      <c r="I21" s="4"/>
      <c r="J21" s="4"/>
      <c r="K21" s="2">
        <f ca="1">SUM(MG_2[[#This Row],[MASUK]]-SUM(MG_2[[#This Row],[KELUAR]:[BONGKAR]]))</f>
        <v>2</v>
      </c>
    </row>
    <row r="22" spans="1:11" x14ac:dyDescent="0.25">
      <c r="A22">
        <v>21</v>
      </c>
      <c r="B22">
        <f ca="1">MATCH(MG_2[ID_2],Table1[ID_2],0)</f>
        <v>190</v>
      </c>
      <c r="C22" t="e">
        <f ca="1">INDEX(#REF!,MG_2[//])</f>
        <v>#REF!</v>
      </c>
      <c r="D22" t="str">
        <f ca="1">INDEX(Table1[NB BM],MG_2[//])</f>
        <v>Isi cutter Kenko L-150 Besar</v>
      </c>
      <c r="E22" t="str">
        <f ca="1">INDEX(Table1[FAKTUR],MG_2[//])</f>
        <v>ARTO MORO</v>
      </c>
      <c r="F22" t="str">
        <f ca="1">INDEX(Table1[SUPPLIER],MG_2[//])</f>
        <v>KENKO</v>
      </c>
      <c r="G22" s="2">
        <f ca="1">INDEX(Table1[CTN_MG_2],MG_2[//])</f>
        <v>5</v>
      </c>
      <c r="H22" s="2" t="str">
        <f ca="1">INDEX(Table1[QTY_ECER_MG_2],MG_2[[#This Row],[//]])&amp;" "&amp;INDEX(Table1[STN_ECER_MG_2],MG_2[[#This Row],[//]])</f>
        <v xml:space="preserve"> </v>
      </c>
      <c r="I22" s="4"/>
      <c r="J22" s="4"/>
      <c r="K22" s="2">
        <f ca="1">SUM(MG_2[[#This Row],[MASUK]]-SUM(MG_2[[#This Row],[KELUAR]:[BONGKAR]]))</f>
        <v>5</v>
      </c>
    </row>
    <row r="23" spans="1:11" x14ac:dyDescent="0.25">
      <c r="A23">
        <v>22</v>
      </c>
      <c r="B23">
        <f ca="1">MATCH(MG_2[ID_2],Table1[ID_2],0)</f>
        <v>191</v>
      </c>
      <c r="C23" t="e">
        <f ca="1">INDEX(#REF!,MG_2[//])</f>
        <v>#REF!</v>
      </c>
      <c r="D23" t="str">
        <f ca="1">INDEX(Table1[NB BM],MG_2[//])</f>
        <v>Pensil JK P-88 2B</v>
      </c>
      <c r="E23" t="str">
        <f ca="1">INDEX(Table1[FAKTUR],MG_2[//])</f>
        <v>ARTO MORO</v>
      </c>
      <c r="F23" t="str">
        <f ca="1">INDEX(Table1[SUPPLIER],MG_2[//])</f>
        <v>ATALI</v>
      </c>
      <c r="G23" s="2">
        <f ca="1">INDEX(Table1[CTN_MG_2],MG_2[//])</f>
        <v>5</v>
      </c>
      <c r="H23" s="2" t="str">
        <f ca="1">INDEX(Table1[QTY_ECER_MG_2],MG_2[[#This Row],[//]])&amp;" "&amp;INDEX(Table1[STN_ECER_MG_2],MG_2[[#This Row],[//]])</f>
        <v xml:space="preserve"> </v>
      </c>
      <c r="I23" s="4"/>
      <c r="J23" s="4"/>
      <c r="K23" s="2">
        <f ca="1">SUM(MG_2[[#This Row],[MASUK]]-SUM(MG_2[[#This Row],[KELUAR]:[BONGKAR]]))</f>
        <v>5</v>
      </c>
    </row>
    <row r="24" spans="1:11" x14ac:dyDescent="0.25">
      <c r="A24">
        <v>23</v>
      </c>
      <c r="B24">
        <f ca="1">MATCH(MG_2[ID_2],Table1[ID_2],0)</f>
        <v>192</v>
      </c>
      <c r="C24" t="e">
        <f ca="1">INDEX(#REF!,MG_2[//])</f>
        <v>#REF!</v>
      </c>
      <c r="D24" t="str">
        <f ca="1">INDEX(Table1[NB BM],MG_2[//])</f>
        <v>Stip JK 40 P</v>
      </c>
      <c r="E24" t="str">
        <f ca="1">INDEX(Table1[FAKTUR],MG_2[//])</f>
        <v>ARTO MORO</v>
      </c>
      <c r="F24" t="str">
        <f ca="1">INDEX(Table1[SUPPLIER],MG_2[//])</f>
        <v>ATALI</v>
      </c>
      <c r="G24" s="2">
        <f ca="1">INDEX(Table1[CTN_MG_2],MG_2[//])</f>
        <v>5</v>
      </c>
      <c r="H24" s="2" t="str">
        <f ca="1">INDEX(Table1[QTY_ECER_MG_2],MG_2[[#This Row],[//]])&amp;" "&amp;INDEX(Table1[STN_ECER_MG_2],MG_2[[#This Row],[//]])</f>
        <v xml:space="preserve"> </v>
      </c>
      <c r="I24" s="4"/>
      <c r="J24" s="4"/>
      <c r="K24" s="2">
        <f ca="1">SUM(MG_2[[#This Row],[MASUK]]-SUM(MG_2[[#This Row],[KELUAR]:[BONGKAR]]))</f>
        <v>5</v>
      </c>
    </row>
    <row r="25" spans="1:11" x14ac:dyDescent="0.25">
      <c r="A25">
        <v>24</v>
      </c>
      <c r="B25">
        <f ca="1">MATCH(MG_2[ID_2],Table1[ID_2],0)</f>
        <v>193</v>
      </c>
      <c r="C25" t="e">
        <f ca="1">INDEX(#REF!,MG_2[//])</f>
        <v>#REF!</v>
      </c>
      <c r="D25" t="str">
        <f ca="1">INDEX(Table1[NB BM],MG_2[//])</f>
        <v>Stip JK 40 Ht</v>
      </c>
      <c r="E25" t="str">
        <f ca="1">INDEX(Table1[FAKTUR],MG_2[//])</f>
        <v>ARTO MORO</v>
      </c>
      <c r="F25" t="str">
        <f ca="1">INDEX(Table1[SUPPLIER],MG_2[//])</f>
        <v>ATALI</v>
      </c>
      <c r="G25" s="2">
        <f ca="1">INDEX(Table1[CTN_MG_2],MG_2[//])</f>
        <v>2</v>
      </c>
      <c r="H25" s="2" t="str">
        <f ca="1">INDEX(Table1[QTY_ECER_MG_2],MG_2[[#This Row],[//]])&amp;" "&amp;INDEX(Table1[STN_ECER_MG_2],MG_2[[#This Row],[//]])</f>
        <v xml:space="preserve"> </v>
      </c>
      <c r="I25" s="4"/>
      <c r="J25" s="4"/>
      <c r="K25" s="2">
        <f ca="1">SUM(MG_2[[#This Row],[MASUK]]-SUM(MG_2[[#This Row],[KELUAR]:[BONGKAR]]))</f>
        <v>2</v>
      </c>
    </row>
    <row r="26" spans="1:11" x14ac:dyDescent="0.25">
      <c r="A26">
        <v>25</v>
      </c>
      <c r="B26">
        <f ca="1">MATCH(MG_2[ID_2],Table1[ID_2],0)</f>
        <v>194</v>
      </c>
      <c r="C26" t="e">
        <f ca="1">INDEX(#REF!,MG_2[//])</f>
        <v>#REF!</v>
      </c>
      <c r="D26" t="str">
        <f ca="1">INDEX(Table1[NB BM],MG_2[//])</f>
        <v>Stip JK 30 Ht</v>
      </c>
      <c r="E26" t="str">
        <f ca="1">INDEX(Table1[FAKTUR],MG_2[//])</f>
        <v>ARTO MORO</v>
      </c>
      <c r="F26" t="str">
        <f ca="1">INDEX(Table1[SUPPLIER],MG_2[//])</f>
        <v>ATALI</v>
      </c>
      <c r="G26" s="2">
        <f ca="1">INDEX(Table1[CTN_MG_2],MG_2[//])</f>
        <v>2</v>
      </c>
      <c r="H26" s="2" t="str">
        <f ca="1">INDEX(Table1[QTY_ECER_MG_2],MG_2[[#This Row],[//]])&amp;" "&amp;INDEX(Table1[STN_ECER_MG_2],MG_2[[#This Row],[//]])</f>
        <v xml:space="preserve"> </v>
      </c>
      <c r="I26" s="4"/>
      <c r="J26" s="4"/>
      <c r="K26" s="2">
        <f ca="1">SUM(MG_2[[#This Row],[MASUK]]-SUM(MG_2[[#This Row],[KELUAR]:[BONGKAR]]))</f>
        <v>2</v>
      </c>
    </row>
    <row r="27" spans="1:11" x14ac:dyDescent="0.25">
      <c r="A27">
        <v>26</v>
      </c>
      <c r="B27">
        <f ca="1">MATCH(MG_2[ID_2],Table1[ID_2],0)</f>
        <v>195</v>
      </c>
      <c r="C27" t="e">
        <f ca="1">INDEX(#REF!,MG_2[//])</f>
        <v>#REF!</v>
      </c>
      <c r="D27" t="str">
        <f ca="1">INDEX(Table1[NB BM],MG_2[//])</f>
        <v>Stip JK 30 P</v>
      </c>
      <c r="E27" t="str">
        <f ca="1">INDEX(Table1[FAKTUR],MG_2[//])</f>
        <v>ARTO MORO</v>
      </c>
      <c r="F27" t="str">
        <f ca="1">INDEX(Table1[SUPPLIER],MG_2[//])</f>
        <v>ATALI</v>
      </c>
      <c r="G27" s="2">
        <f ca="1">INDEX(Table1[CTN_MG_2],MG_2[//])</f>
        <v>5</v>
      </c>
      <c r="H27" s="2" t="str">
        <f ca="1">INDEX(Table1[QTY_ECER_MG_2],MG_2[[#This Row],[//]])&amp;" "&amp;INDEX(Table1[STN_ECER_MG_2],MG_2[[#This Row],[//]])</f>
        <v xml:space="preserve"> </v>
      </c>
      <c r="I27" s="4"/>
      <c r="J27" s="4"/>
      <c r="K27" s="2">
        <f ca="1">SUM(MG_2[[#This Row],[MASUK]]-SUM(MG_2[[#This Row],[KELUAR]:[BONGKAR]]))</f>
        <v>5</v>
      </c>
    </row>
    <row r="28" spans="1:11" x14ac:dyDescent="0.25">
      <c r="A28">
        <v>27</v>
      </c>
      <c r="B28">
        <f ca="1">MATCH(MG_2[ID_2],Table1[ID_2],0)</f>
        <v>196</v>
      </c>
      <c r="C28" t="e">
        <f ca="1">INDEX(#REF!,MG_2[//])</f>
        <v>#REF!</v>
      </c>
      <c r="D28" t="str">
        <f ca="1">INDEX(Table1[NB BM],MG_2[//])</f>
        <v>Stip JK 20 P</v>
      </c>
      <c r="E28" t="str">
        <f ca="1">INDEX(Table1[FAKTUR],MG_2[//])</f>
        <v>ARTO MORO</v>
      </c>
      <c r="F28" t="str">
        <f ca="1">INDEX(Table1[SUPPLIER],MG_2[//])</f>
        <v>ATALI</v>
      </c>
      <c r="G28" s="2">
        <f ca="1">INDEX(Table1[CTN_MG_2],MG_2[//])</f>
        <v>5</v>
      </c>
      <c r="H28" s="2" t="str">
        <f ca="1">INDEX(Table1[QTY_ECER_MG_2],MG_2[[#This Row],[//]])&amp;" "&amp;INDEX(Table1[STN_ECER_MG_2],MG_2[[#This Row],[//]])</f>
        <v xml:space="preserve"> </v>
      </c>
      <c r="I28" s="4"/>
      <c r="J28" s="4"/>
      <c r="K28" s="2">
        <f ca="1">SUM(MG_2[[#This Row],[MASUK]]-SUM(MG_2[[#This Row],[KELUAR]:[BONGKAR]]))</f>
        <v>5</v>
      </c>
    </row>
    <row r="29" spans="1:11" x14ac:dyDescent="0.25">
      <c r="A29">
        <v>28</v>
      </c>
      <c r="B29">
        <f ca="1">MATCH(MG_2[ID_2],Table1[ID_2],0)</f>
        <v>197</v>
      </c>
      <c r="C29" t="e">
        <f ca="1">INDEX(#REF!,MG_2[//])</f>
        <v>#REF!</v>
      </c>
      <c r="D29" t="str">
        <f ca="1">INDEX(Table1[NB BM],MG_2[//])</f>
        <v>Stip JK ER-B20 BL</v>
      </c>
      <c r="E29" t="str">
        <f ca="1">INDEX(Table1[FAKTUR],MG_2[//])</f>
        <v>ARTO MORO</v>
      </c>
      <c r="F29" t="str">
        <f ca="1">INDEX(Table1[SUPPLIER],MG_2[//])</f>
        <v>ATALI</v>
      </c>
      <c r="G29" s="2">
        <f ca="1">INDEX(Table1[CTN_MG_2],MG_2[//])</f>
        <v>2</v>
      </c>
      <c r="H29" s="2" t="str">
        <f ca="1">INDEX(Table1[QTY_ECER_MG_2],MG_2[[#This Row],[//]])&amp;" "&amp;INDEX(Table1[STN_ECER_MG_2],MG_2[[#This Row],[//]])</f>
        <v xml:space="preserve"> </v>
      </c>
      <c r="I29" s="4"/>
      <c r="J29" s="4"/>
      <c r="K29" s="2">
        <f ca="1">SUM(MG_2[[#This Row],[MASUK]]-SUM(MG_2[[#This Row],[KELUAR]:[BONGKAR]]))</f>
        <v>2</v>
      </c>
    </row>
    <row r="30" spans="1:11" x14ac:dyDescent="0.25">
      <c r="A30">
        <v>29</v>
      </c>
      <c r="B30">
        <f ca="1">MATCH(MG_2[ID_2],Table1[ID_2],0)</f>
        <v>198</v>
      </c>
      <c r="C30" t="e">
        <f ca="1">INDEX(#REF!,MG_2[//])</f>
        <v>#REF!</v>
      </c>
      <c r="D30" t="str">
        <f ca="1">INDEX(Table1[NB BM],MG_2[//])</f>
        <v>O pastel JK 12W OP-12 S</v>
      </c>
      <c r="E30" t="str">
        <f ca="1">INDEX(Table1[FAKTUR],MG_2[//])</f>
        <v>ARTO MORO</v>
      </c>
      <c r="F30" t="str">
        <f ca="1">INDEX(Table1[SUPPLIER],MG_2[//])</f>
        <v>ATALI</v>
      </c>
      <c r="G30" s="2">
        <f ca="1">INDEX(Table1[CTN_MG_2],MG_2[//])</f>
        <v>7</v>
      </c>
      <c r="H30" s="2" t="str">
        <f ca="1">INDEX(Table1[QTY_ECER_MG_2],MG_2[[#This Row],[//]])&amp;" "&amp;INDEX(Table1[STN_ECER_MG_2],MG_2[[#This Row],[//]])</f>
        <v xml:space="preserve"> </v>
      </c>
      <c r="I30" s="4"/>
      <c r="J30" s="4"/>
      <c r="K30" s="2">
        <f ca="1">SUM(MG_2[[#This Row],[MASUK]]-SUM(MG_2[[#This Row],[KELUAR]:[BONGKAR]]))</f>
        <v>7</v>
      </c>
    </row>
    <row r="31" spans="1:11" x14ac:dyDescent="0.25">
      <c r="A31">
        <v>30</v>
      </c>
      <c r="B31">
        <f ca="1">MATCH(MG_2[ID_2],Table1[ID_2],0)</f>
        <v>199</v>
      </c>
      <c r="C31" t="e">
        <f ca="1">INDEX(#REF!,MG_2[//])</f>
        <v>#REF!</v>
      </c>
      <c r="D31" t="str">
        <f ca="1">INDEX(Table1[NB BM],MG_2[//])</f>
        <v>O pastel JK 18W OP-18 S</v>
      </c>
      <c r="E31" t="str">
        <f ca="1">INDEX(Table1[FAKTUR],MG_2[//])</f>
        <v>ARTO MORO</v>
      </c>
      <c r="F31" t="str">
        <f ca="1">INDEX(Table1[SUPPLIER],MG_2[//])</f>
        <v>ATALI</v>
      </c>
      <c r="G31" s="2">
        <f ca="1">INDEX(Table1[CTN_MG_2],MG_2[//])</f>
        <v>1</v>
      </c>
      <c r="H31" s="2" t="str">
        <f ca="1">INDEX(Table1[QTY_ECER_MG_2],MG_2[[#This Row],[//]])&amp;" "&amp;INDEX(Table1[STN_ECER_MG_2],MG_2[[#This Row],[//]])</f>
        <v xml:space="preserve"> </v>
      </c>
      <c r="I31" s="4"/>
      <c r="J31" s="4"/>
      <c r="K31" s="2">
        <f ca="1">SUM(MG_2[[#This Row],[MASUK]]-SUM(MG_2[[#This Row],[KELUAR]:[BONGKAR]]))</f>
        <v>1</v>
      </c>
    </row>
    <row r="32" spans="1:11" x14ac:dyDescent="0.25">
      <c r="A32">
        <v>31</v>
      </c>
      <c r="B32">
        <f ca="1">MATCH(MG_2[ID_2],Table1[ID_2],0)</f>
        <v>200</v>
      </c>
      <c r="C32" t="e">
        <f ca="1">INDEX(#REF!,MG_2[//])</f>
        <v>#REF!</v>
      </c>
      <c r="D32" t="str">
        <f ca="1">INDEX(Table1[NB BM],MG_2[//])</f>
        <v>O pastel JK 24W OP-24 S</v>
      </c>
      <c r="E32" t="str">
        <f ca="1">INDEX(Table1[FAKTUR],MG_2[//])</f>
        <v>ARTO MORO</v>
      </c>
      <c r="F32" t="str">
        <f ca="1">INDEX(Table1[SUPPLIER],MG_2[//])</f>
        <v>ATALI</v>
      </c>
      <c r="G32" s="2">
        <f ca="1">INDEX(Table1[CTN_MG_2],MG_2[//])</f>
        <v>5</v>
      </c>
      <c r="H32" s="2" t="str">
        <f ca="1">INDEX(Table1[QTY_ECER_MG_2],MG_2[[#This Row],[//]])&amp;" "&amp;INDEX(Table1[STN_ECER_MG_2],MG_2[[#This Row],[//]])</f>
        <v xml:space="preserve"> </v>
      </c>
      <c r="I32" s="4"/>
      <c r="J32" s="4"/>
      <c r="K32" s="2">
        <f ca="1">SUM(MG_2[[#This Row],[MASUK]]-SUM(MG_2[[#This Row],[KELUAR]:[BONGKAR]]))</f>
        <v>5</v>
      </c>
    </row>
    <row r="33" spans="1:11" x14ac:dyDescent="0.25">
      <c r="A33">
        <v>32</v>
      </c>
      <c r="B33">
        <f ca="1">MATCH(MG_2[ID_2],Table1[ID_2],0)</f>
        <v>201</v>
      </c>
      <c r="C33" t="e">
        <f ca="1">INDEX(#REF!,MG_2[//])</f>
        <v>#REF!</v>
      </c>
      <c r="D33" t="str">
        <f ca="1">INDEX(Table1[NB BM],MG_2[//])</f>
        <v>O pastel JK 36W OP-36 S</v>
      </c>
      <c r="E33" t="str">
        <f ca="1">INDEX(Table1[FAKTUR],MG_2[//])</f>
        <v>ARTO MORO</v>
      </c>
      <c r="F33" t="str">
        <f ca="1">INDEX(Table1[SUPPLIER],MG_2[//])</f>
        <v>ATALI</v>
      </c>
      <c r="G33" s="2">
        <f ca="1">INDEX(Table1[CTN_MG_2],MG_2[//])</f>
        <v>1</v>
      </c>
      <c r="H33" s="2" t="str">
        <f ca="1">INDEX(Table1[QTY_ECER_MG_2],MG_2[[#This Row],[//]])&amp;" "&amp;INDEX(Table1[STN_ECER_MG_2],MG_2[[#This Row],[//]])</f>
        <v xml:space="preserve"> </v>
      </c>
      <c r="I33" s="4"/>
      <c r="J33" s="4"/>
      <c r="K33" s="2">
        <f ca="1">SUM(MG_2[[#This Row],[MASUK]]-SUM(MG_2[[#This Row],[KELUAR]:[BONGKAR]]))</f>
        <v>1</v>
      </c>
    </row>
    <row r="34" spans="1:11" x14ac:dyDescent="0.25">
      <c r="A34">
        <v>33</v>
      </c>
      <c r="B34">
        <f ca="1">MATCH(MG_2[ID_2],Table1[ID_2],0)</f>
        <v>202</v>
      </c>
      <c r="C34" t="e">
        <f ca="1">INDEX(#REF!,MG_2[//])</f>
        <v>#REF!</v>
      </c>
      <c r="D34" t="str">
        <f ca="1">INDEX(Table1[NB BM],MG_2[//])</f>
        <v>O pastel JK 55W OP-55 S</v>
      </c>
      <c r="E34" t="str">
        <f ca="1">INDEX(Table1[FAKTUR],MG_2[//])</f>
        <v>ARTO MORO</v>
      </c>
      <c r="F34" t="str">
        <f ca="1">INDEX(Table1[SUPPLIER],MG_2[//])</f>
        <v>ATALI</v>
      </c>
      <c r="G34" s="2">
        <f ca="1">INDEX(Table1[CTN_MG_2],MG_2[//])</f>
        <v>1</v>
      </c>
      <c r="H34" s="2" t="str">
        <f ca="1">INDEX(Table1[QTY_ECER_MG_2],MG_2[[#This Row],[//]])&amp;" "&amp;INDEX(Table1[STN_ECER_MG_2],MG_2[[#This Row],[//]])</f>
        <v xml:space="preserve"> </v>
      </c>
      <c r="I34" s="4"/>
      <c r="J34" s="4"/>
      <c r="K34" s="2">
        <f ca="1">SUM(MG_2[[#This Row],[MASUK]]-SUM(MG_2[[#This Row],[KELUAR]:[BONGKAR]]))</f>
        <v>1</v>
      </c>
    </row>
    <row r="35" spans="1:11" x14ac:dyDescent="0.25">
      <c r="A35">
        <v>34</v>
      </c>
      <c r="B35">
        <f ca="1">MATCH(MG_2[ID_2],Table1[ID_2],0)</f>
        <v>203</v>
      </c>
      <c r="C35" t="e">
        <f ca="1">INDEX(#REF!,MG_2[//])</f>
        <v>#REF!</v>
      </c>
      <c r="D35" t="str">
        <f ca="1">INDEX(Table1[NB BM],MG_2[//])</f>
        <v>Crayon putar JK 12W Panjang</v>
      </c>
      <c r="E35" t="str">
        <f ca="1">INDEX(Table1[FAKTUR],MG_2[//])</f>
        <v>ARTO MORO</v>
      </c>
      <c r="F35" t="str">
        <f ca="1">INDEX(Table1[SUPPLIER],MG_2[//])</f>
        <v>ATALI</v>
      </c>
      <c r="G35" s="2">
        <f ca="1">INDEX(Table1[CTN_MG_2],MG_2[//])</f>
        <v>2</v>
      </c>
      <c r="H35" s="2" t="str">
        <f ca="1">INDEX(Table1[QTY_ECER_MG_2],MG_2[[#This Row],[//]])&amp;" "&amp;INDEX(Table1[STN_ECER_MG_2],MG_2[[#This Row],[//]])</f>
        <v xml:space="preserve"> </v>
      </c>
      <c r="I35" s="4"/>
      <c r="J35" s="4"/>
      <c r="K35" s="2">
        <f ca="1">SUM(MG_2[[#This Row],[MASUK]]-SUM(MG_2[[#This Row],[KELUAR]:[BONGKAR]]))</f>
        <v>2</v>
      </c>
    </row>
    <row r="36" spans="1:11" x14ac:dyDescent="0.25">
      <c r="A36">
        <v>35</v>
      </c>
      <c r="B36">
        <f ca="1">MATCH(MG_2[ID_2],Table1[ID_2],0)</f>
        <v>204</v>
      </c>
      <c r="C36" t="e">
        <f ca="1">INDEX(#REF!,MG_2[//])</f>
        <v>#REF!</v>
      </c>
      <c r="D36" t="str">
        <f ca="1">INDEX(Table1[NB BM],MG_2[//])</f>
        <v>Crayon putar JK 12W Pendek</v>
      </c>
      <c r="E36" t="str">
        <f ca="1">INDEX(Table1[FAKTUR],MG_2[//])</f>
        <v>ARTO MORO</v>
      </c>
      <c r="F36" t="str">
        <f ca="1">INDEX(Table1[SUPPLIER],MG_2[//])</f>
        <v>ATALI</v>
      </c>
      <c r="G36" s="2">
        <f ca="1">INDEX(Table1[CTN_MG_2],MG_2[//])</f>
        <v>2</v>
      </c>
      <c r="H36" s="2" t="str">
        <f ca="1">INDEX(Table1[QTY_ECER_MG_2],MG_2[[#This Row],[//]])&amp;" "&amp;INDEX(Table1[STN_ECER_MG_2],MG_2[[#This Row],[//]])</f>
        <v xml:space="preserve"> </v>
      </c>
      <c r="I36" s="4"/>
      <c r="J36" s="4"/>
      <c r="K36" s="2">
        <f ca="1">SUM(MG_2[[#This Row],[MASUK]]-SUM(MG_2[[#This Row],[KELUAR]:[BONGKAR]]))</f>
        <v>2</v>
      </c>
    </row>
    <row r="37" spans="1:11" x14ac:dyDescent="0.25">
      <c r="A37">
        <v>36</v>
      </c>
      <c r="B37">
        <f ca="1">MATCH(MG_2[ID_2],Table1[ID_2],0)</f>
        <v>205</v>
      </c>
      <c r="C37" t="e">
        <f ca="1">INDEX(#REF!,MG_2[//])</f>
        <v>#REF!</v>
      </c>
      <c r="D37" t="str">
        <f ca="1">INDEX(Table1[NB BM],MG_2[//])</f>
        <v>Stip JK 40 P</v>
      </c>
      <c r="E37" t="str">
        <f ca="1">INDEX(Table1[FAKTUR],MG_2[//])</f>
        <v>ARTO MORO</v>
      </c>
      <c r="F37" t="str">
        <f ca="1">INDEX(Table1[SUPPLIER],MG_2[//])</f>
        <v>ATALI</v>
      </c>
      <c r="G37" s="2">
        <f ca="1">INDEX(Table1[CTN_MG_2],MG_2[//])</f>
        <v>2</v>
      </c>
      <c r="H37" s="2" t="str">
        <f ca="1">INDEX(Table1[QTY_ECER_MG_2],MG_2[[#This Row],[//]])&amp;" "&amp;INDEX(Table1[STN_ECER_MG_2],MG_2[[#This Row],[//]])</f>
        <v xml:space="preserve"> </v>
      </c>
      <c r="I37" s="4"/>
      <c r="J37" s="4"/>
      <c r="K37" s="2">
        <f ca="1">SUM(MG_2[[#This Row],[MASUK]]-SUM(MG_2[[#This Row],[KELUAR]:[BONGKAR]]))</f>
        <v>2</v>
      </c>
    </row>
    <row r="38" spans="1:11" x14ac:dyDescent="0.25">
      <c r="A38">
        <v>37</v>
      </c>
      <c r="B38">
        <f ca="1">MATCH(MG_2[ID_2],Table1[ID_2],0)</f>
        <v>206</v>
      </c>
      <c r="C38" t="e">
        <f ca="1">INDEX(#REF!,MG_2[//])</f>
        <v>#REF!</v>
      </c>
      <c r="D38" t="str">
        <f ca="1">INDEX(Table1[NB BM],MG_2[//])</f>
        <v>Stip JK 20 P</v>
      </c>
      <c r="E38" t="str">
        <f ca="1">INDEX(Table1[FAKTUR],MG_2[//])</f>
        <v>ARTO MORO</v>
      </c>
      <c r="F38" t="str">
        <f ca="1">INDEX(Table1[SUPPLIER],MG_2[//])</f>
        <v>ATALI</v>
      </c>
      <c r="G38" s="2">
        <f ca="1">INDEX(Table1[CTN_MG_2],MG_2[//])</f>
        <v>2</v>
      </c>
      <c r="H38" s="2" t="str">
        <f ca="1">INDEX(Table1[QTY_ECER_MG_2],MG_2[[#This Row],[//]])&amp;" "&amp;INDEX(Table1[STN_ECER_MG_2],MG_2[[#This Row],[//]])</f>
        <v xml:space="preserve"> </v>
      </c>
      <c r="I38" s="4"/>
      <c r="J38" s="4"/>
      <c r="K38" s="2">
        <f ca="1">SUM(MG_2[[#This Row],[MASUK]]-SUM(MG_2[[#This Row],[KELUAR]:[BONGKAR]]))</f>
        <v>2</v>
      </c>
    </row>
    <row r="39" spans="1:11" x14ac:dyDescent="0.25">
      <c r="A39">
        <v>38</v>
      </c>
      <c r="B39">
        <f ca="1">MATCH(MG_2[ID_2],Table1[ID_2],0)</f>
        <v>207</v>
      </c>
      <c r="C39" t="e">
        <f ca="1">INDEX(#REF!,MG_2[//])</f>
        <v>#REF!</v>
      </c>
      <c r="D39" t="str">
        <f ca="1">INDEX(Table1[NB BM],MG_2[//])</f>
        <v>Lem JK GL-R50</v>
      </c>
      <c r="E39" t="str">
        <f ca="1">INDEX(Table1[FAKTUR],MG_2[//])</f>
        <v>ARTO MORO</v>
      </c>
      <c r="F39" t="str">
        <f ca="1">INDEX(Table1[SUPPLIER],MG_2[//])</f>
        <v>ATALI</v>
      </c>
      <c r="G39" s="2">
        <f ca="1">INDEX(Table1[CTN_MG_2],MG_2[//])</f>
        <v>2</v>
      </c>
      <c r="H39" s="2" t="str">
        <f ca="1">INDEX(Table1[QTY_ECER_MG_2],MG_2[[#This Row],[//]])&amp;" "&amp;INDEX(Table1[STN_ECER_MG_2],MG_2[[#This Row],[//]])</f>
        <v xml:space="preserve"> </v>
      </c>
      <c r="I39" s="4"/>
      <c r="J39" s="4"/>
      <c r="K39" s="2">
        <f ca="1">SUM(MG_2[[#This Row],[MASUK]]-SUM(MG_2[[#This Row],[KELUAR]:[BONGKAR]]))</f>
        <v>2</v>
      </c>
    </row>
    <row r="40" spans="1:11" x14ac:dyDescent="0.25">
      <c r="A40">
        <v>39</v>
      </c>
      <c r="B40">
        <f ca="1">MATCH(MG_2[ID_2],Table1[ID_2],0)</f>
        <v>208</v>
      </c>
      <c r="C40" t="e">
        <f ca="1">INDEX(#REF!,MG_2[//])</f>
        <v>#REF!</v>
      </c>
      <c r="D40" t="str">
        <f ca="1">INDEX(Table1[NB BM],MG_2[//])</f>
        <v>Label JK LB-2RL 1 Line Putih</v>
      </c>
      <c r="E40" t="str">
        <f ca="1">INDEX(Table1[FAKTUR],MG_2[//])</f>
        <v>ARTO MORO</v>
      </c>
      <c r="F40" t="str">
        <f ca="1">INDEX(Table1[SUPPLIER],MG_2[//])</f>
        <v>ATALI</v>
      </c>
      <c r="G40" s="2">
        <f ca="1">INDEX(Table1[CTN_MG_2],MG_2[//])</f>
        <v>1</v>
      </c>
      <c r="H40" s="2" t="str">
        <f ca="1">INDEX(Table1[QTY_ECER_MG_2],MG_2[[#This Row],[//]])&amp;" "&amp;INDEX(Table1[STN_ECER_MG_2],MG_2[[#This Row],[//]])</f>
        <v xml:space="preserve"> </v>
      </c>
      <c r="I40" s="4"/>
      <c r="J40" s="4"/>
      <c r="K40" s="2">
        <f ca="1">SUM(MG_2[[#This Row],[MASUK]]-SUM(MG_2[[#This Row],[KELUAR]:[BONGKAR]]))</f>
        <v>1</v>
      </c>
    </row>
    <row r="41" spans="1:11" x14ac:dyDescent="0.25">
      <c r="A41">
        <v>40</v>
      </c>
      <c r="B41">
        <f ca="1">MATCH(MG_2[ID_2],Table1[ID_2],0)</f>
        <v>209</v>
      </c>
      <c r="C41" t="e">
        <f ca="1">INDEX(#REF!,MG_2[//])</f>
        <v>#REF!</v>
      </c>
      <c r="D41" t="str">
        <f ca="1">INDEX(Table1[NB BM],MG_2[//])</f>
        <v>Jangka Set JK MS-402</v>
      </c>
      <c r="E41" t="str">
        <f ca="1">INDEX(Table1[FAKTUR],MG_2[//])</f>
        <v>ARTO MORO</v>
      </c>
      <c r="F41" t="str">
        <f ca="1">INDEX(Table1[SUPPLIER],MG_2[//])</f>
        <v>ATALI</v>
      </c>
      <c r="G41" s="2">
        <f ca="1">INDEX(Table1[CTN_MG_2],MG_2[//])</f>
        <v>1</v>
      </c>
      <c r="H41" s="2" t="str">
        <f ca="1">INDEX(Table1[QTY_ECER_MG_2],MG_2[[#This Row],[//]])&amp;" "&amp;INDEX(Table1[STN_ECER_MG_2],MG_2[[#This Row],[//]])</f>
        <v xml:space="preserve"> </v>
      </c>
      <c r="I41" s="4"/>
      <c r="J41" s="4"/>
      <c r="K41" s="2">
        <f ca="1">SUM(MG_2[[#This Row],[MASUK]]-SUM(MG_2[[#This Row],[KELUAR]:[BONGKAR]]))</f>
        <v>1</v>
      </c>
    </row>
    <row r="42" spans="1:11" x14ac:dyDescent="0.25">
      <c r="A42">
        <v>41</v>
      </c>
      <c r="B42">
        <f ca="1">MATCH(MG_2[ID_2],Table1[ID_2],0)</f>
        <v>210</v>
      </c>
      <c r="C42" t="e">
        <f ca="1">INDEX(#REF!,MG_2[//])</f>
        <v>#REF!</v>
      </c>
      <c r="D42" t="str">
        <f ca="1">INDEX(Table1[NB BM],MG_2[//])</f>
        <v>Dispenser JK TD-102</v>
      </c>
      <c r="E42" t="str">
        <f ca="1">INDEX(Table1[FAKTUR],MG_2[//])</f>
        <v>ARTO MORO</v>
      </c>
      <c r="F42" t="str">
        <f ca="1">INDEX(Table1[SUPPLIER],MG_2[//])</f>
        <v>ATALI</v>
      </c>
      <c r="G42" s="2">
        <f ca="1">INDEX(Table1[CTN_MG_2],MG_2[//])</f>
        <v>1</v>
      </c>
      <c r="H42" s="2" t="str">
        <f ca="1">INDEX(Table1[QTY_ECER_MG_2],MG_2[[#This Row],[//]])&amp;" "&amp;INDEX(Table1[STN_ECER_MG_2],MG_2[[#This Row],[//]])</f>
        <v xml:space="preserve"> </v>
      </c>
      <c r="I42" s="4"/>
      <c r="J42" s="4"/>
      <c r="K42" s="2">
        <f ca="1">SUM(MG_2[[#This Row],[MASUK]]-SUM(MG_2[[#This Row],[KELUAR]:[BONGKAR]]))</f>
        <v>1</v>
      </c>
    </row>
    <row r="43" spans="1:11" x14ac:dyDescent="0.25">
      <c r="A43">
        <v>42</v>
      </c>
      <c r="B43">
        <f ca="1">MATCH(MG_2[ID_2],Table1[ID_2],0)</f>
        <v>211</v>
      </c>
      <c r="C43" t="e">
        <f ca="1">INDEX(#REF!,MG_2[//])</f>
        <v>#REF!</v>
      </c>
      <c r="D43" t="str">
        <f ca="1">INDEX(Table1[NB BM],MG_2[//])</f>
        <v>Pensil JK P-91</v>
      </c>
      <c r="E43" t="str">
        <f ca="1">INDEX(Table1[FAKTUR],MG_2[//])</f>
        <v>ARTO MORO</v>
      </c>
      <c r="F43" t="str">
        <f ca="1">INDEX(Table1[SUPPLIER],MG_2[//])</f>
        <v>ATALI</v>
      </c>
      <c r="G43" s="2">
        <f ca="1">INDEX(Table1[CTN_MG_2],MG_2[//])</f>
        <v>2</v>
      </c>
      <c r="H43" s="2" t="str">
        <f ca="1">INDEX(Table1[QTY_ECER_MG_2],MG_2[[#This Row],[//]])&amp;" "&amp;INDEX(Table1[STN_ECER_MG_2],MG_2[[#This Row],[//]])</f>
        <v xml:space="preserve"> </v>
      </c>
      <c r="I43" s="4"/>
      <c r="J43" s="4"/>
      <c r="K43" s="2">
        <f ca="1">SUM(MG_2[[#This Row],[MASUK]]-SUM(MG_2[[#This Row],[KELUAR]:[BONGKAR]]))</f>
        <v>2</v>
      </c>
    </row>
    <row r="44" spans="1:11" x14ac:dyDescent="0.25">
      <c r="A44">
        <v>43</v>
      </c>
      <c r="B44">
        <f ca="1">MATCH(MG_2[ID_2],Table1[ID_2],0)</f>
        <v>212</v>
      </c>
      <c r="C44" t="e">
        <f ca="1">INDEX(#REF!,MG_2[//])</f>
        <v>#REF!</v>
      </c>
      <c r="D44" t="str">
        <f ca="1">INDEX(Table1[NB BM],MG_2[//])</f>
        <v>Pensil JK P-88 2B</v>
      </c>
      <c r="E44" t="str">
        <f ca="1">INDEX(Table1[FAKTUR],MG_2[//])</f>
        <v>ARTO MORO</v>
      </c>
      <c r="F44" t="str">
        <f ca="1">INDEX(Table1[SUPPLIER],MG_2[//])</f>
        <v>ATALI</v>
      </c>
      <c r="G44" s="2">
        <f ca="1">INDEX(Table1[CTN_MG_2],MG_2[//])</f>
        <v>2</v>
      </c>
      <c r="H44" s="2" t="str">
        <f ca="1">INDEX(Table1[QTY_ECER_MG_2],MG_2[[#This Row],[//]])&amp;" "&amp;INDEX(Table1[STN_ECER_MG_2],MG_2[[#This Row],[//]])</f>
        <v xml:space="preserve"> </v>
      </c>
      <c r="I44" s="4"/>
      <c r="J44" s="4"/>
      <c r="K44" s="2">
        <f ca="1">SUM(MG_2[[#This Row],[MASUK]]-SUM(MG_2[[#This Row],[KELUAR]:[BONGKAR]]))</f>
        <v>2</v>
      </c>
    </row>
    <row r="45" spans="1:11" x14ac:dyDescent="0.25">
      <c r="A45">
        <v>44</v>
      </c>
      <c r="B45">
        <f ca="1">MATCH(MG_2[ID_2],Table1[ID_2],0)</f>
        <v>213</v>
      </c>
      <c r="C45" t="e">
        <f ca="1">INDEX(#REF!,MG_2[//])</f>
        <v>#REF!</v>
      </c>
      <c r="D45" t="str">
        <f ca="1">INDEX(Table1[NB BM],MG_2[//])</f>
        <v>Stip JK 30 P</v>
      </c>
      <c r="E45" t="str">
        <f ca="1">INDEX(Table1[FAKTUR],MG_2[//])</f>
        <v>ARTO MORO</v>
      </c>
      <c r="F45" t="str">
        <f ca="1">INDEX(Table1[SUPPLIER],MG_2[//])</f>
        <v>ATALI</v>
      </c>
      <c r="G45" s="2">
        <f ca="1">INDEX(Table1[CTN_MG_2],MG_2[//])</f>
        <v>1</v>
      </c>
      <c r="H45" s="2" t="str">
        <f ca="1">INDEX(Table1[QTY_ECER_MG_2],MG_2[[#This Row],[//]])&amp;" "&amp;INDEX(Table1[STN_ECER_MG_2],MG_2[[#This Row],[//]])</f>
        <v xml:space="preserve"> </v>
      </c>
      <c r="I45" s="4"/>
      <c r="J45" s="4"/>
      <c r="K45" s="2">
        <f ca="1">SUM(MG_2[[#This Row],[MASUK]]-SUM(MG_2[[#This Row],[KELUAR]:[BONGKAR]]))</f>
        <v>1</v>
      </c>
    </row>
    <row r="46" spans="1:11" x14ac:dyDescent="0.25">
      <c r="A46">
        <v>45</v>
      </c>
      <c r="B46">
        <f ca="1">MATCH(MG_2[ID_2],Table1[ID_2],0)</f>
        <v>214</v>
      </c>
      <c r="C46" t="e">
        <f ca="1">INDEX(#REF!,MG_2[//])</f>
        <v>#REF!</v>
      </c>
      <c r="D46" t="str">
        <f ca="1">INDEX(Table1[NB BM],MG_2[//])</f>
        <v>Stip JK 30 Ht</v>
      </c>
      <c r="E46" t="str">
        <f ca="1">INDEX(Table1[FAKTUR],MG_2[//])</f>
        <v>ARTO MORO</v>
      </c>
      <c r="F46" t="str">
        <f ca="1">INDEX(Table1[SUPPLIER],MG_2[//])</f>
        <v>ATALI</v>
      </c>
      <c r="G46" s="2">
        <f ca="1">INDEX(Table1[CTN_MG_2],MG_2[//])</f>
        <v>1</v>
      </c>
      <c r="H46" s="2" t="str">
        <f ca="1">INDEX(Table1[QTY_ECER_MG_2],MG_2[[#This Row],[//]])&amp;" "&amp;INDEX(Table1[STN_ECER_MG_2],MG_2[[#This Row],[//]])</f>
        <v xml:space="preserve"> </v>
      </c>
      <c r="I46" s="4"/>
      <c r="J46" s="4"/>
      <c r="K46" s="2">
        <f ca="1">SUM(MG_2[[#This Row],[MASUK]]-SUM(MG_2[[#This Row],[KELUAR]:[BONGKAR]]))</f>
        <v>1</v>
      </c>
    </row>
    <row r="47" spans="1:11" x14ac:dyDescent="0.25">
      <c r="A47">
        <v>46</v>
      </c>
      <c r="B47">
        <f ca="1">MATCH(MG_2[ID_2],Table1[ID_2],0)</f>
        <v>215</v>
      </c>
      <c r="C47" t="e">
        <f ca="1">INDEX(#REF!,MG_2[//])</f>
        <v>#REF!</v>
      </c>
      <c r="D47" t="str">
        <f ca="1">INDEX(Table1[NB BM],MG_2[//])</f>
        <v>Lem JK GL-R50</v>
      </c>
      <c r="E47" t="str">
        <f ca="1">INDEX(Table1[FAKTUR],MG_2[//])</f>
        <v>ARTO MORO</v>
      </c>
      <c r="F47" t="str">
        <f ca="1">INDEX(Table1[SUPPLIER],MG_2[//])</f>
        <v>ATALI</v>
      </c>
      <c r="G47" s="2">
        <f ca="1">INDEX(Table1[CTN_MG_2],MG_2[//])</f>
        <v>5</v>
      </c>
      <c r="H47" s="2" t="str">
        <f ca="1">INDEX(Table1[QTY_ECER_MG_2],MG_2[[#This Row],[//]])&amp;" "&amp;INDEX(Table1[STN_ECER_MG_2],MG_2[[#This Row],[//]])</f>
        <v xml:space="preserve"> </v>
      </c>
      <c r="I47" s="4"/>
      <c r="J47" s="4"/>
      <c r="K47" s="2">
        <f ca="1">SUM(MG_2[[#This Row],[MASUK]]-SUM(MG_2[[#This Row],[KELUAR]:[BONGKAR]]))</f>
        <v>5</v>
      </c>
    </row>
    <row r="48" spans="1:11" x14ac:dyDescent="0.25">
      <c r="A48">
        <v>47</v>
      </c>
      <c r="B48">
        <f ca="1">MATCH(MG_2[ID_2],Table1[ID_2],0)</f>
        <v>216</v>
      </c>
      <c r="C48" t="e">
        <f ca="1">INDEX(#REF!,MG_2[//])</f>
        <v>#REF!</v>
      </c>
      <c r="D48" t="str">
        <f ca="1">INDEX(Table1[NB BM],MG_2[//])</f>
        <v>O pastel JK 12W OP-12 S</v>
      </c>
      <c r="E48" t="str">
        <f ca="1">INDEX(Table1[FAKTUR],MG_2[//])</f>
        <v>ARTO MORO</v>
      </c>
      <c r="F48" t="str">
        <f ca="1">INDEX(Table1[SUPPLIER],MG_2[//])</f>
        <v>ATALI</v>
      </c>
      <c r="G48" s="2">
        <f ca="1">INDEX(Table1[CTN_MG_2],MG_2[//])</f>
        <v>10</v>
      </c>
      <c r="H48" s="2" t="str">
        <f ca="1">INDEX(Table1[QTY_ECER_MG_2],MG_2[[#This Row],[//]])&amp;" "&amp;INDEX(Table1[STN_ECER_MG_2],MG_2[[#This Row],[//]])</f>
        <v xml:space="preserve"> </v>
      </c>
      <c r="I48" s="4"/>
      <c r="J48" s="4"/>
      <c r="K48" s="2">
        <f ca="1">SUM(MG_2[[#This Row],[MASUK]]-SUM(MG_2[[#This Row],[KELUAR]:[BONGKAR]]))</f>
        <v>10</v>
      </c>
    </row>
    <row r="49" spans="1:11" x14ac:dyDescent="0.25">
      <c r="A49">
        <v>48</v>
      </c>
      <c r="B49">
        <f ca="1">MATCH(MG_2[ID_2],Table1[ID_2],0)</f>
        <v>217</v>
      </c>
      <c r="C49" t="e">
        <f ca="1">INDEX(#REF!,MG_2[//])</f>
        <v>#REF!</v>
      </c>
      <c r="D49" t="str">
        <f ca="1">INDEX(Table1[NB BM],MG_2[//])</f>
        <v>O pastel JK 18W OP-18 S</v>
      </c>
      <c r="E49" t="str">
        <f ca="1">INDEX(Table1[FAKTUR],MG_2[//])</f>
        <v>ARTO MORO</v>
      </c>
      <c r="F49" t="str">
        <f ca="1">INDEX(Table1[SUPPLIER],MG_2[//])</f>
        <v>ATALI</v>
      </c>
      <c r="G49" s="2">
        <f ca="1">INDEX(Table1[CTN_MG_2],MG_2[//])</f>
        <v>10</v>
      </c>
      <c r="H49" s="2" t="str">
        <f ca="1">INDEX(Table1[QTY_ECER_MG_2],MG_2[[#This Row],[//]])&amp;" "&amp;INDEX(Table1[STN_ECER_MG_2],MG_2[[#This Row],[//]])</f>
        <v xml:space="preserve"> </v>
      </c>
      <c r="I49" s="4"/>
      <c r="J49" s="4"/>
      <c r="K49" s="2">
        <f ca="1">SUM(MG_2[[#This Row],[MASUK]]-SUM(MG_2[[#This Row],[KELUAR]:[BONGKAR]]))</f>
        <v>10</v>
      </c>
    </row>
    <row r="50" spans="1:11" x14ac:dyDescent="0.25">
      <c r="A50">
        <v>49</v>
      </c>
      <c r="B50">
        <f ca="1">MATCH(MG_2[ID_2],Table1[ID_2],0)</f>
        <v>218</v>
      </c>
      <c r="C50" t="e">
        <f ca="1">INDEX(#REF!,MG_2[//])</f>
        <v>#REF!</v>
      </c>
      <c r="D50" t="str">
        <f ca="1">INDEX(Table1[NB BM],MG_2[//])</f>
        <v>O pastel JK 24W OP-24 S</v>
      </c>
      <c r="E50" t="str">
        <f ca="1">INDEX(Table1[FAKTUR],MG_2[//])</f>
        <v>ARTO MORO</v>
      </c>
      <c r="F50" t="str">
        <f ca="1">INDEX(Table1[SUPPLIER],MG_2[//])</f>
        <v>ATALI</v>
      </c>
      <c r="G50" s="2">
        <f ca="1">INDEX(Table1[CTN_MG_2],MG_2[//])</f>
        <v>10</v>
      </c>
      <c r="H50" s="2" t="str">
        <f ca="1">INDEX(Table1[QTY_ECER_MG_2],MG_2[[#This Row],[//]])&amp;" "&amp;INDEX(Table1[STN_ECER_MG_2],MG_2[[#This Row],[//]])</f>
        <v xml:space="preserve"> </v>
      </c>
      <c r="I50" s="4"/>
      <c r="J50" s="4"/>
      <c r="K50" s="2">
        <f ca="1">SUM(MG_2[[#This Row],[MASUK]]-SUM(MG_2[[#This Row],[KELUAR]:[BONGKAR]]))</f>
        <v>10</v>
      </c>
    </row>
    <row r="51" spans="1:11" x14ac:dyDescent="0.25">
      <c r="A51">
        <v>50</v>
      </c>
      <c r="B51">
        <f ca="1">MATCH(MG_2[ID_2],Table1[ID_2],0)</f>
        <v>219</v>
      </c>
      <c r="C51" t="e">
        <f ca="1">INDEX(#REF!,MG_2[//])</f>
        <v>#REF!</v>
      </c>
      <c r="D51" t="str">
        <f ca="1">INDEX(Table1[NB BM],MG_2[//])</f>
        <v>O pastel JK 12W OP-12 S</v>
      </c>
      <c r="E51" t="str">
        <f ca="1">INDEX(Table1[FAKTUR],MG_2[//])</f>
        <v>ARTO MORO</v>
      </c>
      <c r="F51" t="str">
        <f ca="1">INDEX(Table1[SUPPLIER],MG_2[//])</f>
        <v>ATALI</v>
      </c>
      <c r="G51" s="2">
        <f ca="1">INDEX(Table1[CTN_MG_2],MG_2[//])</f>
        <v>14</v>
      </c>
      <c r="H51" s="2" t="str">
        <f ca="1">INDEX(Table1[QTY_ECER_MG_2],MG_2[[#This Row],[//]])&amp;" "&amp;INDEX(Table1[STN_ECER_MG_2],MG_2[[#This Row],[//]])</f>
        <v xml:space="preserve"> </v>
      </c>
      <c r="I51" s="4"/>
      <c r="J51" s="4"/>
      <c r="K51" s="2">
        <f ca="1">SUM(MG_2[[#This Row],[MASUK]]-SUM(MG_2[[#This Row],[KELUAR]:[BONGKAR]]))</f>
        <v>14</v>
      </c>
    </row>
    <row r="52" spans="1:11" x14ac:dyDescent="0.25">
      <c r="A52">
        <v>51</v>
      </c>
      <c r="B52">
        <f ca="1">MATCH(MG_2[ID_2],Table1[ID_2],0)</f>
        <v>220</v>
      </c>
      <c r="C52" t="e">
        <f ca="1">INDEX(#REF!,MG_2[//])</f>
        <v>#REF!</v>
      </c>
      <c r="D52" t="str">
        <f ca="1">INDEX(Table1[NB BM],MG_2[//])</f>
        <v>O pastel JK 18W OP-18 S</v>
      </c>
      <c r="E52" t="str">
        <f ca="1">INDEX(Table1[FAKTUR],MG_2[//])</f>
        <v>ARTO MORO</v>
      </c>
      <c r="F52" t="str">
        <f ca="1">INDEX(Table1[SUPPLIER],MG_2[//])</f>
        <v>ATALI</v>
      </c>
      <c r="G52" s="2">
        <f ca="1">INDEX(Table1[CTN_MG_2],MG_2[//])</f>
        <v>5</v>
      </c>
      <c r="H52" s="2" t="str">
        <f ca="1">INDEX(Table1[QTY_ECER_MG_2],MG_2[[#This Row],[//]])&amp;" "&amp;INDEX(Table1[STN_ECER_MG_2],MG_2[[#This Row],[//]])</f>
        <v xml:space="preserve"> </v>
      </c>
      <c r="I52" s="4"/>
      <c r="J52" s="4"/>
      <c r="K52" s="2">
        <f ca="1">SUM(MG_2[[#This Row],[MASUK]]-SUM(MG_2[[#This Row],[KELUAR]:[BONGKAR]]))</f>
        <v>5</v>
      </c>
    </row>
    <row r="53" spans="1:11" x14ac:dyDescent="0.25">
      <c r="A53">
        <v>52</v>
      </c>
      <c r="B53">
        <f ca="1">MATCH(MG_2[ID_2],Table1[ID_2],0)</f>
        <v>221</v>
      </c>
      <c r="C53" t="e">
        <f ca="1">INDEX(#REF!,MG_2[//])</f>
        <v>#REF!</v>
      </c>
      <c r="D53" t="str">
        <f ca="1">INDEX(Table1[NB BM],MG_2[//])</f>
        <v>O pastel JK 24W OP-24 S</v>
      </c>
      <c r="E53" t="str">
        <f ca="1">INDEX(Table1[FAKTUR],MG_2[//])</f>
        <v>ARTO MORO</v>
      </c>
      <c r="F53" t="str">
        <f ca="1">INDEX(Table1[SUPPLIER],MG_2[//])</f>
        <v>ATALI</v>
      </c>
      <c r="G53" s="2">
        <f ca="1">INDEX(Table1[CTN_MG_2],MG_2[//])</f>
        <v>3</v>
      </c>
      <c r="H53" s="2" t="str">
        <f ca="1">INDEX(Table1[QTY_ECER_MG_2],MG_2[[#This Row],[//]])&amp;" "&amp;INDEX(Table1[STN_ECER_MG_2],MG_2[[#This Row],[//]])</f>
        <v xml:space="preserve"> </v>
      </c>
      <c r="I53" s="4"/>
      <c r="J53" s="4"/>
      <c r="K53" s="2">
        <f ca="1">SUM(MG_2[[#This Row],[MASUK]]-SUM(MG_2[[#This Row],[KELUAR]:[BONGKAR]]))</f>
        <v>3</v>
      </c>
    </row>
    <row r="54" spans="1:11" x14ac:dyDescent="0.25">
      <c r="A54">
        <v>53</v>
      </c>
      <c r="B54">
        <f ca="1">MATCH(MG_2[ID_2],Table1[ID_2],0)</f>
        <v>222</v>
      </c>
      <c r="C54" t="e">
        <f ca="1">INDEX(#REF!,MG_2[//])</f>
        <v>#REF!</v>
      </c>
      <c r="D54" t="str">
        <f ca="1">INDEX(Table1[NB BM],MG_2[//])</f>
        <v>Stip JK 30 Ht</v>
      </c>
      <c r="E54" t="str">
        <f ca="1">INDEX(Table1[FAKTUR],MG_2[//])</f>
        <v>ARTO MORO</v>
      </c>
      <c r="F54" t="str">
        <f ca="1">INDEX(Table1[SUPPLIER],MG_2[//])</f>
        <v>ATALI</v>
      </c>
      <c r="G54" s="2">
        <f ca="1">INDEX(Table1[CTN_MG_2],MG_2[//])</f>
        <v>1</v>
      </c>
      <c r="H54" s="2" t="str">
        <f ca="1">INDEX(Table1[QTY_ECER_MG_2],MG_2[[#This Row],[//]])&amp;" "&amp;INDEX(Table1[STN_ECER_MG_2],MG_2[[#This Row],[//]])</f>
        <v xml:space="preserve"> </v>
      </c>
      <c r="I54" s="4"/>
      <c r="J54" s="4"/>
      <c r="K54" s="2">
        <f ca="1">SUM(MG_2[[#This Row],[MASUK]]-SUM(MG_2[[#This Row],[KELUAR]:[BONGKAR]]))</f>
        <v>1</v>
      </c>
    </row>
    <row r="55" spans="1:11" x14ac:dyDescent="0.25">
      <c r="A55">
        <v>54</v>
      </c>
      <c r="B55">
        <f ca="1">MATCH(MG_2[ID_2],Table1[ID_2],0)</f>
        <v>223</v>
      </c>
      <c r="C55" t="e">
        <f ca="1">INDEX(#REF!,MG_2[//])</f>
        <v>#REF!</v>
      </c>
      <c r="D55" t="str">
        <f ca="1">INDEX(Table1[NB BM],MG_2[//])</f>
        <v>Stip JK 30 P</v>
      </c>
      <c r="E55" t="str">
        <f ca="1">INDEX(Table1[FAKTUR],MG_2[//])</f>
        <v>ARTO MORO</v>
      </c>
      <c r="F55" t="str">
        <f ca="1">INDEX(Table1[SUPPLIER],MG_2[//])</f>
        <v>ATALI</v>
      </c>
      <c r="G55" s="2">
        <f ca="1">INDEX(Table1[CTN_MG_2],MG_2[//])</f>
        <v>2</v>
      </c>
      <c r="H55" s="2" t="str">
        <f ca="1">INDEX(Table1[QTY_ECER_MG_2],MG_2[[#This Row],[//]])&amp;" "&amp;INDEX(Table1[STN_ECER_MG_2],MG_2[[#This Row],[//]])</f>
        <v xml:space="preserve"> </v>
      </c>
      <c r="I55" s="4"/>
      <c r="J55" s="4"/>
      <c r="K55" s="2">
        <f ca="1">SUM(MG_2[[#This Row],[MASUK]]-SUM(MG_2[[#This Row],[KELUAR]:[BONGKAR]]))</f>
        <v>2</v>
      </c>
    </row>
    <row r="56" spans="1:11" x14ac:dyDescent="0.25">
      <c r="A56">
        <v>55</v>
      </c>
      <c r="B56">
        <f ca="1">MATCH(MG_2[ID_2],Table1[ID_2],0)</f>
        <v>224</v>
      </c>
      <c r="C56" t="e">
        <f ca="1">INDEX(#REF!,MG_2[//])</f>
        <v>#REF!</v>
      </c>
      <c r="D56" t="str">
        <f ca="1">INDEX(Table1[NB BM],MG_2[//])</f>
        <v>Stip JK 40 P</v>
      </c>
      <c r="E56" t="str">
        <f ca="1">INDEX(Table1[FAKTUR],MG_2[//])</f>
        <v>ARTO MORO</v>
      </c>
      <c r="F56" t="str">
        <f ca="1">INDEX(Table1[SUPPLIER],MG_2[//])</f>
        <v>ATALI</v>
      </c>
      <c r="G56" s="2">
        <f ca="1">INDEX(Table1[CTN_MG_2],MG_2[//])</f>
        <v>1</v>
      </c>
      <c r="H56" s="2" t="str">
        <f ca="1">INDEX(Table1[QTY_ECER_MG_2],MG_2[[#This Row],[//]])&amp;" "&amp;INDEX(Table1[STN_ECER_MG_2],MG_2[[#This Row],[//]])</f>
        <v xml:space="preserve"> </v>
      </c>
      <c r="I56" s="4"/>
      <c r="J56" s="4"/>
      <c r="K56" s="2">
        <f ca="1">SUM(MG_2[[#This Row],[MASUK]]-SUM(MG_2[[#This Row],[KELUAR]:[BONGKAR]]))</f>
        <v>1</v>
      </c>
    </row>
    <row r="57" spans="1:11" x14ac:dyDescent="0.25">
      <c r="A57">
        <v>56</v>
      </c>
      <c r="B57">
        <f ca="1">MATCH(MG_2[ID_2],Table1[ID_2],0)</f>
        <v>225</v>
      </c>
      <c r="C57" t="e">
        <f ca="1">INDEX(#REF!,MG_2[//])</f>
        <v>#REF!</v>
      </c>
      <c r="D57" t="str">
        <f ca="1">INDEX(Table1[NB BM],MG_2[//])</f>
        <v>Stip JK 20 P</v>
      </c>
      <c r="E57" t="str">
        <f ca="1">INDEX(Table1[FAKTUR],MG_2[//])</f>
        <v>ARTO MORO</v>
      </c>
      <c r="F57" t="str">
        <f ca="1">INDEX(Table1[SUPPLIER],MG_2[//])</f>
        <v>ATALI</v>
      </c>
      <c r="G57" s="2">
        <f ca="1">INDEX(Table1[CTN_MG_2],MG_2[//])</f>
        <v>3</v>
      </c>
      <c r="H57" s="2" t="str">
        <f ca="1">INDEX(Table1[QTY_ECER_MG_2],MG_2[[#This Row],[//]])&amp;" "&amp;INDEX(Table1[STN_ECER_MG_2],MG_2[[#This Row],[//]])</f>
        <v xml:space="preserve"> </v>
      </c>
      <c r="I57" s="4"/>
      <c r="J57" s="4"/>
      <c r="K57" s="2">
        <f ca="1">SUM(MG_2[[#This Row],[MASUK]]-SUM(MG_2[[#This Row],[KELUAR]:[BONGKAR]]))</f>
        <v>3</v>
      </c>
    </row>
    <row r="58" spans="1:11" x14ac:dyDescent="0.25">
      <c r="A58">
        <v>57</v>
      </c>
      <c r="B58">
        <f ca="1">MATCH(MG_2[ID_2],Table1[ID_2],0)</f>
        <v>226</v>
      </c>
      <c r="C58" t="e">
        <f ca="1">INDEX(#REF!,MG_2[//])</f>
        <v>#REF!</v>
      </c>
      <c r="D58" t="str">
        <f ca="1">INDEX(Table1[NB BM],MG_2[//])</f>
        <v>Pc JK PC-0719TV-33A/F Travel</v>
      </c>
      <c r="E58" t="str">
        <f ca="1">INDEX(Table1[FAKTUR],MG_2[//])</f>
        <v>ARTO MORO</v>
      </c>
      <c r="F58" t="str">
        <f ca="1">INDEX(Table1[SUPPLIER],MG_2[//])</f>
        <v>ATALI</v>
      </c>
      <c r="G58" s="2">
        <f ca="1">INDEX(Table1[CTN_MG_2],MG_2[//])</f>
        <v>1</v>
      </c>
      <c r="H58" s="2" t="str">
        <f ca="1">INDEX(Table1[QTY_ECER_MG_2],MG_2[[#This Row],[//]])&amp;" "&amp;INDEX(Table1[STN_ECER_MG_2],MG_2[[#This Row],[//]])</f>
        <v xml:space="preserve"> </v>
      </c>
      <c r="I58" s="4"/>
      <c r="J58" s="4"/>
      <c r="K58" s="2">
        <f ca="1">SUM(MG_2[[#This Row],[MASUK]]-SUM(MG_2[[#This Row],[KELUAR]:[BONGKAR]]))</f>
        <v>1</v>
      </c>
    </row>
    <row r="59" spans="1:11" x14ac:dyDescent="0.25">
      <c r="A59">
        <v>58</v>
      </c>
      <c r="B59">
        <f ca="1">MATCH(MG_2[ID_2],Table1[ID_2],0)</f>
        <v>227</v>
      </c>
      <c r="C59" t="e">
        <f ca="1">INDEX(#REF!,MG_2[//])</f>
        <v>#REF!</v>
      </c>
      <c r="D59" t="str">
        <f ca="1">INDEX(Table1[NB BM],MG_2[//])</f>
        <v>Pc JK PC-0719AC-36A/F Animal Calender</v>
      </c>
      <c r="E59" t="str">
        <f ca="1">INDEX(Table1[FAKTUR],MG_2[//])</f>
        <v>ARTO MORO</v>
      </c>
      <c r="F59" t="str">
        <f ca="1">INDEX(Table1[SUPPLIER],MG_2[//])</f>
        <v>ATALI</v>
      </c>
      <c r="G59" s="2">
        <f ca="1">INDEX(Table1[CTN_MG_2],MG_2[//])</f>
        <v>1</v>
      </c>
      <c r="H59" s="2" t="str">
        <f ca="1">INDEX(Table1[QTY_ECER_MG_2],MG_2[[#This Row],[//]])&amp;" "&amp;INDEX(Table1[STN_ECER_MG_2],MG_2[[#This Row],[//]])</f>
        <v xml:space="preserve"> </v>
      </c>
      <c r="I59" s="4"/>
      <c r="J59" s="4"/>
      <c r="K59" s="2">
        <f ca="1">SUM(MG_2[[#This Row],[MASUK]]-SUM(MG_2[[#This Row],[KELUAR]:[BONGKAR]]))</f>
        <v>1</v>
      </c>
    </row>
    <row r="60" spans="1:11" x14ac:dyDescent="0.25">
      <c r="A60">
        <v>59</v>
      </c>
      <c r="B60">
        <f ca="1">MATCH(MG_2[ID_2],Table1[ID_2],0)</f>
        <v>228</v>
      </c>
      <c r="C60" t="e">
        <f ca="1">INDEX(#REF!,MG_2[//])</f>
        <v>#REF!</v>
      </c>
      <c r="D60" t="str">
        <f ca="1">INDEX(Table1[NB BM],MG_2[//])</f>
        <v>Punch JK 85</v>
      </c>
      <c r="E60" t="str">
        <f ca="1">INDEX(Table1[FAKTUR],MG_2[//])</f>
        <v>ARTO MORO</v>
      </c>
      <c r="F60" t="str">
        <f ca="1">INDEX(Table1[SUPPLIER],MG_2[//])</f>
        <v>ATALI</v>
      </c>
      <c r="G60" s="2">
        <f ca="1">INDEX(Table1[CTN_MG_2],MG_2[//])</f>
        <v>2</v>
      </c>
      <c r="H60" s="2" t="str">
        <f ca="1">INDEX(Table1[QTY_ECER_MG_2],MG_2[[#This Row],[//]])&amp;" "&amp;INDEX(Table1[STN_ECER_MG_2],MG_2[[#This Row],[//]])</f>
        <v xml:space="preserve"> </v>
      </c>
      <c r="I60" s="4"/>
      <c r="J60" s="4"/>
      <c r="K60" s="2">
        <f ca="1">SUM(MG_2[[#This Row],[MASUK]]-SUM(MG_2[[#This Row],[KELUAR]:[BONGKAR]]))</f>
        <v>2</v>
      </c>
    </row>
    <row r="61" spans="1:11" x14ac:dyDescent="0.25">
      <c r="A61">
        <v>60</v>
      </c>
      <c r="B61">
        <f ca="1">MATCH(MG_2[ID_2],Table1[ID_2],0)</f>
        <v>229</v>
      </c>
      <c r="C61" t="e">
        <f ca="1">INDEX(#REF!,MG_2[//])</f>
        <v>#REF!</v>
      </c>
      <c r="D61" t="str">
        <f ca="1">INDEX(Table1[NB BM],MG_2[//])</f>
        <v>Lem JK GL-R50</v>
      </c>
      <c r="E61" t="str">
        <f ca="1">INDEX(Table1[FAKTUR],MG_2[//])</f>
        <v>ARTO MORO</v>
      </c>
      <c r="F61" t="str">
        <f ca="1">INDEX(Table1[SUPPLIER],MG_2[//])</f>
        <v>ATALI</v>
      </c>
      <c r="G61" s="2">
        <f ca="1">INDEX(Table1[CTN_MG_2],MG_2[//])</f>
        <v>10</v>
      </c>
      <c r="H61" s="2" t="str">
        <f ca="1">INDEX(Table1[QTY_ECER_MG_2],MG_2[[#This Row],[//]])&amp;" "&amp;INDEX(Table1[STN_ECER_MG_2],MG_2[[#This Row],[//]])</f>
        <v xml:space="preserve"> </v>
      </c>
      <c r="I61" s="4"/>
      <c r="J61" s="4"/>
      <c r="K61" s="2">
        <f ca="1">SUM(MG_2[[#This Row],[MASUK]]-SUM(MG_2[[#This Row],[KELUAR]:[BONGKAR]]))</f>
        <v>10</v>
      </c>
    </row>
    <row r="62" spans="1:11" x14ac:dyDescent="0.25">
      <c r="A62">
        <v>61</v>
      </c>
      <c r="B62">
        <f ca="1">MATCH(MG_2[ID_2],Table1[ID_2],0)</f>
        <v>230</v>
      </c>
      <c r="C62" t="e">
        <f ca="1">INDEX(#REF!,MG_2[//])</f>
        <v>#REF!</v>
      </c>
      <c r="D62" t="str">
        <f ca="1">INDEX(Table1[NB BM],MG_2[//])</f>
        <v>Meja Belajar Pelna</v>
      </c>
      <c r="E62" t="str">
        <f ca="1">INDEX(Table1[FAKTUR],MG_2[//])</f>
        <v>UNTANA</v>
      </c>
      <c r="F62" t="str">
        <f ca="1">INDEX(Table1[SUPPLIER],MG_2[//])</f>
        <v>PELNA</v>
      </c>
      <c r="G62" s="2">
        <f ca="1">INDEX(Table1[CTN_MG_2],MG_2[//])</f>
        <v>60</v>
      </c>
      <c r="H62" s="2" t="str">
        <f ca="1">INDEX(Table1[QTY_ECER_MG_2],MG_2[[#This Row],[//]])&amp;" "&amp;INDEX(Table1[STN_ECER_MG_2],MG_2[[#This Row],[//]])</f>
        <v xml:space="preserve"> </v>
      </c>
      <c r="I62" s="4"/>
      <c r="J62" s="4"/>
      <c r="K62" s="2">
        <f ca="1">SUM(MG_2[[#This Row],[MASUK]]-SUM(MG_2[[#This Row],[KELUAR]:[BONGKAR]]))</f>
        <v>60</v>
      </c>
    </row>
    <row r="63" spans="1:11" x14ac:dyDescent="0.25">
      <c r="A63">
        <v>62</v>
      </c>
      <c r="B63">
        <f ca="1">MATCH(MG_2[ID_2],Table1[ID_2],0)</f>
        <v>231</v>
      </c>
      <c r="C63" t="e">
        <f ca="1">INDEX(#REF!,MG_2[//])</f>
        <v>#REF!</v>
      </c>
      <c r="D63" t="str">
        <f ca="1">INDEX(Table1[NB BM],MG_2[//])</f>
        <v>Meja Belajar Pelna</v>
      </c>
      <c r="E63" t="str">
        <f ca="1">INDEX(Table1[FAKTUR],MG_2[//])</f>
        <v>UNTANA</v>
      </c>
      <c r="F63" t="str">
        <f ca="1">INDEX(Table1[SUPPLIER],MG_2[//])</f>
        <v>PELNA</v>
      </c>
      <c r="G63" s="2">
        <f ca="1">INDEX(Table1[CTN_MG_2],MG_2[//])</f>
        <v>3</v>
      </c>
      <c r="H63" s="2" t="str">
        <f ca="1">INDEX(Table1[QTY_ECER_MG_2],MG_2[[#This Row],[//]])&amp;" "&amp;INDEX(Table1[STN_ECER_MG_2],MG_2[[#This Row],[//]])</f>
        <v xml:space="preserve"> </v>
      </c>
      <c r="I63" s="4"/>
      <c r="J63" s="4"/>
      <c r="K63" s="2">
        <f ca="1">SUM(MG_2[[#This Row],[MASUK]]-SUM(MG_2[[#This Row],[KELUAR]:[BONGKAR]]))</f>
        <v>3</v>
      </c>
    </row>
    <row r="64" spans="1:11" x14ac:dyDescent="0.25">
      <c r="A64">
        <v>63</v>
      </c>
      <c r="B64">
        <f ca="1">MATCH(MG_2[ID_2],Table1[ID_2],0)</f>
        <v>232</v>
      </c>
      <c r="C64" t="e">
        <f ca="1">INDEX(#REF!,MG_2[//])</f>
        <v>#REF!</v>
      </c>
      <c r="D64" t="str">
        <f ca="1">INDEX(Table1[NB BM],MG_2[//])</f>
        <v>Stapler Kenko HD-10 S mini</v>
      </c>
      <c r="E64" t="str">
        <f ca="1">INDEX(Table1[FAKTUR],MG_2[//])</f>
        <v>ARTO MORO</v>
      </c>
      <c r="F64" t="str">
        <f ca="1">INDEX(Table1[SUPPLIER],MG_2[//])</f>
        <v>KENKO</v>
      </c>
      <c r="G64" s="2">
        <f ca="1">INDEX(Table1[CTN_MG_2],MG_2[//])</f>
        <v>2</v>
      </c>
      <c r="H64" s="2" t="str">
        <f ca="1">INDEX(Table1[QTY_ECER_MG_2],MG_2[[#This Row],[//]])&amp;" "&amp;INDEX(Table1[STN_ECER_MG_2],MG_2[[#This Row],[//]])</f>
        <v xml:space="preserve"> </v>
      </c>
      <c r="I64" s="4"/>
      <c r="J64" s="4"/>
      <c r="K64" s="2">
        <f ca="1">SUM(MG_2[[#This Row],[MASUK]]-SUM(MG_2[[#This Row],[KELUAR]:[BONGKAR]]))</f>
        <v>2</v>
      </c>
    </row>
    <row r="65" spans="1:11" x14ac:dyDescent="0.25">
      <c r="A65">
        <v>64</v>
      </c>
      <c r="B65">
        <f ca="1">MATCH(MG_2[ID_2],Table1[ID_2],0)</f>
        <v>233</v>
      </c>
      <c r="C65" t="e">
        <f ca="1">INDEX(#REF!,MG_2[//])</f>
        <v>#REF!</v>
      </c>
      <c r="D65" t="str">
        <f ca="1">INDEX(Table1[NB BM],MG_2[//])</f>
        <v>Isi stapler (staples) Kenko 1210</v>
      </c>
      <c r="E65" t="str">
        <f ca="1">INDEX(Table1[FAKTUR],MG_2[//])</f>
        <v>ARTO MORO</v>
      </c>
      <c r="F65" t="str">
        <f ca="1">INDEX(Table1[SUPPLIER],MG_2[//])</f>
        <v>KENKO</v>
      </c>
      <c r="G65" s="2">
        <f ca="1">INDEX(Table1[CTN_MG_2],MG_2[//])</f>
        <v>3</v>
      </c>
      <c r="H65" s="2" t="str">
        <f ca="1">INDEX(Table1[QTY_ECER_MG_2],MG_2[[#This Row],[//]])&amp;" "&amp;INDEX(Table1[STN_ECER_MG_2],MG_2[[#This Row],[//]])</f>
        <v xml:space="preserve"> </v>
      </c>
      <c r="I65" s="4"/>
      <c r="J65" s="4"/>
      <c r="K65" s="2">
        <f ca="1">SUM(MG_2[[#This Row],[MASUK]]-SUM(MG_2[[#This Row],[KELUAR]:[BONGKAR]]))</f>
        <v>3</v>
      </c>
    </row>
    <row r="66" spans="1:11" x14ac:dyDescent="0.25">
      <c r="A66">
        <v>65</v>
      </c>
      <c r="B66">
        <f ca="1">MATCH(MG_2[ID_2],Table1[ID_2],0)</f>
        <v>234</v>
      </c>
      <c r="C66" t="e">
        <f ca="1">INDEX(#REF!,MG_2[//])</f>
        <v>#REF!</v>
      </c>
      <c r="D66" t="str">
        <f ca="1">INDEX(Table1[NB BM],MG_2[//])</f>
        <v>Isi cutter Kenko A-100 Kecil</v>
      </c>
      <c r="E66" t="str">
        <f ca="1">INDEX(Table1[FAKTUR],MG_2[//])</f>
        <v>ARTO MORO</v>
      </c>
      <c r="F66" t="str">
        <f ca="1">INDEX(Table1[SUPPLIER],MG_2[//])</f>
        <v>KENKO</v>
      </c>
      <c r="G66" s="2">
        <f ca="1">INDEX(Table1[CTN_MG_2],MG_2[//])</f>
        <v>1</v>
      </c>
      <c r="H66" s="2" t="str">
        <f ca="1">INDEX(Table1[QTY_ECER_MG_2],MG_2[[#This Row],[//]])&amp;" "&amp;INDEX(Table1[STN_ECER_MG_2],MG_2[[#This Row],[//]])</f>
        <v xml:space="preserve"> </v>
      </c>
      <c r="I66" s="4"/>
      <c r="J66" s="4"/>
      <c r="K66" s="2">
        <f ca="1">SUM(MG_2[[#This Row],[MASUK]]-SUM(MG_2[[#This Row],[KELUAR]:[BONGKAR]]))</f>
        <v>1</v>
      </c>
    </row>
    <row r="67" spans="1:11" x14ac:dyDescent="0.25">
      <c r="A67">
        <v>66</v>
      </c>
      <c r="B67">
        <f ca="1">MATCH(MG_2[ID_2],Table1[ID_2],0)</f>
        <v>235</v>
      </c>
      <c r="C67" t="e">
        <f ca="1">INDEX(#REF!,MG_2[//])</f>
        <v>#REF!</v>
      </c>
      <c r="D67" t="str">
        <f ca="1">INDEX(Table1[NB BM],MG_2[//])</f>
        <v>Pc Kenko PC-0719-UR</v>
      </c>
      <c r="E67" t="str">
        <f ca="1">INDEX(Table1[FAKTUR],MG_2[//])</f>
        <v>ARTO MORO</v>
      </c>
      <c r="F67" t="str">
        <f ca="1">INDEX(Table1[SUPPLIER],MG_2[//])</f>
        <v>KENKO</v>
      </c>
      <c r="G67" s="2">
        <f ca="1">INDEX(Table1[CTN_MG_2],MG_2[//])</f>
        <v>1</v>
      </c>
      <c r="H67" s="2" t="str">
        <f ca="1">INDEX(Table1[QTY_ECER_MG_2],MG_2[[#This Row],[//]])&amp;" "&amp;INDEX(Table1[STN_ECER_MG_2],MG_2[[#This Row],[//]])</f>
        <v xml:space="preserve"> </v>
      </c>
      <c r="I67" s="4"/>
      <c r="J67" s="4"/>
      <c r="K67" s="2">
        <f ca="1">SUM(MG_2[[#This Row],[MASUK]]-SUM(MG_2[[#This Row],[KELUAR]:[BONGKAR]]))</f>
        <v>1</v>
      </c>
    </row>
    <row r="68" spans="1:11" x14ac:dyDescent="0.25">
      <c r="A68">
        <v>67</v>
      </c>
      <c r="B68">
        <f ca="1">MATCH(MG_2[ID_2],Table1[ID_2],0)</f>
        <v>236</v>
      </c>
      <c r="C68" t="e">
        <f ca="1">INDEX(#REF!,MG_2[//])</f>
        <v>#REF!</v>
      </c>
      <c r="D68" t="str">
        <f ca="1">INDEX(Table1[NB BM],MG_2[//])</f>
        <v>Clip Jumbo Kenko no.5</v>
      </c>
      <c r="E68" t="str">
        <f ca="1">INDEX(Table1[FAKTUR],MG_2[//])</f>
        <v>ARTO MORO</v>
      </c>
      <c r="F68" t="str">
        <f ca="1">INDEX(Table1[SUPPLIER],MG_2[//])</f>
        <v>KENKO</v>
      </c>
      <c r="G68" s="2">
        <f ca="1">INDEX(Table1[CTN_MG_2],MG_2[//])</f>
        <v>1</v>
      </c>
      <c r="H68" s="2" t="str">
        <f ca="1">INDEX(Table1[QTY_ECER_MG_2],MG_2[[#This Row],[//]])&amp;" "&amp;INDEX(Table1[STN_ECER_MG_2],MG_2[[#This Row],[//]])</f>
        <v xml:space="preserve"> </v>
      </c>
      <c r="I68" s="4"/>
      <c r="J68" s="4"/>
      <c r="K68" s="2">
        <f ca="1">SUM(MG_2[[#This Row],[MASUK]]-SUM(MG_2[[#This Row],[KELUAR]:[BONGKAR]]))</f>
        <v>1</v>
      </c>
    </row>
    <row r="69" spans="1:11" x14ac:dyDescent="0.25">
      <c r="A69">
        <v>68</v>
      </c>
      <c r="B69">
        <f ca="1">MATCH(MG_2[ID_2],Table1[ID_2],0)</f>
        <v>237</v>
      </c>
      <c r="C69" t="e">
        <f ca="1">INDEX(#REF!,MG_2[//])</f>
        <v>#REF!</v>
      </c>
      <c r="D69" t="str">
        <f ca="1">INDEX(Table1[NB BM],MG_2[//])</f>
        <v>Binder clip Kenko 107</v>
      </c>
      <c r="E69" t="str">
        <f ca="1">INDEX(Table1[FAKTUR],MG_2[//])</f>
        <v>ARTO MORO</v>
      </c>
      <c r="F69" t="str">
        <f ca="1">INDEX(Table1[SUPPLIER],MG_2[//])</f>
        <v>KENKO</v>
      </c>
      <c r="G69" s="2">
        <f ca="1">INDEX(Table1[CTN_MG_2],MG_2[//])</f>
        <v>1</v>
      </c>
      <c r="H69" s="2" t="str">
        <f ca="1">INDEX(Table1[QTY_ECER_MG_2],MG_2[[#This Row],[//]])&amp;" "&amp;INDEX(Table1[STN_ECER_MG_2],MG_2[[#This Row],[//]])</f>
        <v xml:space="preserve"> </v>
      </c>
      <c r="I69" s="4"/>
      <c r="J69" s="4"/>
      <c r="K69" s="2">
        <f ca="1">SUM(MG_2[[#This Row],[MASUK]]-SUM(MG_2[[#This Row],[KELUAR]:[BONGKAR]]))</f>
        <v>1</v>
      </c>
    </row>
    <row r="70" spans="1:11" x14ac:dyDescent="0.25">
      <c r="A70">
        <v>69</v>
      </c>
      <c r="B70">
        <f ca="1">MATCH(MG_2[ID_2],Table1[ID_2],0)</f>
        <v>238</v>
      </c>
      <c r="C70" t="e">
        <f ca="1">INDEX(#REF!,MG_2[//])</f>
        <v>#REF!</v>
      </c>
      <c r="D70" t="str">
        <f ca="1">INDEX(Table1[NB BM],MG_2[//])</f>
        <v>Binder clip Kenko 111</v>
      </c>
      <c r="E70" t="str">
        <f ca="1">INDEX(Table1[FAKTUR],MG_2[//])</f>
        <v>ARTO MORO</v>
      </c>
      <c r="F70" t="str">
        <f ca="1">INDEX(Table1[SUPPLIER],MG_2[//])</f>
        <v>KENKO</v>
      </c>
      <c r="G70" s="2">
        <f ca="1">INDEX(Table1[CTN_MG_2],MG_2[//])</f>
        <v>1</v>
      </c>
      <c r="H70" s="2" t="str">
        <f ca="1">INDEX(Table1[QTY_ECER_MG_2],MG_2[[#This Row],[//]])&amp;" "&amp;INDEX(Table1[STN_ECER_MG_2],MG_2[[#This Row],[//]])</f>
        <v xml:space="preserve"> </v>
      </c>
      <c r="I70" s="4"/>
      <c r="J70" s="4"/>
      <c r="K70" s="2">
        <f ca="1">SUM(MG_2[[#This Row],[MASUK]]-SUM(MG_2[[#This Row],[KELUAR]:[BONGKAR]]))</f>
        <v>1</v>
      </c>
    </row>
    <row r="71" spans="1:11" x14ac:dyDescent="0.25">
      <c r="A71">
        <v>70</v>
      </c>
      <c r="B71">
        <f ca="1">MATCH(MG_2[ID_2],Table1[ID_2],0)</f>
        <v>239</v>
      </c>
      <c r="C71" t="e">
        <f ca="1">INDEX(#REF!,MG_2[//])</f>
        <v>#REF!</v>
      </c>
      <c r="D71" t="str">
        <f ca="1">INDEX(Table1[NB BM],MG_2[//])</f>
        <v>Isi cutter Kenko L-150 Besar</v>
      </c>
      <c r="E71" t="str">
        <f ca="1">INDEX(Table1[FAKTUR],MG_2[//])</f>
        <v>ARTO MORO</v>
      </c>
      <c r="F71" t="str">
        <f ca="1">INDEX(Table1[SUPPLIER],MG_2[//])</f>
        <v>KENKO</v>
      </c>
      <c r="G71" s="2">
        <f ca="1">INDEX(Table1[CTN_MG_2],MG_2[//])</f>
        <v>5</v>
      </c>
      <c r="H71" s="2" t="str">
        <f ca="1">INDEX(Table1[QTY_ECER_MG_2],MG_2[[#This Row],[//]])&amp;" "&amp;INDEX(Table1[STN_ECER_MG_2],MG_2[[#This Row],[//]])</f>
        <v xml:space="preserve"> </v>
      </c>
      <c r="I71" s="4"/>
      <c r="J71" s="4"/>
      <c r="K71" s="2">
        <f ca="1">SUM(MG_2[[#This Row],[MASUK]]-SUM(MG_2[[#This Row],[KELUAR]:[BONGKAR]]))</f>
        <v>5</v>
      </c>
    </row>
    <row r="72" spans="1:11" x14ac:dyDescent="0.25">
      <c r="A72">
        <v>71</v>
      </c>
      <c r="B72">
        <f ca="1">MATCH(MG_2[ID_2],Table1[ID_2],0)</f>
        <v>240</v>
      </c>
      <c r="C72" t="e">
        <f ca="1">INDEX(#REF!,MG_2[//])</f>
        <v>#REF!</v>
      </c>
      <c r="D72" t="str">
        <f ca="1">INDEX(Table1[NB BM],MG_2[//])</f>
        <v>Tipe-ex Kenko KE-107 M</v>
      </c>
      <c r="E72" t="str">
        <f ca="1">INDEX(Table1[FAKTUR],MG_2[//])</f>
        <v>ARTO MORO</v>
      </c>
      <c r="F72" t="str">
        <f ca="1">INDEX(Table1[SUPPLIER],MG_2[//])</f>
        <v>KENKO</v>
      </c>
      <c r="G72" s="2">
        <f ca="1">INDEX(Table1[CTN_MG_2],MG_2[//])</f>
        <v>2</v>
      </c>
      <c r="H72" s="2" t="str">
        <f ca="1">INDEX(Table1[QTY_ECER_MG_2],MG_2[[#This Row],[//]])&amp;" "&amp;INDEX(Table1[STN_ECER_MG_2],MG_2[[#This Row],[//]])</f>
        <v xml:space="preserve"> </v>
      </c>
      <c r="I72" s="4"/>
      <c r="J72" s="4"/>
      <c r="K72" s="2">
        <f ca="1">SUM(MG_2[[#This Row],[MASUK]]-SUM(MG_2[[#This Row],[KELUAR]:[BONGKAR]]))</f>
        <v>2</v>
      </c>
    </row>
    <row r="73" spans="1:11" x14ac:dyDescent="0.25">
      <c r="A73">
        <v>72</v>
      </c>
      <c r="B73">
        <f ca="1">MATCH(MG_2[ID_2],Table1[ID_2],0)</f>
        <v>241</v>
      </c>
      <c r="C73" t="e">
        <f ca="1">INDEX(#REF!,MG_2[//])</f>
        <v>#REF!</v>
      </c>
      <c r="D73" t="str">
        <f ca="1">INDEX(Table1[NB BM],MG_2[//])</f>
        <v>Tipe-ex Kenko KE-108</v>
      </c>
      <c r="E73" t="str">
        <f ca="1">INDEX(Table1[FAKTUR],MG_2[//])</f>
        <v>ARTO MORO</v>
      </c>
      <c r="F73" t="str">
        <f ca="1">INDEX(Table1[SUPPLIER],MG_2[//])</f>
        <v>KENKO</v>
      </c>
      <c r="G73" s="2">
        <f ca="1">INDEX(Table1[CTN_MG_2],MG_2[//])</f>
        <v>2</v>
      </c>
      <c r="H73" s="2" t="str">
        <f ca="1">INDEX(Table1[QTY_ECER_MG_2],MG_2[[#This Row],[//]])&amp;" "&amp;INDEX(Table1[STN_ECER_MG_2],MG_2[[#This Row],[//]])</f>
        <v xml:space="preserve"> </v>
      </c>
      <c r="I73" s="4"/>
      <c r="J73" s="4"/>
      <c r="K73" s="2">
        <f ca="1">SUM(MG_2[[#This Row],[MASUK]]-SUM(MG_2[[#This Row],[KELUAR]:[BONGKAR]]))</f>
        <v>2</v>
      </c>
    </row>
    <row r="74" spans="1:11" x14ac:dyDescent="0.25">
      <c r="A74">
        <v>73</v>
      </c>
      <c r="B74">
        <f ca="1">MATCH(MG_2[ID_2],Table1[ID_2],0)</f>
        <v>242</v>
      </c>
      <c r="C74" t="e">
        <f ca="1">INDEX(#REF!,MG_2[//])</f>
        <v>#REF!</v>
      </c>
      <c r="D74" t="str">
        <f ca="1">INDEX(Table1[NB BM],MG_2[//])</f>
        <v>Dispenser Kenko TD-323</v>
      </c>
      <c r="E74" t="str">
        <f ca="1">INDEX(Table1[FAKTUR],MG_2[//])</f>
        <v>ARTO MORO</v>
      </c>
      <c r="F74" t="str">
        <f ca="1">INDEX(Table1[SUPPLIER],MG_2[//])</f>
        <v>KENKO</v>
      </c>
      <c r="G74" s="2">
        <f ca="1">INDEX(Table1[CTN_MG_2],MG_2[//])</f>
        <v>10</v>
      </c>
      <c r="H74" s="2" t="str">
        <f ca="1">INDEX(Table1[QTY_ECER_MG_2],MG_2[[#This Row],[//]])&amp;" "&amp;INDEX(Table1[STN_ECER_MG_2],MG_2[[#This Row],[//]])</f>
        <v xml:space="preserve"> </v>
      </c>
      <c r="I74" s="4"/>
      <c r="J74" s="4"/>
      <c r="K74" s="2">
        <f ca="1">SUM(MG_2[[#This Row],[MASUK]]-SUM(MG_2[[#This Row],[KELUAR]:[BONGKAR]]))</f>
        <v>10</v>
      </c>
    </row>
    <row r="75" spans="1:11" x14ac:dyDescent="0.25">
      <c r="A75">
        <v>74</v>
      </c>
      <c r="B75">
        <f ca="1">MATCH(MG_2[ID_2],Table1[ID_2],0)</f>
        <v>243</v>
      </c>
      <c r="C75" t="e">
        <f ca="1">INDEX(#REF!,MG_2[//])</f>
        <v>#REF!</v>
      </c>
      <c r="D75" t="str">
        <f ca="1">INDEX(Table1[NB BM],MG_2[//])</f>
        <v>Mech pen Kenko MP-01</v>
      </c>
      <c r="E75" t="str">
        <f ca="1">INDEX(Table1[FAKTUR],MG_2[//])</f>
        <v>ARTO MORO</v>
      </c>
      <c r="F75" t="str">
        <f ca="1">INDEX(Table1[SUPPLIER],MG_2[//])</f>
        <v>KENKO</v>
      </c>
      <c r="G75" s="2">
        <f ca="1">INDEX(Table1[CTN_MG_2],MG_2[//])</f>
        <v>2</v>
      </c>
      <c r="H75" s="2" t="str">
        <f ca="1">INDEX(Table1[QTY_ECER_MG_2],MG_2[[#This Row],[//]])&amp;" "&amp;INDEX(Table1[STN_ECER_MG_2],MG_2[[#This Row],[//]])</f>
        <v xml:space="preserve"> </v>
      </c>
      <c r="I75" s="4"/>
      <c r="J75" s="4"/>
      <c r="K75" s="2">
        <f ca="1">SUM(MG_2[[#This Row],[MASUK]]-SUM(MG_2[[#This Row],[KELUAR]:[BONGKAR]]))</f>
        <v>2</v>
      </c>
    </row>
    <row r="76" spans="1:11" x14ac:dyDescent="0.25">
      <c r="A76">
        <v>75</v>
      </c>
      <c r="B76">
        <f ca="1">MATCH(MG_2[ID_2],Table1[ID_2],0)</f>
        <v>244</v>
      </c>
      <c r="C76" t="e">
        <f ca="1">INDEX(#REF!,MG_2[//])</f>
        <v>#REF!</v>
      </c>
      <c r="D76" t="str">
        <f ca="1">INDEX(Table1[NB BM],MG_2[//])</f>
        <v>Stapler Kenko HD-50</v>
      </c>
      <c r="E76" t="str">
        <f ca="1">INDEX(Table1[FAKTUR],MG_2[//])</f>
        <v>ARTO MORO</v>
      </c>
      <c r="F76" t="str">
        <f ca="1">INDEX(Table1[SUPPLIER],MG_2[//])</f>
        <v>KENKO</v>
      </c>
      <c r="G76" s="2">
        <f ca="1">INDEX(Table1[CTN_MG_2],MG_2[//])</f>
        <v>2</v>
      </c>
      <c r="H76" s="2" t="str">
        <f ca="1">INDEX(Table1[QTY_ECER_MG_2],MG_2[[#This Row],[//]])&amp;" "&amp;INDEX(Table1[STN_ECER_MG_2],MG_2[[#This Row],[//]])</f>
        <v xml:space="preserve"> </v>
      </c>
      <c r="I76" s="4"/>
      <c r="J76" s="4"/>
      <c r="K76" s="2">
        <f ca="1">SUM(MG_2[[#This Row],[MASUK]]-SUM(MG_2[[#This Row],[KELUAR]:[BONGKAR]]))</f>
        <v>2</v>
      </c>
    </row>
    <row r="77" spans="1:11" x14ac:dyDescent="0.25">
      <c r="A77">
        <v>76</v>
      </c>
      <c r="B77">
        <f ca="1">MATCH(MG_2[ID_2],Table1[ID_2],0)</f>
        <v>245</v>
      </c>
      <c r="C77" t="e">
        <f ca="1">INDEX(#REF!,MG_2[//])</f>
        <v>#REF!</v>
      </c>
      <c r="D77" t="str">
        <f ca="1">INDEX(Table1[NB BM],MG_2[//])</f>
        <v>Tipe-ex Kenko KE-01</v>
      </c>
      <c r="E77" t="str">
        <f ca="1">INDEX(Table1[FAKTUR],MG_2[//])</f>
        <v>ARTO MORO</v>
      </c>
      <c r="F77" t="str">
        <f ca="1">INDEX(Table1[SUPPLIER],MG_2[//])</f>
        <v>KENKO</v>
      </c>
      <c r="G77" s="2">
        <f ca="1">INDEX(Table1[CTN_MG_2],MG_2[//])</f>
        <v>7</v>
      </c>
      <c r="H77" s="2" t="str">
        <f ca="1">INDEX(Table1[QTY_ECER_MG_2],MG_2[[#This Row],[//]])&amp;" "&amp;INDEX(Table1[STN_ECER_MG_2],MG_2[[#This Row],[//]])</f>
        <v xml:space="preserve"> </v>
      </c>
      <c r="I77" s="4"/>
      <c r="J77" s="4"/>
      <c r="K77" s="2">
        <f ca="1">SUM(MG_2[[#This Row],[MASUK]]-SUM(MG_2[[#This Row],[KELUAR]:[BONGKAR]]))</f>
        <v>7</v>
      </c>
    </row>
    <row r="78" spans="1:11" x14ac:dyDescent="0.25">
      <c r="A78">
        <v>77</v>
      </c>
      <c r="B78">
        <f ca="1">MATCH(MG_2[ID_2],Table1[ID_2],0)</f>
        <v>246</v>
      </c>
      <c r="C78" t="e">
        <f ca="1">INDEX(#REF!,MG_2[//])</f>
        <v>#REF!</v>
      </c>
      <c r="D78" t="str">
        <f ca="1">INDEX(Table1[NB BM],MG_2[//])</f>
        <v>Pocket note Kenko PN-404</v>
      </c>
      <c r="E78" t="str">
        <f ca="1">INDEX(Table1[FAKTUR],MG_2[//])</f>
        <v>ARTO MORO</v>
      </c>
      <c r="F78" t="str">
        <f ca="1">INDEX(Table1[SUPPLIER],MG_2[//])</f>
        <v>KENKO</v>
      </c>
      <c r="G78" s="2">
        <f ca="1">INDEX(Table1[CTN_MG_2],MG_2[//])</f>
        <v>1</v>
      </c>
      <c r="H78" s="2" t="str">
        <f ca="1">INDEX(Table1[QTY_ECER_MG_2],MG_2[[#This Row],[//]])&amp;" "&amp;INDEX(Table1[STN_ECER_MG_2],MG_2[[#This Row],[//]])</f>
        <v xml:space="preserve"> </v>
      </c>
      <c r="I78" s="4"/>
      <c r="J78" s="4"/>
      <c r="K78" s="2">
        <f ca="1">SUM(MG_2[[#This Row],[MASUK]]-SUM(MG_2[[#This Row],[KELUAR]:[BONGKAR]]))</f>
        <v>1</v>
      </c>
    </row>
    <row r="79" spans="1:11" x14ac:dyDescent="0.25">
      <c r="A79">
        <v>78</v>
      </c>
      <c r="B79">
        <f ca="1">MATCH(MG_2[ID_2],Table1[ID_2],0)</f>
        <v>247</v>
      </c>
      <c r="C79" t="e">
        <f ca="1">INDEX(#REF!,MG_2[//])</f>
        <v>#REF!</v>
      </c>
      <c r="D79" t="str">
        <f ca="1">INDEX(Table1[NB BM],MG_2[//])</f>
        <v>Lem cair Kenko LG-35</v>
      </c>
      <c r="E79" t="str">
        <f ca="1">INDEX(Table1[FAKTUR],MG_2[//])</f>
        <v>ARTO MORO</v>
      </c>
      <c r="F79" t="str">
        <f ca="1">INDEX(Table1[SUPPLIER],MG_2[//])</f>
        <v>KENKO</v>
      </c>
      <c r="G79" s="2">
        <f ca="1">INDEX(Table1[CTN_MG_2],MG_2[//])</f>
        <v>3</v>
      </c>
      <c r="H79" s="2" t="str">
        <f ca="1">INDEX(Table1[QTY_ECER_MG_2],MG_2[[#This Row],[//]])&amp;" "&amp;INDEX(Table1[STN_ECER_MG_2],MG_2[[#This Row],[//]])</f>
        <v xml:space="preserve"> </v>
      </c>
      <c r="I79" s="4"/>
      <c r="J79" s="4"/>
      <c r="K79" s="2">
        <f ca="1">SUM(MG_2[[#This Row],[MASUK]]-SUM(MG_2[[#This Row],[KELUAR]:[BONGKAR]]))</f>
        <v>3</v>
      </c>
    </row>
    <row r="80" spans="1:11" x14ac:dyDescent="0.25">
      <c r="A80">
        <v>79</v>
      </c>
      <c r="B80">
        <f ca="1">MATCH(MG_2[ID_2],Table1[ID_2],0)</f>
        <v>248</v>
      </c>
      <c r="C80" t="e">
        <f ca="1">INDEX(#REF!,MG_2[//])</f>
        <v>#REF!</v>
      </c>
      <c r="D80" t="str">
        <f ca="1">INDEX(Table1[NB BM],MG_2[//])</f>
        <v>Pc Magnit  AC-1762 (22x7.5)</v>
      </c>
      <c r="E80" t="str">
        <f ca="1">INDEX(Table1[FAKTUR],MG_2[//])</f>
        <v>ARTO MORO</v>
      </c>
      <c r="F80" t="str">
        <f ca="1">INDEX(Table1[SUPPLIER],MG_2[//])</f>
        <v>SAMUDERA ANGKASA JAYA</v>
      </c>
      <c r="G80" s="2">
        <f ca="1">INDEX(Table1[CTN_MG_2],MG_2[//])</f>
        <v>3</v>
      </c>
      <c r="H80" s="2" t="str">
        <f ca="1">INDEX(Table1[QTY_ECER_MG_2],MG_2[[#This Row],[//]])&amp;" "&amp;INDEX(Table1[STN_ECER_MG_2],MG_2[[#This Row],[//]])</f>
        <v xml:space="preserve"> </v>
      </c>
      <c r="I80" s="4"/>
      <c r="J80" s="4"/>
      <c r="K80" s="2">
        <f ca="1">SUM(MG_2[[#This Row],[MASUK]]-SUM(MG_2[[#This Row],[KELUAR]:[BONGKAR]]))</f>
        <v>3</v>
      </c>
    </row>
    <row r="81" spans="1:11" x14ac:dyDescent="0.25">
      <c r="A81">
        <v>80</v>
      </c>
      <c r="B81">
        <f ca="1">MATCH(MG_2[ID_2],Table1[ID_2],0)</f>
        <v>249</v>
      </c>
      <c r="C81" t="e">
        <f ca="1">INDEX(#REF!,MG_2[//])</f>
        <v>#REF!</v>
      </c>
      <c r="D81" t="str">
        <f ca="1">INDEX(Table1[NB BM],MG_2[//])</f>
        <v>Pc Magnit FC-1757 (22x7.5)</v>
      </c>
      <c r="E81" t="str">
        <f ca="1">INDEX(Table1[FAKTUR],MG_2[//])</f>
        <v>ARTO MORO</v>
      </c>
      <c r="F81" t="str">
        <f ca="1">INDEX(Table1[SUPPLIER],MG_2[//])</f>
        <v>SAMUDERA ANGKASA JAYA</v>
      </c>
      <c r="G81" s="2">
        <f ca="1">INDEX(Table1[CTN_MG_2],MG_2[//])</f>
        <v>2</v>
      </c>
      <c r="H81" s="2" t="str">
        <f ca="1">INDEX(Table1[QTY_ECER_MG_2],MG_2[[#This Row],[//]])&amp;" "&amp;INDEX(Table1[STN_ECER_MG_2],MG_2[[#This Row],[//]])</f>
        <v xml:space="preserve"> </v>
      </c>
      <c r="I81" s="4"/>
      <c r="J81" s="4"/>
      <c r="K81" s="2">
        <f ca="1">SUM(MG_2[[#This Row],[MASUK]]-SUM(MG_2[[#This Row],[KELUAR]:[BONGKAR]]))</f>
        <v>2</v>
      </c>
    </row>
    <row r="82" spans="1:11" x14ac:dyDescent="0.25">
      <c r="A82">
        <v>81</v>
      </c>
      <c r="B82">
        <f ca="1">MATCH(MG_2[ID_2],Table1[ID_2],0)</f>
        <v>250</v>
      </c>
      <c r="C82" t="e">
        <f ca="1">INDEX(#REF!,MG_2[//])</f>
        <v>#REF!</v>
      </c>
      <c r="D82" t="str">
        <f ca="1">INDEX(Table1[NB BM],MG_2[//])</f>
        <v>Pc Magnit FX-2210 Metalik Lebar (22x10)</v>
      </c>
      <c r="E82" t="str">
        <f ca="1">INDEX(Table1[FAKTUR],MG_2[//])</f>
        <v>ARTO MORO</v>
      </c>
      <c r="F82" t="str">
        <f ca="1">INDEX(Table1[SUPPLIER],MG_2[//])</f>
        <v>SAMUDERA ANGKASA JAYA</v>
      </c>
      <c r="G82" s="2">
        <f ca="1">INDEX(Table1[CTN_MG_2],MG_2[//])</f>
        <v>1</v>
      </c>
      <c r="H82" s="2" t="str">
        <f ca="1">INDEX(Table1[QTY_ECER_MG_2],MG_2[[#This Row],[//]])&amp;" "&amp;INDEX(Table1[STN_ECER_MG_2],MG_2[[#This Row],[//]])</f>
        <v xml:space="preserve"> </v>
      </c>
      <c r="I82" s="4"/>
      <c r="J82" s="4"/>
      <c r="K82" s="2">
        <f ca="1">SUM(MG_2[[#This Row],[MASUK]]-SUM(MG_2[[#This Row],[KELUAR]:[BONGKAR]]))</f>
        <v>1</v>
      </c>
    </row>
    <row r="83" spans="1:11" x14ac:dyDescent="0.25">
      <c r="A83">
        <v>82</v>
      </c>
      <c r="B83">
        <f ca="1">MATCH(MG_2[ID_2],Table1[ID_2],0)</f>
        <v>251</v>
      </c>
      <c r="C83" t="e">
        <f ca="1">INDEX(#REF!,MG_2[//])</f>
        <v>#REF!</v>
      </c>
      <c r="D83" t="str">
        <f ca="1">INDEX(Table1[NB BM],MG_2[//])</f>
        <v>Bp gel TF-1190 hitek 0.3mm hitam</v>
      </c>
      <c r="E83" t="str">
        <f ca="1">INDEX(Table1[FAKTUR],MG_2[//])</f>
        <v>UNTANA</v>
      </c>
      <c r="F83" t="str">
        <f ca="1">INDEX(Table1[SUPPLIER],MG_2[//])</f>
        <v>DUTA BUANA</v>
      </c>
      <c r="G83" s="2">
        <f ca="1">INDEX(Table1[CTN_MG_2],MG_2[//])</f>
        <v>7</v>
      </c>
      <c r="H83" s="2" t="str">
        <f ca="1">INDEX(Table1[QTY_ECER_MG_2],MG_2[[#This Row],[//]])&amp;" "&amp;INDEX(Table1[STN_ECER_MG_2],MG_2[[#This Row],[//]])</f>
        <v xml:space="preserve"> </v>
      </c>
      <c r="I83" s="4"/>
      <c r="J83" s="4"/>
      <c r="K83" s="2">
        <f ca="1">SUM(MG_2[[#This Row],[MASUK]]-SUM(MG_2[[#This Row],[KELUAR]:[BONGKAR]]))</f>
        <v>7</v>
      </c>
    </row>
    <row r="84" spans="1:11" x14ac:dyDescent="0.25">
      <c r="A84">
        <v>83</v>
      </c>
      <c r="B84">
        <f ca="1">MATCH(MG_2[ID_2],Table1[ID_2],0)</f>
        <v>252</v>
      </c>
      <c r="C84" t="e">
        <f ca="1">INDEX(#REF!,MG_2[//])</f>
        <v>#REF!</v>
      </c>
      <c r="D84" t="str">
        <f ca="1">INDEX(Table1[NB BM],MG_2[//])</f>
        <v>Bp gel TF-3115 hitek knock 0.3mm</v>
      </c>
      <c r="E84" t="str">
        <f ca="1">INDEX(Table1[FAKTUR],MG_2[//])</f>
        <v>UNTANA</v>
      </c>
      <c r="F84" t="str">
        <f ca="1">INDEX(Table1[SUPPLIER],MG_2[//])</f>
        <v>DUTA BUANA</v>
      </c>
      <c r="G84" s="2">
        <f ca="1">INDEX(Table1[CTN_MG_2],MG_2[//])</f>
        <v>5</v>
      </c>
      <c r="H84" s="2" t="str">
        <f ca="1">INDEX(Table1[QTY_ECER_MG_2],MG_2[[#This Row],[//]])&amp;" "&amp;INDEX(Table1[STN_ECER_MG_2],MG_2[[#This Row],[//]])</f>
        <v xml:space="preserve"> </v>
      </c>
      <c r="I84" s="4"/>
      <c r="J84" s="4"/>
      <c r="K84" s="2">
        <f ca="1">SUM(MG_2[[#This Row],[MASUK]]-SUM(MG_2[[#This Row],[KELUAR]:[BONGKAR]]))</f>
        <v>5</v>
      </c>
    </row>
    <row r="85" spans="1:11" x14ac:dyDescent="0.25">
      <c r="A85">
        <v>84</v>
      </c>
      <c r="B85">
        <f ca="1">MATCH(MG_2[ID_2],Table1[ID_2],0)</f>
        <v>253</v>
      </c>
      <c r="C85" t="e">
        <f ca="1">INDEX(#REF!,MG_2[//])</f>
        <v>#REF!</v>
      </c>
      <c r="D85" t="str">
        <f ca="1">INDEX(Table1[NB BM],MG_2[//])</f>
        <v>Name Tag Dus Merah 301</v>
      </c>
      <c r="E85" t="str">
        <f ca="1">INDEX(Table1[FAKTUR],MG_2[//])</f>
        <v>UNTANA</v>
      </c>
      <c r="F85" t="str">
        <f ca="1">INDEX(Table1[SUPPLIER],MG_2[//])</f>
        <v>ETJ</v>
      </c>
      <c r="G85" s="2">
        <f ca="1">INDEX(Table1[CTN_MG_2],MG_2[//])</f>
        <v>3</v>
      </c>
      <c r="H85" s="2" t="str">
        <f ca="1">INDEX(Table1[QTY_ECER_MG_2],MG_2[[#This Row],[//]])&amp;" "&amp;INDEX(Table1[STN_ECER_MG_2],MG_2[[#This Row],[//]])</f>
        <v xml:space="preserve"> </v>
      </c>
      <c r="I85" s="4"/>
      <c r="J85" s="4"/>
      <c r="K85" s="2">
        <f ca="1">SUM(MG_2[[#This Row],[MASUK]]-SUM(MG_2[[#This Row],[KELUAR]:[BONGKAR]]))</f>
        <v>3</v>
      </c>
    </row>
    <row r="86" spans="1:11" x14ac:dyDescent="0.25">
      <c r="A86">
        <v>85</v>
      </c>
      <c r="B86">
        <f ca="1">MATCH(MG_2[ID_2],Table1[ID_2],0)</f>
        <v>254</v>
      </c>
      <c r="C86" t="e">
        <f ca="1">INDEX(#REF!,MG_2[//])</f>
        <v>#REF!</v>
      </c>
      <c r="D86" t="str">
        <f ca="1">INDEX(Table1[NB BM],MG_2[//])</f>
        <v>Sticker Nama Fancy Holo</v>
      </c>
      <c r="E86" t="str">
        <f ca="1">INDEX(Table1[FAKTUR],MG_2[//])</f>
        <v>UNTANA</v>
      </c>
      <c r="F86" t="str">
        <f ca="1">INDEX(Table1[SUPPLIER],MG_2[//])</f>
        <v>SAPUTRO OFFICE</v>
      </c>
      <c r="G86" s="2">
        <f ca="1">INDEX(Table1[CTN_MG_2],MG_2[//])</f>
        <v>9</v>
      </c>
      <c r="H86" s="2" t="str">
        <f ca="1">INDEX(Table1[QTY_ECER_MG_2],MG_2[[#This Row],[//]])&amp;" "&amp;INDEX(Table1[STN_ECER_MG_2],MG_2[[#This Row],[//]])</f>
        <v xml:space="preserve"> </v>
      </c>
      <c r="I86" s="4"/>
      <c r="J86" s="4"/>
      <c r="K86" s="2">
        <f ca="1">SUM(MG_2[[#This Row],[MASUK]]-SUM(MG_2[[#This Row],[KELUAR]:[BONGKAR]]))</f>
        <v>9</v>
      </c>
    </row>
    <row r="87" spans="1:11" x14ac:dyDescent="0.25">
      <c r="A87">
        <v>86</v>
      </c>
      <c r="B87">
        <f ca="1">MATCH(MG_2[ID_2],Table1[ID_2],0)</f>
        <v>255</v>
      </c>
      <c r="C87" t="e">
        <f ca="1">INDEX(#REF!,MG_2[//])</f>
        <v>#REF!</v>
      </c>
      <c r="D87" t="str">
        <f ca="1">INDEX(Table1[NB BM],MG_2[//])</f>
        <v>Sticker Nama Fancy Holo</v>
      </c>
      <c r="E87" t="str">
        <f ca="1">INDEX(Table1[FAKTUR],MG_2[//])</f>
        <v>UNTANA</v>
      </c>
      <c r="F87" t="str">
        <f ca="1">INDEX(Table1[SUPPLIER],MG_2[//])</f>
        <v>SAPUTRO OFFICE</v>
      </c>
      <c r="G87" s="2">
        <f ca="1">INDEX(Table1[CTN_MG_2],MG_2[//])</f>
        <v>4</v>
      </c>
      <c r="H87" s="2" t="str">
        <f ca="1">INDEX(Table1[QTY_ECER_MG_2],MG_2[[#This Row],[//]])&amp;" "&amp;INDEX(Table1[STN_ECER_MG_2],MG_2[[#This Row],[//]])</f>
        <v xml:space="preserve"> </v>
      </c>
      <c r="I87" s="4"/>
      <c r="J87" s="4"/>
      <c r="K87" s="2">
        <f ca="1">SUM(MG_2[[#This Row],[MASUK]]-SUM(MG_2[[#This Row],[KELUAR]:[BONGKAR]]))</f>
        <v>4</v>
      </c>
    </row>
    <row r="88" spans="1:11" x14ac:dyDescent="0.25">
      <c r="A88">
        <v>87</v>
      </c>
      <c r="B88">
        <f ca="1">MATCH(MG_2[ID_2],Table1[ID_2],0)</f>
        <v>256</v>
      </c>
      <c r="C88" t="e">
        <f ca="1">INDEX(#REF!,MG_2[//])</f>
        <v>#REF!</v>
      </c>
      <c r="D88" t="str">
        <f ca="1">INDEX(Table1[NB BM],MG_2[//])</f>
        <v>Gunting Kenko SC-828</v>
      </c>
      <c r="E88" t="str">
        <f ca="1">INDEX(Table1[FAKTUR],MG_2[//])</f>
        <v>ARTO MORO</v>
      </c>
      <c r="F88" t="str">
        <f ca="1">INDEX(Table1[SUPPLIER],MG_2[//])</f>
        <v>KENKO</v>
      </c>
      <c r="G88" s="2">
        <f ca="1">INDEX(Table1[CTN_MG_2],MG_2[//])</f>
        <v>1</v>
      </c>
      <c r="H88" s="2" t="str">
        <f ca="1">INDEX(Table1[QTY_ECER_MG_2],MG_2[[#This Row],[//]])&amp;" "&amp;INDEX(Table1[STN_ECER_MG_2],MG_2[[#This Row],[//]])</f>
        <v xml:space="preserve"> </v>
      </c>
      <c r="I88" s="4"/>
      <c r="J88" s="4"/>
      <c r="K88" s="2">
        <f ca="1">SUM(MG_2[[#This Row],[MASUK]]-SUM(MG_2[[#This Row],[KELUAR]:[BONGKAR]]))</f>
        <v>1</v>
      </c>
    </row>
    <row r="89" spans="1:11" x14ac:dyDescent="0.25">
      <c r="A89">
        <v>88</v>
      </c>
      <c r="B89">
        <f ca="1">MATCH(MG_2[ID_2],Table1[ID_2],0)</f>
        <v>257</v>
      </c>
      <c r="C89" t="e">
        <f ca="1">INDEX(#REF!,MG_2[//])</f>
        <v>#REF!</v>
      </c>
      <c r="D89" t="str">
        <f ca="1">INDEX(Table1[NB BM],MG_2[//])</f>
        <v>Gunting Kenko SC-848 N</v>
      </c>
      <c r="E89" t="str">
        <f ca="1">INDEX(Table1[FAKTUR],MG_2[//])</f>
        <v>ARTO MORO</v>
      </c>
      <c r="F89" t="str">
        <f ca="1">INDEX(Table1[SUPPLIER],MG_2[//])</f>
        <v>KENKO</v>
      </c>
      <c r="G89" s="2">
        <f ca="1">INDEX(Table1[CTN_MG_2],MG_2[//])</f>
        <v>1</v>
      </c>
      <c r="H89" s="2" t="str">
        <f ca="1">INDEX(Table1[QTY_ECER_MG_2],MG_2[[#This Row],[//]])&amp;" "&amp;INDEX(Table1[STN_ECER_MG_2],MG_2[[#This Row],[//]])</f>
        <v xml:space="preserve"> </v>
      </c>
      <c r="I89" s="4"/>
      <c r="J89" s="4"/>
      <c r="K89" s="2">
        <f ca="1">SUM(MG_2[[#This Row],[MASUK]]-SUM(MG_2[[#This Row],[KELUAR]:[BONGKAR]]))</f>
        <v>1</v>
      </c>
    </row>
    <row r="90" spans="1:11" x14ac:dyDescent="0.25">
      <c r="A90">
        <v>89</v>
      </c>
      <c r="B90">
        <f ca="1">MATCH(MG_2[ID_2],Table1[ID_2],0)</f>
        <v>258</v>
      </c>
      <c r="C90" t="e">
        <f ca="1">INDEX(#REF!,MG_2[//])</f>
        <v>#REF!</v>
      </c>
      <c r="D90" t="str">
        <f ca="1">INDEX(Table1[NB BM],MG_2[//])</f>
        <v>Tipe-ex Kenko KE-01</v>
      </c>
      <c r="E90" t="str">
        <f ca="1">INDEX(Table1[FAKTUR],MG_2[//])</f>
        <v>ARTO MORO</v>
      </c>
      <c r="F90" t="str">
        <f ca="1">INDEX(Table1[SUPPLIER],MG_2[//])</f>
        <v>KENKO</v>
      </c>
      <c r="G90" s="2">
        <f ca="1">INDEX(Table1[CTN_MG_2],MG_2[//])</f>
        <v>6</v>
      </c>
      <c r="H90" s="2" t="str">
        <f ca="1">INDEX(Table1[QTY_ECER_MG_2],MG_2[[#This Row],[//]])&amp;" "&amp;INDEX(Table1[STN_ECER_MG_2],MG_2[[#This Row],[//]])</f>
        <v xml:space="preserve"> </v>
      </c>
      <c r="I90" s="4"/>
      <c r="J90" s="4"/>
      <c r="K90" s="2">
        <f ca="1">SUM(MG_2[[#This Row],[MASUK]]-SUM(MG_2[[#This Row],[KELUAR]:[BONGKAR]]))</f>
        <v>6</v>
      </c>
    </row>
    <row r="91" spans="1:11" x14ac:dyDescent="0.25">
      <c r="A91">
        <v>90</v>
      </c>
      <c r="B91">
        <f ca="1">MATCH(MG_2[ID_2],Table1[ID_2],0)</f>
        <v>259</v>
      </c>
      <c r="C91" t="e">
        <f ca="1">INDEX(#REF!,MG_2[//])</f>
        <v>#REF!</v>
      </c>
      <c r="D91" t="str">
        <f ca="1">INDEX(Table1[NB BM],MG_2[//])</f>
        <v>Cutter Kenko A-300</v>
      </c>
      <c r="E91" t="str">
        <f ca="1">INDEX(Table1[FAKTUR],MG_2[//])</f>
        <v>ARTO MORO</v>
      </c>
      <c r="F91" t="str">
        <f ca="1">INDEX(Table1[SUPPLIER],MG_2[//])</f>
        <v>KENKO</v>
      </c>
      <c r="G91" s="2">
        <f ca="1">INDEX(Table1[CTN_MG_2],MG_2[//])</f>
        <v>3</v>
      </c>
      <c r="H91" s="2" t="str">
        <f ca="1">INDEX(Table1[QTY_ECER_MG_2],MG_2[[#This Row],[//]])&amp;" "&amp;INDEX(Table1[STN_ECER_MG_2],MG_2[[#This Row],[//]])</f>
        <v xml:space="preserve"> </v>
      </c>
      <c r="I91" s="4"/>
      <c r="J91" s="4"/>
      <c r="K91" s="2">
        <f ca="1">SUM(MG_2[[#This Row],[MASUK]]-SUM(MG_2[[#This Row],[KELUAR]:[BONGKAR]]))</f>
        <v>3</v>
      </c>
    </row>
    <row r="92" spans="1:11" x14ac:dyDescent="0.25">
      <c r="A92">
        <v>91</v>
      </c>
      <c r="B92">
        <f ca="1">MATCH(MG_2[ID_2],Table1[ID_2],0)</f>
        <v>260</v>
      </c>
      <c r="C92" t="e">
        <f ca="1">INDEX(#REF!,MG_2[//])</f>
        <v>#REF!</v>
      </c>
      <c r="D92" t="str">
        <f ca="1">INDEX(Table1[NB BM],MG_2[//])</f>
        <v>Mech pen Kenko MP-70</v>
      </c>
      <c r="E92" t="str">
        <f ca="1">INDEX(Table1[FAKTUR],MG_2[//])</f>
        <v>ARTO MORO</v>
      </c>
      <c r="F92" t="str">
        <f ca="1">INDEX(Table1[SUPPLIER],MG_2[//])</f>
        <v>KENKO</v>
      </c>
      <c r="G92" s="2">
        <f ca="1">INDEX(Table1[CTN_MG_2],MG_2[//])</f>
        <v>1</v>
      </c>
      <c r="H92" s="2" t="str">
        <f ca="1">INDEX(Table1[QTY_ECER_MG_2],MG_2[[#This Row],[//]])&amp;" "&amp;INDEX(Table1[STN_ECER_MG_2],MG_2[[#This Row],[//]])</f>
        <v xml:space="preserve"> </v>
      </c>
      <c r="I92" s="4"/>
      <c r="J92" s="4"/>
      <c r="K92" s="2">
        <f ca="1">SUM(MG_2[[#This Row],[MASUK]]-SUM(MG_2[[#This Row],[KELUAR]:[BONGKAR]]))</f>
        <v>1</v>
      </c>
    </row>
    <row r="93" spans="1:11" x14ac:dyDescent="0.25">
      <c r="A93">
        <v>92</v>
      </c>
      <c r="B93">
        <f ca="1">MATCH(MG_2[ID_2],Table1[ID_2],0)</f>
        <v>261</v>
      </c>
      <c r="C93" t="e">
        <f ca="1">INDEX(#REF!,MG_2[//])</f>
        <v>#REF!</v>
      </c>
      <c r="D93" t="str">
        <f ca="1">INDEX(Table1[NB BM],MG_2[//])</f>
        <v>Lem Glupen Kenko GLP-01</v>
      </c>
      <c r="E93" t="str">
        <f ca="1">INDEX(Table1[FAKTUR],MG_2[//])</f>
        <v>ARTO MORO</v>
      </c>
      <c r="F93" t="str">
        <f ca="1">INDEX(Table1[SUPPLIER],MG_2[//])</f>
        <v>KENKO</v>
      </c>
      <c r="G93" s="2">
        <f ca="1">INDEX(Table1[CTN_MG_2],MG_2[//])</f>
        <v>1</v>
      </c>
      <c r="H93" s="2" t="str">
        <f ca="1">INDEX(Table1[QTY_ECER_MG_2],MG_2[[#This Row],[//]])&amp;" "&amp;INDEX(Table1[STN_ECER_MG_2],MG_2[[#This Row],[//]])</f>
        <v xml:space="preserve"> </v>
      </c>
      <c r="I93" s="4"/>
      <c r="J93" s="4"/>
      <c r="K93" s="2">
        <f ca="1">SUM(MG_2[[#This Row],[MASUK]]-SUM(MG_2[[#This Row],[KELUAR]:[BONGKAR]]))</f>
        <v>1</v>
      </c>
    </row>
    <row r="94" spans="1:11" x14ac:dyDescent="0.25">
      <c r="A94">
        <v>93</v>
      </c>
      <c r="B94">
        <f ca="1">MATCH(MG_2[ID_2],Table1[ID_2],0)</f>
        <v>262</v>
      </c>
      <c r="C94" t="e">
        <f ca="1">INDEX(#REF!,MG_2[//])</f>
        <v>#REF!</v>
      </c>
      <c r="D94" t="str">
        <f ca="1">INDEX(Table1[NB BM],MG_2[//])</f>
        <v>Stapler Kenko HD-10 S mini</v>
      </c>
      <c r="E94" t="str">
        <f ca="1">INDEX(Table1[FAKTUR],MG_2[//])</f>
        <v>ARTO MORO</v>
      </c>
      <c r="F94" t="str">
        <f ca="1">INDEX(Table1[SUPPLIER],MG_2[//])</f>
        <v>KENKO</v>
      </c>
      <c r="G94" s="2">
        <f ca="1">INDEX(Table1[CTN_MG_2],MG_2[//])</f>
        <v>2</v>
      </c>
      <c r="H94" s="2" t="str">
        <f ca="1">INDEX(Table1[QTY_ECER_MG_2],MG_2[[#This Row],[//]])&amp;" "&amp;INDEX(Table1[STN_ECER_MG_2],MG_2[[#This Row],[//]])</f>
        <v xml:space="preserve"> </v>
      </c>
      <c r="I94" s="4"/>
      <c r="J94" s="4"/>
      <c r="K94" s="2">
        <f ca="1">SUM(MG_2[[#This Row],[MASUK]]-SUM(MG_2[[#This Row],[KELUAR]:[BONGKAR]]))</f>
        <v>2</v>
      </c>
    </row>
    <row r="95" spans="1:11" x14ac:dyDescent="0.25">
      <c r="A95">
        <v>94</v>
      </c>
      <c r="B95">
        <f ca="1">MATCH(MG_2[ID_2],Table1[ID_2],0)</f>
        <v>263</v>
      </c>
      <c r="C95" t="e">
        <f ca="1">INDEX(#REF!,MG_2[//])</f>
        <v>#REF!</v>
      </c>
      <c r="D95" t="str">
        <f ca="1">INDEX(Table1[NB BM],MG_2[//])</f>
        <v>Bp Kenko KE-16 Dot N Dot hitam</v>
      </c>
      <c r="E95" t="str">
        <f ca="1">INDEX(Table1[FAKTUR],MG_2[//])</f>
        <v>ARTO MORO</v>
      </c>
      <c r="F95" t="str">
        <f ca="1">INDEX(Table1[SUPPLIER],MG_2[//])</f>
        <v>KENKO</v>
      </c>
      <c r="G95" s="2">
        <f ca="1">INDEX(Table1[CTN_MG_2],MG_2[//])</f>
        <v>3</v>
      </c>
      <c r="H95" s="2" t="str">
        <f ca="1">INDEX(Table1[QTY_ECER_MG_2],MG_2[[#This Row],[//]])&amp;" "&amp;INDEX(Table1[STN_ECER_MG_2],MG_2[[#This Row],[//]])</f>
        <v xml:space="preserve"> </v>
      </c>
      <c r="I95" s="4"/>
      <c r="J95" s="4"/>
      <c r="K95" s="2">
        <f ca="1">SUM(MG_2[[#This Row],[MASUK]]-SUM(MG_2[[#This Row],[KELUAR]:[BONGKAR]]))</f>
        <v>3</v>
      </c>
    </row>
    <row r="96" spans="1:11" x14ac:dyDescent="0.25">
      <c r="A96">
        <v>95</v>
      </c>
      <c r="B96">
        <f ca="1">MATCH(MG_2[ID_2],Table1[ID_2],0)</f>
        <v>264</v>
      </c>
      <c r="C96" t="e">
        <f ca="1">INDEX(#REF!,MG_2[//])</f>
        <v>#REF!</v>
      </c>
      <c r="D96" t="str">
        <f ca="1">INDEX(Table1[NB BM],MG_2[//])</f>
        <v>Tipe-ex Kenko KE-107 M</v>
      </c>
      <c r="E96" t="str">
        <f ca="1">INDEX(Table1[FAKTUR],MG_2[//])</f>
        <v>ARTO MORO</v>
      </c>
      <c r="F96" t="str">
        <f ca="1">INDEX(Table1[SUPPLIER],MG_2[//])</f>
        <v>KENKO</v>
      </c>
      <c r="G96" s="2">
        <f ca="1">INDEX(Table1[CTN_MG_2],MG_2[//])</f>
        <v>5</v>
      </c>
      <c r="H96" s="2" t="str">
        <f ca="1">INDEX(Table1[QTY_ECER_MG_2],MG_2[[#This Row],[//]])&amp;" "&amp;INDEX(Table1[STN_ECER_MG_2],MG_2[[#This Row],[//]])</f>
        <v xml:space="preserve"> </v>
      </c>
      <c r="I96" s="4"/>
      <c r="J96" s="4"/>
      <c r="K96" s="2">
        <f ca="1">SUM(MG_2[[#This Row],[MASUK]]-SUM(MG_2[[#This Row],[KELUAR]:[BONGKAR]]))</f>
        <v>5</v>
      </c>
    </row>
    <row r="97" spans="1:11" x14ac:dyDescent="0.25">
      <c r="A97">
        <v>96</v>
      </c>
      <c r="B97">
        <f ca="1">MATCH(MG_2[ID_2],Table1[ID_2],0)</f>
        <v>265</v>
      </c>
      <c r="C97" t="e">
        <f ca="1">INDEX(#REF!,MG_2[//])</f>
        <v>#REF!</v>
      </c>
      <c r="D97" t="str">
        <f ca="1">INDEX(Table1[NB BM],MG_2[//])</f>
        <v>Lem stick Kenko 8gr kecil</v>
      </c>
      <c r="E97" t="str">
        <f ca="1">INDEX(Table1[FAKTUR],MG_2[//])</f>
        <v>ARTO MORO</v>
      </c>
      <c r="F97" t="str">
        <f ca="1">INDEX(Table1[SUPPLIER],MG_2[//])</f>
        <v>KENKO</v>
      </c>
      <c r="G97" s="2">
        <f ca="1">INDEX(Table1[CTN_MG_2],MG_2[//])</f>
        <v>2</v>
      </c>
      <c r="H97" s="2" t="str">
        <f ca="1">INDEX(Table1[QTY_ECER_MG_2],MG_2[[#This Row],[//]])&amp;" "&amp;INDEX(Table1[STN_ECER_MG_2],MG_2[[#This Row],[//]])</f>
        <v xml:space="preserve"> </v>
      </c>
      <c r="I97" s="4"/>
      <c r="J97" s="4"/>
      <c r="K97" s="2">
        <f ca="1">SUM(MG_2[[#This Row],[MASUK]]-SUM(MG_2[[#This Row],[KELUAR]:[BONGKAR]]))</f>
        <v>2</v>
      </c>
    </row>
    <row r="98" spans="1:11" x14ac:dyDescent="0.25">
      <c r="A98">
        <v>97</v>
      </c>
      <c r="B98">
        <f ca="1">MATCH(MG_2[ID_2],Table1[ID_2],0)</f>
        <v>266</v>
      </c>
      <c r="C98" t="e">
        <f ca="1">INDEX(#REF!,MG_2[//])</f>
        <v>#REF!</v>
      </c>
      <c r="D98" t="str">
        <f ca="1">INDEX(Table1[NB BM],MG_2[//])</f>
        <v>Gunting Kenko SC-828</v>
      </c>
      <c r="E98" t="str">
        <f ca="1">INDEX(Table1[FAKTUR],MG_2[//])</f>
        <v>ARTO MORO</v>
      </c>
      <c r="F98" t="str">
        <f ca="1">INDEX(Table1[SUPPLIER],MG_2[//])</f>
        <v>KENKO</v>
      </c>
      <c r="G98" s="2">
        <f ca="1">INDEX(Table1[CTN_MG_2],MG_2[//])</f>
        <v>2</v>
      </c>
      <c r="H98" s="2" t="str">
        <f ca="1">INDEX(Table1[QTY_ECER_MG_2],MG_2[[#This Row],[//]])&amp;" "&amp;INDEX(Table1[STN_ECER_MG_2],MG_2[[#This Row],[//]])</f>
        <v xml:space="preserve"> </v>
      </c>
      <c r="I98" s="4"/>
      <c r="J98" s="4"/>
      <c r="K98" s="2">
        <f ca="1">SUM(MG_2[[#This Row],[MASUK]]-SUM(MG_2[[#This Row],[KELUAR]:[BONGKAR]]))</f>
        <v>2</v>
      </c>
    </row>
    <row r="99" spans="1:11" x14ac:dyDescent="0.25">
      <c r="A99">
        <v>98</v>
      </c>
      <c r="B99">
        <f ca="1">MATCH(MG_2[ID_2],Table1[ID_2],0)</f>
        <v>267</v>
      </c>
      <c r="C99" t="e">
        <f ca="1">INDEX(#REF!,MG_2[//])</f>
        <v>#REF!</v>
      </c>
      <c r="D99" t="str">
        <f ca="1">INDEX(Table1[NB BM],MG_2[//])</f>
        <v>Gunting Kenko SC-848 N</v>
      </c>
      <c r="E99" t="str">
        <f ca="1">INDEX(Table1[FAKTUR],MG_2[//])</f>
        <v>ARTO MORO</v>
      </c>
      <c r="F99" t="str">
        <f ca="1">INDEX(Table1[SUPPLIER],MG_2[//])</f>
        <v>KENKO</v>
      </c>
      <c r="G99" s="2">
        <f ca="1">INDEX(Table1[CTN_MG_2],MG_2[//])</f>
        <v>2</v>
      </c>
      <c r="H99" s="2" t="str">
        <f ca="1">INDEX(Table1[QTY_ECER_MG_2],MG_2[[#This Row],[//]])&amp;" "&amp;INDEX(Table1[STN_ECER_MG_2],MG_2[[#This Row],[//]])</f>
        <v xml:space="preserve"> </v>
      </c>
      <c r="I99" s="4"/>
      <c r="J99" s="4"/>
      <c r="K99" s="2">
        <f ca="1">SUM(MG_2[[#This Row],[MASUK]]-SUM(MG_2[[#This Row],[KELUAR]:[BONGKAR]]))</f>
        <v>2</v>
      </c>
    </row>
    <row r="100" spans="1:11" x14ac:dyDescent="0.25">
      <c r="A100">
        <v>99</v>
      </c>
      <c r="B100">
        <f ca="1">MATCH(MG_2[ID_2],Table1[ID_2],0)</f>
        <v>268</v>
      </c>
      <c r="C100" t="e">
        <f ca="1">INDEX(#REF!,MG_2[//])</f>
        <v>#REF!</v>
      </c>
      <c r="D100" t="str">
        <f ca="1">INDEX(Table1[NB BM],MG_2[//])</f>
        <v>Clip Jumbo Kenko no.5</v>
      </c>
      <c r="E100" t="str">
        <f ca="1">INDEX(Table1[FAKTUR],MG_2[//])</f>
        <v>ARTO MORO</v>
      </c>
      <c r="F100" t="str">
        <f ca="1">INDEX(Table1[SUPPLIER],MG_2[//])</f>
        <v>KENKO</v>
      </c>
      <c r="G100" s="2">
        <f ca="1">INDEX(Table1[CTN_MG_2],MG_2[//])</f>
        <v>1</v>
      </c>
      <c r="H100" s="2" t="str">
        <f ca="1">INDEX(Table1[QTY_ECER_MG_2],MG_2[[#This Row],[//]])&amp;" "&amp;INDEX(Table1[STN_ECER_MG_2],MG_2[[#This Row],[//]])</f>
        <v xml:space="preserve"> </v>
      </c>
      <c r="I100" s="4"/>
      <c r="J100" s="4"/>
      <c r="K100" s="2">
        <f ca="1">SUM(MG_2[[#This Row],[MASUK]]-SUM(MG_2[[#This Row],[KELUAR]:[BONGKAR]]))</f>
        <v>1</v>
      </c>
    </row>
    <row r="101" spans="1:11" x14ac:dyDescent="0.25">
      <c r="A101">
        <v>100</v>
      </c>
      <c r="B101">
        <f ca="1">MATCH(MG_2[ID_2],Table1[ID_2],0)</f>
        <v>269</v>
      </c>
      <c r="C101" t="e">
        <f ca="1">INDEX(#REF!,MG_2[//])</f>
        <v>#REF!</v>
      </c>
      <c r="D101" t="str">
        <f ca="1">INDEX(Table1[NB BM],MG_2[//])</f>
        <v>Tipe-ex Kenko KE-108</v>
      </c>
      <c r="E101" t="str">
        <f ca="1">INDEX(Table1[FAKTUR],MG_2[//])</f>
        <v>ARTO MORO</v>
      </c>
      <c r="F101" t="str">
        <f ca="1">INDEX(Table1[SUPPLIER],MG_2[//])</f>
        <v>KENKO</v>
      </c>
      <c r="G101" s="2">
        <f ca="1">INDEX(Table1[CTN_MG_2],MG_2[//])</f>
        <v>3</v>
      </c>
      <c r="H101" s="2" t="str">
        <f ca="1">INDEX(Table1[QTY_ECER_MG_2],MG_2[[#This Row],[//]])&amp;" "&amp;INDEX(Table1[STN_ECER_MG_2],MG_2[[#This Row],[//]])</f>
        <v xml:space="preserve"> </v>
      </c>
      <c r="I101" s="4"/>
      <c r="J101" s="4"/>
      <c r="K101" s="2">
        <f ca="1">SUM(MG_2[[#This Row],[MASUK]]-SUM(MG_2[[#This Row],[KELUAR]:[BONGKAR]]))</f>
        <v>3</v>
      </c>
    </row>
    <row r="102" spans="1:11" x14ac:dyDescent="0.25">
      <c r="A102">
        <v>101</v>
      </c>
      <c r="B102">
        <f ca="1">MATCH(MG_2[ID_2],Table1[ID_2],0)</f>
        <v>270</v>
      </c>
      <c r="C102" t="e">
        <f ca="1">INDEX(#REF!,MG_2[//])</f>
        <v>#REF!</v>
      </c>
      <c r="D102" t="str">
        <f ca="1">INDEX(Table1[NB BM],MG_2[//])</f>
        <v>Tipe-ex Kenko KE-01</v>
      </c>
      <c r="E102" t="str">
        <f ca="1">INDEX(Table1[FAKTUR],MG_2[//])</f>
        <v>ARTO MORO</v>
      </c>
      <c r="F102" t="str">
        <f ca="1">INDEX(Table1[SUPPLIER],MG_2[//])</f>
        <v>KENKO</v>
      </c>
      <c r="G102" s="2">
        <f ca="1">INDEX(Table1[CTN_MG_2],MG_2[//])</f>
        <v>2</v>
      </c>
      <c r="H102" s="2" t="str">
        <f ca="1">INDEX(Table1[QTY_ECER_MG_2],MG_2[[#This Row],[//]])&amp;" "&amp;INDEX(Table1[STN_ECER_MG_2],MG_2[[#This Row],[//]])</f>
        <v xml:space="preserve"> </v>
      </c>
      <c r="I102" s="4"/>
      <c r="J102" s="4"/>
      <c r="K102" s="2">
        <f ca="1">SUM(MG_2[[#This Row],[MASUK]]-SUM(MG_2[[#This Row],[KELUAR]:[BONGKAR]]))</f>
        <v>2</v>
      </c>
    </row>
    <row r="103" spans="1:11" x14ac:dyDescent="0.25">
      <c r="A103">
        <v>102</v>
      </c>
      <c r="B103">
        <f ca="1">MATCH(MG_2[ID_2],Table1[ID_2],0)</f>
        <v>271</v>
      </c>
      <c r="C103" t="e">
        <f ca="1">INDEX(#REF!,MG_2[//])</f>
        <v>#REF!</v>
      </c>
      <c r="D103" t="str">
        <f ca="1">INDEX(Table1[NB BM],MG_2[//])</f>
        <v>Ballpen Kenko BP-39 N Hitam</v>
      </c>
      <c r="E103" t="str">
        <f ca="1">INDEX(Table1[FAKTUR],MG_2[//])</f>
        <v>ARTO MORO</v>
      </c>
      <c r="F103" t="str">
        <f ca="1">INDEX(Table1[SUPPLIER],MG_2[//])</f>
        <v>KENKO</v>
      </c>
      <c r="G103" s="2">
        <f ca="1">INDEX(Table1[CTN_MG_2],MG_2[//])</f>
        <v>2</v>
      </c>
      <c r="H103" s="2" t="str">
        <f ca="1">INDEX(Table1[QTY_ECER_MG_2],MG_2[[#This Row],[//]])&amp;" "&amp;INDEX(Table1[STN_ECER_MG_2],MG_2[[#This Row],[//]])</f>
        <v xml:space="preserve"> </v>
      </c>
      <c r="I103" s="4"/>
      <c r="J103" s="4"/>
      <c r="K103" s="2">
        <f ca="1">SUM(MG_2[[#This Row],[MASUK]]-SUM(MG_2[[#This Row],[KELUAR]:[BONGKAR]]))</f>
        <v>2</v>
      </c>
    </row>
    <row r="104" spans="1:11" x14ac:dyDescent="0.25">
      <c r="A104">
        <v>103</v>
      </c>
      <c r="B104">
        <f ca="1">MATCH(MG_2[ID_2],Table1[ID_2],0)</f>
        <v>272</v>
      </c>
      <c r="C104" t="e">
        <f ca="1">INDEX(#REF!,MG_2[//])</f>
        <v>#REF!</v>
      </c>
      <c r="D104" t="str">
        <f ca="1">INDEX(Table1[NB BM],MG_2[//])</f>
        <v>Stapler Kenko HD-50</v>
      </c>
      <c r="E104" t="str">
        <f ca="1">INDEX(Table1[FAKTUR],MG_2[//])</f>
        <v>ARTO MORO</v>
      </c>
      <c r="F104" t="str">
        <f ca="1">INDEX(Table1[SUPPLIER],MG_2[//])</f>
        <v>KENKO</v>
      </c>
      <c r="G104" s="2">
        <f ca="1">INDEX(Table1[CTN_MG_2],MG_2[//])</f>
        <v>1</v>
      </c>
      <c r="H104" s="2" t="str">
        <f ca="1">INDEX(Table1[QTY_ECER_MG_2],MG_2[[#This Row],[//]])&amp;" "&amp;INDEX(Table1[STN_ECER_MG_2],MG_2[[#This Row],[//]])</f>
        <v xml:space="preserve"> </v>
      </c>
      <c r="I104" s="4"/>
      <c r="J104" s="4"/>
      <c r="K104" s="2">
        <f ca="1">SUM(MG_2[[#This Row],[MASUK]]-SUM(MG_2[[#This Row],[KELUAR]:[BONGKAR]]))</f>
        <v>1</v>
      </c>
    </row>
    <row r="105" spans="1:11" x14ac:dyDescent="0.25">
      <c r="A105">
        <v>104</v>
      </c>
      <c r="B105">
        <f ca="1">MATCH(MG_2[ID_2],Table1[ID_2],0)</f>
        <v>273</v>
      </c>
      <c r="C105" t="e">
        <f ca="1">INDEX(#REF!,MG_2[//])</f>
        <v>#REF!</v>
      </c>
      <c r="D105" t="str">
        <f ca="1">INDEX(Table1[NB BM],MG_2[//])</f>
        <v>Lem stick Kenko 8gr kecil</v>
      </c>
      <c r="E105" t="str">
        <f ca="1">INDEX(Table1[FAKTUR],MG_2[//])</f>
        <v>ARTO MORO</v>
      </c>
      <c r="F105" t="str">
        <f ca="1">INDEX(Table1[SUPPLIER],MG_2[//])</f>
        <v>KENKO</v>
      </c>
      <c r="G105" s="2">
        <f ca="1">INDEX(Table1[CTN_MG_2],MG_2[//])</f>
        <v>2</v>
      </c>
      <c r="H105" s="2" t="str">
        <f ca="1">INDEX(Table1[QTY_ECER_MG_2],MG_2[[#This Row],[//]])&amp;" "&amp;INDEX(Table1[STN_ECER_MG_2],MG_2[[#This Row],[//]])</f>
        <v xml:space="preserve"> </v>
      </c>
      <c r="I105" s="4"/>
      <c r="J105" s="4"/>
      <c r="K105" s="2">
        <f ca="1">SUM(MG_2[[#This Row],[MASUK]]-SUM(MG_2[[#This Row],[KELUAR]:[BONGKAR]]))</f>
        <v>2</v>
      </c>
    </row>
    <row r="106" spans="1:11" x14ac:dyDescent="0.25">
      <c r="A106">
        <v>105</v>
      </c>
      <c r="B106">
        <f ca="1">MATCH(MG_2[ID_2],Table1[ID_2],0)</f>
        <v>274</v>
      </c>
      <c r="C106" t="e">
        <f ca="1">INDEX(#REF!,MG_2[//])</f>
        <v>#REF!</v>
      </c>
      <c r="D106" t="str">
        <f ca="1">INDEX(Table1[NB BM],MG_2[//])</f>
        <v>Lem stick Kenko 15gr tanggung</v>
      </c>
      <c r="E106" t="str">
        <f ca="1">INDEX(Table1[FAKTUR],MG_2[//])</f>
        <v>ARTO MORO</v>
      </c>
      <c r="F106" t="str">
        <f ca="1">INDEX(Table1[SUPPLIER],MG_2[//])</f>
        <v>KENKO</v>
      </c>
      <c r="G106" s="2">
        <f ca="1">INDEX(Table1[CTN_MG_2],MG_2[//])</f>
        <v>3</v>
      </c>
      <c r="H106" s="2" t="str">
        <f ca="1">INDEX(Table1[QTY_ECER_MG_2],MG_2[[#This Row],[//]])&amp;" "&amp;INDEX(Table1[STN_ECER_MG_2],MG_2[[#This Row],[//]])</f>
        <v xml:space="preserve"> </v>
      </c>
      <c r="I106" s="4"/>
      <c r="J106" s="4"/>
      <c r="K106" s="2">
        <f ca="1">SUM(MG_2[[#This Row],[MASUK]]-SUM(MG_2[[#This Row],[KELUAR]:[BONGKAR]]))</f>
        <v>3</v>
      </c>
    </row>
    <row r="107" spans="1:11" x14ac:dyDescent="0.25">
      <c r="A107">
        <v>106</v>
      </c>
      <c r="B107">
        <f ca="1">MATCH(MG_2[ID_2],Table1[ID_2],0)</f>
        <v>275</v>
      </c>
      <c r="C107" t="e">
        <f ca="1">INDEX(#REF!,MG_2[//])</f>
        <v>#REF!</v>
      </c>
      <c r="D107" t="str">
        <f ca="1">INDEX(Table1[NB BM],MG_2[//])</f>
        <v>Crayon putar JK 12W Panjang</v>
      </c>
      <c r="E107" t="str">
        <f ca="1">INDEX(Table1[FAKTUR],MG_2[//])</f>
        <v>ARTO MORO</v>
      </c>
      <c r="F107" t="str">
        <f ca="1">INDEX(Table1[SUPPLIER],MG_2[//])</f>
        <v>ATALI</v>
      </c>
      <c r="G107" s="2">
        <f ca="1">INDEX(Table1[CTN_MG_2],MG_2[//])</f>
        <v>1</v>
      </c>
      <c r="H107" s="2" t="str">
        <f ca="1">INDEX(Table1[QTY_ECER_MG_2],MG_2[[#This Row],[//]])&amp;" "&amp;INDEX(Table1[STN_ECER_MG_2],MG_2[[#This Row],[//]])</f>
        <v xml:space="preserve"> </v>
      </c>
      <c r="I107" s="4"/>
      <c r="J107" s="4"/>
      <c r="K107" s="2">
        <f ca="1">SUM(MG_2[[#This Row],[MASUK]]-SUM(MG_2[[#This Row],[KELUAR]:[BONGKAR]]))</f>
        <v>1</v>
      </c>
    </row>
    <row r="108" spans="1:11" x14ac:dyDescent="0.25">
      <c r="A108">
        <v>107</v>
      </c>
      <c r="B108">
        <f ca="1">MATCH(MG_2[ID_2],Table1[ID_2],0)</f>
        <v>276</v>
      </c>
      <c r="C108" t="e">
        <f ca="1">INDEX(#REF!,MG_2[//])</f>
        <v>#REF!</v>
      </c>
      <c r="D108" t="str">
        <f ca="1">INDEX(Table1[NB BM],MG_2[//])</f>
        <v>ADHESIVE HOOK ADHK-3010 JK</v>
      </c>
      <c r="E108" t="str">
        <f ca="1">INDEX(Table1[FAKTUR],MG_2[//])</f>
        <v>ARTO MORO</v>
      </c>
      <c r="F108" t="str">
        <f ca="1">INDEX(Table1[SUPPLIER],MG_2[//])</f>
        <v>ATALI</v>
      </c>
      <c r="G108" s="2">
        <f ca="1">INDEX(Table1[CTN_MG_2],MG_2[//])</f>
        <v>1</v>
      </c>
      <c r="H108" s="2" t="str">
        <f ca="1">INDEX(Table1[QTY_ECER_MG_2],MG_2[[#This Row],[//]])&amp;" "&amp;INDEX(Table1[STN_ECER_MG_2],MG_2[[#This Row],[//]])</f>
        <v xml:space="preserve"> </v>
      </c>
      <c r="I108" s="4"/>
      <c r="J108" s="4"/>
      <c r="K108" s="2">
        <f ca="1">SUM(MG_2[[#This Row],[MASUK]]-SUM(MG_2[[#This Row],[KELUAR]:[BONGKAR]]))</f>
        <v>1</v>
      </c>
    </row>
    <row r="109" spans="1:11" x14ac:dyDescent="0.25">
      <c r="A109">
        <v>108</v>
      </c>
      <c r="B109">
        <f ca="1">MATCH(MG_2[ID_2],Table1[ID_2],0)</f>
        <v>277</v>
      </c>
      <c r="C109" t="e">
        <f ca="1">INDEX(#REF!,MG_2[//])</f>
        <v>#REF!</v>
      </c>
      <c r="D109" t="str">
        <f ca="1">INDEX(Table1[NB BM],MG_2[//])</f>
        <v>ADHESIVE HOOK ADHK-3020 JK</v>
      </c>
      <c r="E109" t="str">
        <f ca="1">INDEX(Table1[FAKTUR],MG_2[//])</f>
        <v>ARTO MORO</v>
      </c>
      <c r="F109" t="str">
        <f ca="1">INDEX(Table1[SUPPLIER],MG_2[//])</f>
        <v>ATALI</v>
      </c>
      <c r="G109" s="2">
        <f ca="1">INDEX(Table1[CTN_MG_2],MG_2[//])</f>
        <v>1</v>
      </c>
      <c r="H109" s="2" t="str">
        <f ca="1">INDEX(Table1[QTY_ECER_MG_2],MG_2[[#This Row],[//]])&amp;" "&amp;INDEX(Table1[STN_ECER_MG_2],MG_2[[#This Row],[//]])</f>
        <v xml:space="preserve"> </v>
      </c>
      <c r="I109" s="4"/>
      <c r="J109" s="4"/>
      <c r="K109" s="2">
        <f ca="1">SUM(MG_2[[#This Row],[MASUK]]-SUM(MG_2[[#This Row],[KELUAR]:[BONGKAR]]))</f>
        <v>1</v>
      </c>
    </row>
    <row r="110" spans="1:11" x14ac:dyDescent="0.25">
      <c r="A110">
        <v>109</v>
      </c>
      <c r="B110">
        <f ca="1">MATCH(MG_2[ID_2],Table1[ID_2],0)</f>
        <v>278</v>
      </c>
      <c r="C110" t="e">
        <f ca="1">INDEX(#REF!,MG_2[//])</f>
        <v>#REF!</v>
      </c>
      <c r="D110" t="str">
        <f ca="1">INDEX(Table1[NB BM],MG_2[//])</f>
        <v>Stamp pad JK no.0</v>
      </c>
      <c r="E110" t="str">
        <f ca="1">INDEX(Table1[FAKTUR],MG_2[//])</f>
        <v>ARTO MORO</v>
      </c>
      <c r="F110" t="str">
        <f ca="1">INDEX(Table1[SUPPLIER],MG_2[//])</f>
        <v>ATALI</v>
      </c>
      <c r="G110" s="2">
        <f ca="1">INDEX(Table1[CTN_MG_2],MG_2[//])</f>
        <v>1</v>
      </c>
      <c r="H110" s="2" t="str">
        <f ca="1">INDEX(Table1[QTY_ECER_MG_2],MG_2[[#This Row],[//]])&amp;" "&amp;INDEX(Table1[STN_ECER_MG_2],MG_2[[#This Row],[//]])</f>
        <v xml:space="preserve"> </v>
      </c>
      <c r="I110" s="4"/>
      <c r="J110" s="4"/>
      <c r="K110" s="2">
        <f ca="1">SUM(MG_2[[#This Row],[MASUK]]-SUM(MG_2[[#This Row],[KELUAR]:[BONGKAR]]))</f>
        <v>1</v>
      </c>
    </row>
    <row r="111" spans="1:11" x14ac:dyDescent="0.25">
      <c r="A111">
        <v>110</v>
      </c>
      <c r="B111">
        <f ca="1">MATCH(MG_2[ID_2],Table1[ID_2],0)</f>
        <v>279</v>
      </c>
      <c r="C111" t="e">
        <f ca="1">INDEX(#REF!,MG_2[//])</f>
        <v>#REF!</v>
      </c>
      <c r="D111" t="str">
        <f ca="1">INDEX(Table1[NB BM],MG_2[//])</f>
        <v>Ballpen Joyko BP-342 Vokus PTL Hitam</v>
      </c>
      <c r="E111" t="str">
        <f ca="1">INDEX(Table1[FAKTUR],MG_2[//])</f>
        <v>ARTO MORO</v>
      </c>
      <c r="F111" t="str">
        <f ca="1">INDEX(Table1[SUPPLIER],MG_2[//])</f>
        <v>ATALI</v>
      </c>
      <c r="G111" s="2">
        <f ca="1">INDEX(Table1[CTN_MG_2],MG_2[//])</f>
        <v>1</v>
      </c>
      <c r="H111" s="2" t="str">
        <f ca="1">INDEX(Table1[QTY_ECER_MG_2],MG_2[[#This Row],[//]])&amp;" "&amp;INDEX(Table1[STN_ECER_MG_2],MG_2[[#This Row],[//]])</f>
        <v xml:space="preserve"> </v>
      </c>
      <c r="I111" s="4"/>
      <c r="J111" s="4"/>
      <c r="K111" s="2">
        <f ca="1">SUM(MG_2[[#This Row],[MASUK]]-SUM(MG_2[[#This Row],[KELUAR]:[BONGKAR]]))</f>
        <v>1</v>
      </c>
    </row>
    <row r="112" spans="1:11" x14ac:dyDescent="0.25">
      <c r="A112">
        <v>111</v>
      </c>
      <c r="B112">
        <f ca="1">MATCH(MG_2[ID_2],Table1[ID_2],0)</f>
        <v>280</v>
      </c>
      <c r="C112" t="e">
        <f ca="1">INDEX(#REF!,MG_2[//])</f>
        <v>#REF!</v>
      </c>
      <c r="D112" t="str">
        <f ca="1">INDEX(Table1[NB BM],MG_2[//])</f>
        <v>PW JK 12W CP-S12 pendek</v>
      </c>
      <c r="E112" t="str">
        <f ca="1">INDEX(Table1[FAKTUR],MG_2[//])</f>
        <v>ARTO MORO</v>
      </c>
      <c r="F112" t="str">
        <f ca="1">INDEX(Table1[SUPPLIER],MG_2[//])</f>
        <v>ATALI</v>
      </c>
      <c r="G112" s="2">
        <f ca="1">INDEX(Table1[CTN_MG_2],MG_2[//])</f>
        <v>1</v>
      </c>
      <c r="H112" s="2" t="str">
        <f ca="1">INDEX(Table1[QTY_ECER_MG_2],MG_2[[#This Row],[//]])&amp;" "&amp;INDEX(Table1[STN_ECER_MG_2],MG_2[[#This Row],[//]])</f>
        <v xml:space="preserve"> </v>
      </c>
      <c r="I112" s="4"/>
      <c r="J112" s="4"/>
      <c r="K112" s="2">
        <f ca="1">SUM(MG_2[[#This Row],[MASUK]]-SUM(MG_2[[#This Row],[KELUAR]:[BONGKAR]]))</f>
        <v>1</v>
      </c>
    </row>
    <row r="113" spans="1:11" x14ac:dyDescent="0.25">
      <c r="A113">
        <v>112</v>
      </c>
      <c r="B113">
        <f ca="1">MATCH(MG_2[ID_2],Table1[ID_2],0)</f>
        <v>281</v>
      </c>
      <c r="C113" t="e">
        <f ca="1">INDEX(#REF!,MG_2[//])</f>
        <v>#REF!</v>
      </c>
      <c r="D113" t="str">
        <f ca="1">INDEX(Table1[NB BM],MG_2[//])</f>
        <v>PW JK 12W CP-12 PB panjang</v>
      </c>
      <c r="E113" t="str">
        <f ca="1">INDEX(Table1[FAKTUR],MG_2[//])</f>
        <v>ARTO MORO</v>
      </c>
      <c r="F113" t="str">
        <f ca="1">INDEX(Table1[SUPPLIER],MG_2[//])</f>
        <v>ATALI</v>
      </c>
      <c r="G113" s="2">
        <f ca="1">INDEX(Table1[CTN_MG_2],MG_2[//])</f>
        <v>1</v>
      </c>
      <c r="H113" s="2" t="str">
        <f ca="1">INDEX(Table1[QTY_ECER_MG_2],MG_2[[#This Row],[//]])&amp;" "&amp;INDEX(Table1[STN_ECER_MG_2],MG_2[[#This Row],[//]])</f>
        <v xml:space="preserve"> </v>
      </c>
      <c r="I113" s="4"/>
      <c r="J113" s="4"/>
      <c r="K113" s="2">
        <f ca="1">SUM(MG_2[[#This Row],[MASUK]]-SUM(MG_2[[#This Row],[KELUAR]:[BONGKAR]]))</f>
        <v>1</v>
      </c>
    </row>
    <row r="114" spans="1:11" x14ac:dyDescent="0.25">
      <c r="A114">
        <v>113</v>
      </c>
      <c r="B114">
        <f ca="1">MATCH(MG_2[ID_2],Table1[ID_2],0)</f>
        <v>282</v>
      </c>
      <c r="C114" t="e">
        <f ca="1">INDEX(#REF!,MG_2[//])</f>
        <v>#REF!</v>
      </c>
      <c r="D114" t="str">
        <f ca="1">INDEX(Table1[NB BM],MG_2[//])</f>
        <v>Clip Trigonal JK 1</v>
      </c>
      <c r="E114" t="str">
        <f ca="1">INDEX(Table1[FAKTUR],MG_2[//])</f>
        <v>ARTO MORO</v>
      </c>
      <c r="F114" t="str">
        <f ca="1">INDEX(Table1[SUPPLIER],MG_2[//])</f>
        <v>ATALI</v>
      </c>
      <c r="G114" s="2">
        <f ca="1">INDEX(Table1[CTN_MG_2],MG_2[//])</f>
        <v>1</v>
      </c>
      <c r="H114" s="2" t="str">
        <f ca="1">INDEX(Table1[QTY_ECER_MG_2],MG_2[[#This Row],[//]])&amp;" "&amp;INDEX(Table1[STN_ECER_MG_2],MG_2[[#This Row],[//]])</f>
        <v xml:space="preserve"> </v>
      </c>
      <c r="I114" s="4"/>
      <c r="J114" s="4"/>
      <c r="K114" s="2">
        <f ca="1">SUM(MG_2[[#This Row],[MASUK]]-SUM(MG_2[[#This Row],[KELUAR]:[BONGKAR]]))</f>
        <v>1</v>
      </c>
    </row>
    <row r="115" spans="1:11" x14ac:dyDescent="0.25">
      <c r="A115">
        <v>114</v>
      </c>
      <c r="B115">
        <f ca="1">MATCH(MG_2[ID_2],Table1[ID_2],0)</f>
        <v>283</v>
      </c>
      <c r="C115" t="e">
        <f ca="1">INDEX(#REF!,MG_2[//])</f>
        <v>#REF!</v>
      </c>
      <c r="D115" t="str">
        <f ca="1">INDEX(Table1[NB BM],MG_2[//])</f>
        <v>Stabillo Highlighter JK HL-1 kuning</v>
      </c>
      <c r="E115" t="str">
        <f ca="1">INDEX(Table1[FAKTUR],MG_2[//])</f>
        <v>ARTO MORO</v>
      </c>
      <c r="F115" t="str">
        <f ca="1">INDEX(Table1[SUPPLIER],MG_2[//])</f>
        <v>ATALI</v>
      </c>
      <c r="G115" s="2">
        <f ca="1">INDEX(Table1[CTN_MG_2],MG_2[//])</f>
        <v>0</v>
      </c>
      <c r="H115" s="2" t="str">
        <f ca="1">INDEX(Table1[QTY_ECER_MG_2],MG_2[[#This Row],[//]])&amp;" "&amp;INDEX(Table1[STN_ECER_MG_2],MG_2[[#This Row],[//]])</f>
        <v>180 PCS</v>
      </c>
      <c r="I115" s="4"/>
      <c r="J115" s="4"/>
      <c r="K115" s="2">
        <f ca="1">SUM(MG_2[[#This Row],[MASUK]]-SUM(MG_2[[#This Row],[KELUAR]:[BONGKAR]]))</f>
        <v>0</v>
      </c>
    </row>
    <row r="116" spans="1:11" x14ac:dyDescent="0.25">
      <c r="A116">
        <v>115</v>
      </c>
      <c r="B116">
        <f ca="1">MATCH(MG_2[ID_2],Table1[ID_2],0)</f>
        <v>284</v>
      </c>
      <c r="C116" t="e">
        <f ca="1">INDEX(#REF!,MG_2[//])</f>
        <v>#REF!</v>
      </c>
      <c r="D116" t="str">
        <f ca="1">INDEX(Table1[NB BM],MG_2[//])</f>
        <v>Stabillo Highlighter JK HL-2 hijau</v>
      </c>
      <c r="E116" t="str">
        <f ca="1">INDEX(Table1[FAKTUR],MG_2[//])</f>
        <v>ARTO MORO</v>
      </c>
      <c r="F116" t="str">
        <f ca="1">INDEX(Table1[SUPPLIER],MG_2[//])</f>
        <v>ATALI</v>
      </c>
      <c r="G116" s="2">
        <f ca="1">INDEX(Table1[CTN_MG_2],MG_2[//])</f>
        <v>0</v>
      </c>
      <c r="H116" s="2" t="str">
        <f ca="1">INDEX(Table1[QTY_ECER_MG_2],MG_2[[#This Row],[//]])&amp;" "&amp;INDEX(Table1[STN_ECER_MG_2],MG_2[[#This Row],[//]])</f>
        <v>180 PCS</v>
      </c>
      <c r="I116" s="4"/>
      <c r="J116" s="4"/>
      <c r="K116" s="2">
        <f ca="1">SUM(MG_2[[#This Row],[MASUK]]-SUM(MG_2[[#This Row],[KELUAR]:[BONGKAR]]))</f>
        <v>0</v>
      </c>
    </row>
    <row r="117" spans="1:11" x14ac:dyDescent="0.25">
      <c r="A117">
        <v>116</v>
      </c>
      <c r="B117">
        <f ca="1">MATCH(MG_2[ID_2],Table1[ID_2],0)</f>
        <v>285</v>
      </c>
      <c r="C117" t="e">
        <f ca="1">INDEX(#REF!,MG_2[//])</f>
        <v>#REF!</v>
      </c>
      <c r="D117" t="str">
        <f ca="1">INDEX(Table1[NB BM],MG_2[//])</f>
        <v>Stabillo Highlighter JK HL-4 pink</v>
      </c>
      <c r="E117" t="str">
        <f ca="1">INDEX(Table1[FAKTUR],MG_2[//])</f>
        <v>ARTO MORO</v>
      </c>
      <c r="F117" t="str">
        <f ca="1">INDEX(Table1[SUPPLIER],MG_2[//])</f>
        <v>ATALI</v>
      </c>
      <c r="G117" s="2">
        <f ca="1">INDEX(Table1[CTN_MG_2],MG_2[//])</f>
        <v>0</v>
      </c>
      <c r="H117" s="2" t="str">
        <f ca="1">INDEX(Table1[QTY_ECER_MG_2],MG_2[[#This Row],[//]])&amp;" "&amp;INDEX(Table1[STN_ECER_MG_2],MG_2[[#This Row],[//]])</f>
        <v>180 PCS</v>
      </c>
      <c r="I117" s="4"/>
      <c r="J117" s="4"/>
      <c r="K117" s="2">
        <f ca="1">SUM(MG_2[[#This Row],[MASUK]]-SUM(MG_2[[#This Row],[KELUAR]:[BONGKAR]]))</f>
        <v>0</v>
      </c>
    </row>
    <row r="118" spans="1:11" x14ac:dyDescent="0.25">
      <c r="A118">
        <v>117</v>
      </c>
      <c r="B118">
        <f ca="1">MATCH(MG_2[ID_2],Table1[ID_2],0)</f>
        <v>286</v>
      </c>
      <c r="C118" t="e">
        <f ca="1">INDEX(#REF!,MG_2[//])</f>
        <v>#REF!</v>
      </c>
      <c r="D118" t="str">
        <f ca="1">INDEX(Table1[NB BM],MG_2[//])</f>
        <v>Stabillo Highlighter JK HL-5 orange</v>
      </c>
      <c r="E118" t="str">
        <f ca="1">INDEX(Table1[FAKTUR],MG_2[//])</f>
        <v>ARTO MORO</v>
      </c>
      <c r="F118" t="str">
        <f ca="1">INDEX(Table1[SUPPLIER],MG_2[//])</f>
        <v>ATALI</v>
      </c>
      <c r="G118" s="2">
        <f ca="1">INDEX(Table1[CTN_MG_2],MG_2[//])</f>
        <v>0</v>
      </c>
      <c r="H118" s="2" t="str">
        <f ca="1">INDEX(Table1[QTY_ECER_MG_2],MG_2[[#This Row],[//]])&amp;" "&amp;INDEX(Table1[STN_ECER_MG_2],MG_2[[#This Row],[//]])</f>
        <v>180 PCS</v>
      </c>
      <c r="I118" s="4"/>
      <c r="J118" s="4"/>
      <c r="K118" s="2">
        <f ca="1">SUM(MG_2[[#This Row],[MASUK]]-SUM(MG_2[[#This Row],[KELUAR]:[BONGKAR]]))</f>
        <v>0</v>
      </c>
    </row>
    <row r="119" spans="1:11" x14ac:dyDescent="0.25">
      <c r="A119">
        <v>118</v>
      </c>
      <c r="B119">
        <f ca="1">MATCH(MG_2[ID_2],Table1[ID_2],0)</f>
        <v>287</v>
      </c>
      <c r="C119" t="e">
        <f ca="1">INDEX(#REF!,MG_2[//])</f>
        <v>#REF!</v>
      </c>
      <c r="D119" t="str">
        <f ca="1">INDEX(Table1[NB BM],MG_2[//])</f>
        <v>Tipe-ex JK CT-522 PTL</v>
      </c>
      <c r="E119" t="str">
        <f ca="1">INDEX(Table1[FAKTUR],MG_2[//])</f>
        <v>ARTO MORO</v>
      </c>
      <c r="F119" t="str">
        <f ca="1">INDEX(Table1[SUPPLIER],MG_2[//])</f>
        <v>ATALI</v>
      </c>
      <c r="G119" s="2">
        <f ca="1">INDEX(Table1[CTN_MG_2],MG_2[//])</f>
        <v>5</v>
      </c>
      <c r="H119" s="2" t="str">
        <f ca="1">INDEX(Table1[QTY_ECER_MG_2],MG_2[[#This Row],[//]])&amp;" "&amp;INDEX(Table1[STN_ECER_MG_2],MG_2[[#This Row],[//]])</f>
        <v xml:space="preserve"> </v>
      </c>
      <c r="I119" s="4"/>
      <c r="J119" s="4"/>
      <c r="K119" s="2">
        <f ca="1">SUM(MG_2[[#This Row],[MASUK]]-SUM(MG_2[[#This Row],[KELUAR]:[BONGKAR]]))</f>
        <v>5</v>
      </c>
    </row>
    <row r="120" spans="1:11" x14ac:dyDescent="0.25">
      <c r="A120">
        <v>119</v>
      </c>
      <c r="B120">
        <f ca="1">MATCH(MG_2[ID_2],Table1[ID_2],0)</f>
        <v>288</v>
      </c>
      <c r="C120" t="e">
        <f ca="1">INDEX(#REF!,MG_2[//])</f>
        <v>#REF!</v>
      </c>
      <c r="D120" t="str">
        <f ca="1">INDEX(Table1[NB BM],MG_2[//])</f>
        <v>Pensil JK P-88 2B</v>
      </c>
      <c r="E120" t="str">
        <f ca="1">INDEX(Table1[FAKTUR],MG_2[//])</f>
        <v>ARTO MORO</v>
      </c>
      <c r="F120" t="str">
        <f ca="1">INDEX(Table1[SUPPLIER],MG_2[//])</f>
        <v>ATALI</v>
      </c>
      <c r="G120" s="2">
        <f ca="1">INDEX(Table1[CTN_MG_2],MG_2[//])</f>
        <v>5</v>
      </c>
      <c r="H120" s="2" t="str">
        <f ca="1">INDEX(Table1[QTY_ECER_MG_2],MG_2[[#This Row],[//]])&amp;" "&amp;INDEX(Table1[STN_ECER_MG_2],MG_2[[#This Row],[//]])</f>
        <v xml:space="preserve"> </v>
      </c>
      <c r="I120" s="4"/>
      <c r="J120" s="4"/>
      <c r="K120" s="2">
        <f ca="1">SUM(MG_2[[#This Row],[MASUK]]-SUM(MG_2[[#This Row],[KELUAR]:[BONGKAR]]))</f>
        <v>5</v>
      </c>
    </row>
    <row r="121" spans="1:11" x14ac:dyDescent="0.25">
      <c r="A121">
        <v>120</v>
      </c>
      <c r="B121">
        <f ca="1">MATCH(MG_2[ID_2],Table1[ID_2],0)</f>
        <v>289</v>
      </c>
      <c r="C121" t="e">
        <f ca="1">INDEX(#REF!,MG_2[//])</f>
        <v>#REF!</v>
      </c>
      <c r="D121" t="str">
        <f ca="1">INDEX(Table1[NB BM],MG_2[//])</f>
        <v>Stip JK 20 P</v>
      </c>
      <c r="E121" t="str">
        <f ca="1">INDEX(Table1[FAKTUR],MG_2[//])</f>
        <v>ARTO MORO</v>
      </c>
      <c r="F121" t="str">
        <f ca="1">INDEX(Table1[SUPPLIER],MG_2[//])</f>
        <v>ATALI</v>
      </c>
      <c r="G121" s="2">
        <f ca="1">INDEX(Table1[CTN_MG_2],MG_2[//])</f>
        <v>10</v>
      </c>
      <c r="H121" s="2" t="str">
        <f ca="1">INDEX(Table1[QTY_ECER_MG_2],MG_2[[#This Row],[//]])&amp;" "&amp;INDEX(Table1[STN_ECER_MG_2],MG_2[[#This Row],[//]])</f>
        <v xml:space="preserve"> </v>
      </c>
      <c r="I121" s="4"/>
      <c r="J121" s="4"/>
      <c r="K121" s="2">
        <f ca="1">SUM(MG_2[[#This Row],[MASUK]]-SUM(MG_2[[#This Row],[KELUAR]:[BONGKAR]]))</f>
        <v>10</v>
      </c>
    </row>
    <row r="122" spans="1:11" x14ac:dyDescent="0.25">
      <c r="A122">
        <v>121</v>
      </c>
      <c r="B122">
        <f ca="1">MATCH(MG_2[ID_2],Table1[ID_2],0)</f>
        <v>290</v>
      </c>
      <c r="C122" t="e">
        <f ca="1">INDEX(#REF!,MG_2[//])</f>
        <v>#REF!</v>
      </c>
      <c r="D122" t="str">
        <f ca="1">INDEX(Table1[NB BM],MG_2[//])</f>
        <v>Stip JK ER-B20 BL</v>
      </c>
      <c r="E122" t="str">
        <f ca="1">INDEX(Table1[FAKTUR],MG_2[//])</f>
        <v>ARTO MORO</v>
      </c>
      <c r="F122" t="str">
        <f ca="1">INDEX(Table1[SUPPLIER],MG_2[//])</f>
        <v>ATALI</v>
      </c>
      <c r="G122" s="2">
        <f ca="1">INDEX(Table1[CTN_MG_2],MG_2[//])</f>
        <v>5</v>
      </c>
      <c r="H122" s="2" t="str">
        <f ca="1">INDEX(Table1[QTY_ECER_MG_2],MG_2[[#This Row],[//]])&amp;" "&amp;INDEX(Table1[STN_ECER_MG_2],MG_2[[#This Row],[//]])</f>
        <v xml:space="preserve"> </v>
      </c>
      <c r="I122" s="4"/>
      <c r="J122" s="4"/>
      <c r="K122" s="2">
        <f ca="1">SUM(MG_2[[#This Row],[MASUK]]-SUM(MG_2[[#This Row],[KELUAR]:[BONGKAR]]))</f>
        <v>5</v>
      </c>
    </row>
    <row r="123" spans="1:11" x14ac:dyDescent="0.25">
      <c r="A123">
        <v>122</v>
      </c>
      <c r="B123">
        <f ca="1">MATCH(MG_2[ID_2],Table1[ID_2],0)</f>
        <v>291</v>
      </c>
      <c r="C123" t="e">
        <f ca="1">INDEX(#REF!,MG_2[//])</f>
        <v>#REF!</v>
      </c>
      <c r="D123" t="str">
        <f ca="1">INDEX(Table1[NB BM],MG_2[//])</f>
        <v>Stip JK 40 Ht</v>
      </c>
      <c r="E123" t="str">
        <f ca="1">INDEX(Table1[FAKTUR],MG_2[//])</f>
        <v>ARTO MORO</v>
      </c>
      <c r="F123" t="str">
        <f ca="1">INDEX(Table1[SUPPLIER],MG_2[//])</f>
        <v>ATALI</v>
      </c>
      <c r="G123" s="2">
        <f ca="1">INDEX(Table1[CTN_MG_2],MG_2[//])</f>
        <v>5</v>
      </c>
      <c r="H123" s="2" t="str">
        <f ca="1">INDEX(Table1[QTY_ECER_MG_2],MG_2[[#This Row],[//]])&amp;" "&amp;INDEX(Table1[STN_ECER_MG_2],MG_2[[#This Row],[//]])</f>
        <v xml:space="preserve"> </v>
      </c>
      <c r="I123" s="4"/>
      <c r="J123" s="4"/>
      <c r="K123" s="2">
        <f ca="1">SUM(MG_2[[#This Row],[MASUK]]-SUM(MG_2[[#This Row],[KELUAR]:[BONGKAR]]))</f>
        <v>5</v>
      </c>
    </row>
    <row r="124" spans="1:11" x14ac:dyDescent="0.25">
      <c r="A124">
        <v>123</v>
      </c>
      <c r="B124">
        <f ca="1">MATCH(MG_2[ID_2],Table1[ID_2],0)</f>
        <v>292</v>
      </c>
      <c r="C124" t="e">
        <f ca="1">INDEX(#REF!,MG_2[//])</f>
        <v>#REF!</v>
      </c>
      <c r="D124" t="str">
        <f ca="1">INDEX(Table1[NB BM],MG_2[//])</f>
        <v>Stip JK 40 P</v>
      </c>
      <c r="E124" t="str">
        <f ca="1">INDEX(Table1[FAKTUR],MG_2[//])</f>
        <v>ARTO MORO</v>
      </c>
      <c r="F124" t="str">
        <f ca="1">INDEX(Table1[SUPPLIER],MG_2[//])</f>
        <v>ATALI</v>
      </c>
      <c r="G124" s="2">
        <f ca="1">INDEX(Table1[CTN_MG_2],MG_2[//])</f>
        <v>10</v>
      </c>
      <c r="H124" s="2" t="str">
        <f ca="1">INDEX(Table1[QTY_ECER_MG_2],MG_2[[#This Row],[//]])&amp;" "&amp;INDEX(Table1[STN_ECER_MG_2],MG_2[[#This Row],[//]])</f>
        <v xml:space="preserve"> </v>
      </c>
      <c r="I124" s="4"/>
      <c r="J124" s="4"/>
      <c r="K124" s="2">
        <f ca="1">SUM(MG_2[[#This Row],[MASUK]]-SUM(MG_2[[#This Row],[KELUAR]:[BONGKAR]]))</f>
        <v>10</v>
      </c>
    </row>
    <row r="125" spans="1:11" x14ac:dyDescent="0.25">
      <c r="A125">
        <v>124</v>
      </c>
      <c r="B125">
        <f ca="1">MATCH(MG_2[ID_2],Table1[ID_2],0)</f>
        <v>293</v>
      </c>
      <c r="C125" t="e">
        <f ca="1">INDEX(#REF!,MG_2[//])</f>
        <v>#REF!</v>
      </c>
      <c r="D125" t="str">
        <f ca="1">INDEX(Table1[NB BM],MG_2[//])</f>
        <v>Stip JK 30 P</v>
      </c>
      <c r="E125" t="str">
        <f ca="1">INDEX(Table1[FAKTUR],MG_2[//])</f>
        <v>ARTO MORO</v>
      </c>
      <c r="F125" t="str">
        <f ca="1">INDEX(Table1[SUPPLIER],MG_2[//])</f>
        <v>ATALI</v>
      </c>
      <c r="G125" s="2">
        <f ca="1">INDEX(Table1[CTN_MG_2],MG_2[//])</f>
        <v>5</v>
      </c>
      <c r="H125" s="2" t="str">
        <f ca="1">INDEX(Table1[QTY_ECER_MG_2],MG_2[[#This Row],[//]])&amp;" "&amp;INDEX(Table1[STN_ECER_MG_2],MG_2[[#This Row],[//]])</f>
        <v xml:space="preserve"> </v>
      </c>
      <c r="I125" s="4"/>
      <c r="J125" s="4"/>
      <c r="K125" s="2">
        <f ca="1">SUM(MG_2[[#This Row],[MASUK]]-SUM(MG_2[[#This Row],[KELUAR]:[BONGKAR]]))</f>
        <v>5</v>
      </c>
    </row>
    <row r="126" spans="1:11" x14ac:dyDescent="0.25">
      <c r="A126">
        <v>125</v>
      </c>
      <c r="B126">
        <f ca="1">MATCH(MG_2[ID_2],Table1[ID_2],0)</f>
        <v>294</v>
      </c>
      <c r="C126" t="e">
        <f ca="1">INDEX(#REF!,MG_2[//])</f>
        <v>#REF!</v>
      </c>
      <c r="D126" t="str">
        <f ca="1">INDEX(Table1[NB BM],MG_2[//])</f>
        <v>Stip JK 30 Ht</v>
      </c>
      <c r="E126" t="str">
        <f ca="1">INDEX(Table1[FAKTUR],MG_2[//])</f>
        <v>ARTO MORO</v>
      </c>
      <c r="F126" t="str">
        <f ca="1">INDEX(Table1[SUPPLIER],MG_2[//])</f>
        <v>ATALI</v>
      </c>
      <c r="G126" s="2">
        <f ca="1">INDEX(Table1[CTN_MG_2],MG_2[//])</f>
        <v>5</v>
      </c>
      <c r="H126" s="2" t="str">
        <f ca="1">INDEX(Table1[QTY_ECER_MG_2],MG_2[[#This Row],[//]])&amp;" "&amp;INDEX(Table1[STN_ECER_MG_2],MG_2[[#This Row],[//]])</f>
        <v xml:space="preserve"> </v>
      </c>
      <c r="I126" s="4"/>
      <c r="J126" s="4"/>
      <c r="K126" s="2">
        <f ca="1">SUM(MG_2[[#This Row],[MASUK]]-SUM(MG_2[[#This Row],[KELUAR]:[BONGKAR]]))</f>
        <v>5</v>
      </c>
    </row>
    <row r="127" spans="1:11" x14ac:dyDescent="0.25">
      <c r="A127">
        <v>126</v>
      </c>
      <c r="B127">
        <f ca="1">MATCH(MG_2[ID_2],Table1[ID_2],0)</f>
        <v>295</v>
      </c>
      <c r="C127" t="e">
        <f ca="1">INDEX(#REF!,MG_2[//])</f>
        <v>#REF!</v>
      </c>
      <c r="D127" t="str">
        <f ca="1">INDEX(Table1[NB BM],MG_2[//])</f>
        <v>Gunting JK SC-848</v>
      </c>
      <c r="E127" t="str">
        <f ca="1">INDEX(Table1[FAKTUR],MG_2[//])</f>
        <v>ARTO MORO</v>
      </c>
      <c r="F127" t="str">
        <f ca="1">INDEX(Table1[SUPPLIER],MG_2[//])</f>
        <v>ATALI</v>
      </c>
      <c r="G127" s="2">
        <f ca="1">INDEX(Table1[CTN_MG_2],MG_2[//])</f>
        <v>5</v>
      </c>
      <c r="H127" s="2" t="str">
        <f ca="1">INDEX(Table1[QTY_ECER_MG_2],MG_2[[#This Row],[//]])&amp;" "&amp;INDEX(Table1[STN_ECER_MG_2],MG_2[[#This Row],[//]])</f>
        <v xml:space="preserve"> </v>
      </c>
      <c r="I127" s="4"/>
      <c r="J127" s="4"/>
      <c r="K127" s="2">
        <f ca="1">SUM(MG_2[[#This Row],[MASUK]]-SUM(MG_2[[#This Row],[KELUAR]:[BONGKAR]]))</f>
        <v>5</v>
      </c>
    </row>
    <row r="128" spans="1:11" x14ac:dyDescent="0.25">
      <c r="A128">
        <v>127</v>
      </c>
      <c r="B128">
        <f ca="1">MATCH(MG_2[ID_2],Table1[ID_2],0)</f>
        <v>296</v>
      </c>
      <c r="C128" t="e">
        <f ca="1">INDEX(#REF!,MG_2[//])</f>
        <v>#REF!</v>
      </c>
      <c r="D128" t="str">
        <f ca="1">INDEX(Table1[NB BM],MG_2[//])</f>
        <v>L Leaf JK A5-7020 100lbr</v>
      </c>
      <c r="E128" t="str">
        <f ca="1">INDEX(Table1[FAKTUR],MG_2[//])</f>
        <v>ARTO MORO</v>
      </c>
      <c r="F128" t="str">
        <f ca="1">INDEX(Table1[SUPPLIER],MG_2[//])</f>
        <v>ATALI</v>
      </c>
      <c r="G128" s="2">
        <f ca="1">INDEX(Table1[CTN_MG_2],MG_2[//])</f>
        <v>3</v>
      </c>
      <c r="H128" s="2" t="str">
        <f ca="1">INDEX(Table1[QTY_ECER_MG_2],MG_2[[#This Row],[//]])&amp;" "&amp;INDEX(Table1[STN_ECER_MG_2],MG_2[[#This Row],[//]])</f>
        <v xml:space="preserve"> </v>
      </c>
      <c r="I128" s="4"/>
      <c r="J128" s="4"/>
      <c r="K128" s="2">
        <f ca="1">SUM(MG_2[[#This Row],[MASUK]]-SUM(MG_2[[#This Row],[KELUAR]:[BONGKAR]]))</f>
        <v>3</v>
      </c>
    </row>
    <row r="129" spans="1:11" x14ac:dyDescent="0.25">
      <c r="A129">
        <v>128</v>
      </c>
      <c r="B129">
        <f ca="1">MATCH(MG_2[ID_2],Table1[ID_2],0)</f>
        <v>297</v>
      </c>
      <c r="C129" t="e">
        <f ca="1">INDEX(#REF!,MG_2[//])</f>
        <v>#REF!</v>
      </c>
      <c r="D129" t="str">
        <f ca="1">INDEX(Table1[NB BM],MG_2[//])</f>
        <v>Crayon putar JK 12W Panjang</v>
      </c>
      <c r="E129" t="str">
        <f ca="1">INDEX(Table1[FAKTUR],MG_2[//])</f>
        <v>ARTO MORO</v>
      </c>
      <c r="F129" t="str">
        <f ca="1">INDEX(Table1[SUPPLIER],MG_2[//])</f>
        <v>ATALI</v>
      </c>
      <c r="G129" s="2">
        <f ca="1">INDEX(Table1[CTN_MG_2],MG_2[//])</f>
        <v>1</v>
      </c>
      <c r="H129" s="2" t="str">
        <f ca="1">INDEX(Table1[QTY_ECER_MG_2],MG_2[[#This Row],[//]])&amp;" "&amp;INDEX(Table1[STN_ECER_MG_2],MG_2[[#This Row],[//]])</f>
        <v xml:space="preserve"> </v>
      </c>
      <c r="I129" s="4"/>
      <c r="J129" s="4"/>
      <c r="K129" s="2">
        <f ca="1">SUM(MG_2[[#This Row],[MASUK]]-SUM(MG_2[[#This Row],[KELUAR]:[BONGKAR]]))</f>
        <v>1</v>
      </c>
    </row>
    <row r="130" spans="1:11" x14ac:dyDescent="0.25">
      <c r="A130">
        <v>129</v>
      </c>
      <c r="B130">
        <f ca="1">MATCH(MG_2[ID_2],Table1[ID_2],0)</f>
        <v>298</v>
      </c>
      <c r="C130" t="e">
        <f ca="1">INDEX(#REF!,MG_2[//])</f>
        <v>#REF!</v>
      </c>
      <c r="D130" t="str">
        <f ca="1">INDEX(Table1[NB BM],MG_2[//])</f>
        <v>O pastel JK 24W OP-24 S</v>
      </c>
      <c r="E130" t="str">
        <f ca="1">INDEX(Table1[FAKTUR],MG_2[//])</f>
        <v>ARTO MORO</v>
      </c>
      <c r="F130" t="str">
        <f ca="1">INDEX(Table1[SUPPLIER],MG_2[//])</f>
        <v>ATALI</v>
      </c>
      <c r="G130" s="2">
        <f ca="1">INDEX(Table1[CTN_MG_2],MG_2[//])</f>
        <v>10</v>
      </c>
      <c r="H130" s="2" t="str">
        <f ca="1">INDEX(Table1[QTY_ECER_MG_2],MG_2[[#This Row],[//]])&amp;" "&amp;INDEX(Table1[STN_ECER_MG_2],MG_2[[#This Row],[//]])</f>
        <v xml:space="preserve"> </v>
      </c>
      <c r="I130" s="4"/>
      <c r="J130" s="4"/>
      <c r="K130" s="2">
        <f ca="1">SUM(MG_2[[#This Row],[MASUK]]-SUM(MG_2[[#This Row],[KELUAR]:[BONGKAR]]))</f>
        <v>10</v>
      </c>
    </row>
    <row r="131" spans="1:11" x14ac:dyDescent="0.25">
      <c r="A131">
        <v>130</v>
      </c>
      <c r="B131">
        <f ca="1">MATCH(MG_2[ID_2],Table1[ID_2],0)</f>
        <v>299</v>
      </c>
      <c r="C131" t="e">
        <f ca="1">INDEX(#REF!,MG_2[//])</f>
        <v>#REF!</v>
      </c>
      <c r="D131" t="str">
        <f ca="1">INDEX(Table1[NB BM],MG_2[//])</f>
        <v>O pastel JK 36W OP-36 S</v>
      </c>
      <c r="E131" t="str">
        <f ca="1">INDEX(Table1[FAKTUR],MG_2[//])</f>
        <v>ARTO MORO</v>
      </c>
      <c r="F131" t="str">
        <f ca="1">INDEX(Table1[SUPPLIER],MG_2[//])</f>
        <v>ATALI</v>
      </c>
      <c r="G131" s="2">
        <f ca="1">INDEX(Table1[CTN_MG_2],MG_2[//])</f>
        <v>10</v>
      </c>
      <c r="H131" s="2" t="str">
        <f ca="1">INDEX(Table1[QTY_ECER_MG_2],MG_2[[#This Row],[//]])&amp;" "&amp;INDEX(Table1[STN_ECER_MG_2],MG_2[[#This Row],[//]])</f>
        <v xml:space="preserve"> </v>
      </c>
      <c r="I131" s="4"/>
      <c r="J131" s="4"/>
      <c r="K131" s="2">
        <f ca="1">SUM(MG_2[[#This Row],[MASUK]]-SUM(MG_2[[#This Row],[KELUAR]:[BONGKAR]]))</f>
        <v>10</v>
      </c>
    </row>
    <row r="132" spans="1:11" x14ac:dyDescent="0.25">
      <c r="A132">
        <v>131</v>
      </c>
      <c r="B132">
        <f ca="1">MATCH(MG_2[ID_2],Table1[ID_2],0)</f>
        <v>300</v>
      </c>
      <c r="C132" t="e">
        <f ca="1">INDEX(#REF!,MG_2[//])</f>
        <v>#REF!</v>
      </c>
      <c r="D132" t="str">
        <f ca="1">INDEX(Table1[NB BM],MG_2[//])</f>
        <v>O pastel JK 12W OP-12 S</v>
      </c>
      <c r="E132" t="str">
        <f ca="1">INDEX(Table1[FAKTUR],MG_2[//])</f>
        <v>ARTO MORO</v>
      </c>
      <c r="F132" t="str">
        <f ca="1">INDEX(Table1[SUPPLIER],MG_2[//])</f>
        <v>ATALI</v>
      </c>
      <c r="G132" s="2">
        <f ca="1">INDEX(Table1[CTN_MG_2],MG_2[//])</f>
        <v>20</v>
      </c>
      <c r="H132" s="2" t="str">
        <f ca="1">INDEX(Table1[QTY_ECER_MG_2],MG_2[[#This Row],[//]])&amp;" "&amp;INDEX(Table1[STN_ECER_MG_2],MG_2[[#This Row],[//]])</f>
        <v xml:space="preserve"> </v>
      </c>
      <c r="I132" s="4"/>
      <c r="J132" s="4"/>
      <c r="K132" s="2">
        <f ca="1">SUM(MG_2[[#This Row],[MASUK]]-SUM(MG_2[[#This Row],[KELUAR]:[BONGKAR]]))</f>
        <v>20</v>
      </c>
    </row>
    <row r="133" spans="1:11" x14ac:dyDescent="0.25">
      <c r="A133">
        <v>132</v>
      </c>
      <c r="B133">
        <f ca="1">MATCH(MG_2[ID_2],Table1[ID_2],0)</f>
        <v>301</v>
      </c>
      <c r="C133" t="e">
        <f ca="1">INDEX(#REF!,MG_2[//])</f>
        <v>#REF!</v>
      </c>
      <c r="D133" t="str">
        <f ca="1">INDEX(Table1[NB BM],MG_2[//])</f>
        <v>O pastel JK 18W OP-18 S</v>
      </c>
      <c r="E133" t="str">
        <f ca="1">INDEX(Table1[FAKTUR],MG_2[//])</f>
        <v>ARTO MORO</v>
      </c>
      <c r="F133" t="str">
        <f ca="1">INDEX(Table1[SUPPLIER],MG_2[//])</f>
        <v>ATALI</v>
      </c>
      <c r="G133" s="2">
        <f ca="1">INDEX(Table1[CTN_MG_2],MG_2[//])</f>
        <v>10</v>
      </c>
      <c r="H133" s="2" t="str">
        <f ca="1">INDEX(Table1[QTY_ECER_MG_2],MG_2[[#This Row],[//]])&amp;" "&amp;INDEX(Table1[STN_ECER_MG_2],MG_2[[#This Row],[//]])</f>
        <v xml:space="preserve"> </v>
      </c>
      <c r="I133" s="4"/>
      <c r="J133" s="4"/>
      <c r="K133" s="2">
        <f ca="1">SUM(MG_2[[#This Row],[MASUK]]-SUM(MG_2[[#This Row],[KELUAR]:[BONGKAR]]))</f>
        <v>10</v>
      </c>
    </row>
    <row r="134" spans="1:11" x14ac:dyDescent="0.25">
      <c r="A134">
        <v>133</v>
      </c>
      <c r="B134">
        <f ca="1">MATCH(MG_2[ID_2],Table1[ID_2],0)</f>
        <v>302</v>
      </c>
      <c r="C134" t="e">
        <f ca="1">INDEX(#REF!,MG_2[//])</f>
        <v>#REF!</v>
      </c>
      <c r="D134" t="str">
        <f ca="1">INDEX(Table1[NB BM],MG_2[//])</f>
        <v>O pastel JK 24W OP-24 S</v>
      </c>
      <c r="E134" t="str">
        <f ca="1">INDEX(Table1[FAKTUR],MG_2[//])</f>
        <v>ARTO MORO</v>
      </c>
      <c r="F134" t="str">
        <f ca="1">INDEX(Table1[SUPPLIER],MG_2[//])</f>
        <v>ATALI</v>
      </c>
      <c r="G134" s="2">
        <f ca="1">INDEX(Table1[CTN_MG_2],MG_2[//])</f>
        <v>10</v>
      </c>
      <c r="H134" s="2" t="str">
        <f ca="1">INDEX(Table1[QTY_ECER_MG_2],MG_2[[#This Row],[//]])&amp;" "&amp;INDEX(Table1[STN_ECER_MG_2],MG_2[[#This Row],[//]])</f>
        <v xml:space="preserve"> </v>
      </c>
      <c r="I134" s="4"/>
      <c r="J134" s="4"/>
      <c r="K134" s="2">
        <f ca="1">SUM(MG_2[[#This Row],[MASUK]]-SUM(MG_2[[#This Row],[KELUAR]:[BONGKAR]]))</f>
        <v>10</v>
      </c>
    </row>
    <row r="135" spans="1:11" x14ac:dyDescent="0.25">
      <c r="A135">
        <v>134</v>
      </c>
      <c r="B135">
        <f ca="1">MATCH(MG_2[ID_2],Table1[ID_2],0)</f>
        <v>303</v>
      </c>
      <c r="C135" t="e">
        <f ca="1">INDEX(#REF!,MG_2[//])</f>
        <v>#REF!</v>
      </c>
      <c r="D135" t="str">
        <f ca="1">INDEX(Table1[NB BM],MG_2[//])</f>
        <v>Tipe-ex JK CF-S209</v>
      </c>
      <c r="E135" t="str">
        <f ca="1">INDEX(Table1[FAKTUR],MG_2[//])</f>
        <v>ARTO MORO</v>
      </c>
      <c r="F135" t="str">
        <f ca="1">INDEX(Table1[SUPPLIER],MG_2[//])</f>
        <v>ATALI</v>
      </c>
      <c r="G135" s="2">
        <f ca="1">INDEX(Table1[CTN_MG_2],MG_2[//])</f>
        <v>5</v>
      </c>
      <c r="H135" s="2" t="str">
        <f ca="1">INDEX(Table1[QTY_ECER_MG_2],MG_2[[#This Row],[//]])&amp;" "&amp;INDEX(Table1[STN_ECER_MG_2],MG_2[[#This Row],[//]])</f>
        <v xml:space="preserve"> </v>
      </c>
      <c r="I135" s="4"/>
      <c r="J135" s="4"/>
      <c r="K135" s="2">
        <f ca="1">SUM(MG_2[[#This Row],[MASUK]]-SUM(MG_2[[#This Row],[KELUAR]:[BONGKAR]]))</f>
        <v>5</v>
      </c>
    </row>
    <row r="136" spans="1:11" x14ac:dyDescent="0.25">
      <c r="A136">
        <v>135</v>
      </c>
      <c r="B136">
        <f ca="1">MATCH(MG_2[ID_2],Table1[ID_2],0)</f>
        <v>304</v>
      </c>
      <c r="C136" t="e">
        <f ca="1">INDEX(#REF!,MG_2[//])</f>
        <v>#REF!</v>
      </c>
      <c r="D136" t="str">
        <f ca="1">INDEX(Table1[NB BM],MG_2[//])</f>
        <v>Tipe-ex JK CF-S210</v>
      </c>
      <c r="E136" t="str">
        <f ca="1">INDEX(Table1[FAKTUR],MG_2[//])</f>
        <v>ARTO MORO</v>
      </c>
      <c r="F136" t="str">
        <f ca="1">INDEX(Table1[SUPPLIER],MG_2[//])</f>
        <v>ATALI</v>
      </c>
      <c r="G136" s="2">
        <f ca="1">INDEX(Table1[CTN_MG_2],MG_2[//])</f>
        <v>5</v>
      </c>
      <c r="H136" s="2" t="str">
        <f ca="1">INDEX(Table1[QTY_ECER_MG_2],MG_2[[#This Row],[//]])&amp;" "&amp;INDEX(Table1[STN_ECER_MG_2],MG_2[[#This Row],[//]])</f>
        <v xml:space="preserve"> </v>
      </c>
      <c r="I136" s="4"/>
      <c r="J136" s="4"/>
      <c r="K136" s="2">
        <f ca="1">SUM(MG_2[[#This Row],[MASUK]]-SUM(MG_2[[#This Row],[KELUAR]:[BONGKAR]]))</f>
        <v>5</v>
      </c>
    </row>
    <row r="137" spans="1:11" x14ac:dyDescent="0.25">
      <c r="A137">
        <v>136</v>
      </c>
      <c r="B137">
        <f ca="1">MATCH(MG_2[ID_2],Table1[ID_2],0)</f>
        <v>305</v>
      </c>
      <c r="C137" t="e">
        <f ca="1">INDEX(#REF!,MG_2[//])</f>
        <v>#REF!</v>
      </c>
      <c r="D137" t="str">
        <f ca="1">INDEX(Table1[NB BM],MG_2[//])</f>
        <v>Lem Stick JK GS-102</v>
      </c>
      <c r="E137" t="str">
        <f ca="1">INDEX(Table1[FAKTUR],MG_2[//])</f>
        <v>ARTO MORO</v>
      </c>
      <c r="F137" t="str">
        <f ca="1">INDEX(Table1[SUPPLIER],MG_2[//])</f>
        <v>ATALI</v>
      </c>
      <c r="G137" s="2">
        <f ca="1">INDEX(Table1[CTN_MG_2],MG_2[//])</f>
        <v>1</v>
      </c>
      <c r="H137" s="2" t="str">
        <f ca="1">INDEX(Table1[QTY_ECER_MG_2],MG_2[[#This Row],[//]])&amp;" "&amp;INDEX(Table1[STN_ECER_MG_2],MG_2[[#This Row],[//]])</f>
        <v xml:space="preserve"> </v>
      </c>
      <c r="I137" s="4"/>
      <c r="J137" s="4"/>
      <c r="K137" s="2">
        <f ca="1">SUM(MG_2[[#This Row],[MASUK]]-SUM(MG_2[[#This Row],[KELUAR]:[BONGKAR]]))</f>
        <v>1</v>
      </c>
    </row>
    <row r="138" spans="1:11" x14ac:dyDescent="0.25">
      <c r="A138">
        <v>137</v>
      </c>
      <c r="B138">
        <f ca="1">MATCH(MG_2[ID_2],Table1[ID_2],0)</f>
        <v>306</v>
      </c>
      <c r="C138" t="e">
        <f ca="1">INDEX(#REF!,MG_2[//])</f>
        <v>#REF!</v>
      </c>
      <c r="D138" t="str">
        <f ca="1">INDEX(Table1[NB BM],MG_2[//])</f>
        <v>Lem Stick JK GS-103</v>
      </c>
      <c r="E138" t="str">
        <f ca="1">INDEX(Table1[FAKTUR],MG_2[//])</f>
        <v>ARTO MORO</v>
      </c>
      <c r="F138" t="str">
        <f ca="1">INDEX(Table1[SUPPLIER],MG_2[//])</f>
        <v>ATALI</v>
      </c>
      <c r="G138" s="2">
        <f ca="1">INDEX(Table1[CTN_MG_2],MG_2[//])</f>
        <v>1</v>
      </c>
      <c r="H138" s="2" t="str">
        <f ca="1">INDEX(Table1[QTY_ECER_MG_2],MG_2[[#This Row],[//]])&amp;" "&amp;INDEX(Table1[STN_ECER_MG_2],MG_2[[#This Row],[//]])</f>
        <v xml:space="preserve"> </v>
      </c>
      <c r="I138" s="4"/>
      <c r="J138" s="4"/>
      <c r="K138" s="2">
        <f ca="1">SUM(MG_2[[#This Row],[MASUK]]-SUM(MG_2[[#This Row],[KELUAR]:[BONGKAR]]))</f>
        <v>1</v>
      </c>
    </row>
    <row r="139" spans="1:11" x14ac:dyDescent="0.25">
      <c r="A139">
        <v>138</v>
      </c>
      <c r="B139">
        <f ca="1">MATCH(MG_2[ID_2],Table1[ID_2],0)</f>
        <v>307</v>
      </c>
      <c r="C139" t="e">
        <f ca="1">INDEX(#REF!,MG_2[//])</f>
        <v>#REF!</v>
      </c>
      <c r="D139" t="str">
        <f ca="1">INDEX(Table1[NB BM],MG_2[//])</f>
        <v>Gunting JK SC-828</v>
      </c>
      <c r="E139" t="str">
        <f ca="1">INDEX(Table1[FAKTUR],MG_2[//])</f>
        <v>ARTO MORO</v>
      </c>
      <c r="F139" t="str">
        <f ca="1">INDEX(Table1[SUPPLIER],MG_2[//])</f>
        <v>ATALI</v>
      </c>
      <c r="G139" s="2">
        <f ca="1">INDEX(Table1[CTN_MG_2],MG_2[//])</f>
        <v>5</v>
      </c>
      <c r="H139" s="2" t="str">
        <f ca="1">INDEX(Table1[QTY_ECER_MG_2],MG_2[[#This Row],[//]])&amp;" "&amp;INDEX(Table1[STN_ECER_MG_2],MG_2[[#This Row],[//]])</f>
        <v xml:space="preserve"> </v>
      </c>
      <c r="I139" s="4"/>
      <c r="J139" s="4"/>
      <c r="K139" s="2">
        <f ca="1">SUM(MG_2[[#This Row],[MASUK]]-SUM(MG_2[[#This Row],[KELUAR]:[BONGKAR]]))</f>
        <v>5</v>
      </c>
    </row>
    <row r="140" spans="1:11" x14ac:dyDescent="0.25">
      <c r="A140">
        <v>139</v>
      </c>
      <c r="B140">
        <f ca="1">MATCH(MG_2[ID_2],Table1[ID_2],0)</f>
        <v>308</v>
      </c>
      <c r="C140" t="e">
        <f ca="1">INDEX(#REF!,MG_2[//])</f>
        <v>#REF!</v>
      </c>
      <c r="D140" t="str">
        <f ca="1">INDEX(Table1[NB BM],MG_2[//])</f>
        <v>Gunting JK SC-838</v>
      </c>
      <c r="E140" t="str">
        <f ca="1">INDEX(Table1[FAKTUR],MG_2[//])</f>
        <v>ARTO MORO</v>
      </c>
      <c r="F140" t="str">
        <f ca="1">INDEX(Table1[SUPPLIER],MG_2[//])</f>
        <v>ATALI</v>
      </c>
      <c r="G140" s="2">
        <f ca="1">INDEX(Table1[CTN_MG_2],MG_2[//])</f>
        <v>5</v>
      </c>
      <c r="H140" s="2" t="str">
        <f ca="1">INDEX(Table1[QTY_ECER_MG_2],MG_2[[#This Row],[//]])&amp;" "&amp;INDEX(Table1[STN_ECER_MG_2],MG_2[[#This Row],[//]])</f>
        <v xml:space="preserve"> </v>
      </c>
      <c r="I140" s="4"/>
      <c r="J140" s="4"/>
      <c r="K140" s="2">
        <f ca="1">SUM(MG_2[[#This Row],[MASUK]]-SUM(MG_2[[#This Row],[KELUAR]:[BONGKAR]]))</f>
        <v>5</v>
      </c>
    </row>
    <row r="141" spans="1:11" x14ac:dyDescent="0.25">
      <c r="A141">
        <v>140</v>
      </c>
      <c r="B141">
        <f ca="1">MATCH(MG_2[ID_2],Table1[ID_2],0)</f>
        <v>309</v>
      </c>
      <c r="C141" t="e">
        <f ca="1">INDEX(#REF!,MG_2[//])</f>
        <v>#REF!</v>
      </c>
      <c r="D141" t="str">
        <f ca="1">INDEX(Table1[NB BM],MG_2[//])</f>
        <v>Gunting JK SC-848</v>
      </c>
      <c r="E141" t="str">
        <f ca="1">INDEX(Table1[FAKTUR],MG_2[//])</f>
        <v>ARTO MORO</v>
      </c>
      <c r="F141" t="str">
        <f ca="1">INDEX(Table1[SUPPLIER],MG_2[//])</f>
        <v>ATALI</v>
      </c>
      <c r="G141" s="2">
        <f ca="1">INDEX(Table1[CTN_MG_2],MG_2[//])</f>
        <v>2</v>
      </c>
      <c r="H141" s="2" t="str">
        <f ca="1">INDEX(Table1[QTY_ECER_MG_2],MG_2[[#This Row],[//]])&amp;" "&amp;INDEX(Table1[STN_ECER_MG_2],MG_2[[#This Row],[//]])</f>
        <v xml:space="preserve"> </v>
      </c>
      <c r="I141" s="4"/>
      <c r="J141" s="4"/>
      <c r="K141" s="2">
        <f ca="1">SUM(MG_2[[#This Row],[MASUK]]-SUM(MG_2[[#This Row],[KELUAR]:[BONGKAR]]))</f>
        <v>2</v>
      </c>
    </row>
    <row r="142" spans="1:11" x14ac:dyDescent="0.25">
      <c r="A142">
        <v>141</v>
      </c>
      <c r="B142">
        <f ca="1">MATCH(MG_2[ID_2],Table1[ID_2],0)</f>
        <v>310</v>
      </c>
      <c r="C142" t="e">
        <f ca="1">INDEX(#REF!,MG_2[//])</f>
        <v>#REF!</v>
      </c>
      <c r="D142" t="str">
        <f ca="1">INDEX(Table1[NB BM],MG_2[//])</f>
        <v>Lem JK GL-R35</v>
      </c>
      <c r="E142" t="str">
        <f ca="1">INDEX(Table1[FAKTUR],MG_2[//])</f>
        <v>ARTO MORO</v>
      </c>
      <c r="F142" t="str">
        <f ca="1">INDEX(Table1[SUPPLIER],MG_2[//])</f>
        <v>ATALI</v>
      </c>
      <c r="G142" s="2">
        <f ca="1">INDEX(Table1[CTN_MG_2],MG_2[//])</f>
        <v>12</v>
      </c>
      <c r="H142" s="2" t="str">
        <f ca="1">INDEX(Table1[QTY_ECER_MG_2],MG_2[[#This Row],[//]])&amp;" "&amp;INDEX(Table1[STN_ECER_MG_2],MG_2[[#This Row],[//]])</f>
        <v xml:space="preserve"> </v>
      </c>
      <c r="I142" s="4"/>
      <c r="J142" s="4"/>
      <c r="K142" s="2">
        <f ca="1">SUM(MG_2[[#This Row],[MASUK]]-SUM(MG_2[[#This Row],[KELUAR]:[BONGKAR]]))</f>
        <v>12</v>
      </c>
    </row>
    <row r="143" spans="1:11" x14ac:dyDescent="0.25">
      <c r="A143">
        <v>142</v>
      </c>
      <c r="B143">
        <f ca="1">MATCH(MG_2[ID_2],Table1[ID_2],0)</f>
        <v>311</v>
      </c>
      <c r="C143" t="e">
        <f ca="1">INDEX(#REF!,MG_2[//])</f>
        <v>#REF!</v>
      </c>
      <c r="D143" t="str">
        <f ca="1">INDEX(Table1[NB BM],MG_2[//])</f>
        <v>PW JK 36W CP-36 PB panjang</v>
      </c>
      <c r="E143" t="str">
        <f ca="1">INDEX(Table1[FAKTUR],MG_2[//])</f>
        <v>ARTO MORO</v>
      </c>
      <c r="F143" t="str">
        <f ca="1">INDEX(Table1[SUPPLIER],MG_2[//])</f>
        <v>ATALI</v>
      </c>
      <c r="G143" s="2">
        <f ca="1">INDEX(Table1[CTN_MG_2],MG_2[//])</f>
        <v>2</v>
      </c>
      <c r="H143" s="2" t="str">
        <f ca="1">INDEX(Table1[QTY_ECER_MG_2],MG_2[[#This Row],[//]])&amp;" "&amp;INDEX(Table1[STN_ECER_MG_2],MG_2[[#This Row],[//]])</f>
        <v xml:space="preserve"> </v>
      </c>
      <c r="I143" s="4"/>
      <c r="J143" s="4"/>
      <c r="K143" s="2">
        <f ca="1">SUM(MG_2[[#This Row],[MASUK]]-SUM(MG_2[[#This Row],[KELUAR]:[BONGKAR]]))</f>
        <v>2</v>
      </c>
    </row>
    <row r="144" spans="1:11" x14ac:dyDescent="0.25">
      <c r="A144">
        <v>143</v>
      </c>
      <c r="B144">
        <f ca="1">MATCH(MG_2[ID_2],Table1[ID_2],0)</f>
        <v>312</v>
      </c>
      <c r="C144" t="e">
        <f ca="1">INDEX(#REF!,MG_2[//])</f>
        <v>#REF!</v>
      </c>
      <c r="D144" t="str">
        <f ca="1">INDEX(Table1[NB BM],MG_2[//])</f>
        <v>Lem Stick JK GS-102</v>
      </c>
      <c r="E144" t="str">
        <f ca="1">INDEX(Table1[FAKTUR],MG_2[//])</f>
        <v>ARTO MORO</v>
      </c>
      <c r="F144" t="str">
        <f ca="1">INDEX(Table1[SUPPLIER],MG_2[//])</f>
        <v>ATALI</v>
      </c>
      <c r="G144" s="2">
        <f ca="1">INDEX(Table1[CTN_MG_2],MG_2[//])</f>
        <v>1</v>
      </c>
      <c r="H144" s="2" t="str">
        <f ca="1">INDEX(Table1[QTY_ECER_MG_2],MG_2[[#This Row],[//]])&amp;" "&amp;INDEX(Table1[STN_ECER_MG_2],MG_2[[#This Row],[//]])</f>
        <v xml:space="preserve"> </v>
      </c>
      <c r="I144" s="4"/>
      <c r="J144" s="4"/>
      <c r="K144" s="2">
        <f ca="1">SUM(MG_2[[#This Row],[MASUK]]-SUM(MG_2[[#This Row],[KELUAR]:[BONGKAR]]))</f>
        <v>1</v>
      </c>
    </row>
    <row r="145" spans="1:11" x14ac:dyDescent="0.25">
      <c r="A145">
        <v>144</v>
      </c>
      <c r="B145">
        <f ca="1">MATCH(MG_2[ID_2],Table1[ID_2],0)</f>
        <v>313</v>
      </c>
      <c r="C145" t="e">
        <f ca="1">INDEX(#REF!,MG_2[//])</f>
        <v>#REF!</v>
      </c>
      <c r="D145" t="str">
        <f ca="1">INDEX(Table1[NB BM],MG_2[//])</f>
        <v>Lem Stick JK GS-103</v>
      </c>
      <c r="E145" t="str">
        <f ca="1">INDEX(Table1[FAKTUR],MG_2[//])</f>
        <v>ARTO MORO</v>
      </c>
      <c r="F145" t="str">
        <f ca="1">INDEX(Table1[SUPPLIER],MG_2[//])</f>
        <v>ATALI</v>
      </c>
      <c r="G145" s="2">
        <f ca="1">INDEX(Table1[CTN_MG_2],MG_2[//])</f>
        <v>1</v>
      </c>
      <c r="H145" s="2" t="str">
        <f ca="1">INDEX(Table1[QTY_ECER_MG_2],MG_2[[#This Row],[//]])&amp;" "&amp;INDEX(Table1[STN_ECER_MG_2],MG_2[[#This Row],[//]])</f>
        <v xml:space="preserve"> </v>
      </c>
      <c r="I145" s="4"/>
      <c r="J145" s="4"/>
      <c r="K145" s="2">
        <f ca="1">SUM(MG_2[[#This Row],[MASUK]]-SUM(MG_2[[#This Row],[KELUAR]:[BONGKAR]]))</f>
        <v>1</v>
      </c>
    </row>
    <row r="146" spans="1:11" x14ac:dyDescent="0.25">
      <c r="A146">
        <v>145</v>
      </c>
      <c r="B146">
        <f ca="1">MATCH(MG_2[ID_2],Table1[ID_2],0)</f>
        <v>314</v>
      </c>
      <c r="C146" t="e">
        <f ca="1">INDEX(#REF!,MG_2[//])</f>
        <v>#REF!</v>
      </c>
      <c r="D146" t="str">
        <f ca="1">INDEX(Table1[NB BM],MG_2[//])</f>
        <v>Garisan BT 30cm</v>
      </c>
      <c r="E146" t="str">
        <f ca="1">INDEX(Table1[FAKTUR],MG_2[//])</f>
        <v>UNTANA</v>
      </c>
      <c r="F146" t="str">
        <f ca="1">INDEX(Table1[SUPPLIER],MG_2[//])</f>
        <v>PPW</v>
      </c>
      <c r="G146" s="2">
        <f ca="1">INDEX(Table1[CTN_MG_2],MG_2[//])</f>
        <v>5</v>
      </c>
      <c r="H146" s="2" t="str">
        <f ca="1">INDEX(Table1[QTY_ECER_MG_2],MG_2[[#This Row],[//]])&amp;" "&amp;INDEX(Table1[STN_ECER_MG_2],MG_2[[#This Row],[//]])</f>
        <v xml:space="preserve"> </v>
      </c>
      <c r="I146" s="4"/>
      <c r="J146" s="4"/>
      <c r="K146" s="2">
        <f ca="1">SUM(MG_2[[#This Row],[MASUK]]-SUM(MG_2[[#This Row],[KELUAR]:[BONGKAR]]))</f>
        <v>5</v>
      </c>
    </row>
    <row r="147" spans="1:11" x14ac:dyDescent="0.25">
      <c r="A147">
        <v>146</v>
      </c>
      <c r="B147">
        <f ca="1">MATCH(MG_2[ID_2],Table1[ID_2],0)</f>
        <v>315</v>
      </c>
      <c r="C147" t="e">
        <f ca="1">INDEX(#REF!,MG_2[//])</f>
        <v>#REF!</v>
      </c>
      <c r="D147" t="str">
        <f ca="1">INDEX(Table1[NB BM],MG_2[//])</f>
        <v>Sampul Kwarto Batik</v>
      </c>
      <c r="E147" t="str">
        <f ca="1">INDEX(Table1[FAKTUR],MG_2[//])</f>
        <v>ARTO MORO</v>
      </c>
      <c r="F147" t="str">
        <f ca="1">INDEX(Table1[SUPPLIER],MG_2[//])</f>
        <v>PARAMA</v>
      </c>
      <c r="G147" s="2">
        <f ca="1">INDEX(Table1[CTN_MG_2],MG_2[//])</f>
        <v>5</v>
      </c>
      <c r="H147" s="2" t="str">
        <f ca="1">INDEX(Table1[QTY_ECER_MG_2],MG_2[[#This Row],[//]])&amp;" "&amp;INDEX(Table1[STN_ECER_MG_2],MG_2[[#This Row],[//]])</f>
        <v xml:space="preserve"> </v>
      </c>
      <c r="I147" s="4"/>
      <c r="J147" s="4"/>
      <c r="K147" s="2">
        <f ca="1">SUM(MG_2[[#This Row],[MASUK]]-SUM(MG_2[[#This Row],[KELUAR]:[BONGKAR]]))</f>
        <v>5</v>
      </c>
    </row>
    <row r="148" spans="1:11" x14ac:dyDescent="0.25">
      <c r="A148">
        <v>147</v>
      </c>
      <c r="B148">
        <f ca="1">MATCH(MG_2[ID_2],Table1[ID_2],0)</f>
        <v>316</v>
      </c>
      <c r="C148" t="e">
        <f ca="1">INDEX(#REF!,MG_2[//])</f>
        <v>#REF!</v>
      </c>
      <c r="D148" t="str">
        <f ca="1">INDEX(Table1[NB BM],MG_2[//])</f>
        <v>Sampul Boxy Batik</v>
      </c>
      <c r="E148" t="str">
        <f ca="1">INDEX(Table1[FAKTUR],MG_2[//])</f>
        <v>ARTO MORO</v>
      </c>
      <c r="F148" t="str">
        <f ca="1">INDEX(Table1[SUPPLIER],MG_2[//])</f>
        <v>PARAMA</v>
      </c>
      <c r="G148" s="2">
        <f ca="1">INDEX(Table1[CTN_MG_2],MG_2[//])</f>
        <v>5</v>
      </c>
      <c r="H148" s="2" t="str">
        <f ca="1">INDEX(Table1[QTY_ECER_MG_2],MG_2[[#This Row],[//]])&amp;" "&amp;INDEX(Table1[STN_ECER_MG_2],MG_2[[#This Row],[//]])</f>
        <v xml:space="preserve"> </v>
      </c>
      <c r="I148" s="4"/>
      <c r="J148" s="4"/>
      <c r="K148" s="2">
        <f ca="1">SUM(MG_2[[#This Row],[MASUK]]-SUM(MG_2[[#This Row],[KELUAR]:[BONGKAR]]))</f>
        <v>5</v>
      </c>
    </row>
    <row r="149" spans="1:11" x14ac:dyDescent="0.25">
      <c r="A149">
        <v>148</v>
      </c>
      <c r="B149">
        <f ca="1">MATCH(MG_2[ID_2],Table1[ID_2],0)</f>
        <v>317</v>
      </c>
      <c r="C149" t="e">
        <f ca="1">INDEX(#REF!,MG_2[//])</f>
        <v>#REF!</v>
      </c>
      <c r="D149" t="str">
        <f ca="1">INDEX(Table1[NB BM],MG_2[//])</f>
        <v>Sampul OPP Alexander Boxy</v>
      </c>
      <c r="E149" t="str">
        <f ca="1">INDEX(Table1[FAKTUR],MG_2[//])</f>
        <v>UNTANA</v>
      </c>
      <c r="F149" t="str">
        <f ca="1">INDEX(Table1[SUPPLIER],MG_2[//])</f>
        <v>ALPINDO</v>
      </c>
      <c r="G149" s="2">
        <f ca="1">INDEX(Table1[CTN_MG_2],MG_2[//])</f>
        <v>5</v>
      </c>
      <c r="H149" s="2" t="str">
        <f ca="1">INDEX(Table1[QTY_ECER_MG_2],MG_2[[#This Row],[//]])&amp;" "&amp;INDEX(Table1[STN_ECER_MG_2],MG_2[[#This Row],[//]])</f>
        <v xml:space="preserve"> </v>
      </c>
      <c r="I149" s="4"/>
      <c r="J149" s="4"/>
      <c r="K149" s="2">
        <f ca="1">SUM(MG_2[[#This Row],[MASUK]]-SUM(MG_2[[#This Row],[KELUAR]:[BONGKAR]]))</f>
        <v>5</v>
      </c>
    </row>
  </sheetData>
  <conditionalFormatting sqref="D1:D1048576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5"/>
  <sheetViews>
    <sheetView zoomScale="85" zoomScaleNormal="85" workbookViewId="0">
      <selection activeCell="I34" sqref="I34"/>
    </sheetView>
  </sheetViews>
  <sheetFormatPr defaultRowHeight="15" x14ac:dyDescent="0.25"/>
  <cols>
    <col min="1" max="2" width="4" customWidth="1"/>
    <col min="3" max="4" width="5.5703125" customWidth="1"/>
    <col min="5" max="5" width="19.42578125" customWidth="1"/>
    <col min="6" max="6" width="6.7109375" customWidth="1"/>
    <col min="7" max="7" width="33.85546875" customWidth="1"/>
    <col min="8" max="8" width="14.85546875" customWidth="1"/>
    <col min="9" max="9" width="12" customWidth="1"/>
    <col min="10" max="10" width="18.42578125" customWidth="1"/>
    <col min="11" max="11" width="4.42578125" style="2" customWidth="1"/>
    <col min="12" max="12" width="9.140625" style="2" customWidth="1"/>
    <col min="13" max="13" width="10" bestFit="1" customWidth="1"/>
    <col min="14" max="14" width="2" customWidth="1"/>
    <col min="15" max="15" width="4.42578125" style="2" customWidth="1"/>
    <col min="16" max="16" width="7.5703125" style="2" customWidth="1"/>
    <col min="17" max="17" width="40.140625" bestFit="1" customWidth="1"/>
    <col min="18" max="18" width="9.140625" style="6"/>
  </cols>
  <sheetData>
    <row r="1" spans="1:17" x14ac:dyDescent="0.25">
      <c r="A1" t="s">
        <v>37</v>
      </c>
      <c r="B1" t="s">
        <v>46</v>
      </c>
      <c r="C1" t="s">
        <v>2</v>
      </c>
      <c r="D1" t="s">
        <v>4</v>
      </c>
      <c r="E1" t="s">
        <v>47</v>
      </c>
      <c r="F1" t="s">
        <v>49</v>
      </c>
      <c r="G1" t="s">
        <v>45</v>
      </c>
      <c r="H1" t="s">
        <v>8</v>
      </c>
      <c r="I1" t="s">
        <v>6</v>
      </c>
      <c r="J1" t="s">
        <v>7</v>
      </c>
      <c r="K1" s="2" t="s">
        <v>44</v>
      </c>
      <c r="L1" s="2" t="s">
        <v>43</v>
      </c>
      <c r="M1" t="s">
        <v>42</v>
      </c>
      <c r="N1" t="s">
        <v>41</v>
      </c>
      <c r="O1" s="2" t="s">
        <v>40</v>
      </c>
      <c r="P1" s="2" t="s">
        <v>50</v>
      </c>
      <c r="Q1" t="s">
        <v>20</v>
      </c>
    </row>
    <row r="2" spans="1:17" x14ac:dyDescent="0.25">
      <c r="A2">
        <v>1</v>
      </c>
      <c r="B2">
        <f ca="1">IF(MG_3[ID_3]="","",MATCH(MG_3[ID_3],Table1[ID_3],0))</f>
        <v>318</v>
      </c>
      <c r="C2" t="e">
        <f ca="1">MATCH(MG_3[Column3],#REF!,0)</f>
        <v>#REF!</v>
      </c>
      <c r="D2">
        <f ca="1">IF(MG_3[//]="",MATCH(MG_3[Column3],[2]!db[NB NOTA_C_QTY],0),INDEX(Table1[//DB],MG_3[//]))</f>
        <v>314</v>
      </c>
      <c r="G2" t="str">
        <f ca="1">IF(MG_3[Column1]="",INDEX(Table1[NB BM],MG_3[//]),MG_3[[#This Row],[Column1]])</f>
        <v>Cutter Kenko A-300</v>
      </c>
      <c r="H2" t="str">
        <f ca="1">INDEX(Table1[QTY/ CTN],MG_3[//])</f>
        <v>30 LSN</v>
      </c>
      <c r="I2" t="str">
        <f ca="1">INDEX(Table1[FAKTUR],MG_3[//])</f>
        <v>ARTO MORO</v>
      </c>
      <c r="J2" t="str">
        <f ca="1">INDEX(Table1[SUPPLIER],MG_3[//])</f>
        <v>KENKO</v>
      </c>
      <c r="K2" s="2">
        <f ca="1">IF(MG_3[//]="",0,INDEX(Table1[CTN_MG_3],MG_3[//]))</f>
        <v>2</v>
      </c>
      <c r="L2" s="2" t="str">
        <f ca="1">IF(MG_3[//]="","",INDEX(Table1[QTY_ECER_MG_3],MG_3[[#This Row],[//]])&amp;" "&amp;INDEX(Table1[STN_ECER_MG_3],MG_3[[#This Row],[//]]))</f>
        <v xml:space="preserve"> </v>
      </c>
      <c r="M2" s="4"/>
      <c r="N2" s="4"/>
      <c r="O2" s="2">
        <f ca="1">SUM(MG_3[[#This Row],[MASUK]]-SUM(MG_3[[#This Row],[KELUAR]:[BONGKAR]]))</f>
        <v>2</v>
      </c>
      <c r="Q2" s="2" t="str">
        <f ca="1">LOWER(SUBSTITUTE(SUBSTITUTE(SUBSTITUTE(SUBSTITUTE(SUBSTITUTE(SUBSTITUTE(SUBSTITUTE(SUBSTITUTE(SUBSTITUTE(MG_3[NAMA BARANG]&amp;MG_3[QTY/ CTN]," ",),".",""),"-",""),"(",""),")",""),",",""),"/",""),"""",""),"+",""))</f>
        <v>cutterkenkoa30030lsn</v>
      </c>
    </row>
    <row r="3" spans="1:17" x14ac:dyDescent="0.25">
      <c r="A3">
        <v>2</v>
      </c>
      <c r="B3">
        <f ca="1">IF(MG_3[ID_3]="","",MATCH(MG_3[ID_3],Table1[ID_3],0))</f>
        <v>319</v>
      </c>
      <c r="C3" t="e">
        <f ca="1">MATCH(MG_3[Column3],#REF!,0)</f>
        <v>#REF!</v>
      </c>
      <c r="D3">
        <f ca="1">IF(MG_3[//]="",MATCH(MG_3[Column3],[2]!db[NB NOTA_C_QTY],0),INDEX(Table1[//DB],MG_3[//]))</f>
        <v>317</v>
      </c>
      <c r="G3" t="str">
        <f ca="1">IF(MG_3[Column1]="",INDEX(Table1[NB BM],MG_3[//]),MG_3[[#This Row],[Column1]])</f>
        <v>Cutter Kenko L-500</v>
      </c>
      <c r="H3" t="str">
        <f ca="1">INDEX(Table1[QTY/ CTN],MG_3[//])</f>
        <v>20 LSN</v>
      </c>
      <c r="I3" t="str">
        <f ca="1">INDEX(Table1[FAKTUR],MG_3[//])</f>
        <v>ARTO MORO</v>
      </c>
      <c r="J3" t="str">
        <f ca="1">INDEX(Table1[SUPPLIER],MG_3[//])</f>
        <v>KENKO</v>
      </c>
      <c r="K3" s="2">
        <f ca="1">IF(MG_3[//]="",0,INDEX(Table1[CTN_MG_3],MG_3[//]))</f>
        <v>2</v>
      </c>
      <c r="L3" s="2" t="str">
        <f ca="1">IF(MG_3[//]="","",INDEX(Table1[QTY_ECER_MG_3],MG_3[[#This Row],[//]])&amp;" "&amp;INDEX(Table1[STN_ECER_MG_3],MG_3[[#This Row],[//]]))</f>
        <v xml:space="preserve"> </v>
      </c>
      <c r="M3" s="4"/>
      <c r="N3" s="4"/>
      <c r="O3" s="2">
        <f ca="1">SUM(MG_3[[#This Row],[MASUK]]-SUM(MG_3[[#This Row],[KELUAR]:[BONGKAR]]))</f>
        <v>2</v>
      </c>
      <c r="Q3" s="2" t="str">
        <f ca="1">LOWER(SUBSTITUTE(SUBSTITUTE(SUBSTITUTE(SUBSTITUTE(SUBSTITUTE(SUBSTITUTE(SUBSTITUTE(SUBSTITUTE(SUBSTITUTE(MG_3[NAMA BARANG]&amp;MG_3[QTY/ CTN]," ",),".",""),"-",""),"(",""),")",""),",",""),"/",""),"""",""),"+",""))</f>
        <v>cutterkenkol50020lsn</v>
      </c>
    </row>
    <row r="4" spans="1:17" x14ac:dyDescent="0.25">
      <c r="A4">
        <v>3</v>
      </c>
      <c r="B4">
        <f ca="1">IF(MG_3[ID_3]="","",MATCH(MG_3[ID_3],Table1[ID_3],0))</f>
        <v>320</v>
      </c>
      <c r="C4" t="e">
        <f ca="1">MATCH(MG_3[Column3],#REF!,0)</f>
        <v>#REF!</v>
      </c>
      <c r="D4">
        <f ca="1">IF(MG_3[//]="",MATCH(MG_3[Column3],[2]!db[NB NOTA_C_QTY],0),INDEX(Table1[//DB],MG_3[//]))</f>
        <v>998</v>
      </c>
      <c r="G4" t="str">
        <f ca="1">IF(MG_3[Column1]="",INDEX(Table1[NB BM],MG_3[//]),MG_3[[#This Row],[Column1]])</f>
        <v>Tipe-ex Kenko KE-108</v>
      </c>
      <c r="H4" t="str">
        <f ca="1">INDEX(Table1[QTY/ CTN],MG_3[//])</f>
        <v>36 LSN</v>
      </c>
      <c r="I4" t="str">
        <f ca="1">INDEX(Table1[FAKTUR],MG_3[//])</f>
        <v>ARTO MORO</v>
      </c>
      <c r="J4" t="str">
        <f ca="1">INDEX(Table1[SUPPLIER],MG_3[//])</f>
        <v>KENKO</v>
      </c>
      <c r="K4" s="2">
        <f ca="1">IF(MG_3[//]="",0,INDEX(Table1[CTN_MG_3],MG_3[//]))</f>
        <v>2</v>
      </c>
      <c r="L4" s="2" t="str">
        <f ca="1">IF(MG_3[//]="","",INDEX(Table1[QTY_ECER_MG_3],MG_3[[#This Row],[//]])&amp;" "&amp;INDEX(Table1[STN_ECER_MG_3],MG_3[[#This Row],[//]]))</f>
        <v xml:space="preserve"> </v>
      </c>
      <c r="M4" s="4"/>
      <c r="N4" s="4">
        <v>1</v>
      </c>
      <c r="O4" s="2">
        <f ca="1">SUM(MG_3[[#This Row],[MASUK]]-SUM(MG_3[[#This Row],[KELUAR]:[BONGKAR]]))</f>
        <v>1</v>
      </c>
      <c r="Q4" s="2" t="str">
        <f ca="1">LOWER(SUBSTITUTE(SUBSTITUTE(SUBSTITUTE(SUBSTITUTE(SUBSTITUTE(SUBSTITUTE(SUBSTITUTE(SUBSTITUTE(SUBSTITUTE(MG_3[NAMA BARANG]&amp;MG_3[QTY/ CTN]," ",),".",""),"-",""),"(",""),")",""),",",""),"/",""),"""",""),"+",""))</f>
        <v>tipeexkenkoke10836lsn</v>
      </c>
    </row>
    <row r="5" spans="1:17" x14ac:dyDescent="0.25">
      <c r="A5">
        <v>4</v>
      </c>
      <c r="B5">
        <f ca="1">IF(MG_3[ID_3]="","",MATCH(MG_3[ID_3],Table1[ID_3],0))</f>
        <v>321</v>
      </c>
      <c r="C5" t="e">
        <f ca="1">MATCH(MG_3[Column3],#REF!,0)</f>
        <v>#REF!</v>
      </c>
      <c r="D5">
        <f ca="1">IF(MG_3[//]="",MATCH(MG_3[Column3],[2]!db[NB NOTA_C_QTY],0),INDEX(Table1[//DB],MG_3[//]))</f>
        <v>627</v>
      </c>
      <c r="G5" t="str">
        <f ca="1">IF(MG_3[Column1]="",INDEX(Table1[NB BM],MG_3[//]),MG_3[[#This Row],[Column1]])</f>
        <v>Paper fastener Kenko PF-508 Warna</v>
      </c>
      <c r="H5" t="str">
        <f ca="1">INDEX(Table1[QTY/ CTN],MG_3[//])</f>
        <v>100 BOX</v>
      </c>
      <c r="I5" t="str">
        <f ca="1">INDEX(Table1[FAKTUR],MG_3[//])</f>
        <v>ARTO MORO</v>
      </c>
      <c r="J5" t="str">
        <f ca="1">INDEX(Table1[SUPPLIER],MG_3[//])</f>
        <v>KENKO</v>
      </c>
      <c r="K5" s="2">
        <f ca="1">IF(MG_3[//]="",0,INDEX(Table1[CTN_MG_3],MG_3[//]))</f>
        <v>1</v>
      </c>
      <c r="L5" s="2" t="str">
        <f ca="1">IF(MG_3[//]="","",INDEX(Table1[QTY_ECER_MG_3],MG_3[[#This Row],[//]])&amp;" "&amp;INDEX(Table1[STN_ECER_MG_3],MG_3[[#This Row],[//]]))</f>
        <v xml:space="preserve"> </v>
      </c>
      <c r="M5" s="4"/>
      <c r="N5" s="4"/>
      <c r="O5" s="2">
        <f ca="1">SUM(MG_3[[#This Row],[MASUK]]-SUM(MG_3[[#This Row],[KELUAR]:[BONGKAR]]))</f>
        <v>1</v>
      </c>
      <c r="Q5" s="2" t="str">
        <f ca="1">LOWER(SUBSTITUTE(SUBSTITUTE(SUBSTITUTE(SUBSTITUTE(SUBSTITUTE(SUBSTITUTE(SUBSTITUTE(SUBSTITUTE(SUBSTITUTE(MG_3[NAMA BARANG]&amp;MG_3[QTY/ CTN]," ",),".",""),"-",""),"(",""),")",""),",",""),"/",""),"""",""),"+",""))</f>
        <v>paperfastenerkenkopf508warna100box</v>
      </c>
    </row>
    <row r="6" spans="1:17" x14ac:dyDescent="0.25">
      <c r="A6">
        <v>5</v>
      </c>
      <c r="B6">
        <f ca="1">IF(MG_3[ID_3]="","",MATCH(MG_3[ID_3],Table1[ID_3],0))</f>
        <v>322</v>
      </c>
      <c r="C6" t="e">
        <f ca="1">MATCH(MG_3[Column3],#REF!,0)</f>
        <v>#REF!</v>
      </c>
      <c r="D6">
        <f ca="1">IF(MG_3[//]="",MATCH(MG_3[Column3],[2]!db[NB NOTA_C_QTY],0),INDEX(Table1[//DB],MG_3[//]))</f>
        <v>315</v>
      </c>
      <c r="G6" t="str">
        <f ca="1">IF(MG_3[Column1]="",INDEX(Table1[NB BM],MG_3[//]),MG_3[[#This Row],[Column1]])</f>
        <v>Cutter Kenko K-200</v>
      </c>
      <c r="H6" t="str">
        <f ca="1">INDEX(Table1[QTY/ CTN],MG_3[//])</f>
        <v>30 LSN</v>
      </c>
      <c r="I6" t="str">
        <f ca="1">INDEX(Table1[FAKTUR],MG_3[//])</f>
        <v>ARTO MORO</v>
      </c>
      <c r="J6" t="str">
        <f ca="1">INDEX(Table1[SUPPLIER],MG_3[//])</f>
        <v>KENKO</v>
      </c>
      <c r="K6" s="2">
        <f ca="1">IF(MG_3[//]="",0,INDEX(Table1[CTN_MG_3],MG_3[//]))</f>
        <v>1</v>
      </c>
      <c r="L6" s="2" t="str">
        <f ca="1">IF(MG_3[//]="","",INDEX(Table1[QTY_ECER_MG_3],MG_3[[#This Row],[//]])&amp;" "&amp;INDEX(Table1[STN_ECER_MG_3],MG_3[[#This Row],[//]]))</f>
        <v xml:space="preserve"> </v>
      </c>
      <c r="M6" s="4"/>
      <c r="N6" s="4">
        <v>1</v>
      </c>
      <c r="O6" s="2">
        <f ca="1">SUM(MG_3[[#This Row],[MASUK]]-SUM(MG_3[[#This Row],[KELUAR]:[BONGKAR]]))</f>
        <v>0</v>
      </c>
      <c r="Q6" s="2" t="str">
        <f ca="1">LOWER(SUBSTITUTE(SUBSTITUTE(SUBSTITUTE(SUBSTITUTE(SUBSTITUTE(SUBSTITUTE(SUBSTITUTE(SUBSTITUTE(SUBSTITUTE(MG_3[NAMA BARANG]&amp;MG_3[QTY/ CTN]," ",),".",""),"-",""),"(",""),")",""),",",""),"/",""),"""",""),"+",""))</f>
        <v>cutterkenkok20030lsn</v>
      </c>
    </row>
    <row r="7" spans="1:17" x14ac:dyDescent="0.25">
      <c r="A7">
        <v>6</v>
      </c>
      <c r="B7">
        <f ca="1">IF(MG_3[ID_3]="","",MATCH(MG_3[ID_3],Table1[ID_3],0))</f>
        <v>323</v>
      </c>
      <c r="C7" t="e">
        <f ca="1">MATCH(MG_3[Column3],#REF!,0)</f>
        <v>#REF!</v>
      </c>
      <c r="D7">
        <f ca="1">IF(MG_3[//]="",MATCH(MG_3[Column3],[2]!db[NB NOTA_C_QTY],0),INDEX(Table1[//DB],MG_3[//]))</f>
        <v>445</v>
      </c>
      <c r="G7" t="str">
        <f ca="1">IF(MG_3[Column1]="",INDEX(Table1[NB BM],MG_3[//]),MG_3[[#This Row],[Column1]])</f>
        <v>Gunting Kenko SC-848 N</v>
      </c>
      <c r="H7" t="str">
        <f ca="1">INDEX(Table1[QTY/ CTN],MG_3[//])</f>
        <v>10 LSN</v>
      </c>
      <c r="I7" t="str">
        <f ca="1">INDEX(Table1[FAKTUR],MG_3[//])</f>
        <v>ARTO MORO</v>
      </c>
      <c r="J7" t="str">
        <f ca="1">INDEX(Table1[SUPPLIER],MG_3[//])</f>
        <v>KENKO</v>
      </c>
      <c r="K7" s="2">
        <f ca="1">IF(MG_3[//]="",0,INDEX(Table1[CTN_MG_3],MG_3[//]))</f>
        <v>2</v>
      </c>
      <c r="L7" s="2" t="str">
        <f ca="1">IF(MG_3[//]="","",INDEX(Table1[QTY_ECER_MG_3],MG_3[[#This Row],[//]])&amp;" "&amp;INDEX(Table1[STN_ECER_MG_3],MG_3[[#This Row],[//]]))</f>
        <v xml:space="preserve"> </v>
      </c>
      <c r="M7" s="4"/>
      <c r="N7" s="4">
        <v>1</v>
      </c>
      <c r="O7" s="2">
        <f ca="1">SUM(MG_3[[#This Row],[MASUK]]-SUM(MG_3[[#This Row],[KELUAR]:[BONGKAR]]))</f>
        <v>1</v>
      </c>
      <c r="Q7" s="2" t="str">
        <f ca="1">LOWER(SUBSTITUTE(SUBSTITUTE(SUBSTITUTE(SUBSTITUTE(SUBSTITUTE(SUBSTITUTE(SUBSTITUTE(SUBSTITUTE(SUBSTITUTE(MG_3[NAMA BARANG]&amp;MG_3[QTY/ CTN]," ",),".",""),"-",""),"(",""),")",""),",",""),"/",""),"""",""),"+",""))</f>
        <v>guntingkenkosc848n10lsn</v>
      </c>
    </row>
    <row r="8" spans="1:17" x14ac:dyDescent="0.25">
      <c r="A8">
        <v>7</v>
      </c>
      <c r="B8">
        <f ca="1">IF(MG_3[ID_3]="","",MATCH(MG_3[ID_3],Table1[ID_3],0))</f>
        <v>324</v>
      </c>
      <c r="C8" t="e">
        <f ca="1">MATCH(MG_3[Column3],#REF!,0)</f>
        <v>#REF!</v>
      </c>
      <c r="D8">
        <f ca="1">IF(MG_3[//]="",MATCH(MG_3[Column3],[2]!db[NB NOTA_C_QTY],0),INDEX(Table1[//DB],MG_3[//]))</f>
        <v>541</v>
      </c>
      <c r="G8" t="str">
        <f ca="1">IF(MG_3[Column1]="",INDEX(Table1[NB BM],MG_3[//]),MG_3[[#This Row],[Column1]])</f>
        <v>Lem cair Kenko LG-35</v>
      </c>
      <c r="H8" t="str">
        <f ca="1">INDEX(Table1[QTY/ CTN],MG_3[//])</f>
        <v>20 LSN</v>
      </c>
      <c r="I8" t="str">
        <f ca="1">INDEX(Table1[FAKTUR],MG_3[//])</f>
        <v>ARTO MORO</v>
      </c>
      <c r="J8" t="str">
        <f ca="1">INDEX(Table1[SUPPLIER],MG_3[//])</f>
        <v>KENKO</v>
      </c>
      <c r="K8" s="2">
        <f ca="1">IF(MG_3[//]="",0,INDEX(Table1[CTN_MG_3],MG_3[//]))</f>
        <v>3</v>
      </c>
      <c r="L8" s="2" t="str">
        <f ca="1">IF(MG_3[//]="","",INDEX(Table1[QTY_ECER_MG_3],MG_3[[#This Row],[//]])&amp;" "&amp;INDEX(Table1[STN_ECER_MG_3],MG_3[[#This Row],[//]]))</f>
        <v xml:space="preserve"> </v>
      </c>
      <c r="M8" s="4"/>
      <c r="N8" s="4">
        <v>1</v>
      </c>
      <c r="O8" s="2">
        <f ca="1">SUM(MG_3[[#This Row],[MASUK]]-SUM(MG_3[[#This Row],[KELUAR]:[BONGKAR]]))</f>
        <v>2</v>
      </c>
      <c r="Q8" s="2" t="str">
        <f ca="1">LOWER(SUBSTITUTE(SUBSTITUTE(SUBSTITUTE(SUBSTITUTE(SUBSTITUTE(SUBSTITUTE(SUBSTITUTE(SUBSTITUTE(SUBSTITUTE(MG_3[NAMA BARANG]&amp;MG_3[QTY/ CTN]," ",),".",""),"-",""),"(",""),")",""),",",""),"/",""),"""",""),"+",""))</f>
        <v>lemcairkenkolg3520lsn</v>
      </c>
    </row>
    <row r="9" spans="1:17" x14ac:dyDescent="0.25">
      <c r="A9">
        <v>8</v>
      </c>
      <c r="B9">
        <f ca="1">IF(MG_3[ID_3]="","",MATCH(MG_3[ID_3],Table1[ID_3],0))</f>
        <v>325</v>
      </c>
      <c r="C9" t="e">
        <f ca="1">MATCH(MG_3[Column3],#REF!,0)</f>
        <v>#REF!</v>
      </c>
      <c r="D9">
        <f ca="1">IF(MG_3[//]="",MATCH(MG_3[Column3],[2]!db[NB NOTA_C_QTY],0),INDEX(Table1[//DB],MG_3[//]))</f>
        <v>873</v>
      </c>
      <c r="G9" t="str">
        <f ca="1">IF(MG_3[Column1]="",INDEX(Table1[NB BM],MG_3[//]),MG_3[[#This Row],[Column1]])</f>
        <v>Stapler Kenko HD-10 S mini</v>
      </c>
      <c r="H9" t="str">
        <f ca="1">INDEX(Table1[QTY/ CTN],MG_3[//])</f>
        <v>25 LSN</v>
      </c>
      <c r="I9" t="str">
        <f ca="1">INDEX(Table1[FAKTUR],MG_3[//])</f>
        <v>ARTO MORO</v>
      </c>
      <c r="J9" t="str">
        <f ca="1">INDEX(Table1[SUPPLIER],MG_3[//])</f>
        <v>KENKO</v>
      </c>
      <c r="K9" s="2">
        <f ca="1">IF(MG_3[//]="",0,INDEX(Table1[CTN_MG_3],MG_3[//]))</f>
        <v>2</v>
      </c>
      <c r="L9" s="2" t="str">
        <f ca="1">IF(MG_3[//]="","",INDEX(Table1[QTY_ECER_MG_3],MG_3[[#This Row],[//]])&amp;" "&amp;INDEX(Table1[STN_ECER_MG_3],MG_3[[#This Row],[//]]))</f>
        <v xml:space="preserve"> </v>
      </c>
      <c r="M9" s="4"/>
      <c r="N9" s="4">
        <v>1</v>
      </c>
      <c r="O9" s="2">
        <f ca="1">SUM(MG_3[[#This Row],[MASUK]]-SUM(MG_3[[#This Row],[KELUAR]:[BONGKAR]]))</f>
        <v>1</v>
      </c>
      <c r="Q9" s="2" t="str">
        <f ca="1">LOWER(SUBSTITUTE(SUBSTITUTE(SUBSTITUTE(SUBSTITUTE(SUBSTITUTE(SUBSTITUTE(SUBSTITUTE(SUBSTITUTE(SUBSTITUTE(MG_3[NAMA BARANG]&amp;MG_3[QTY/ CTN]," ",),".",""),"-",""),"(",""),")",""),",",""),"/",""),"""",""),"+",""))</f>
        <v>staplerkenkohd10smini25lsn</v>
      </c>
    </row>
    <row r="10" spans="1:17" x14ac:dyDescent="0.25">
      <c r="A10">
        <v>9</v>
      </c>
      <c r="B10">
        <f ca="1">IF(MG_3[ID_3]="","",MATCH(MG_3[ID_3],Table1[ID_3],0))</f>
        <v>326</v>
      </c>
      <c r="C10" t="e">
        <f ca="1">MATCH(MG_3[Column3],#REF!,0)</f>
        <v>#REF!</v>
      </c>
      <c r="D10">
        <f ca="1">IF(MG_3[//]="",MATCH(MG_3[Column3],[2]!db[NB NOTA_C_QTY],0),INDEX(Table1[//DB],MG_3[//]))</f>
        <v>982</v>
      </c>
      <c r="G10" t="str">
        <f ca="1">IF(MG_3[Column1]="",INDEX(Table1[NB BM],MG_3[//]),MG_3[[#This Row],[Column1]])</f>
        <v>Tipe-ex Kenko CT-819</v>
      </c>
      <c r="H10" t="str">
        <f ca="1">INDEX(Table1[QTY/ CTN],MG_3[//])</f>
        <v>36 LSN</v>
      </c>
      <c r="I10" t="str">
        <f ca="1">INDEX(Table1[FAKTUR],MG_3[//])</f>
        <v>ARTO MORO</v>
      </c>
      <c r="J10" t="str">
        <f ca="1">INDEX(Table1[SUPPLIER],MG_3[//])</f>
        <v>KENKO</v>
      </c>
      <c r="K10" s="2">
        <f ca="1">IF(MG_3[//]="",0,INDEX(Table1[CTN_MG_3],MG_3[//]))</f>
        <v>2</v>
      </c>
      <c r="L10" s="2" t="str">
        <f ca="1">IF(MG_3[//]="","",INDEX(Table1[QTY_ECER_MG_3],MG_3[[#This Row],[//]])&amp;" "&amp;INDEX(Table1[STN_ECER_MG_3],MG_3[[#This Row],[//]]))</f>
        <v xml:space="preserve"> </v>
      </c>
      <c r="M10" s="4"/>
      <c r="N10" s="4"/>
      <c r="O10" s="2">
        <f ca="1">SUM(MG_3[[#This Row],[MASUK]]-SUM(MG_3[[#This Row],[KELUAR]:[BONGKAR]]))</f>
        <v>2</v>
      </c>
      <c r="Q10" s="2" t="str">
        <f ca="1">LOWER(SUBSTITUTE(SUBSTITUTE(SUBSTITUTE(SUBSTITUTE(SUBSTITUTE(SUBSTITUTE(SUBSTITUTE(SUBSTITUTE(SUBSTITUTE(MG_3[NAMA BARANG]&amp;MG_3[QTY/ CTN]," ",),".",""),"-",""),"(",""),")",""),",",""),"/",""),"""",""),"+",""))</f>
        <v>tipeexkenkoct81936lsn</v>
      </c>
    </row>
    <row r="11" spans="1:17" x14ac:dyDescent="0.25">
      <c r="A11">
        <v>10</v>
      </c>
      <c r="B11">
        <f ca="1">IF(MG_3[ID_3]="","",MATCH(MG_3[ID_3],Table1[ID_3],0))</f>
        <v>327</v>
      </c>
      <c r="C11" t="e">
        <f ca="1">MATCH(MG_3[Column3],#REF!,0)</f>
        <v>#REF!</v>
      </c>
      <c r="D11">
        <f ca="1">IF(MG_3[//]="",MATCH(MG_3[Column3],[2]!db[NB NOTA_C_QTY],0),INDEX(Table1[//DB],MG_3[//]))</f>
        <v>993</v>
      </c>
      <c r="G11" t="str">
        <f ca="1">IF(MG_3[Column1]="",INDEX(Table1[NB BM],MG_3[//]),MG_3[[#This Row],[Column1]])</f>
        <v>Tipe-ex Kenko CT-919</v>
      </c>
      <c r="H11" t="str">
        <f ca="1">INDEX(Table1[QTY/ CTN],MG_3[//])</f>
        <v>36 LSN</v>
      </c>
      <c r="I11" t="str">
        <f ca="1">INDEX(Table1[FAKTUR],MG_3[//])</f>
        <v>ARTO MORO</v>
      </c>
      <c r="J11" t="str">
        <f ca="1">INDEX(Table1[SUPPLIER],MG_3[//])</f>
        <v>KENKO</v>
      </c>
      <c r="K11" s="2">
        <f ca="1">IF(MG_3[//]="",0,INDEX(Table1[CTN_MG_3],MG_3[//]))</f>
        <v>2</v>
      </c>
      <c r="L11" s="2" t="str">
        <f ca="1">IF(MG_3[//]="","",INDEX(Table1[QTY_ECER_MG_3],MG_3[[#This Row],[//]])&amp;" "&amp;INDEX(Table1[STN_ECER_MG_3],MG_3[[#This Row],[//]]))</f>
        <v xml:space="preserve"> </v>
      </c>
      <c r="M11" s="4"/>
      <c r="N11" s="4"/>
      <c r="O11" s="2">
        <f ca="1">SUM(MG_3[[#This Row],[MASUK]]-SUM(MG_3[[#This Row],[KELUAR]:[BONGKAR]]))</f>
        <v>2</v>
      </c>
      <c r="Q11" s="2" t="str">
        <f ca="1">LOWER(SUBSTITUTE(SUBSTITUTE(SUBSTITUTE(SUBSTITUTE(SUBSTITUTE(SUBSTITUTE(SUBSTITUTE(SUBSTITUTE(SUBSTITUTE(MG_3[NAMA BARANG]&amp;MG_3[QTY/ CTN]," ",),".",""),"-",""),"(",""),")",""),",",""),"/",""),"""",""),"+",""))</f>
        <v>tipeexkenkoct91936lsn</v>
      </c>
    </row>
    <row r="12" spans="1:17" x14ac:dyDescent="0.25">
      <c r="A12">
        <v>11</v>
      </c>
      <c r="B12">
        <f ca="1">IF(MG_3[ID_3]="","",MATCH(MG_3[ID_3],Table1[ID_3],0))</f>
        <v>328</v>
      </c>
      <c r="C12" t="e">
        <f ca="1">MATCH(MG_3[Column3],#REF!,0)</f>
        <v>#REF!</v>
      </c>
      <c r="D12">
        <f ca="1">IF(MG_3[//]="",MATCH(MG_3[Column3],[2]!db[NB NOTA_C_QTY],0),INDEX(Table1[//DB],MG_3[//]))</f>
        <v>1623</v>
      </c>
      <c r="G12" t="str">
        <f ca="1">IF(MG_3[Column1]="",INDEX(Table1[NB BM],MG_3[//]),MG_3[[#This Row],[Column1]])</f>
        <v>Garisan 30cm Besi TF</v>
      </c>
      <c r="H12" t="str">
        <f ca="1">INDEX(Table1[QTY/ CTN],MG_3[//])</f>
        <v>50 LSN</v>
      </c>
      <c r="I12" t="str">
        <f ca="1">INDEX(Table1[FAKTUR],MG_3[//])</f>
        <v>UNTANA</v>
      </c>
      <c r="J12" t="str">
        <f ca="1">INDEX(Table1[SUPPLIER],MG_3[//])</f>
        <v>DUTA BUANA</v>
      </c>
      <c r="K12" s="2">
        <f ca="1">IF(MG_3[//]="",0,INDEX(Table1[CTN_MG_3],MG_3[//]))</f>
        <v>2</v>
      </c>
      <c r="L12" s="2" t="str">
        <f ca="1">IF(MG_3[//]="","",INDEX(Table1[QTY_ECER_MG_3],MG_3[[#This Row],[//]])&amp;" "&amp;INDEX(Table1[STN_ECER_MG_3],MG_3[[#This Row],[//]]))</f>
        <v xml:space="preserve"> </v>
      </c>
      <c r="M12" s="4"/>
      <c r="N12" s="4"/>
      <c r="O12" s="2">
        <f ca="1">SUM(MG_3[[#This Row],[MASUK]]-SUM(MG_3[[#This Row],[KELUAR]:[BONGKAR]]))</f>
        <v>2</v>
      </c>
      <c r="P12" s="2" t="s">
        <v>52</v>
      </c>
      <c r="Q12" s="2" t="str">
        <f ca="1">LOWER(SUBSTITUTE(SUBSTITUTE(SUBSTITUTE(SUBSTITUTE(SUBSTITUTE(SUBSTITUTE(SUBSTITUTE(SUBSTITUTE(SUBSTITUTE(MG_3[NAMA BARANG]&amp;MG_3[QTY/ CTN]," ",),".",""),"-",""),"(",""),")",""),",",""),"/",""),"""",""),"+",""))</f>
        <v>garisan30cmbesitf50lsn</v>
      </c>
    </row>
    <row r="13" spans="1:17" x14ac:dyDescent="0.25">
      <c r="A13">
        <v>12</v>
      </c>
      <c r="B13">
        <f ca="1">IF(MG_3[ID_3]="","",MATCH(MG_3[ID_3],Table1[ID_3],0))</f>
        <v>329</v>
      </c>
      <c r="C13" t="e">
        <f ca="1">MATCH(MG_3[Column3],#REF!,0)</f>
        <v>#REF!</v>
      </c>
      <c r="D13">
        <f ca="1">IF(MG_3[//]="",MATCH(MG_3[Column3],[2]!db[NB NOTA_C_QTY],0),INDEX(Table1[//DB],MG_3[//]))</f>
        <v>1632</v>
      </c>
      <c r="G13" t="str">
        <f ca="1">IF(MG_3[Column1]="",INDEX(Table1[NB BM],MG_3[//]),MG_3[[#This Row],[Column1]])</f>
        <v>Garisan 40cm Besi TF</v>
      </c>
      <c r="H13" t="str">
        <f ca="1">INDEX(Table1[QTY/ CTN],MG_3[//])</f>
        <v>25 LSN</v>
      </c>
      <c r="I13" t="str">
        <f ca="1">INDEX(Table1[FAKTUR],MG_3[//])</f>
        <v>UNTANA</v>
      </c>
      <c r="J13" t="str">
        <f ca="1">INDEX(Table1[SUPPLIER],MG_3[//])</f>
        <v>DUTA BUANA</v>
      </c>
      <c r="K13" s="2">
        <f ca="1">IF(MG_3[//]="",0,INDEX(Table1[CTN_MG_3],MG_3[//]))</f>
        <v>1</v>
      </c>
      <c r="L13" s="2" t="str">
        <f ca="1">IF(MG_3[//]="","",INDEX(Table1[QTY_ECER_MG_3],MG_3[[#This Row],[//]])&amp;" "&amp;INDEX(Table1[STN_ECER_MG_3],MG_3[[#This Row],[//]]))</f>
        <v xml:space="preserve"> </v>
      </c>
      <c r="M13" s="4"/>
      <c r="N13" s="4"/>
      <c r="O13" s="2">
        <f ca="1">SUM(MG_3[[#This Row],[MASUK]]-SUM(MG_3[[#This Row],[KELUAR]:[BONGKAR]]))</f>
        <v>1</v>
      </c>
      <c r="P13" s="2" t="s">
        <v>52</v>
      </c>
      <c r="Q13" s="2" t="str">
        <f ca="1">LOWER(SUBSTITUTE(SUBSTITUTE(SUBSTITUTE(SUBSTITUTE(SUBSTITUTE(SUBSTITUTE(SUBSTITUTE(SUBSTITUTE(SUBSTITUTE(MG_3[NAMA BARANG]&amp;MG_3[QTY/ CTN]," ",),".",""),"-",""),"(",""),")",""),",",""),"/",""),"""",""),"+",""))</f>
        <v>garisan40cmbesitf25lsn</v>
      </c>
    </row>
    <row r="14" spans="1:17" x14ac:dyDescent="0.25">
      <c r="A14">
        <v>13</v>
      </c>
      <c r="B14">
        <f ca="1">IF(MG_3[ID_3]="","",MATCH(MG_3[ID_3],Table1[ID_3],0))</f>
        <v>330</v>
      </c>
      <c r="C14" t="e">
        <f ca="1">MATCH(MG_3[Column3],#REF!,0)</f>
        <v>#REF!</v>
      </c>
      <c r="D14">
        <f ca="1">IF(MG_3[//]="",MATCH(MG_3[Column3],[2]!db[NB NOTA_C_QTY],0),INDEX(Table1[//DB],MG_3[//]))</f>
        <v>1633</v>
      </c>
      <c r="G14" t="str">
        <f ca="1">IF(MG_3[Column1]="",INDEX(Table1[NB BM],MG_3[//]),MG_3[[#This Row],[Column1]])</f>
        <v>Garisan 50cm Besi TF</v>
      </c>
      <c r="H14" t="str">
        <f ca="1">INDEX(Table1[QTY/ CTN],MG_3[//])</f>
        <v>25 LSN</v>
      </c>
      <c r="I14" t="str">
        <f ca="1">INDEX(Table1[FAKTUR],MG_3[//])</f>
        <v>UNTANA</v>
      </c>
      <c r="J14" t="str">
        <f ca="1">INDEX(Table1[SUPPLIER],MG_3[//])</f>
        <v>DUTA BUANA</v>
      </c>
      <c r="K14" s="2">
        <f ca="1">IF(MG_3[//]="",0,INDEX(Table1[CTN_MG_3],MG_3[//]))</f>
        <v>1</v>
      </c>
      <c r="L14" s="2" t="str">
        <f ca="1">IF(MG_3[//]="","",INDEX(Table1[QTY_ECER_MG_3],MG_3[[#This Row],[//]])&amp;" "&amp;INDEX(Table1[STN_ECER_MG_3],MG_3[[#This Row],[//]]))</f>
        <v xml:space="preserve"> </v>
      </c>
      <c r="M14" s="4"/>
      <c r="N14" s="4"/>
      <c r="O14" s="2">
        <f ca="1">SUM(MG_3[[#This Row],[MASUK]]-SUM(MG_3[[#This Row],[KELUAR]:[BONGKAR]]))</f>
        <v>1</v>
      </c>
      <c r="P14" s="2" t="s">
        <v>52</v>
      </c>
      <c r="Q14" s="2" t="str">
        <f ca="1">LOWER(SUBSTITUTE(SUBSTITUTE(SUBSTITUTE(SUBSTITUTE(SUBSTITUTE(SUBSTITUTE(SUBSTITUTE(SUBSTITUTE(SUBSTITUTE(MG_3[NAMA BARANG]&amp;MG_3[QTY/ CTN]," ",),".",""),"-",""),"(",""),")",""),",",""),"/",""),"""",""),"+",""))</f>
        <v>garisan50cmbesitf25lsn</v>
      </c>
    </row>
    <row r="15" spans="1:17" x14ac:dyDescent="0.25">
      <c r="A15">
        <v>14</v>
      </c>
      <c r="B15">
        <f ca="1">IF(MG_3[ID_3]="","",MATCH(MG_3[ID_3],Table1[ID_3],0))</f>
        <v>331</v>
      </c>
      <c r="C15" t="e">
        <f ca="1">MATCH(MG_3[Column3],#REF!,0)</f>
        <v>#REF!</v>
      </c>
      <c r="D15">
        <f ca="1">IF(MG_3[//]="",MATCH(MG_3[Column3],[2]!db[NB NOTA_C_QTY],0),INDEX(Table1[//DB],MG_3[//]))</f>
        <v>1634</v>
      </c>
      <c r="G15" t="str">
        <f ca="1">IF(MG_3[Column1]="",INDEX(Table1[NB BM],MG_3[//]),MG_3[[#This Row],[Column1]])</f>
        <v>Garisan 60cm Besi TF</v>
      </c>
      <c r="H15" t="str">
        <f ca="1">INDEX(Table1[QTY/ CTN],MG_3[//])</f>
        <v>25 LSN</v>
      </c>
      <c r="I15" t="str">
        <f ca="1">INDEX(Table1[FAKTUR],MG_3[//])</f>
        <v>UNTANA</v>
      </c>
      <c r="J15" t="str">
        <f ca="1">INDEX(Table1[SUPPLIER],MG_3[//])</f>
        <v>DUTA BUANA</v>
      </c>
      <c r="K15" s="2">
        <f ca="1">IF(MG_3[//]="",0,INDEX(Table1[CTN_MG_3],MG_3[//]))</f>
        <v>1</v>
      </c>
      <c r="L15" s="2" t="str">
        <f ca="1">IF(MG_3[//]="","",INDEX(Table1[QTY_ECER_MG_3],MG_3[[#This Row],[//]])&amp;" "&amp;INDEX(Table1[STN_ECER_MG_3],MG_3[[#This Row],[//]]))</f>
        <v xml:space="preserve"> </v>
      </c>
      <c r="M15" s="4"/>
      <c r="N15" s="4"/>
      <c r="O15" s="2">
        <f ca="1">SUM(MG_3[[#This Row],[MASUK]]-SUM(MG_3[[#This Row],[KELUAR]:[BONGKAR]]))</f>
        <v>1</v>
      </c>
      <c r="P15" s="2" t="s">
        <v>52</v>
      </c>
      <c r="Q15" s="2" t="str">
        <f ca="1">LOWER(SUBSTITUTE(SUBSTITUTE(SUBSTITUTE(SUBSTITUTE(SUBSTITUTE(SUBSTITUTE(SUBSTITUTE(SUBSTITUTE(SUBSTITUTE(MG_3[NAMA BARANG]&amp;MG_3[QTY/ CTN]," ",),".",""),"-",""),"(",""),")",""),",",""),"/",""),"""",""),"+",""))</f>
        <v>garisan60cmbesitf25lsn</v>
      </c>
    </row>
    <row r="16" spans="1:17" x14ac:dyDescent="0.25">
      <c r="A16">
        <v>15</v>
      </c>
      <c r="B16">
        <f ca="1">IF(MG_3[ID_3]="","",MATCH(MG_3[ID_3],Table1[ID_3],0))</f>
        <v>332</v>
      </c>
      <c r="C16" t="e">
        <f ca="1">MATCH(MG_3[Column3],#REF!,0)</f>
        <v>#REF!</v>
      </c>
      <c r="D16">
        <f ca="1">IF(MG_3[//]="",MATCH(MG_3[Column3],[2]!db[NB NOTA_C_QTY],0),INDEX(Table1[//DB],MG_3[//]))</f>
        <v>1289</v>
      </c>
      <c r="G16" t="str">
        <f ca="1">IF(MG_3[Column1]="",INDEX(Table1[NB BM],MG_3[//]),MG_3[[#This Row],[Column1]])</f>
        <v>Bp gel TF-3115 hitek knock 0.3mm</v>
      </c>
      <c r="H16" t="str">
        <f ca="1">INDEX(Table1[QTY/ CTN],MG_3[//])</f>
        <v>96 LSN</v>
      </c>
      <c r="I16" t="str">
        <f ca="1">INDEX(Table1[FAKTUR],MG_3[//])</f>
        <v>UNTANA</v>
      </c>
      <c r="J16" t="str">
        <f ca="1">INDEX(Table1[SUPPLIER],MG_3[//])</f>
        <v>DUTA BUANA</v>
      </c>
      <c r="K16" s="2">
        <f ca="1">IF(MG_3[//]="",0,INDEX(Table1[CTN_MG_3],MG_3[//]))</f>
        <v>5</v>
      </c>
      <c r="L16" s="2" t="str">
        <f ca="1">IF(MG_3[//]="","",INDEX(Table1[QTY_ECER_MG_3],MG_3[[#This Row],[//]])&amp;" "&amp;INDEX(Table1[STN_ECER_MG_3],MG_3[[#This Row],[//]]))</f>
        <v xml:space="preserve"> </v>
      </c>
      <c r="M16" s="4"/>
      <c r="N16" s="4"/>
      <c r="O16" s="2">
        <f ca="1">SUM(MG_3[[#This Row],[MASUK]]-SUM(MG_3[[#This Row],[KELUAR]:[BONGKAR]]))</f>
        <v>5</v>
      </c>
      <c r="P16" s="2" t="s">
        <v>52</v>
      </c>
      <c r="Q16" s="2" t="str">
        <f ca="1">LOWER(SUBSTITUTE(SUBSTITUTE(SUBSTITUTE(SUBSTITUTE(SUBSTITUTE(SUBSTITUTE(SUBSTITUTE(SUBSTITUTE(SUBSTITUTE(MG_3[NAMA BARANG]&amp;MG_3[QTY/ CTN]," ",),".",""),"-",""),"(",""),")",""),",",""),"/",""),"""",""),"+",""))</f>
        <v>bpgeltf3115hitekknock03mm96lsn</v>
      </c>
    </row>
    <row r="17" spans="1:17" x14ac:dyDescent="0.25">
      <c r="A17">
        <v>16</v>
      </c>
      <c r="B17">
        <f ca="1">IF(MG_3[ID_3]="","",MATCH(MG_3[ID_3],Table1[ID_3],0))</f>
        <v>333</v>
      </c>
      <c r="C17" t="e">
        <f ca="1">MATCH(MG_3[Column3],#REF!,0)</f>
        <v>#REF!</v>
      </c>
      <c r="D17">
        <f ca="1">IF(MG_3[//]="",MATCH(MG_3[Column3],[2]!db[NB NOTA_C_QTY],0),INDEX(Table1[//DB],MG_3[//]))</f>
        <v>1509</v>
      </c>
      <c r="G17" t="str">
        <f ca="1">IF(MG_3[Column1]="",INDEX(Table1[NB BM],MG_3[//]),MG_3[[#This Row],[Column1]])</f>
        <v>Clip Board Kayu Enter</v>
      </c>
      <c r="H17" t="str">
        <f ca="1">INDEX(Table1[QTY/ CTN],MG_3[//])</f>
        <v>12 LSN</v>
      </c>
      <c r="I17" t="str">
        <f ca="1">INDEX(Table1[FAKTUR],MG_3[//])</f>
        <v>UNTANA</v>
      </c>
      <c r="J17" t="str">
        <f ca="1">INDEX(Table1[SUPPLIER],MG_3[//])</f>
        <v>ETJ</v>
      </c>
      <c r="K17" s="2">
        <f ca="1">IF(MG_3[//]="",0,INDEX(Table1[CTN_MG_3],MG_3[//]))</f>
        <v>5</v>
      </c>
      <c r="L17" s="2" t="str">
        <f ca="1">IF(MG_3[//]="","",INDEX(Table1[QTY_ECER_MG_3],MG_3[[#This Row],[//]])&amp;" "&amp;INDEX(Table1[STN_ECER_MG_3],MG_3[[#This Row],[//]]))</f>
        <v xml:space="preserve"> </v>
      </c>
      <c r="M17" s="4"/>
      <c r="N17" s="4">
        <v>2</v>
      </c>
      <c r="O17" s="2">
        <f ca="1">SUM(MG_3[[#This Row],[MASUK]]-SUM(MG_3[[#This Row],[KELUAR]:[BONGKAR]]))</f>
        <v>3</v>
      </c>
      <c r="P17" s="2" t="s">
        <v>52</v>
      </c>
      <c r="Q17" s="2" t="str">
        <f ca="1">LOWER(SUBSTITUTE(SUBSTITUTE(SUBSTITUTE(SUBSTITUTE(SUBSTITUTE(SUBSTITUTE(SUBSTITUTE(SUBSTITUTE(SUBSTITUTE(MG_3[NAMA BARANG]&amp;MG_3[QTY/ CTN]," ",),".",""),"-",""),"(",""),")",""),",",""),"/",""),"""",""),"+",""))</f>
        <v>clipboardkayuenter12lsn</v>
      </c>
    </row>
    <row r="18" spans="1:17" x14ac:dyDescent="0.25">
      <c r="A18">
        <v>17</v>
      </c>
      <c r="B18">
        <f ca="1">IF(MG_3[ID_3]="","",MATCH(MG_3[ID_3],Table1[ID_3],0))</f>
        <v>334</v>
      </c>
      <c r="C18" t="e">
        <f ca="1">MATCH(MG_3[Column3],#REF!,0)</f>
        <v>#REF!</v>
      </c>
      <c r="D18">
        <f ca="1">IF(MG_3[//]="",MATCH(MG_3[Column3],[2]!db[NB NOTA_C_QTY],0),INDEX(Table1[//DB],MG_3[//]))</f>
        <v>1958</v>
      </c>
      <c r="G18" t="str">
        <f ca="1">IF(MG_3[Column1]="",INDEX(Table1[NB BM],MG_3[//]),MG_3[[#This Row],[Column1]])</f>
        <v>Malam Shintoeng B 6-12W</v>
      </c>
      <c r="H18" t="str">
        <f ca="1">INDEX(Table1[QTY/ CTN],MG_3[//])</f>
        <v>150 PCS</v>
      </c>
      <c r="I18" t="str">
        <f ca="1">INDEX(Table1[FAKTUR],MG_3[//])</f>
        <v>UNTANA</v>
      </c>
      <c r="J18" t="str">
        <f ca="1">INDEX(Table1[SUPPLIER],MG_3[//])</f>
        <v>HANSA</v>
      </c>
      <c r="K18" s="2">
        <f ca="1">IF(MG_3[//]="",0,INDEX(Table1[CTN_MG_3],MG_3[//]))</f>
        <v>1</v>
      </c>
      <c r="L18" s="2" t="str">
        <f ca="1">IF(MG_3[//]="","",INDEX(Table1[QTY_ECER_MG_3],MG_3[[#This Row],[//]])&amp;" "&amp;INDEX(Table1[STN_ECER_MG_3],MG_3[[#This Row],[//]]))</f>
        <v xml:space="preserve"> </v>
      </c>
      <c r="M18" s="4"/>
      <c r="N18" s="4">
        <v>1</v>
      </c>
      <c r="O18" s="2">
        <f ca="1">SUM(MG_3[[#This Row],[MASUK]]-SUM(MG_3[[#This Row],[KELUAR]:[BONGKAR]]))</f>
        <v>0</v>
      </c>
      <c r="Q18" s="2" t="str">
        <f ca="1">LOWER(SUBSTITUTE(SUBSTITUTE(SUBSTITUTE(SUBSTITUTE(SUBSTITUTE(SUBSTITUTE(SUBSTITUTE(SUBSTITUTE(SUBSTITUTE(MG_3[NAMA BARANG]&amp;MG_3[QTY/ CTN]," ",),".",""),"-",""),"(",""),")",""),",",""),"/",""),"""",""),"+",""))</f>
        <v>malamshintoengb612w150pcs</v>
      </c>
    </row>
    <row r="19" spans="1:17" x14ac:dyDescent="0.25">
      <c r="A19">
        <v>18</v>
      </c>
      <c r="B19">
        <f ca="1">IF(MG_3[ID_3]="","",MATCH(MG_3[ID_3],Table1[ID_3],0))</f>
        <v>335</v>
      </c>
      <c r="C19" t="e">
        <f ca="1">MATCH(MG_3[Column3],#REF!,0)</f>
        <v>#REF!</v>
      </c>
      <c r="D19">
        <f ca="1">IF(MG_3[//]="",MATCH(MG_3[Column3],[2]!db[NB NOTA_C_QTY],0),INDEX(Table1[//DB],MG_3[//]))</f>
        <v>1957</v>
      </c>
      <c r="G19" t="str">
        <f ca="1">IF(MG_3[Column1]="",INDEX(Table1[NB BM],MG_3[//]),MG_3[[#This Row],[Column1]])</f>
        <v>Malam Shintoeng B 1W polos</v>
      </c>
      <c r="H19" t="str">
        <f ca="1">INDEX(Table1[QTY/ CTN],MG_3[//])</f>
        <v>180 PCS</v>
      </c>
      <c r="I19" t="str">
        <f ca="1">INDEX(Table1[FAKTUR],MG_3[//])</f>
        <v>UNTANA</v>
      </c>
      <c r="J19" t="str">
        <f ca="1">INDEX(Table1[SUPPLIER],MG_3[//])</f>
        <v>HANSA</v>
      </c>
      <c r="K19" s="2">
        <f ca="1">IF(MG_3[//]="",0,INDEX(Table1[CTN_MG_3],MG_3[//]))</f>
        <v>0</v>
      </c>
      <c r="L19" s="2" t="str">
        <f ca="1">IF(MG_3[//]="","",INDEX(Table1[QTY_ECER_MG_3],MG_3[[#This Row],[//]])&amp;" "&amp;INDEX(Table1[STN_ECER_MG_3],MG_3[[#This Row],[//]]))</f>
        <v>12 PCS</v>
      </c>
      <c r="M19" s="4"/>
      <c r="N19" s="4"/>
      <c r="O19" s="2">
        <f ca="1">SUM(MG_3[[#This Row],[MASUK]]-SUM(MG_3[[#This Row],[KELUAR]:[BONGKAR]]))</f>
        <v>0</v>
      </c>
      <c r="Q19" s="2" t="str">
        <f ca="1">LOWER(SUBSTITUTE(SUBSTITUTE(SUBSTITUTE(SUBSTITUTE(SUBSTITUTE(SUBSTITUTE(SUBSTITUTE(SUBSTITUTE(SUBSTITUTE(MG_3[NAMA BARANG]&amp;MG_3[QTY/ CTN]," ",),".",""),"-",""),"(",""),")",""),",",""),"/",""),"""",""),"+",""))</f>
        <v>malamshintoengb1wpolos180pcs</v>
      </c>
    </row>
    <row r="20" spans="1:17" x14ac:dyDescent="0.25">
      <c r="A20">
        <v>19</v>
      </c>
      <c r="B20">
        <f ca="1">IF(MG_3[ID_3]="","",MATCH(MG_3[ID_3],Table1[ID_3],0))</f>
        <v>336</v>
      </c>
      <c r="C20" t="e">
        <f ca="1">MATCH(MG_3[Column3],#REF!,0)</f>
        <v>#REF!</v>
      </c>
      <c r="D20">
        <f ca="1">IF(MG_3[//]="",MATCH(MG_3[Column3],[2]!db[NB NOTA_C_QTY],0),INDEX(Table1[//DB],MG_3[//]))</f>
        <v>1958</v>
      </c>
      <c r="G20" t="str">
        <f ca="1">IF(MG_3[Column1]="",INDEX(Table1[NB BM],MG_3[//]),MG_3[[#This Row],[Column1]])</f>
        <v>Malam Shintoeng B 6-12W</v>
      </c>
      <c r="H20" t="str">
        <f ca="1">INDEX(Table1[QTY/ CTN],MG_3[//])</f>
        <v>150 PCS</v>
      </c>
      <c r="I20" t="str">
        <f ca="1">INDEX(Table1[FAKTUR],MG_3[//])</f>
        <v>UNTANA</v>
      </c>
      <c r="J20" t="str">
        <f ca="1">INDEX(Table1[SUPPLIER],MG_3[//])</f>
        <v>HANSA</v>
      </c>
      <c r="K20" s="2">
        <f ca="1">IF(MG_3[//]="",0,INDEX(Table1[CTN_MG_3],MG_3[//]))</f>
        <v>0</v>
      </c>
      <c r="L20" s="2" t="str">
        <f ca="1">IF(MG_3[//]="","",INDEX(Table1[QTY_ECER_MG_3],MG_3[[#This Row],[//]])&amp;" "&amp;INDEX(Table1[STN_ECER_MG_3],MG_3[[#This Row],[//]]))</f>
        <v>12 PCS</v>
      </c>
      <c r="M20" s="4"/>
      <c r="N20" s="4"/>
      <c r="O20" s="2">
        <f ca="1">SUM(MG_3[[#This Row],[MASUK]]-SUM(MG_3[[#This Row],[KELUAR]:[BONGKAR]]))</f>
        <v>0</v>
      </c>
      <c r="Q20" s="2" t="str">
        <f ca="1">LOWER(SUBSTITUTE(SUBSTITUTE(SUBSTITUTE(SUBSTITUTE(SUBSTITUTE(SUBSTITUTE(SUBSTITUTE(SUBSTITUTE(SUBSTITUTE(MG_3[NAMA BARANG]&amp;MG_3[QTY/ CTN]," ",),".",""),"-",""),"(",""),")",""),",",""),"/",""),"""",""),"+",""))</f>
        <v>malamshintoengb612w150pcs</v>
      </c>
    </row>
    <row r="21" spans="1:17" x14ac:dyDescent="0.25">
      <c r="A21">
        <v>20</v>
      </c>
      <c r="B21">
        <f ca="1">IF(MG_3[ID_3]="","",MATCH(MG_3[ID_3],Table1[ID_3],0))</f>
        <v>337</v>
      </c>
      <c r="C21" t="e">
        <f ca="1">MATCH(MG_3[Column3],#REF!,0)</f>
        <v>#REF!</v>
      </c>
      <c r="D21">
        <f ca="1">IF(MG_3[//]="",MATCH(MG_3[Column3],[2]!db[NB NOTA_C_QTY],0),INDEX(Table1[//DB],MG_3[//]))</f>
        <v>1965</v>
      </c>
      <c r="G21" t="str">
        <f ca="1">IF(MG_3[Column1]="",INDEX(Table1[NB BM],MG_3[//]),MG_3[[#This Row],[Column1]])</f>
        <v>Malam Shintoeng TG 6-12W</v>
      </c>
      <c r="H21" t="str">
        <f ca="1">INDEX(Table1[QTY/ CTN],MG_3[//])</f>
        <v>210 PCS</v>
      </c>
      <c r="I21" t="str">
        <f ca="1">INDEX(Table1[FAKTUR],MG_3[//])</f>
        <v>UNTANA</v>
      </c>
      <c r="J21" t="str">
        <f ca="1">INDEX(Table1[SUPPLIER],MG_3[//])</f>
        <v>HANSA</v>
      </c>
      <c r="K21" s="2">
        <f ca="1">IF(MG_3[//]="",0,INDEX(Table1[CTN_MG_3],MG_3[//]))</f>
        <v>0</v>
      </c>
      <c r="L21" s="2" t="str">
        <f ca="1">IF(MG_3[//]="","",INDEX(Table1[QTY_ECER_MG_3],MG_3[[#This Row],[//]])&amp;" "&amp;INDEX(Table1[STN_ECER_MG_3],MG_3[[#This Row],[//]]))</f>
        <v>12 PCS</v>
      </c>
      <c r="M21" s="4"/>
      <c r="N21" s="4"/>
      <c r="O21" s="2">
        <f ca="1">SUM(MG_3[[#This Row],[MASUK]]-SUM(MG_3[[#This Row],[KELUAR]:[BONGKAR]]))</f>
        <v>0</v>
      </c>
      <c r="Q21" s="2" t="str">
        <f ca="1">LOWER(SUBSTITUTE(SUBSTITUTE(SUBSTITUTE(SUBSTITUTE(SUBSTITUTE(SUBSTITUTE(SUBSTITUTE(SUBSTITUTE(SUBSTITUTE(MG_3[NAMA BARANG]&amp;MG_3[QTY/ CTN]," ",),".",""),"-",""),"(",""),")",""),",",""),"/",""),"""",""),"+",""))</f>
        <v>malamshintoengtg612w210pcs</v>
      </c>
    </row>
    <row r="22" spans="1:17" x14ac:dyDescent="0.25">
      <c r="A22">
        <v>21</v>
      </c>
      <c r="B22">
        <f ca="1">IF(MG_3[ID_3]="","",MATCH(MG_3[ID_3],Table1[ID_3],0))</f>
        <v>338</v>
      </c>
      <c r="C22" t="e">
        <f ca="1">MATCH(MG_3[Column3],#REF!,0)</f>
        <v>#REF!</v>
      </c>
      <c r="D22">
        <f ca="1">IF(MG_3[//]="",MATCH(MG_3[Column3],[2]!db[NB NOTA_C_QTY],0),INDEX(Table1[//DB],MG_3[//]))</f>
        <v>1963</v>
      </c>
      <c r="G22" t="str">
        <f ca="1">IF(MG_3[Column1]="",INDEX(Table1[NB BM],MG_3[//]),MG_3[[#This Row],[Column1]])</f>
        <v>Malam Shintoeng TG 1W polos</v>
      </c>
      <c r="H22" t="str">
        <f ca="1">INDEX(Table1[QTY/ CTN],MG_3[//])</f>
        <v>210 PCS</v>
      </c>
      <c r="I22" t="str">
        <f ca="1">INDEX(Table1[FAKTUR],MG_3[//])</f>
        <v>UNTANA</v>
      </c>
      <c r="J22" t="str">
        <f ca="1">INDEX(Table1[SUPPLIER],MG_3[//])</f>
        <v>HANSA</v>
      </c>
      <c r="K22" s="2">
        <f ca="1">IF(MG_3[//]="",0,INDEX(Table1[CTN_MG_3],MG_3[//]))</f>
        <v>0</v>
      </c>
      <c r="L22" s="2" t="str">
        <f ca="1">IF(MG_3[//]="","",INDEX(Table1[QTY_ECER_MG_3],MG_3[[#This Row],[//]])&amp;" "&amp;INDEX(Table1[STN_ECER_MG_3],MG_3[[#This Row],[//]]))</f>
        <v>12 PCS</v>
      </c>
      <c r="M22" s="4"/>
      <c r="N22" s="4"/>
      <c r="O22" s="2">
        <f ca="1">SUM(MG_3[[#This Row],[MASUK]]-SUM(MG_3[[#This Row],[KELUAR]:[BONGKAR]]))</f>
        <v>0</v>
      </c>
      <c r="Q22" s="2" t="str">
        <f ca="1">LOWER(SUBSTITUTE(SUBSTITUTE(SUBSTITUTE(SUBSTITUTE(SUBSTITUTE(SUBSTITUTE(SUBSTITUTE(SUBSTITUTE(SUBSTITUTE(MG_3[NAMA BARANG]&amp;MG_3[QTY/ CTN]," ",),".",""),"-",""),"(",""),")",""),",",""),"/",""),"""",""),"+",""))</f>
        <v>malamshintoengtg1wpolos210pcs</v>
      </c>
    </row>
    <row r="23" spans="1:17" x14ac:dyDescent="0.25">
      <c r="A23">
        <v>22</v>
      </c>
      <c r="B23">
        <f ca="1">IF(MG_3[ID_3]="","",MATCH(MG_3[ID_3],Table1[ID_3],0))</f>
        <v>339</v>
      </c>
      <c r="C23" t="e">
        <f ca="1">MATCH(MG_3[Column3],#REF!,0)</f>
        <v>#REF!</v>
      </c>
      <c r="D23">
        <f ca="1">IF(MG_3[//]="",MATCH(MG_3[Column3],[2]!db[NB NOTA_C_QTY],0),INDEX(Table1[//DB],MG_3[//]))</f>
        <v>1959</v>
      </c>
      <c r="G23" t="str">
        <f ca="1">IF(MG_3[Column1]="",INDEX(Table1[NB BM],MG_3[//]),MG_3[[#This Row],[Column1]])</f>
        <v>Malam Shintoeng K 1W polos</v>
      </c>
      <c r="H23" t="str">
        <f ca="1">INDEX(Table1[QTY/ CTN],MG_3[//])</f>
        <v>480 PCS</v>
      </c>
      <c r="I23" t="str">
        <f ca="1">INDEX(Table1[FAKTUR],MG_3[//])</f>
        <v>UNTANA</v>
      </c>
      <c r="J23" t="str">
        <f ca="1">INDEX(Table1[SUPPLIER],MG_3[//])</f>
        <v>HANSA</v>
      </c>
      <c r="K23" s="2">
        <f ca="1">IF(MG_3[//]="",0,INDEX(Table1[CTN_MG_3],MG_3[//]))</f>
        <v>0</v>
      </c>
      <c r="L23" s="2" t="str">
        <f ca="1">IF(MG_3[//]="","",INDEX(Table1[QTY_ECER_MG_3],MG_3[[#This Row],[//]])&amp;" "&amp;INDEX(Table1[STN_ECER_MG_3],MG_3[[#This Row],[//]]))</f>
        <v>24 PCS</v>
      </c>
      <c r="M23" s="4"/>
      <c r="N23" s="4"/>
      <c r="O23" s="2">
        <f ca="1">SUM(MG_3[[#This Row],[MASUK]]-SUM(MG_3[[#This Row],[KELUAR]:[BONGKAR]]))</f>
        <v>0</v>
      </c>
      <c r="Q23" s="2" t="str">
        <f ca="1">LOWER(SUBSTITUTE(SUBSTITUTE(SUBSTITUTE(SUBSTITUTE(SUBSTITUTE(SUBSTITUTE(SUBSTITUTE(SUBSTITUTE(SUBSTITUTE(MG_3[NAMA BARANG]&amp;MG_3[QTY/ CTN]," ",),".",""),"-",""),"(",""),")",""),",",""),"/",""),"""",""),"+",""))</f>
        <v>malamshintoengk1wpolos480pcs</v>
      </c>
    </row>
    <row r="24" spans="1:17" x14ac:dyDescent="0.25">
      <c r="A24">
        <v>23</v>
      </c>
      <c r="B24">
        <f ca="1">IF(MG_3[ID_3]="","",MATCH(MG_3[ID_3],Table1[ID_3],0))</f>
        <v>340</v>
      </c>
      <c r="C24" t="e">
        <f ca="1">MATCH(MG_3[Column3],#REF!,0)</f>
        <v>#REF!</v>
      </c>
      <c r="D24">
        <f ca="1">IF(MG_3[//]="",MATCH(MG_3[Column3],[2]!db[NB NOTA_C_QTY],0),INDEX(Table1[//DB],MG_3[//]))</f>
        <v>1960</v>
      </c>
      <c r="G24" t="str">
        <f ca="1">IF(MG_3[Column1]="",INDEX(Table1[NB BM],MG_3[//]),MG_3[[#This Row],[Column1]])</f>
        <v>Malam Shintoeng K 6-12W</v>
      </c>
      <c r="H24" t="str">
        <f ca="1">INDEX(Table1[QTY/ CTN],MG_3[//])</f>
        <v>480 PCS</v>
      </c>
      <c r="I24" t="str">
        <f ca="1">INDEX(Table1[FAKTUR],MG_3[//])</f>
        <v>UNTANA</v>
      </c>
      <c r="J24" t="str">
        <f ca="1">INDEX(Table1[SUPPLIER],MG_3[//])</f>
        <v>HANSA</v>
      </c>
      <c r="K24" s="2">
        <f ca="1">IF(MG_3[//]="",0,INDEX(Table1[CTN_MG_3],MG_3[//]))</f>
        <v>0</v>
      </c>
      <c r="L24" s="2" t="str">
        <f ca="1">IF(MG_3[//]="","",INDEX(Table1[QTY_ECER_MG_3],MG_3[[#This Row],[//]])&amp;" "&amp;INDEX(Table1[STN_ECER_MG_3],MG_3[[#This Row],[//]]))</f>
        <v>24 PCS</v>
      </c>
      <c r="M24" s="4"/>
      <c r="N24" s="4"/>
      <c r="O24" s="2">
        <f ca="1">SUM(MG_3[[#This Row],[MASUK]]-SUM(MG_3[[#This Row],[KELUAR]:[BONGKAR]]))</f>
        <v>0</v>
      </c>
      <c r="Q24" s="2" t="str">
        <f ca="1">LOWER(SUBSTITUTE(SUBSTITUTE(SUBSTITUTE(SUBSTITUTE(SUBSTITUTE(SUBSTITUTE(SUBSTITUTE(SUBSTITUTE(SUBSTITUTE(MG_3[NAMA BARANG]&amp;MG_3[QTY/ CTN]," ",),".",""),"-",""),"(",""),")",""),",",""),"/",""),"""",""),"+",""))</f>
        <v>malamshintoengk612w480pcs</v>
      </c>
    </row>
    <row r="25" spans="1:17" x14ac:dyDescent="0.25">
      <c r="A25">
        <v>24</v>
      </c>
      <c r="B25" s="4">
        <f ca="1">IF(MG_3[ID_3]="","",MATCH(MG_3[ID_3],Table1[ID_3],0))</f>
        <v>341</v>
      </c>
      <c r="C25" s="4" t="e">
        <f ca="1">MATCH(MG_3[Column3],#REF!,0)</f>
        <v>#REF!</v>
      </c>
      <c r="D25" s="4">
        <f ca="1">IF(MG_3[//]="",MATCH(MG_3[Column3],[2]!db[NB NOTA_C_QTY],0),INDEX(Table1[//DB],MG_3[//]))</f>
        <v>543</v>
      </c>
      <c r="G25" s="4" t="str">
        <f ca="1">IF(MG_3[Column1]="",INDEX(Table1[NB BM],MG_3[//]),MG_3[[#This Row],[Column1]])</f>
        <v>Lem Glupen Kenko GLP-01</v>
      </c>
      <c r="H25" t="str">
        <f ca="1">IF(MG_3[Column2]="",INDEX(Table1[QTY/ CTN],MG_3[//]),MG_3[Column2])</f>
        <v>12 GRS</v>
      </c>
      <c r="I25" s="4" t="str">
        <f ca="1">INDEX(Table1[FAKTUR],MG_3[//])</f>
        <v>ARTO MORO</v>
      </c>
      <c r="J25" s="4" t="str">
        <f ca="1">INDEX(Table1[SUPPLIER],MG_3[//])</f>
        <v>KENKO</v>
      </c>
      <c r="K25" s="2">
        <f ca="1">IF(MG_3[//]="",0,INDEX(Table1[CTN_MG_3],MG_3[//]))</f>
        <v>1</v>
      </c>
      <c r="L25" s="2" t="str">
        <f ca="1">IF(MG_3[//]="","",INDEX(Table1[QTY_ECER_MG_3],MG_3[[#This Row],[//]])&amp;" "&amp;INDEX(Table1[STN_ECER_MG_3],MG_3[[#This Row],[//]]))</f>
        <v xml:space="preserve"> </v>
      </c>
      <c r="M25" s="4"/>
      <c r="N25" s="4"/>
      <c r="O25" s="2">
        <f ca="1">SUM(MG_3[[#This Row],[MASUK]]-SUM(MG_3[[#This Row],[KELUAR]:[BONGKAR]]))</f>
        <v>1</v>
      </c>
      <c r="Q25" s="2" t="str">
        <f ca="1">LOWER(SUBSTITUTE(SUBSTITUTE(SUBSTITUTE(SUBSTITUTE(SUBSTITUTE(SUBSTITUTE(SUBSTITUTE(SUBSTITUTE(SUBSTITUTE(MG_3[NAMA BARANG]&amp;MG_3[QTY/ CTN]," ",),".",""),"-",""),"(",""),")",""),",",""),"/",""),"""",""),"+",""))</f>
        <v>lemglupenkenkoglp0112grs</v>
      </c>
    </row>
    <row r="26" spans="1:17" x14ac:dyDescent="0.25">
      <c r="A26">
        <v>25</v>
      </c>
      <c r="B26" s="4">
        <f ca="1">IF(MG_3[ID_3]="","",MATCH(MG_3[ID_3],Table1[ID_3],0))</f>
        <v>342</v>
      </c>
      <c r="C26" s="4" t="e">
        <f ca="1">MATCH(MG_3[Column3],#REF!,0)</f>
        <v>#REF!</v>
      </c>
      <c r="D26" s="4">
        <f ca="1">IF(MG_3[//]="",MATCH(MG_3[Column3],[2]!db[NB NOTA_C_QTY],0),INDEX(Table1[//DB],MG_3[//]))</f>
        <v>998</v>
      </c>
      <c r="G26" s="4" t="str">
        <f ca="1">IF(MG_3[Column1]="",INDEX(Table1[NB BM],MG_3[//]),MG_3[[#This Row],[Column1]])</f>
        <v>Tipe-ex Kenko KE-108</v>
      </c>
      <c r="H26" t="str">
        <f ca="1">INDEX(Table1[QTY/ CTN],MG_3[//])</f>
        <v>36 LSN</v>
      </c>
      <c r="I26" s="4" t="str">
        <f ca="1">INDEX(Table1[FAKTUR],MG_3[//])</f>
        <v>ARTO MORO</v>
      </c>
      <c r="J26" s="4" t="str">
        <f ca="1">INDEX(Table1[SUPPLIER],MG_3[//])</f>
        <v>KENKO</v>
      </c>
      <c r="K26" s="2">
        <f ca="1">IF(MG_3[//]="",0,INDEX(Table1[CTN_MG_3],MG_3[//]))</f>
        <v>5</v>
      </c>
      <c r="L26" s="2" t="str">
        <f ca="1">IF(MG_3[//]="","",INDEX(Table1[QTY_ECER_MG_3],MG_3[[#This Row],[//]])&amp;" "&amp;INDEX(Table1[STN_ECER_MG_3],MG_3[[#This Row],[//]]))</f>
        <v xml:space="preserve"> </v>
      </c>
      <c r="M26" s="4"/>
      <c r="N26" s="4">
        <v>5</v>
      </c>
      <c r="O26" s="2">
        <f ca="1">SUM(MG_3[[#This Row],[MASUK]]-SUM(MG_3[[#This Row],[KELUAR]:[BONGKAR]]))</f>
        <v>0</v>
      </c>
      <c r="Q26" s="2" t="str">
        <f ca="1">LOWER(SUBSTITUTE(SUBSTITUTE(SUBSTITUTE(SUBSTITUTE(SUBSTITUTE(SUBSTITUTE(SUBSTITUTE(SUBSTITUTE(SUBSTITUTE(MG_3[NAMA BARANG]&amp;MG_3[QTY/ CTN]," ",),".",""),"-",""),"(",""),")",""),",",""),"/",""),"""",""),"+",""))</f>
        <v>tipeexkenkoke10836lsn</v>
      </c>
    </row>
    <row r="27" spans="1:17" x14ac:dyDescent="0.25">
      <c r="A27">
        <v>26</v>
      </c>
      <c r="B27" s="4">
        <f ca="1">IF(MG_3[ID_3]="","",MATCH(MG_3[ID_3],Table1[ID_3],0))</f>
        <v>343</v>
      </c>
      <c r="C27" s="4" t="e">
        <f ca="1">MATCH(MG_3[Column3],#REF!,0)</f>
        <v>#REF!</v>
      </c>
      <c r="D27" s="4">
        <f ca="1">IF(MG_3[//]="",MATCH(MG_3[Column3],[2]!db[NB NOTA_C_QTY],0),INDEX(Table1[//DB],MG_3[//]))</f>
        <v>873</v>
      </c>
      <c r="G27" s="4" t="str">
        <f ca="1">IF(MG_3[Column1]="",INDEX(Table1[NB BM],MG_3[//]),MG_3[[#This Row],[Column1]])</f>
        <v>Stapler Kenko HD-10 S mini</v>
      </c>
      <c r="H27" t="str">
        <f ca="1">INDEX(Table1[QTY/ CTN],MG_3[//])</f>
        <v>25 LSN</v>
      </c>
      <c r="I27" s="4" t="str">
        <f ca="1">INDEX(Table1[FAKTUR],MG_3[//])</f>
        <v>ARTO MORO</v>
      </c>
      <c r="J27" s="4" t="str">
        <f ca="1">INDEX(Table1[SUPPLIER],MG_3[//])</f>
        <v>KENKO</v>
      </c>
      <c r="K27" s="2">
        <f ca="1">IF(MG_3[//]="",0,INDEX(Table1[CTN_MG_3],MG_3[//]))</f>
        <v>4</v>
      </c>
      <c r="L27" s="2" t="str">
        <f ca="1">IF(MG_3[//]="","",INDEX(Table1[QTY_ECER_MG_3],MG_3[[#This Row],[//]])&amp;" "&amp;INDEX(Table1[STN_ECER_MG_3],MG_3[[#This Row],[//]]))</f>
        <v xml:space="preserve"> </v>
      </c>
      <c r="M27" s="4"/>
      <c r="N27" s="4">
        <v>4</v>
      </c>
      <c r="O27" s="2">
        <f ca="1">SUM(MG_3[[#This Row],[MASUK]]-SUM(MG_3[[#This Row],[KELUAR]:[BONGKAR]]))</f>
        <v>0</v>
      </c>
      <c r="Q27" s="2" t="str">
        <f ca="1">LOWER(SUBSTITUTE(SUBSTITUTE(SUBSTITUTE(SUBSTITUTE(SUBSTITUTE(SUBSTITUTE(SUBSTITUTE(SUBSTITUTE(SUBSTITUTE(MG_3[NAMA BARANG]&amp;MG_3[QTY/ CTN]," ",),".",""),"-",""),"(",""),")",""),",",""),"/",""),"""",""),"+",""))</f>
        <v>staplerkenkohd10smini25lsn</v>
      </c>
    </row>
    <row r="28" spans="1:17" x14ac:dyDescent="0.25">
      <c r="A28">
        <v>27</v>
      </c>
      <c r="B28" s="4">
        <f ca="1">IF(MG_3[ID_3]="","",MATCH(MG_3[ID_3],Table1[ID_3],0))</f>
        <v>344</v>
      </c>
      <c r="C28" s="4" t="e">
        <f ca="1">MATCH(MG_3[Column3],#REF!,0)</f>
        <v>#REF!</v>
      </c>
      <c r="D28" s="4">
        <f ca="1">IF(MG_3[//]="",MATCH(MG_3[Column3],[2]!db[NB NOTA_C_QTY],0),INDEX(Table1[//DB],MG_3[//]))</f>
        <v>867</v>
      </c>
      <c r="G28" s="4" t="str">
        <f ca="1">IF(MG_3[Column1]="",INDEX(Table1[NB BM],MG_3[//]),MG_3[[#This Row],[Column1]])</f>
        <v>Stapler Kenko HD-10 D</v>
      </c>
      <c r="H28" t="str">
        <f ca="1">INDEX(Table1[QTY/ CTN],MG_3[//])</f>
        <v>20 LSN</v>
      </c>
      <c r="I28" s="4" t="str">
        <f ca="1">INDEX(Table1[FAKTUR],MG_3[//])</f>
        <v>ARTO MORO</v>
      </c>
      <c r="J28" s="4" t="str">
        <f ca="1">INDEX(Table1[SUPPLIER],MG_3[//])</f>
        <v>KENKO</v>
      </c>
      <c r="K28" s="2">
        <f ca="1">IF(MG_3[//]="",0,INDEX(Table1[CTN_MG_3],MG_3[//]))</f>
        <v>3</v>
      </c>
      <c r="L28" s="2" t="str">
        <f ca="1">IF(MG_3[//]="","",INDEX(Table1[QTY_ECER_MG_3],MG_3[[#This Row],[//]])&amp;" "&amp;INDEX(Table1[STN_ECER_MG_3],MG_3[[#This Row],[//]]))</f>
        <v xml:space="preserve"> </v>
      </c>
      <c r="M28" s="4"/>
      <c r="N28" s="4">
        <v>1</v>
      </c>
      <c r="O28" s="2">
        <f ca="1">SUM(MG_3[[#This Row],[MASUK]]-SUM(MG_3[[#This Row],[KELUAR]:[BONGKAR]]))</f>
        <v>2</v>
      </c>
      <c r="Q28" s="2" t="str">
        <f ca="1">LOWER(SUBSTITUTE(SUBSTITUTE(SUBSTITUTE(SUBSTITUTE(SUBSTITUTE(SUBSTITUTE(SUBSTITUTE(SUBSTITUTE(SUBSTITUTE(MG_3[NAMA BARANG]&amp;MG_3[QTY/ CTN]," ",),".",""),"-",""),"(",""),")",""),",",""),"/",""),"""",""),"+",""))</f>
        <v>staplerkenkohd10d20lsn</v>
      </c>
    </row>
    <row r="29" spans="1:17" x14ac:dyDescent="0.25">
      <c r="A29">
        <v>28</v>
      </c>
      <c r="B29" s="4">
        <f ca="1">IF(MG_3[ID_3]="","",MATCH(MG_3[ID_3],Table1[ID_3],0))</f>
        <v>345</v>
      </c>
      <c r="C29" s="4" t="e">
        <f ca="1">MATCH(MG_3[Column3],#REF!,0)</f>
        <v>#REF!</v>
      </c>
      <c r="D29" s="4">
        <f ca="1">IF(MG_3[//]="",MATCH(MG_3[Column3],[2]!db[NB NOTA_C_QTY],0),INDEX(Table1[//DB],MG_3[//]))</f>
        <v>541</v>
      </c>
      <c r="G29" s="4" t="str">
        <f ca="1">IF(MG_3[Column1]="",INDEX(Table1[NB BM],MG_3[//]),MG_3[[#This Row],[Column1]])</f>
        <v>Lem cair Kenko LG-35</v>
      </c>
      <c r="H29" t="str">
        <f ca="1">INDEX(Table1[QTY/ CTN],MG_3[//])</f>
        <v>20 LSN</v>
      </c>
      <c r="I29" s="4" t="str">
        <f ca="1">INDEX(Table1[FAKTUR],MG_3[//])</f>
        <v>ARTO MORO</v>
      </c>
      <c r="J29" s="4" t="str">
        <f ca="1">INDEX(Table1[SUPPLIER],MG_3[//])</f>
        <v>KENKO</v>
      </c>
      <c r="K29" s="2">
        <f ca="1">IF(MG_3[//]="",0,INDEX(Table1[CTN_MG_3],MG_3[//]))</f>
        <v>10</v>
      </c>
      <c r="L29" s="2" t="str">
        <f ca="1">IF(MG_3[//]="","",INDEX(Table1[QTY_ECER_MG_3],MG_3[[#This Row],[//]])&amp;" "&amp;INDEX(Table1[STN_ECER_MG_3],MG_3[[#This Row],[//]]))</f>
        <v xml:space="preserve"> </v>
      </c>
      <c r="M29" s="4"/>
      <c r="N29" s="4">
        <v>5</v>
      </c>
      <c r="O29" s="2">
        <f ca="1">SUM(MG_3[[#This Row],[MASUK]]-SUM(MG_3[[#This Row],[KELUAR]:[BONGKAR]]))</f>
        <v>5</v>
      </c>
      <c r="Q29" s="2" t="str">
        <f ca="1">LOWER(SUBSTITUTE(SUBSTITUTE(SUBSTITUTE(SUBSTITUTE(SUBSTITUTE(SUBSTITUTE(SUBSTITUTE(SUBSTITUTE(SUBSTITUTE(MG_3[NAMA BARANG]&amp;MG_3[QTY/ CTN]," ",),".",""),"-",""),"(",""),")",""),",",""),"/",""),"""",""),"+",""))</f>
        <v>lemcairkenkolg3520lsn</v>
      </c>
    </row>
    <row r="30" spans="1:17" x14ac:dyDescent="0.25">
      <c r="A30">
        <v>29</v>
      </c>
      <c r="B30" s="4">
        <f ca="1">IF(MG_3[ID_3]="","",MATCH(MG_3[ID_3],Table1[ID_3],0))</f>
        <v>346</v>
      </c>
      <c r="C30" s="4" t="e">
        <f ca="1">MATCH(MG_3[Column3],#REF!,0)</f>
        <v>#REF!</v>
      </c>
      <c r="D30" s="4">
        <f ca="1">IF(MG_3[//]="",MATCH(MG_3[Column3],[2]!db[NB NOTA_C_QTY],0),INDEX(Table1[//DB],MG_3[//]))</f>
        <v>1811</v>
      </c>
      <c r="G30" s="4" t="str">
        <f ca="1">IF(MG_3[Column1]="",INDEX(Table1[NB BM],MG_3[//]),MG_3[[#This Row],[Column1]])</f>
        <v>Isi gel TZ-501 R</v>
      </c>
      <c r="H30" t="str">
        <f ca="1">INDEX(Table1[QTY/ CTN],MG_3[//])</f>
        <v>96 LSN</v>
      </c>
      <c r="I30" s="4" t="str">
        <f ca="1">INDEX(Table1[FAKTUR],MG_3[//])</f>
        <v>UNTANA</v>
      </c>
      <c r="J30" s="4" t="str">
        <f ca="1">INDEX(Table1[SUPPLIER],MG_3[//])</f>
        <v>DB</v>
      </c>
      <c r="K30" s="2">
        <f ca="1">IF(MG_3[//]="",0,INDEX(Table1[CTN_MG_3],MG_3[//]))</f>
        <v>8</v>
      </c>
      <c r="L30" s="2" t="str">
        <f ca="1">IF(MG_3[//]="","",INDEX(Table1[QTY_ECER_MG_3],MG_3[[#This Row],[//]])&amp;" "&amp;INDEX(Table1[STN_ECER_MG_3],MG_3[[#This Row],[//]]))</f>
        <v xml:space="preserve"> </v>
      </c>
      <c r="M30" s="4"/>
      <c r="N30" s="4"/>
      <c r="O30" s="2">
        <f ca="1">SUM(MG_3[[#This Row],[MASUK]]-SUM(MG_3[[#This Row],[KELUAR]:[BONGKAR]]))</f>
        <v>8</v>
      </c>
      <c r="Q30" s="2" t="str">
        <f ca="1">LOWER(SUBSTITUTE(SUBSTITUTE(SUBSTITUTE(SUBSTITUTE(SUBSTITUTE(SUBSTITUTE(SUBSTITUTE(SUBSTITUTE(SUBSTITUTE(MG_3[NAMA BARANG]&amp;MG_3[QTY/ CTN]," ",),".",""),"-",""),"(",""),")",""),",",""),"/",""),"""",""),"+",""))</f>
        <v>isigeltz501r96lsn</v>
      </c>
    </row>
    <row r="31" spans="1:17" x14ac:dyDescent="0.25">
      <c r="A31">
        <v>30</v>
      </c>
      <c r="B31" s="4">
        <f ca="1">IF(MG_3[ID_3]="","",MATCH(MG_3[ID_3],Table1[ID_3],0))</f>
        <v>347</v>
      </c>
      <c r="C31" s="4" t="e">
        <f ca="1">MATCH(MG_3[Column3],#REF!,0)</f>
        <v>#REF!</v>
      </c>
      <c r="D31" s="4">
        <f ca="1">IF(MG_3[//]="",MATCH(MG_3[Column3],[2]!db[NB NOTA_C_QTY],0),INDEX(Table1[//DB],MG_3[//]))</f>
        <v>1764</v>
      </c>
      <c r="G31" s="4" t="str">
        <f ca="1">IF(MG_3[Column1]="",INDEX(Table1[NB BM],MG_3[//]),MG_3[[#This Row],[Column1]])</f>
        <v>Gunting Gunindo OLL</v>
      </c>
      <c r="H31" t="str">
        <f ca="1">INDEX(Table1[QTY/ CTN],MG_3[//])</f>
        <v>30 LSN</v>
      </c>
      <c r="I31" s="4" t="str">
        <f ca="1">INDEX(Table1[FAKTUR],MG_3[//])</f>
        <v>UNTANA</v>
      </c>
      <c r="J31" s="4" t="str">
        <f ca="1">INDEX(Table1[SUPPLIER],MG_3[//])</f>
        <v>GUNINDO</v>
      </c>
      <c r="K31" s="2">
        <f ca="1">IF(MG_3[//]="",0,INDEX(Table1[CTN_MG_3],MG_3[//]))</f>
        <v>3</v>
      </c>
      <c r="L31" s="2" t="str">
        <f ca="1">IF(MG_3[//]="","",INDEX(Table1[QTY_ECER_MG_3],MG_3[[#This Row],[//]])&amp;" "&amp;INDEX(Table1[STN_ECER_MG_3],MG_3[[#This Row],[//]]))</f>
        <v xml:space="preserve"> </v>
      </c>
      <c r="M31" s="4"/>
      <c r="N31" s="4">
        <v>3</v>
      </c>
      <c r="O31" s="2">
        <f ca="1">SUM(MG_3[[#This Row],[MASUK]]-SUM(MG_3[[#This Row],[KELUAR]:[BONGKAR]]))</f>
        <v>0</v>
      </c>
      <c r="Q31" s="2" t="str">
        <f ca="1">LOWER(SUBSTITUTE(SUBSTITUTE(SUBSTITUTE(SUBSTITUTE(SUBSTITUTE(SUBSTITUTE(SUBSTITUTE(SUBSTITUTE(SUBSTITUTE(MG_3[NAMA BARANG]&amp;MG_3[QTY/ CTN]," ",),".",""),"-",""),"(",""),")",""),",",""),"/",""),"""",""),"+",""))</f>
        <v>guntinggunindooll30lsn</v>
      </c>
    </row>
    <row r="32" spans="1:17" x14ac:dyDescent="0.25">
      <c r="A32">
        <v>31</v>
      </c>
      <c r="B32" s="4">
        <f ca="1">IF(MG_3[ID_3]="","",MATCH(MG_3[ID_3],Table1[ID_3],0))</f>
        <v>348</v>
      </c>
      <c r="C32" s="4" t="e">
        <f ca="1">MATCH(MG_3[Column3],#REF!,0)</f>
        <v>#REF!</v>
      </c>
      <c r="D32" s="4">
        <f ca="1">IF(MG_3[//]="",MATCH(MG_3[Column3],[2]!db[NB NOTA_C_QTY],0),INDEX(Table1[//DB],MG_3[//]))</f>
        <v>1546</v>
      </c>
      <c r="G32" s="4" t="str">
        <f ca="1">IF(MG_3[Column1]="",INDEX(Table1[NB BM],MG_3[//]),MG_3[[#This Row],[Column1]])</f>
        <v>Cutter Gunindo SC 9C Trans</v>
      </c>
      <c r="H32" t="str">
        <f ca="1">INDEX(Table1[QTY/ CTN],MG_3[//])</f>
        <v>60 LSN</v>
      </c>
      <c r="I32" s="4" t="str">
        <f ca="1">INDEX(Table1[FAKTUR],MG_3[//])</f>
        <v>UNTANA</v>
      </c>
      <c r="J32" s="4" t="str">
        <f ca="1">INDEX(Table1[SUPPLIER],MG_3[//])</f>
        <v>GUNINDO</v>
      </c>
      <c r="K32" s="2">
        <f ca="1">IF(MG_3[//]="",0,INDEX(Table1[CTN_MG_3],MG_3[//]))</f>
        <v>1</v>
      </c>
      <c r="L32" s="2" t="str">
        <f ca="1">IF(MG_3[//]="","",INDEX(Table1[QTY_ECER_MG_3],MG_3[[#This Row],[//]])&amp;" "&amp;INDEX(Table1[STN_ECER_MG_3],MG_3[[#This Row],[//]]))</f>
        <v xml:space="preserve"> </v>
      </c>
      <c r="M32" s="4"/>
      <c r="N32" s="4">
        <v>1</v>
      </c>
      <c r="O32" s="2">
        <f ca="1">SUM(MG_3[[#This Row],[MASUK]]-SUM(MG_3[[#This Row],[KELUAR]:[BONGKAR]]))</f>
        <v>0</v>
      </c>
      <c r="Q32" s="2" t="str">
        <f ca="1">LOWER(SUBSTITUTE(SUBSTITUTE(SUBSTITUTE(SUBSTITUTE(SUBSTITUTE(SUBSTITUTE(SUBSTITUTE(SUBSTITUTE(SUBSTITUTE(MG_3[NAMA BARANG]&amp;MG_3[QTY/ CTN]," ",),".",""),"-",""),"(",""),")",""),",",""),"/",""),"""",""),"+",""))</f>
        <v>cuttergunindosc9ctrans60lsn</v>
      </c>
    </row>
    <row r="33" spans="1:17" x14ac:dyDescent="0.25">
      <c r="A33">
        <v>32</v>
      </c>
      <c r="B33" s="4">
        <f ca="1">IF(MG_3[ID_3]="","",MATCH(MG_3[ID_3],Table1[ID_3],0))</f>
        <v>349</v>
      </c>
      <c r="C33" s="4" t="e">
        <f ca="1">MATCH(MG_3[Column3],#REF!,0)</f>
        <v>#REF!</v>
      </c>
      <c r="D33" s="4">
        <f ca="1">IF(MG_3[//]="",MATCH(MG_3[Column3],[2]!db[NB NOTA_C_QTY],0),INDEX(Table1[//DB],MG_3[//]))</f>
        <v>1541</v>
      </c>
      <c r="G33" s="4" t="str">
        <f ca="1">IF(MG_3[Column1]="",INDEX(Table1[NB BM],MG_3[//]),MG_3[[#This Row],[Column1]])</f>
        <v>Cutter Gunindo A 18 Trans</v>
      </c>
      <c r="H33" t="str">
        <f ca="1">INDEX(Table1[QTY/ CTN],MG_3[//])</f>
        <v>60 LSN</v>
      </c>
      <c r="I33" s="4" t="str">
        <f ca="1">INDEX(Table1[FAKTUR],MG_3[//])</f>
        <v>UNTANA</v>
      </c>
      <c r="J33" s="4" t="str">
        <f ca="1">INDEX(Table1[SUPPLIER],MG_3[//])</f>
        <v>GUNINDO</v>
      </c>
      <c r="K33" s="2">
        <f ca="1">IF(MG_3[//]="",0,INDEX(Table1[CTN_MG_3],MG_3[//]))</f>
        <v>1</v>
      </c>
      <c r="L33" s="2" t="str">
        <f ca="1">IF(MG_3[//]="","",INDEX(Table1[QTY_ECER_MG_3],MG_3[[#This Row],[//]])&amp;" "&amp;INDEX(Table1[STN_ECER_MG_3],MG_3[[#This Row],[//]]))</f>
        <v xml:space="preserve"> </v>
      </c>
      <c r="M33" s="4"/>
      <c r="N33" s="4">
        <v>1</v>
      </c>
      <c r="O33" s="2">
        <f ca="1">SUM(MG_3[[#This Row],[MASUK]]-SUM(MG_3[[#This Row],[KELUAR]:[BONGKAR]]))</f>
        <v>0</v>
      </c>
      <c r="Q33" s="2" t="str">
        <f ca="1">LOWER(SUBSTITUTE(SUBSTITUTE(SUBSTITUTE(SUBSTITUTE(SUBSTITUTE(SUBSTITUTE(SUBSTITUTE(SUBSTITUTE(SUBSTITUTE(MG_3[NAMA BARANG]&amp;MG_3[QTY/ CTN]," ",),".",""),"-",""),"(",""),")",""),",",""),"/",""),"""",""),"+",""))</f>
        <v>cuttergunindoa18trans60lsn</v>
      </c>
    </row>
    <row r="34" spans="1:17" x14ac:dyDescent="0.25">
      <c r="A34">
        <v>33</v>
      </c>
      <c r="B34" s="4">
        <f ca="1">IF(MG_3[ID_3]="","",MATCH(MG_3[ID_3],Table1[ID_3],0))</f>
        <v>350</v>
      </c>
      <c r="C34" s="4" t="e">
        <f ca="1">MATCH(MG_3[Column3],#REF!,0)</f>
        <v>#REF!</v>
      </c>
      <c r="D34" s="4">
        <f ca="1">IF(MG_3[//]="",MATCH(MG_3[Column3],[2]!db[NB NOTA_C_QTY],0),INDEX(Table1[//DB],MG_3[//]))</f>
        <v>1771</v>
      </c>
      <c r="G34" s="4" t="str">
        <f ca="1">IF(MG_3[Column1]="",INDEX(Table1[NB BM],MG_3[//]),MG_3[[#This Row],[Column1]])</f>
        <v>Gunting Gunindo PL-8</v>
      </c>
      <c r="H34" t="str">
        <f ca="1">INDEX(Table1[QTY/ CTN],MG_3[//])</f>
        <v>20 LSN</v>
      </c>
      <c r="I34" s="4" t="str">
        <f ca="1">INDEX(Table1[FAKTUR],MG_3[//])</f>
        <v>UNTANA</v>
      </c>
      <c r="J34" s="4" t="str">
        <f ca="1">INDEX(Table1[SUPPLIER],MG_3[//])</f>
        <v>GUNINDO</v>
      </c>
      <c r="K34" s="2">
        <f ca="1">IF(MG_3[//]="",0,INDEX(Table1[CTN_MG_3],MG_3[//]))</f>
        <v>1</v>
      </c>
      <c r="L34" s="2" t="str">
        <f ca="1">IF(MG_3[//]="","",INDEX(Table1[QTY_ECER_MG_3],MG_3[[#This Row],[//]])&amp;" "&amp;INDEX(Table1[STN_ECER_MG_3],MG_3[[#This Row],[//]]))</f>
        <v xml:space="preserve"> </v>
      </c>
      <c r="M34" s="4"/>
      <c r="N34" s="4">
        <v>1</v>
      </c>
      <c r="O34" s="2">
        <f ca="1">SUM(MG_3[[#This Row],[MASUK]]-SUM(MG_3[[#This Row],[KELUAR]:[BONGKAR]]))</f>
        <v>0</v>
      </c>
      <c r="Q34" s="2" t="str">
        <f ca="1">LOWER(SUBSTITUTE(SUBSTITUTE(SUBSTITUTE(SUBSTITUTE(SUBSTITUTE(SUBSTITUTE(SUBSTITUTE(SUBSTITUTE(SUBSTITUTE(MG_3[NAMA BARANG]&amp;MG_3[QTY/ CTN]," ",),".",""),"-",""),"(",""),")",""),",",""),"/",""),"""",""),"+",""))</f>
        <v>guntinggunindopl820lsn</v>
      </c>
    </row>
    <row r="35" spans="1:17" x14ac:dyDescent="0.25">
      <c r="A35">
        <v>34</v>
      </c>
      <c r="B35" s="4">
        <f ca="1">IF(MG_3[ID_3]="","",MATCH(MG_3[ID_3],Table1[ID_3],0))</f>
        <v>351</v>
      </c>
      <c r="C35" s="4" t="e">
        <f ca="1">MATCH(MG_3[Column3],#REF!,0)</f>
        <v>#REF!</v>
      </c>
      <c r="D35" s="4">
        <f ca="1">IF(MG_3[//]="",MATCH(MG_3[Column3],[2]!db[NB NOTA_C_QTY],0),INDEX(Table1[//DB],MG_3[//]))</f>
        <v>1773</v>
      </c>
      <c r="G35" s="4" t="str">
        <f ca="1">IF(MG_3[Column1]="",INDEX(Table1[NB BM],MG_3[//]),MG_3[[#This Row],[Column1]])</f>
        <v xml:space="preserve">Gunting Gunindo SPL coklat </v>
      </c>
      <c r="H35" t="str">
        <f ca="1">INDEX(Table1[QTY/ CTN],MG_3[//])</f>
        <v>30 LSN</v>
      </c>
      <c r="I35" s="4" t="str">
        <f ca="1">INDEX(Table1[FAKTUR],MG_3[//])</f>
        <v>UNTANA</v>
      </c>
      <c r="J35" s="4" t="str">
        <f ca="1">INDEX(Table1[SUPPLIER],MG_3[//])</f>
        <v>GUNINDO</v>
      </c>
      <c r="K35" s="2">
        <f ca="1">IF(MG_3[//]="",0,INDEX(Table1[CTN_MG_3],MG_3[//]))</f>
        <v>2</v>
      </c>
      <c r="L35" s="2" t="str">
        <f ca="1">IF(MG_3[//]="","",INDEX(Table1[QTY_ECER_MG_3],MG_3[[#This Row],[//]])&amp;" "&amp;INDEX(Table1[STN_ECER_MG_3],MG_3[[#This Row],[//]]))</f>
        <v xml:space="preserve"> </v>
      </c>
      <c r="M35" s="4"/>
      <c r="N35" s="4">
        <v>1</v>
      </c>
      <c r="O35" s="2">
        <f ca="1">SUM(MG_3[[#This Row],[MASUK]]-SUM(MG_3[[#This Row],[KELUAR]:[BONGKAR]]))</f>
        <v>1</v>
      </c>
      <c r="Q35" s="2" t="str">
        <f ca="1">LOWER(SUBSTITUTE(SUBSTITUTE(SUBSTITUTE(SUBSTITUTE(SUBSTITUTE(SUBSTITUTE(SUBSTITUTE(SUBSTITUTE(SUBSTITUTE(MG_3[NAMA BARANG]&amp;MG_3[QTY/ CTN]," ",),".",""),"-",""),"(",""),")",""),",",""),"/",""),"""",""),"+",""))</f>
        <v>guntinggunindosplcoklat30lsn</v>
      </c>
    </row>
    <row r="36" spans="1:17" x14ac:dyDescent="0.25">
      <c r="A36">
        <v>35</v>
      </c>
      <c r="B36" s="4">
        <f ca="1">IF(MG_3[ID_3]="","",MATCH(MG_3[ID_3],Table1[ID_3],0))</f>
        <v>352</v>
      </c>
      <c r="C36" s="4" t="e">
        <f ca="1">MATCH(MG_3[Column3],#REF!,0)</f>
        <v>#REF!</v>
      </c>
      <c r="D36" s="4">
        <f ca="1">IF(MG_3[//]="",MATCH(MG_3[Column3],[2]!db[NB NOTA_C_QTY],0),INDEX(Table1[//DB],MG_3[//]))</f>
        <v>885</v>
      </c>
      <c r="G36" s="4" t="str">
        <f ca="1">IF(MG_3[Column1]="",INDEX(Table1[NB BM],MG_3[//]),MG_3[[#This Row],[Column1]])</f>
        <v>Stapler SDI 1123</v>
      </c>
      <c r="H36" t="str">
        <f ca="1">INDEX(Table1[QTY/ CTN],MG_3[//])</f>
        <v>20 LSN</v>
      </c>
      <c r="I36" s="4" t="str">
        <f ca="1">INDEX(Table1[FAKTUR],MG_3[//])</f>
        <v>ARTO MORO</v>
      </c>
      <c r="J36" s="4" t="str">
        <f ca="1">INDEX(Table1[SUPPLIER],MG_3[//])</f>
        <v>SDI</v>
      </c>
      <c r="K36" s="2">
        <f ca="1">IF(MG_3[//]="",0,INDEX(Table1[CTN_MG_3],MG_3[//]))</f>
        <v>1</v>
      </c>
      <c r="L36" s="2" t="str">
        <f ca="1">IF(MG_3[//]="","",INDEX(Table1[QTY_ECER_MG_3],MG_3[[#This Row],[//]])&amp;" "&amp;INDEX(Table1[STN_ECER_MG_3],MG_3[[#This Row],[//]]))</f>
        <v xml:space="preserve"> </v>
      </c>
      <c r="M36" s="4"/>
      <c r="N36" s="4">
        <v>1</v>
      </c>
      <c r="O36" s="2">
        <f ca="1">SUM(MG_3[[#This Row],[MASUK]]-SUM(MG_3[[#This Row],[KELUAR]:[BONGKAR]]))</f>
        <v>0</v>
      </c>
      <c r="Q36" s="2" t="str">
        <f ca="1">LOWER(SUBSTITUTE(SUBSTITUTE(SUBSTITUTE(SUBSTITUTE(SUBSTITUTE(SUBSTITUTE(SUBSTITUTE(SUBSTITUTE(SUBSTITUTE(MG_3[NAMA BARANG]&amp;MG_3[QTY/ CTN]," ",),".",""),"-",""),"(",""),")",""),",",""),"/",""),"""",""),"+",""))</f>
        <v>staplersdi112320lsn</v>
      </c>
    </row>
    <row r="37" spans="1:17" x14ac:dyDescent="0.25">
      <c r="A37">
        <v>36</v>
      </c>
      <c r="B37" s="4">
        <f ca="1">IF(MG_3[ID_3]="","",MATCH(MG_3[ID_3],Table1[ID_3],0))</f>
        <v>353</v>
      </c>
      <c r="C37" s="4" t="e">
        <f ca="1">MATCH(MG_3[Column3],#REF!,0)</f>
        <v>#REF!</v>
      </c>
      <c r="D37" s="4">
        <f ca="1">IF(MG_3[//]="",MATCH(MG_3[Column3],[2]!db[NB NOTA_C_QTY],0),INDEX(Table1[//DB],MG_3[//]))</f>
        <v>812</v>
      </c>
      <c r="G37" s="4" t="str">
        <f ca="1">IF(MG_3[Column1]="",INDEX(Table1[NB BM],MG_3[//]),MG_3[[#This Row],[Column1]])</f>
        <v>Spidol SDI P500-VP Biru</v>
      </c>
      <c r="H37" t="str">
        <f ca="1">INDEX(Table1[QTY/ CTN],MG_3[//])</f>
        <v>1 PAK (12 SET)</v>
      </c>
      <c r="I37" s="4" t="str">
        <f ca="1">INDEX(Table1[FAKTUR],MG_3[//])</f>
        <v>ARTO MORO</v>
      </c>
      <c r="J37" s="4" t="str">
        <f ca="1">INDEX(Table1[SUPPLIER],MG_3[//])</f>
        <v>SDI</v>
      </c>
      <c r="K37" s="2">
        <f ca="1">IF(MG_3[//]="",0,INDEX(Table1[CTN_MG_3],MG_3[//]))</f>
        <v>0</v>
      </c>
      <c r="L37" s="2" t="str">
        <f ca="1">IF(MG_3[//]="","",INDEX(Table1[QTY_ECER_MG_3],MG_3[[#This Row],[//]])&amp;" "&amp;INDEX(Table1[STN_ECER_MG_3],MG_3[[#This Row],[//]]))</f>
        <v>12 SET</v>
      </c>
      <c r="M37" s="4"/>
      <c r="N37" s="4"/>
      <c r="O37" s="2">
        <f ca="1">SUM(MG_3[[#This Row],[MASUK]]-SUM(MG_3[[#This Row],[KELUAR]:[BONGKAR]]))</f>
        <v>0</v>
      </c>
      <c r="Q37" s="2" t="str">
        <f ca="1">LOWER(SUBSTITUTE(SUBSTITUTE(SUBSTITUTE(SUBSTITUTE(SUBSTITUTE(SUBSTITUTE(SUBSTITUTE(SUBSTITUTE(SUBSTITUTE(MG_3[NAMA BARANG]&amp;MG_3[QTY/ CTN]," ",),".",""),"-",""),"(",""),")",""),",",""),"/",""),"""",""),"+",""))</f>
        <v>spidolsdip500vpbiru1pak12set</v>
      </c>
    </row>
    <row r="38" spans="1:17" x14ac:dyDescent="0.25">
      <c r="A38">
        <v>37</v>
      </c>
      <c r="B38" s="4">
        <f ca="1">IF(MG_3[ID_3]="","",MATCH(MG_3[ID_3],Table1[ID_3],0))</f>
        <v>354</v>
      </c>
      <c r="C38" s="4" t="e">
        <f ca="1">MATCH(MG_3[Column3],#REF!,0)</f>
        <v>#REF!</v>
      </c>
      <c r="D38" s="4">
        <f ca="1">IF(MG_3[//]="",MATCH(MG_3[Column3],[2]!db[NB NOTA_C_QTY],0),INDEX(Table1[//DB],MG_3[//]))</f>
        <v>883</v>
      </c>
      <c r="G38" s="4" t="str">
        <f ca="1">IF(MG_3[Column1]="",INDEX(Table1[NB BM],MG_3[//]),MG_3[[#This Row],[Column1]])</f>
        <v>Stapler SDI 1102</v>
      </c>
      <c r="H38" t="str">
        <f ca="1">INDEX(Table1[QTY/ CTN],MG_3[//])</f>
        <v>30 LSN</v>
      </c>
      <c r="I38" s="4" t="str">
        <f ca="1">INDEX(Table1[FAKTUR],MG_3[//])</f>
        <v>ARTO MORO</v>
      </c>
      <c r="J38" s="4" t="str">
        <f ca="1">INDEX(Table1[SUPPLIER],MG_3[//])</f>
        <v>SDI</v>
      </c>
      <c r="K38" s="2">
        <f ca="1">IF(MG_3[//]="",0,INDEX(Table1[CTN_MG_3],MG_3[//]))</f>
        <v>1</v>
      </c>
      <c r="L38" s="2" t="str">
        <f ca="1">IF(MG_3[//]="","",INDEX(Table1[QTY_ECER_MG_3],MG_3[[#This Row],[//]])&amp;" "&amp;INDEX(Table1[STN_ECER_MG_3],MG_3[[#This Row],[//]]))</f>
        <v xml:space="preserve"> </v>
      </c>
      <c r="M38" s="4"/>
      <c r="N38" s="4"/>
      <c r="O38" s="2">
        <f ca="1">SUM(MG_3[[#This Row],[MASUK]]-SUM(MG_3[[#This Row],[KELUAR]:[BONGKAR]]))</f>
        <v>1</v>
      </c>
      <c r="Q38" s="2" t="str">
        <f ca="1">LOWER(SUBSTITUTE(SUBSTITUTE(SUBSTITUTE(SUBSTITUTE(SUBSTITUTE(SUBSTITUTE(SUBSTITUTE(SUBSTITUTE(SUBSTITUTE(MG_3[NAMA BARANG]&amp;MG_3[QTY/ CTN]," ",),".",""),"-",""),"(",""),")",""),",",""),"/",""),"""",""),"+",""))</f>
        <v>staplersdi110230lsn</v>
      </c>
    </row>
    <row r="39" spans="1:17" x14ac:dyDescent="0.25">
      <c r="A39">
        <v>38</v>
      </c>
      <c r="B39" s="4">
        <f ca="1">IF(MG_3[ID_3]="","",MATCH(MG_3[ID_3],Table1[ID_3],0))</f>
        <v>355</v>
      </c>
      <c r="C39" s="4" t="e">
        <f ca="1">MATCH(MG_3[Column3],#REF!,0)</f>
        <v>#REF!</v>
      </c>
      <c r="D39" s="4">
        <f ca="1">IF(MG_3[//]="",MATCH(MG_3[Column3],[2]!db[NB NOTA_C_QTY],0),INDEX(Table1[//DB],MG_3[//]))</f>
        <v>1735</v>
      </c>
      <c r="G39" s="4" t="str">
        <f ca="1">IF(MG_3[Column1]="",INDEX(Table1[NB BM],MG_3[//]),MG_3[[#This Row],[Column1]])</f>
        <v>Gel pen Tianjiao TZ-501</v>
      </c>
      <c r="H39" t="str">
        <f ca="1">INDEX(Table1[QTY/ CTN],MG_3[//])</f>
        <v>144 LSN</v>
      </c>
      <c r="I39" s="4" t="str">
        <f ca="1">INDEX(Table1[FAKTUR],MG_3[//])</f>
        <v>UNTANA</v>
      </c>
      <c r="J39" s="4">
        <f ca="1">INDEX(Table1[SUPPLIER],MG_3[//])</f>
        <v>99</v>
      </c>
      <c r="K39" s="2">
        <f ca="1">IF(MG_3[//]="",0,INDEX(Table1[CTN_MG_3],MG_3[//]))</f>
        <v>5</v>
      </c>
      <c r="L39" s="2" t="str">
        <f ca="1">IF(MG_3[//]="","",INDEX(Table1[QTY_ECER_MG_3],MG_3[[#This Row],[//]])&amp;" "&amp;INDEX(Table1[STN_ECER_MG_3],MG_3[[#This Row],[//]]))</f>
        <v xml:space="preserve"> </v>
      </c>
      <c r="M39" s="4"/>
      <c r="N39" s="4">
        <v>5</v>
      </c>
      <c r="O39" s="2">
        <f ca="1">SUM(MG_3[[#This Row],[MASUK]]-SUM(MG_3[[#This Row],[KELUAR]:[BONGKAR]]))</f>
        <v>0</v>
      </c>
      <c r="Q39" s="2" t="str">
        <f ca="1">LOWER(SUBSTITUTE(SUBSTITUTE(SUBSTITUTE(SUBSTITUTE(SUBSTITUTE(SUBSTITUTE(SUBSTITUTE(SUBSTITUTE(SUBSTITUTE(MG_3[NAMA BARANG]&amp;MG_3[QTY/ CTN]," ",),".",""),"-",""),"(",""),")",""),",",""),"/",""),"""",""),"+",""))</f>
        <v>gelpentianjiaotz501144lsn</v>
      </c>
    </row>
    <row r="40" spans="1:17" x14ac:dyDescent="0.25">
      <c r="A40">
        <v>39</v>
      </c>
      <c r="B40" s="4">
        <f ca="1">IF(MG_3[ID_3]="","",MATCH(MG_3[ID_3],Table1[ID_3],0))</f>
        <v>356</v>
      </c>
      <c r="C40" s="4" t="e">
        <f ca="1">MATCH(MG_3[Column3],#REF!,0)</f>
        <v>#REF!</v>
      </c>
      <c r="D40" s="4">
        <f ca="1">IF(MG_3[//]="",MATCH(MG_3[Column3],[2]!db[NB NOTA_C_QTY],0),INDEX(Table1[//DB],MG_3[//]))</f>
        <v>1039</v>
      </c>
      <c r="G40" s="4" t="str">
        <f ca="1">IF(MG_3[Column1]="",INDEX(Table1[NB BM],MG_3[//]),MG_3[[#This Row],[Column1]])</f>
        <v>Acrylic sisipan kertas A4 T 30x21cm</v>
      </c>
      <c r="H40" t="str">
        <f ca="1">INDEX(Table1[QTY/ CTN],MG_3[//])</f>
        <v>40 PCS</v>
      </c>
      <c r="I40" s="4" t="str">
        <f ca="1">INDEX(Table1[FAKTUR],MG_3[//])</f>
        <v>UNTANA</v>
      </c>
      <c r="J40" s="4" t="str">
        <f ca="1">INDEX(Table1[SUPPLIER],MG_3[//])</f>
        <v>BINTANG SAUDARA</v>
      </c>
      <c r="K40" s="2">
        <f ca="1">IF(MG_3[//]="",0,INDEX(Table1[CTN_MG_3],MG_3[//]))</f>
        <v>3</v>
      </c>
      <c r="L40" s="2" t="str">
        <f ca="1">IF(MG_3[//]="","",INDEX(Table1[QTY_ECER_MG_3],MG_3[[#This Row],[//]])&amp;" "&amp;INDEX(Table1[STN_ECER_MG_3],MG_3[[#This Row],[//]]))</f>
        <v xml:space="preserve"> </v>
      </c>
      <c r="M40" s="4"/>
      <c r="N40" s="4">
        <v>1</v>
      </c>
      <c r="O40" s="2">
        <f ca="1">SUM(MG_3[[#This Row],[MASUK]]-SUM(MG_3[[#This Row],[KELUAR]:[BONGKAR]]))</f>
        <v>2</v>
      </c>
      <c r="Q40" s="2" t="str">
        <f ca="1">LOWER(SUBSTITUTE(SUBSTITUTE(SUBSTITUTE(SUBSTITUTE(SUBSTITUTE(SUBSTITUTE(SUBSTITUTE(SUBSTITUTE(SUBSTITUTE(MG_3[NAMA BARANG]&amp;MG_3[QTY/ CTN]," ",),".",""),"-",""),"(",""),")",""),",",""),"/",""),"""",""),"+",""))</f>
        <v>acrylicsisipankertasa4t30x21cm40pcs</v>
      </c>
    </row>
    <row r="41" spans="1:17" x14ac:dyDescent="0.25">
      <c r="A41">
        <v>40</v>
      </c>
      <c r="B41" s="4">
        <f ca="1">IF(MG_3[ID_3]="","",MATCH(MG_3[ID_3],Table1[ID_3],0))</f>
        <v>357</v>
      </c>
      <c r="C41" s="4" t="e">
        <f ca="1">MATCH(MG_3[Column3],#REF!,0)</f>
        <v>#REF!</v>
      </c>
      <c r="D41" s="4">
        <f ca="1">IF(MG_3[//]="",MATCH(MG_3[Column3],[2]!db[NB NOTA_C_QTY],0),INDEX(Table1[//DB],MG_3[//]))</f>
        <v>1041</v>
      </c>
      <c r="G41" s="4" t="str">
        <f ca="1">IF(MG_3[Column1]="",INDEX(Table1[NB BM],MG_3[//]),MG_3[[#This Row],[Column1]])</f>
        <v>Acrylic sisipan kertas A5 T 15x21cm</v>
      </c>
      <c r="H41" t="str">
        <f ca="1">INDEX(Table1[QTY/ CTN],MG_3[//])</f>
        <v>60 PCS</v>
      </c>
      <c r="I41" s="4" t="str">
        <f ca="1">INDEX(Table1[FAKTUR],MG_3[//])</f>
        <v>UNTANA</v>
      </c>
      <c r="J41" s="4" t="str">
        <f ca="1">INDEX(Table1[SUPPLIER],MG_3[//])</f>
        <v>BINTANG SAUDARA</v>
      </c>
      <c r="K41" s="2">
        <f ca="1">IF(MG_3[//]="",0,INDEX(Table1[CTN_MG_3],MG_3[//]))</f>
        <v>3</v>
      </c>
      <c r="L41" s="2" t="str">
        <f ca="1">IF(MG_3[//]="","",INDEX(Table1[QTY_ECER_MG_3],MG_3[[#This Row],[//]])&amp;" "&amp;INDEX(Table1[STN_ECER_MG_3],MG_3[[#This Row],[//]]))</f>
        <v xml:space="preserve"> </v>
      </c>
      <c r="M41" s="4"/>
      <c r="N41" s="4">
        <v>1</v>
      </c>
      <c r="O41" s="2">
        <f ca="1">SUM(MG_3[[#This Row],[MASUK]]-SUM(MG_3[[#This Row],[KELUAR]:[BONGKAR]]))</f>
        <v>2</v>
      </c>
      <c r="Q41" s="2" t="str">
        <f ca="1">LOWER(SUBSTITUTE(SUBSTITUTE(SUBSTITUTE(SUBSTITUTE(SUBSTITUTE(SUBSTITUTE(SUBSTITUTE(SUBSTITUTE(SUBSTITUTE(MG_3[NAMA BARANG]&amp;MG_3[QTY/ CTN]," ",),".",""),"-",""),"(",""),")",""),",",""),"/",""),"""",""),"+",""))</f>
        <v>acrylicsisipankertasa5t15x21cm60pcs</v>
      </c>
    </row>
    <row r="42" spans="1:17" x14ac:dyDescent="0.25">
      <c r="A42">
        <v>41</v>
      </c>
      <c r="B42" s="4">
        <f ca="1">IF(MG_3[ID_3]="","",MATCH(MG_3[ID_3],Table1[ID_3],0))</f>
        <v>358</v>
      </c>
      <c r="C42" s="4" t="e">
        <f ca="1">MATCH(MG_3[Column3],#REF!,0)</f>
        <v>#REF!</v>
      </c>
      <c r="D42" s="4">
        <f ca="1">IF(MG_3[//]="",MATCH(MG_3[Column3],[2]!db[NB NOTA_C_QTY],0),INDEX(Table1[//DB],MG_3[//]))</f>
        <v>1064</v>
      </c>
      <c r="G42" s="4" t="str">
        <f ca="1">IF(MG_3[Column1]="",INDEX(Table1[NB BM],MG_3[//]),MG_3[[#This Row],[Column1]])</f>
        <v>Agenda polos 123 Hijau</v>
      </c>
      <c r="H42" t="str">
        <f ca="1">INDEX(Table1[QTY/ CTN],MG_3[//])</f>
        <v>60 PCS</v>
      </c>
      <c r="I42" s="4" t="str">
        <f ca="1">INDEX(Table1[FAKTUR],MG_3[//])</f>
        <v>UNTANA</v>
      </c>
      <c r="J42" s="4" t="str">
        <f ca="1">INDEX(Table1[SUPPLIER],MG_3[//])</f>
        <v>BINTANG SAUDARA</v>
      </c>
      <c r="K42" s="2">
        <f ca="1">IF(MG_3[//]="",0,INDEX(Table1[CTN_MG_3],MG_3[//]))</f>
        <v>2</v>
      </c>
      <c r="L42" s="2" t="str">
        <f ca="1">IF(MG_3[//]="","",INDEX(Table1[QTY_ECER_MG_3],MG_3[[#This Row],[//]])&amp;" "&amp;INDEX(Table1[STN_ECER_MG_3],MG_3[[#This Row],[//]]))</f>
        <v xml:space="preserve"> </v>
      </c>
      <c r="M42" s="4"/>
      <c r="N42" s="4">
        <v>1</v>
      </c>
      <c r="O42" s="2">
        <f ca="1">SUM(MG_3[[#This Row],[MASUK]]-SUM(MG_3[[#This Row],[KELUAR]:[BONGKAR]]))</f>
        <v>1</v>
      </c>
      <c r="Q42" s="2" t="str">
        <f ca="1">LOWER(SUBSTITUTE(SUBSTITUTE(SUBSTITUTE(SUBSTITUTE(SUBSTITUTE(SUBSTITUTE(SUBSTITUTE(SUBSTITUTE(SUBSTITUTE(MG_3[NAMA BARANG]&amp;MG_3[QTY/ CTN]," ",),".",""),"-",""),"(",""),")",""),",",""),"/",""),"""",""),"+",""))</f>
        <v>agendapolos123hijau60pcs</v>
      </c>
    </row>
    <row r="43" spans="1:17" x14ac:dyDescent="0.25">
      <c r="A43">
        <v>42</v>
      </c>
      <c r="B43" s="4">
        <f ca="1">IF(MG_3[ID_3]="","",MATCH(MG_3[ID_3],Table1[ID_3],0))</f>
        <v>359</v>
      </c>
      <c r="C43" s="4" t="e">
        <f ca="1">MATCH(MG_3[Column3],#REF!,0)</f>
        <v>#REF!</v>
      </c>
      <c r="D43" s="4">
        <f ca="1">IF(MG_3[//]="",MATCH(MG_3[Column3],[2]!db[NB NOTA_C_QTY],0),INDEX(Table1[//DB],MG_3[//]))</f>
        <v>1067</v>
      </c>
      <c r="G43" s="4" t="str">
        <f ca="1">IF(MG_3[Column1]="",INDEX(Table1[NB BM],MG_3[//]),MG_3[[#This Row],[Column1]])</f>
        <v>Agenda Pro Deluxe Besar PC-122 WK</v>
      </c>
      <c r="H43" t="str">
        <f ca="1">INDEX(Table1[QTY/ CTN],MG_3[//])</f>
        <v>60 PCS</v>
      </c>
      <c r="I43" s="4" t="str">
        <f ca="1">INDEX(Table1[FAKTUR],MG_3[//])</f>
        <v>UNTANA</v>
      </c>
      <c r="J43" s="4" t="str">
        <f ca="1">INDEX(Table1[SUPPLIER],MG_3[//])</f>
        <v>BINTANG SAUDARA</v>
      </c>
      <c r="K43" s="2">
        <f ca="1">IF(MG_3[//]="",0,INDEX(Table1[CTN_MG_3],MG_3[//]))</f>
        <v>2</v>
      </c>
      <c r="L43" s="2" t="str">
        <f ca="1">IF(MG_3[//]="","",INDEX(Table1[QTY_ECER_MG_3],MG_3[[#This Row],[//]])&amp;" "&amp;INDEX(Table1[STN_ECER_MG_3],MG_3[[#This Row],[//]]))</f>
        <v xml:space="preserve"> </v>
      </c>
      <c r="M43" s="4"/>
      <c r="N43" s="4">
        <v>1</v>
      </c>
      <c r="O43" s="2">
        <f ca="1">SUM(MG_3[[#This Row],[MASUK]]-SUM(MG_3[[#This Row],[KELUAR]:[BONGKAR]]))</f>
        <v>1</v>
      </c>
      <c r="Q43" s="2" t="str">
        <f ca="1">LOWER(SUBSTITUTE(SUBSTITUTE(SUBSTITUTE(SUBSTITUTE(SUBSTITUTE(SUBSTITUTE(SUBSTITUTE(SUBSTITUTE(SUBSTITUTE(MG_3[NAMA BARANG]&amp;MG_3[QTY/ CTN]," ",),".",""),"-",""),"(",""),")",""),",",""),"/",""),"""",""),"+",""))</f>
        <v>agendaprodeluxebesarpc122wk60pcs</v>
      </c>
    </row>
    <row r="44" spans="1:17" x14ac:dyDescent="0.25">
      <c r="A44">
        <v>43</v>
      </c>
      <c r="B44" s="4">
        <f ca="1">IF(MG_3[ID_3]="","",MATCH(MG_3[ID_3],Table1[ID_3],0))</f>
        <v>360</v>
      </c>
      <c r="C44" s="4" t="e">
        <f ca="1">MATCH(MG_3[Column3],#REF!,0)</f>
        <v>#REF!</v>
      </c>
      <c r="D44" s="4">
        <f ca="1">IF(MG_3[//]="",MATCH(MG_3[Column3],[2]!db[NB NOTA_C_QTY],0),INDEX(Table1[//DB],MG_3[//]))</f>
        <v>1467</v>
      </c>
      <c r="G44" s="4" t="str">
        <f ca="1">IF(MG_3[Column1]="",INDEX(Table1[NB BM],MG_3[//]),MG_3[[#This Row],[Column1]])</f>
        <v>Buku Mewarnai BTS/ Mix 2201</v>
      </c>
      <c r="H44" t="str">
        <f ca="1">INDEX(Table1[QTY/ CTN],MG_3[//])</f>
        <v>800 PCS</v>
      </c>
      <c r="I44" s="4" t="str">
        <f ca="1">INDEX(Table1[FAKTUR],MG_3[//])</f>
        <v>UNTANA</v>
      </c>
      <c r="J44" s="4" t="str">
        <f ca="1">INDEX(Table1[SUPPLIER],MG_3[//])</f>
        <v>BINTANG SAUDARA</v>
      </c>
      <c r="K44" s="2">
        <f ca="1">IF(MG_3[//]="",0,INDEX(Table1[CTN_MG_3],MG_3[//]))</f>
        <v>2</v>
      </c>
      <c r="L44" s="2" t="str">
        <f ca="1">IF(MG_3[//]="","",INDEX(Table1[QTY_ECER_MG_3],MG_3[[#This Row],[//]])&amp;" "&amp;INDEX(Table1[STN_ECER_MG_3],MG_3[[#This Row],[//]]))</f>
        <v xml:space="preserve"> </v>
      </c>
      <c r="M44" s="4"/>
      <c r="N44" s="4">
        <v>1</v>
      </c>
      <c r="O44" s="2">
        <f ca="1">SUM(MG_3[[#This Row],[MASUK]]-SUM(MG_3[[#This Row],[KELUAR]:[BONGKAR]]))</f>
        <v>1</v>
      </c>
      <c r="Q44" s="2" t="str">
        <f ca="1">LOWER(SUBSTITUTE(SUBSTITUTE(SUBSTITUTE(SUBSTITUTE(SUBSTITUTE(SUBSTITUTE(SUBSTITUTE(SUBSTITUTE(SUBSTITUTE(MG_3[NAMA BARANG]&amp;MG_3[QTY/ CTN]," ",),".",""),"-",""),"(",""),")",""),",",""),"/",""),"""",""),"+",""))</f>
        <v>bukumewarnaibtsmix2201800pcs</v>
      </c>
    </row>
    <row r="45" spans="1:17" x14ac:dyDescent="0.25">
      <c r="A45">
        <v>44</v>
      </c>
      <c r="B45" s="4">
        <f ca="1">IF(MG_3[ID_3]="","",MATCH(MG_3[ID_3],Table1[ID_3],0))</f>
        <v>361</v>
      </c>
      <c r="C45" s="4" t="e">
        <f ca="1">MATCH(MG_3[Column3],#REF!,0)</f>
        <v>#REF!</v>
      </c>
      <c r="D45" s="4">
        <f ca="1">IF(MG_3[//]="",MATCH(MG_3[Column3],[2]!db[NB NOTA_C_QTY],0),INDEX(Table1[//DB],MG_3[//]))</f>
        <v>1511</v>
      </c>
      <c r="G45" s="4" t="str">
        <f ca="1">IF(MG_3[Column1]="",INDEX(Table1[NB BM],MG_3[//]),MG_3[[#This Row],[Column1]])</f>
        <v>Clip Board Trans Folio Fancy TR-2335</v>
      </c>
      <c r="H45" t="str">
        <f ca="1">INDEX(Table1[QTY/ CTN],MG_3[//])</f>
        <v>144 PCS</v>
      </c>
      <c r="I45" s="4" t="str">
        <f ca="1">INDEX(Table1[FAKTUR],MG_3[//])</f>
        <v>UNTANA</v>
      </c>
      <c r="J45" s="4" t="str">
        <f ca="1">INDEX(Table1[SUPPLIER],MG_3[//])</f>
        <v>BINTANG SAUDARA</v>
      </c>
      <c r="K45" s="2">
        <f ca="1">IF(MG_3[//]="",0,INDEX(Table1[CTN_MG_3],MG_3[//]))</f>
        <v>2</v>
      </c>
      <c r="L45" s="2" t="str">
        <f ca="1">IF(MG_3[//]="","",INDEX(Table1[QTY_ECER_MG_3],MG_3[[#This Row],[//]])&amp;" "&amp;INDEX(Table1[STN_ECER_MG_3],MG_3[[#This Row],[//]]))</f>
        <v xml:space="preserve"> </v>
      </c>
      <c r="M45" s="4"/>
      <c r="N45" s="4">
        <v>1</v>
      </c>
      <c r="O45" s="2">
        <f ca="1">SUM(MG_3[[#This Row],[MASUK]]-SUM(MG_3[[#This Row],[KELUAR]:[BONGKAR]]))</f>
        <v>1</v>
      </c>
      <c r="Q45" s="2" t="str">
        <f ca="1">LOWER(SUBSTITUTE(SUBSTITUTE(SUBSTITUTE(SUBSTITUTE(SUBSTITUTE(SUBSTITUTE(SUBSTITUTE(SUBSTITUTE(SUBSTITUTE(MG_3[NAMA BARANG]&amp;MG_3[QTY/ CTN]," ",),".",""),"-",""),"(",""),")",""),",",""),"/",""),"""",""),"+",""))</f>
        <v>clipboardtransfoliofancytr2335144pcs</v>
      </c>
    </row>
    <row r="46" spans="1:17" x14ac:dyDescent="0.25">
      <c r="A46">
        <v>45</v>
      </c>
      <c r="B46" s="4">
        <f ca="1">IF(MG_3[ID_3]="","",MATCH(MG_3[ID_3],Table1[ID_3],0))</f>
        <v>362</v>
      </c>
      <c r="C46" s="4" t="e">
        <f ca="1">MATCH(MG_3[Column3],#REF!,0)</f>
        <v>#REF!</v>
      </c>
      <c r="D46" s="4">
        <f ca="1">IF(MG_3[//]="",MATCH(MG_3[Column3],[2]!db[NB NOTA_C_QTY],0),INDEX(Table1[//DB],MG_3[//]))</f>
        <v>2104</v>
      </c>
      <c r="G46" s="4" t="str">
        <f ca="1">IF(MG_3[Column1]="",INDEX(Table1[NB BM],MG_3[//]),MG_3[[#This Row],[Column1]])</f>
        <v>NB Exclusive 0801/ 80</v>
      </c>
      <c r="H46" t="str">
        <f ca="1">INDEX(Table1[QTY/ CTN],MG_3[//])</f>
        <v>96 pcs</v>
      </c>
      <c r="I46" s="4" t="str">
        <f ca="1">INDEX(Table1[FAKTUR],MG_3[//])</f>
        <v>UNTANA</v>
      </c>
      <c r="J46" s="4" t="str">
        <f ca="1">INDEX(Table1[SUPPLIER],MG_3[//])</f>
        <v>BINTANG SAUDARA</v>
      </c>
      <c r="K46" s="2">
        <f ca="1">IF(MG_3[//]="",0,INDEX(Table1[CTN_MG_3],MG_3[//]))</f>
        <v>2</v>
      </c>
      <c r="L46" s="2" t="str">
        <f ca="1">IF(MG_3[//]="","",INDEX(Table1[QTY_ECER_MG_3],MG_3[[#This Row],[//]])&amp;" "&amp;INDEX(Table1[STN_ECER_MG_3],MG_3[[#This Row],[//]]))</f>
        <v xml:space="preserve"> </v>
      </c>
      <c r="M46" s="4"/>
      <c r="N46" s="4">
        <v>1</v>
      </c>
      <c r="O46" s="2">
        <f ca="1">SUM(MG_3[[#This Row],[MASUK]]-SUM(MG_3[[#This Row],[KELUAR]:[BONGKAR]]))</f>
        <v>1</v>
      </c>
      <c r="Q46" s="2" t="str">
        <f ca="1">LOWER(SUBSTITUTE(SUBSTITUTE(SUBSTITUTE(SUBSTITUTE(SUBSTITUTE(SUBSTITUTE(SUBSTITUTE(SUBSTITUTE(SUBSTITUTE(MG_3[NAMA BARANG]&amp;MG_3[QTY/ CTN]," ",),".",""),"-",""),"(",""),")",""),",",""),"/",""),"""",""),"+",""))</f>
        <v>nbexclusive08018096pcs</v>
      </c>
    </row>
    <row r="47" spans="1:17" x14ac:dyDescent="0.25">
      <c r="A47">
        <v>46</v>
      </c>
      <c r="B47" s="4">
        <f ca="1">IF(MG_3[ID_3]="","",MATCH(MG_3[ID_3],Table1[ID_3],0))</f>
        <v>363</v>
      </c>
      <c r="C47" s="4" t="e">
        <f ca="1">MATCH(MG_3[Column3],#REF!,0)</f>
        <v>#REF!</v>
      </c>
      <c r="D47" s="4">
        <f ca="1">IF(MG_3[//]="",MATCH(MG_3[Column3],[2]!db[NB NOTA_C_QTY],0),INDEX(Table1[//DB],MG_3[//]))</f>
        <v>2561</v>
      </c>
      <c r="G47" s="4" t="str">
        <f ca="1">IF(MG_3[Column1]="",INDEX(Table1[NB BM],MG_3[//]),MG_3[[#This Row],[Column1]])</f>
        <v>Tas Coklat Tanggung Besar</v>
      </c>
      <c r="H47" t="str">
        <f ca="1">INDEX(Table1[QTY/ CTN],MG_3[//])</f>
        <v>40 LSN</v>
      </c>
      <c r="I47" s="4" t="str">
        <f ca="1">INDEX(Table1[FAKTUR],MG_3[//])</f>
        <v>UNTANA</v>
      </c>
      <c r="J47" s="4" t="str">
        <f ca="1">INDEX(Table1[SUPPLIER],MG_3[//])</f>
        <v>BINTANG SAUDARA</v>
      </c>
      <c r="K47" s="2">
        <f ca="1">IF(MG_3[//]="",0,INDEX(Table1[CTN_MG_3],MG_3[//]))</f>
        <v>2</v>
      </c>
      <c r="L47" s="2" t="str">
        <f ca="1">IF(MG_3[//]="","",INDEX(Table1[QTY_ECER_MG_3],MG_3[[#This Row],[//]])&amp;" "&amp;INDEX(Table1[STN_ECER_MG_3],MG_3[[#This Row],[//]]))</f>
        <v xml:space="preserve"> </v>
      </c>
      <c r="M47" s="4"/>
      <c r="N47" s="4"/>
      <c r="O47" s="2">
        <f ca="1">SUM(MG_3[[#This Row],[MASUK]]-SUM(MG_3[[#This Row],[KELUAR]:[BONGKAR]]))</f>
        <v>2</v>
      </c>
      <c r="Q47" s="2" t="str">
        <f ca="1">LOWER(SUBSTITUTE(SUBSTITUTE(SUBSTITUTE(SUBSTITUTE(SUBSTITUTE(SUBSTITUTE(SUBSTITUTE(SUBSTITUTE(SUBSTITUTE(MG_3[NAMA BARANG]&amp;MG_3[QTY/ CTN]," ",),".",""),"-",""),"(",""),")",""),",",""),"/",""),"""",""),"+",""))</f>
        <v>tascoklattanggungbesar40lsn</v>
      </c>
    </row>
    <row r="48" spans="1:17" x14ac:dyDescent="0.25">
      <c r="A48">
        <v>47</v>
      </c>
      <c r="B48" s="4">
        <f ca="1">IF(MG_3[ID_3]="","",MATCH(MG_3[ID_3],Table1[ID_3],0))</f>
        <v>364</v>
      </c>
      <c r="C48" s="4" t="e">
        <f ca="1">MATCH(MG_3[Column3],#REF!,0)</f>
        <v>#REF!</v>
      </c>
      <c r="D48" s="4">
        <f ca="1">IF(MG_3[//]="",MATCH(MG_3[Column3],[2]!db[NB NOTA_C_QTY],0),INDEX(Table1[//DB],MG_3[//]))</f>
        <v>1228</v>
      </c>
      <c r="G48" s="4" t="str">
        <f ca="1">IF(MG_3[Column1]="",INDEX(Table1[NB BM],MG_3[//]),MG_3[[#This Row],[Column1]])</f>
        <v>Bk Sketsa A4-3557</v>
      </c>
      <c r="H48" t="str">
        <f ca="1">INDEX(Table1[QTY/ CTN],MG_3[//])</f>
        <v>72 PCS</v>
      </c>
      <c r="I48" s="4" t="str">
        <f ca="1">INDEX(Table1[FAKTUR],MG_3[//])</f>
        <v>UNTANA</v>
      </c>
      <c r="J48" s="4" t="str">
        <f ca="1">INDEX(Table1[SUPPLIER],MG_3[//])</f>
        <v>BINTANG SAUDARA</v>
      </c>
      <c r="K48" s="2">
        <f ca="1">IF(MG_3[//]="",0,INDEX(Table1[CTN_MG_3],MG_3[//]))</f>
        <v>1</v>
      </c>
      <c r="L48" s="2" t="str">
        <f ca="1">IF(MG_3[//]="","",INDEX(Table1[QTY_ECER_MG_3],MG_3[[#This Row],[//]])&amp;" "&amp;INDEX(Table1[STN_ECER_MG_3],MG_3[[#This Row],[//]]))</f>
        <v xml:space="preserve"> </v>
      </c>
      <c r="M48" s="4"/>
      <c r="N48" s="4">
        <v>1</v>
      </c>
      <c r="O48" s="2">
        <f ca="1">SUM(MG_3[[#This Row],[MASUK]]-SUM(MG_3[[#This Row],[KELUAR]:[BONGKAR]]))</f>
        <v>0</v>
      </c>
      <c r="Q48" s="2" t="str">
        <f ca="1">LOWER(SUBSTITUTE(SUBSTITUTE(SUBSTITUTE(SUBSTITUTE(SUBSTITUTE(SUBSTITUTE(SUBSTITUTE(SUBSTITUTE(SUBSTITUTE(MG_3[NAMA BARANG]&amp;MG_3[QTY/ CTN]," ",),".",""),"-",""),"(",""),")",""),",",""),"/",""),"""",""),"+",""))</f>
        <v>bksketsaa4355772pcs</v>
      </c>
    </row>
    <row r="49" spans="1:17" x14ac:dyDescent="0.25">
      <c r="A49">
        <v>48</v>
      </c>
      <c r="B49" s="4">
        <f ca="1">IF(MG_3[ID_3]="","",MATCH(MG_3[ID_3],Table1[ID_3],0))</f>
        <v>365</v>
      </c>
      <c r="C49" s="4" t="e">
        <f ca="1">MATCH(MG_3[Column3],#REF!,0)</f>
        <v>#REF!</v>
      </c>
      <c r="D49" s="4">
        <f ca="1">IF(MG_3[//]="",MATCH(MG_3[Column3],[2]!db[NB NOTA_C_QTY],0),INDEX(Table1[//DB],MG_3[//]))</f>
        <v>1068</v>
      </c>
      <c r="G49" s="4" t="str">
        <f ca="1">IF(MG_3[Column1]="",INDEX(Table1[NB BM],MG_3[//]),MG_3[[#This Row],[Column1]])</f>
        <v>Agenda Pro Deluxe PC-121 WK Kecil</v>
      </c>
      <c r="H49" t="str">
        <f ca="1">INDEX(Table1[QTY/ CTN],MG_3[//])</f>
        <v>120 PCS</v>
      </c>
      <c r="I49" s="4" t="str">
        <f ca="1">INDEX(Table1[FAKTUR],MG_3[//])</f>
        <v>UNTANA</v>
      </c>
      <c r="J49" s="4" t="str">
        <f ca="1">INDEX(Table1[SUPPLIER],MG_3[//])</f>
        <v>BINTANG SAUDARA</v>
      </c>
      <c r="K49" s="2">
        <f ca="1">IF(MG_3[//]="",0,INDEX(Table1[CTN_MG_3],MG_3[//]))</f>
        <v>2</v>
      </c>
      <c r="L49" s="2" t="str">
        <f ca="1">IF(MG_3[//]="","",INDEX(Table1[QTY_ECER_MG_3],MG_3[[#This Row],[//]])&amp;" "&amp;INDEX(Table1[STN_ECER_MG_3],MG_3[[#This Row],[//]]))</f>
        <v xml:space="preserve"> </v>
      </c>
      <c r="M49" s="4"/>
      <c r="N49" s="4">
        <v>1</v>
      </c>
      <c r="O49" s="2">
        <f ca="1">SUM(MG_3[[#This Row],[MASUK]]-SUM(MG_3[[#This Row],[KELUAR]:[BONGKAR]]))</f>
        <v>1</v>
      </c>
      <c r="Q49" s="2" t="str">
        <f ca="1">LOWER(SUBSTITUTE(SUBSTITUTE(SUBSTITUTE(SUBSTITUTE(SUBSTITUTE(SUBSTITUTE(SUBSTITUTE(SUBSTITUTE(SUBSTITUTE(MG_3[NAMA BARANG]&amp;MG_3[QTY/ CTN]," ",),".",""),"-",""),"(",""),")",""),",",""),"/",""),"""",""),"+",""))</f>
        <v>agendaprodeluxepc121wkkecil120pcs</v>
      </c>
    </row>
    <row r="50" spans="1:17" x14ac:dyDescent="0.25">
      <c r="A50">
        <v>49</v>
      </c>
      <c r="B50" s="4">
        <f ca="1">IF(MG_3[ID_3]="","",MATCH(MG_3[ID_3],Table1[ID_3],0))</f>
        <v>366</v>
      </c>
      <c r="C50" s="4" t="e">
        <f ca="1">MATCH(MG_3[Column3],#REF!,0)</f>
        <v>#REF!</v>
      </c>
      <c r="D50" s="4">
        <f ca="1">IF(MG_3[//]="",MATCH(MG_3[Column3],[2]!db[NB NOTA_C_QTY],0),INDEX(Table1[//DB],MG_3[//]))</f>
        <v>2115</v>
      </c>
      <c r="G50" s="4" t="str">
        <f ca="1">IF(MG_3[Column1]="",INDEX(Table1[NB BM],MG_3[//]),MG_3[[#This Row],[Column1]])</f>
        <v>Notes 156-80/ Address Telepon</v>
      </c>
      <c r="H50" t="str">
        <f ca="1">INDEX(Table1[QTY/ CTN],MG_3[//])</f>
        <v>60 LSN</v>
      </c>
      <c r="I50" s="4" t="str">
        <f ca="1">INDEX(Table1[FAKTUR],MG_3[//])</f>
        <v>UNTANA</v>
      </c>
      <c r="J50" s="4" t="str">
        <f ca="1">INDEX(Table1[SUPPLIER],MG_3[//])</f>
        <v>BINTANG SAUDARA</v>
      </c>
      <c r="K50" s="2">
        <f ca="1">IF(MG_3[//]="",0,INDEX(Table1[CTN_MG_3],MG_3[//]))</f>
        <v>5</v>
      </c>
      <c r="L50" s="2" t="str">
        <f ca="1">IF(MG_3[//]="","",INDEX(Table1[QTY_ECER_MG_3],MG_3[[#This Row],[//]])&amp;" "&amp;INDEX(Table1[STN_ECER_MG_3],MG_3[[#This Row],[//]]))</f>
        <v xml:space="preserve"> </v>
      </c>
      <c r="M50" s="4"/>
      <c r="N50" s="4"/>
      <c r="O50" s="2">
        <f ca="1">SUM(MG_3[[#This Row],[MASUK]]-SUM(MG_3[[#This Row],[KELUAR]:[BONGKAR]]))</f>
        <v>5</v>
      </c>
      <c r="Q50" s="2" t="str">
        <f ca="1">LOWER(SUBSTITUTE(SUBSTITUTE(SUBSTITUTE(SUBSTITUTE(SUBSTITUTE(SUBSTITUTE(SUBSTITUTE(SUBSTITUTE(SUBSTITUTE(MG_3[NAMA BARANG]&amp;MG_3[QTY/ CTN]," ",),".",""),"-",""),"(",""),")",""),",",""),"/",""),"""",""),"+",""))</f>
        <v>notes15680addresstelepon60lsn</v>
      </c>
    </row>
    <row r="51" spans="1:17" x14ac:dyDescent="0.25">
      <c r="A51">
        <v>50</v>
      </c>
      <c r="B51" s="4">
        <f ca="1">IF(MG_3[ID_3]="","",MATCH(MG_3[ID_3],Table1[ID_3],0))</f>
        <v>367</v>
      </c>
      <c r="C51" s="4" t="e">
        <f ca="1">MATCH(MG_3[Column3],#REF!,0)</f>
        <v>#REF!</v>
      </c>
      <c r="D51" s="4">
        <f ca="1">IF(MG_3[//]="",MATCH(MG_3[Column3],[2]!db[NB NOTA_C_QTY],0),INDEX(Table1[//DB],MG_3[//]))</f>
        <v>2560</v>
      </c>
      <c r="G51" s="4" t="str">
        <f ca="1">IF(MG_3[Column1]="",INDEX(Table1[NB BM],MG_3[//]),MG_3[[#This Row],[Column1]])</f>
        <v>Tas Branded Kecil</v>
      </c>
      <c r="H51" t="str">
        <f ca="1">INDEX(Table1[QTY/ CTN],MG_3[//])</f>
        <v>50 LSN</v>
      </c>
      <c r="I51" s="4" t="str">
        <f ca="1">INDEX(Table1[FAKTUR],MG_3[//])</f>
        <v>UNTANA</v>
      </c>
      <c r="J51" s="4" t="str">
        <f ca="1">INDEX(Table1[SUPPLIER],MG_3[//])</f>
        <v>BINTANG SAUDARA</v>
      </c>
      <c r="K51" s="2">
        <f ca="1">IF(MG_3[//]="",0,INDEX(Table1[CTN_MG_3],MG_3[//]))</f>
        <v>2</v>
      </c>
      <c r="L51" s="2" t="str">
        <f ca="1">IF(MG_3[//]="","",INDEX(Table1[QTY_ECER_MG_3],MG_3[[#This Row],[//]])&amp;" "&amp;INDEX(Table1[STN_ECER_MG_3],MG_3[[#This Row],[//]]))</f>
        <v xml:space="preserve"> </v>
      </c>
      <c r="M51" s="4"/>
      <c r="N51" s="4">
        <v>1</v>
      </c>
      <c r="O51" s="2">
        <f ca="1">SUM(MG_3[[#This Row],[MASUK]]-SUM(MG_3[[#This Row],[KELUAR]:[BONGKAR]]))</f>
        <v>1</v>
      </c>
      <c r="Q51" s="2" t="str">
        <f ca="1">LOWER(SUBSTITUTE(SUBSTITUTE(SUBSTITUTE(SUBSTITUTE(SUBSTITUTE(SUBSTITUTE(SUBSTITUTE(SUBSTITUTE(SUBSTITUTE(MG_3[NAMA BARANG]&amp;MG_3[QTY/ CTN]," ",),".",""),"-",""),"(",""),")",""),",",""),"/",""),"""",""),"+",""))</f>
        <v>tasbrandedkecil50lsn</v>
      </c>
    </row>
    <row r="52" spans="1:17" x14ac:dyDescent="0.25">
      <c r="A52">
        <v>51</v>
      </c>
      <c r="B52" s="4">
        <f ca="1">IF(MG_3[ID_3]="","",MATCH(MG_3[ID_3],Table1[ID_3],0))</f>
        <v>368</v>
      </c>
      <c r="C52" s="4" t="e">
        <f ca="1">MATCH(MG_3[Column3],#REF!,0)</f>
        <v>#REF!</v>
      </c>
      <c r="D52" s="4">
        <f ca="1">IF(MG_3[//]="",MATCH(MG_3[Column3],[2]!db[NB NOTA_C_QTY],0),INDEX(Table1[//DB],MG_3[//]))</f>
        <v>462</v>
      </c>
      <c r="G52" s="4" t="str">
        <f ca="1">IF(MG_3[Column1]="",INDEX(Table1[NB BM],MG_3[//]),MG_3[[#This Row],[Column1]])</f>
        <v>Isi GW no.10</v>
      </c>
      <c r="H52" t="str">
        <f ca="1">INDEX(Table1[QTY/ CTN],MG_3[//])</f>
        <v>100 PAK</v>
      </c>
      <c r="I52" s="4" t="str">
        <f ca="1">INDEX(Table1[FAKTUR],MG_3[//])</f>
        <v>ARTO MORO</v>
      </c>
      <c r="J52" s="4" t="str">
        <f ca="1">INDEX(Table1[SUPPLIER],MG_3[//])</f>
        <v>LAYS</v>
      </c>
      <c r="K52" s="2">
        <f ca="1">IF(MG_3[//]="",0,INDEX(Table1[CTN_MG_3],MG_3[//]))</f>
        <v>20</v>
      </c>
      <c r="L52" s="2" t="str">
        <f ca="1">IF(MG_3[//]="","",INDEX(Table1[QTY_ECER_MG_3],MG_3[[#This Row],[//]])&amp;" "&amp;INDEX(Table1[STN_ECER_MG_3],MG_3[[#This Row],[//]]))</f>
        <v xml:space="preserve"> </v>
      </c>
      <c r="M52" s="4"/>
      <c r="N52" s="4"/>
      <c r="O52" s="2">
        <f ca="1">SUM(MG_3[[#This Row],[MASUK]]-SUM(MG_3[[#This Row],[KELUAR]:[BONGKAR]]))</f>
        <v>20</v>
      </c>
      <c r="Q52" s="2" t="str">
        <f ca="1">LOWER(SUBSTITUTE(SUBSTITUTE(SUBSTITUTE(SUBSTITUTE(SUBSTITUTE(SUBSTITUTE(SUBSTITUTE(SUBSTITUTE(SUBSTITUTE(MG_3[NAMA BARANG]&amp;MG_3[QTY/ CTN]," ",),".",""),"-",""),"(",""),")",""),",",""),"/",""),"""",""),"+",""))</f>
        <v>isigwno10100pak</v>
      </c>
    </row>
    <row r="53" spans="1:17" x14ac:dyDescent="0.25">
      <c r="A53">
        <v>52</v>
      </c>
      <c r="B53" s="4">
        <f ca="1">IF(MG_3[ID_3]="","",MATCH(MG_3[ID_3],Table1[ID_3],0))</f>
        <v>369</v>
      </c>
      <c r="C53" s="4" t="e">
        <f ca="1">MATCH(MG_3[Column3],#REF!,0)</f>
        <v>#REF!</v>
      </c>
      <c r="D53" s="4">
        <f ca="1">IF(MG_3[//]="",MATCH(MG_3[Column3],[2]!db[NB NOTA_C_QTY],0),INDEX(Table1[//DB],MG_3[//]))</f>
        <v>809</v>
      </c>
      <c r="G53" s="4" t="str">
        <f ca="1">IF(MG_3[Column1]="",INDEX(Table1[NB BM],MG_3[//]),MG_3[[#This Row],[Column1]])</f>
        <v>Sampul Boxy Batik</v>
      </c>
      <c r="H53" t="str">
        <f ca="1">INDEX(Table1[QTY/ CTN],MG_3[//])</f>
        <v>180 PCS</v>
      </c>
      <c r="I53" s="4" t="str">
        <f ca="1">INDEX(Table1[FAKTUR],MG_3[//])</f>
        <v>ARTO MORO</v>
      </c>
      <c r="J53" s="4" t="str">
        <f ca="1">INDEX(Table1[SUPPLIER],MG_3[//])</f>
        <v>PARAMA</v>
      </c>
      <c r="K53" s="2">
        <f ca="1">IF(MG_3[//]="",0,INDEX(Table1[CTN_MG_3],MG_3[//]))</f>
        <v>5</v>
      </c>
      <c r="L53" s="2" t="str">
        <f ca="1">IF(MG_3[//]="","",INDEX(Table1[QTY_ECER_MG_3],MG_3[[#This Row],[//]])&amp;" "&amp;INDEX(Table1[STN_ECER_MG_3],MG_3[[#This Row],[//]]))</f>
        <v xml:space="preserve"> </v>
      </c>
      <c r="M53" s="4"/>
      <c r="N53" s="4"/>
      <c r="O53" s="2">
        <f ca="1">SUM(MG_3[[#This Row],[MASUK]]-SUM(MG_3[[#This Row],[KELUAR]:[BONGKAR]]))</f>
        <v>5</v>
      </c>
      <c r="Q53" s="2" t="str">
        <f ca="1">LOWER(SUBSTITUTE(SUBSTITUTE(SUBSTITUTE(SUBSTITUTE(SUBSTITUTE(SUBSTITUTE(SUBSTITUTE(SUBSTITUTE(SUBSTITUTE(MG_3[NAMA BARANG]&amp;MG_3[QTY/ CTN]," ",),".",""),"-",""),"(",""),")",""),",",""),"/",""),"""",""),"+",""))</f>
        <v>sampulboxybatik180pcs</v>
      </c>
    </row>
    <row r="54" spans="1:17" x14ac:dyDescent="0.25">
      <c r="A54">
        <v>53</v>
      </c>
      <c r="B54" s="4">
        <f ca="1">IF(MG_3[ID_3]="","",MATCH(MG_3[ID_3],Table1[ID_3],0))</f>
        <v>370</v>
      </c>
      <c r="C54" s="4" t="e">
        <f ca="1">MATCH(MG_3[Column3],#REF!,0)</f>
        <v>#REF!</v>
      </c>
      <c r="D54" s="4">
        <f ca="1">IF(MG_3[//]="",MATCH(MG_3[Column3],[2]!db[NB NOTA_C_QTY],0),INDEX(Table1[//DB],MG_3[//]))</f>
        <v>810</v>
      </c>
      <c r="G54" s="4" t="str">
        <f ca="1">IF(MG_3[Column1]="",INDEX(Table1[NB BM],MG_3[//]),MG_3[[#This Row],[Column1]])</f>
        <v>Sampul Kwarto Batik</v>
      </c>
      <c r="H54" t="str">
        <f ca="1">INDEX(Table1[QTY/ CTN],MG_3[//])</f>
        <v>240 PCS</v>
      </c>
      <c r="I54" s="4" t="str">
        <f ca="1">INDEX(Table1[FAKTUR],MG_3[//])</f>
        <v>ARTO MORO</v>
      </c>
      <c r="J54" s="4" t="str">
        <f ca="1">INDEX(Table1[SUPPLIER],MG_3[//])</f>
        <v>PARAMA</v>
      </c>
      <c r="K54" s="2">
        <f ca="1">IF(MG_3[//]="",0,INDEX(Table1[CTN_MG_3],MG_3[//]))</f>
        <v>5</v>
      </c>
      <c r="L54" s="2" t="str">
        <f ca="1">IF(MG_3[//]="","",INDEX(Table1[QTY_ECER_MG_3],MG_3[[#This Row],[//]])&amp;" "&amp;INDEX(Table1[STN_ECER_MG_3],MG_3[[#This Row],[//]]))</f>
        <v xml:space="preserve"> </v>
      </c>
      <c r="M54" s="4"/>
      <c r="N54" s="4"/>
      <c r="O54" s="2">
        <f ca="1">SUM(MG_3[[#This Row],[MASUK]]-SUM(MG_3[[#This Row],[KELUAR]:[BONGKAR]]))</f>
        <v>5</v>
      </c>
      <c r="Q54" s="2" t="str">
        <f ca="1">LOWER(SUBSTITUTE(SUBSTITUTE(SUBSTITUTE(SUBSTITUTE(SUBSTITUTE(SUBSTITUTE(SUBSTITUTE(SUBSTITUTE(SUBSTITUTE(MG_3[NAMA BARANG]&amp;MG_3[QTY/ CTN]," ",),".",""),"-",""),"(",""),")",""),",",""),"/",""),"""",""),"+",""))</f>
        <v>sampulkwartobatik240pcs</v>
      </c>
    </row>
    <row r="55" spans="1:17" x14ac:dyDescent="0.25">
      <c r="A55">
        <v>54</v>
      </c>
      <c r="B55" s="4">
        <f ca="1">IF(MG_3[ID_3]="","",MATCH(MG_3[ID_3],Table1[ID_3],0))</f>
        <v>371</v>
      </c>
      <c r="C55" s="4" t="e">
        <f ca="1">MATCH(MG_3[Column3],#REF!,0)</f>
        <v>#REF!</v>
      </c>
      <c r="D55" s="4">
        <f ca="1">IF(MG_3[//]="",MATCH(MG_3[Column3],[2]!db[NB NOTA_C_QTY],0),INDEX(Table1[//DB],MG_3[//]))</f>
        <v>2597</v>
      </c>
      <c r="G55" s="4" t="str">
        <f ca="1">IF(MG_3[Column1]="",INDEX(Table1[NB BM],MG_3[//]),MG_3[[#This Row],[Column1]])</f>
        <v>Tas SB-116 Branded Tanggung</v>
      </c>
      <c r="H55" t="str">
        <f ca="1">INDEX(Table1[QTY/ CTN],MG_3[//])</f>
        <v>40 LSN</v>
      </c>
      <c r="I55" s="4" t="str">
        <f ca="1">INDEX(Table1[FAKTUR],MG_3[//])</f>
        <v>UNTANA</v>
      </c>
      <c r="J55" s="4" t="str">
        <f ca="1">INDEX(Table1[SUPPLIER],MG_3[//])</f>
        <v>BINTANG SAUDARA</v>
      </c>
      <c r="K55" s="2">
        <f ca="1">IF(MG_3[//]="",0,INDEX(Table1[CTN_MG_3],MG_3[//]))</f>
        <v>2</v>
      </c>
      <c r="L55" s="2" t="str">
        <f ca="1">IF(MG_3[//]="","",INDEX(Table1[QTY_ECER_MG_3],MG_3[[#This Row],[//]])&amp;" "&amp;INDEX(Table1[STN_ECER_MG_3],MG_3[[#This Row],[//]]))</f>
        <v xml:space="preserve"> </v>
      </c>
      <c r="M55" s="4"/>
      <c r="N55" s="4"/>
      <c r="O55" s="2">
        <f ca="1">SUM(MG_3[[#This Row],[MASUK]]-SUM(MG_3[[#This Row],[KELUAR]:[BONGKAR]]))</f>
        <v>2</v>
      </c>
      <c r="Q55" s="2" t="str">
        <f ca="1">LOWER(SUBSTITUTE(SUBSTITUTE(SUBSTITUTE(SUBSTITUTE(SUBSTITUTE(SUBSTITUTE(SUBSTITUTE(SUBSTITUTE(SUBSTITUTE(MG_3[NAMA BARANG]&amp;MG_3[QTY/ CTN]," ",),".",""),"-",""),"(",""),")",""),",",""),"/",""),"""",""),"+",""))</f>
        <v>tassb116brandedtanggung40lsn</v>
      </c>
    </row>
    <row r="56" spans="1:17" x14ac:dyDescent="0.25">
      <c r="A56">
        <v>55</v>
      </c>
      <c r="B56" s="4">
        <f ca="1">IF(MG_3[ID_3]="","",MATCH(MG_3[ID_3],Table1[ID_3],0))</f>
        <v>372</v>
      </c>
      <c r="C56" s="4" t="e">
        <f ca="1">MATCH(MG_3[Column3],#REF!,0)</f>
        <v>#REF!</v>
      </c>
      <c r="D56" s="4">
        <f ca="1">IF(MG_3[//]="",MATCH(MG_3[Column3],[2]!db[NB NOTA_C_QTY],0),INDEX(Table1[//DB],MG_3[//]))</f>
        <v>1231</v>
      </c>
      <c r="G56" s="4" t="str">
        <f ca="1">IF(MG_3[Column1]="",INDEX(Table1[NB BM],MG_3[//]),MG_3[[#This Row],[Column1]])</f>
        <v>BN B5 Abstrak</v>
      </c>
      <c r="H56" t="str">
        <f ca="1">INDEX(Table1[QTY/ CTN],MG_3[//])</f>
        <v>60 PCS</v>
      </c>
      <c r="I56" s="4" t="str">
        <f ca="1">INDEX(Table1[FAKTUR],MG_3[//])</f>
        <v>UNTANA</v>
      </c>
      <c r="J56" s="4" t="str">
        <f ca="1">INDEX(Table1[SUPPLIER],MG_3[//])</f>
        <v>BINTANG SAUDARA</v>
      </c>
      <c r="K56" s="2">
        <f ca="1">IF(MG_3[//]="",0,INDEX(Table1[CTN_MG_3],MG_3[//]))</f>
        <v>2</v>
      </c>
      <c r="L56" s="2" t="str">
        <f ca="1">IF(MG_3[//]="","",INDEX(Table1[QTY_ECER_MG_3],MG_3[[#This Row],[//]])&amp;" "&amp;INDEX(Table1[STN_ECER_MG_3],MG_3[[#This Row],[//]]))</f>
        <v xml:space="preserve"> </v>
      </c>
      <c r="M56" s="4"/>
      <c r="N56" s="4"/>
      <c r="O56" s="2">
        <f ca="1">SUM(MG_3[[#This Row],[MASUK]]-SUM(MG_3[[#This Row],[KELUAR]:[BONGKAR]]))</f>
        <v>2</v>
      </c>
      <c r="Q56" s="2" t="str">
        <f ca="1">LOWER(SUBSTITUTE(SUBSTITUTE(SUBSTITUTE(SUBSTITUTE(SUBSTITUTE(SUBSTITUTE(SUBSTITUTE(SUBSTITUTE(SUBSTITUTE(MG_3[NAMA BARANG]&amp;MG_3[QTY/ CTN]," ",),".",""),"-",""),"(",""),")",""),",",""),"/",""),"""",""),"+",""))</f>
        <v>bnb5abstrak60pcs</v>
      </c>
    </row>
    <row r="57" spans="1:17" x14ac:dyDescent="0.25">
      <c r="A57">
        <v>56</v>
      </c>
      <c r="B57" s="4">
        <f ca="1">IF(MG_3[ID_3]="","",MATCH(MG_3[ID_3],Table1[ID_3],0))</f>
        <v>373</v>
      </c>
      <c r="C57" s="4" t="e">
        <f ca="1">MATCH(MG_3[Column3],#REF!,0)</f>
        <v>#REF!</v>
      </c>
      <c r="D57" s="4">
        <f ca="1">IF(MG_3[//]="",MATCH(MG_3[Column3],[2]!db[NB NOTA_C_QTY],0),INDEX(Table1[//DB],MG_3[//]))</f>
        <v>1167</v>
      </c>
      <c r="G57" s="4" t="str">
        <f ca="1">IF(MG_3[Column1]="",INDEX(Table1[NB BM],MG_3[//]),MG_3[[#This Row],[Column1]])</f>
        <v>Balon Cacing 1022 + Pompa CPK 2225</v>
      </c>
      <c r="H57" t="str">
        <f ca="1">INDEX(Table1[QTY/ CTN],MG_3[//])</f>
        <v>20 PAK</v>
      </c>
      <c r="I57" s="4" t="str">
        <f ca="1">INDEX(Table1[FAKTUR],MG_3[//])</f>
        <v>UNTANA</v>
      </c>
      <c r="J57" s="4" t="str">
        <f ca="1">INDEX(Table1[SUPPLIER],MG_3[//])</f>
        <v>PSM</v>
      </c>
      <c r="K57" s="2">
        <f ca="1">IF(MG_3[//]="",0,INDEX(Table1[CTN_MG_3],MG_3[//]))</f>
        <v>28</v>
      </c>
      <c r="L57" s="2" t="str">
        <f ca="1">IF(MG_3[//]="","",INDEX(Table1[QTY_ECER_MG_3],MG_3[[#This Row],[//]])&amp;" "&amp;INDEX(Table1[STN_ECER_MG_3],MG_3[[#This Row],[//]]))</f>
        <v xml:space="preserve"> </v>
      </c>
      <c r="M57" s="4"/>
      <c r="N57" s="4"/>
      <c r="O57" s="2">
        <f ca="1">SUM(MG_3[[#This Row],[MASUK]]-SUM(MG_3[[#This Row],[KELUAR]:[BONGKAR]]))</f>
        <v>28</v>
      </c>
      <c r="Q57" s="2" t="str">
        <f ca="1">LOWER(SUBSTITUTE(SUBSTITUTE(SUBSTITUTE(SUBSTITUTE(SUBSTITUTE(SUBSTITUTE(SUBSTITUTE(SUBSTITUTE(SUBSTITUTE(MG_3[NAMA BARANG]&amp;MG_3[QTY/ CTN]," ",),".",""),"-",""),"(",""),")",""),",",""),"/",""),"""",""),"+",""))</f>
        <v>baloncacing1022pompacpk222520pak</v>
      </c>
    </row>
    <row r="58" spans="1:17" x14ac:dyDescent="0.25">
      <c r="A58">
        <v>57</v>
      </c>
      <c r="B58" s="4">
        <f ca="1">IF(MG_3[ID_3]="","",MATCH(MG_3[ID_3],Table1[ID_3],0))</f>
        <v>374</v>
      </c>
      <c r="C58" s="4" t="e">
        <f ca="1">MATCH(MG_3[Column3],#REF!,0)</f>
        <v>#REF!</v>
      </c>
      <c r="D58" s="4">
        <f ca="1">IF(MG_3[//]="",MATCH(MG_3[Column3],[2]!db[NB NOTA_C_QTY],0),INDEX(Table1[//DB],MG_3[//]))</f>
        <v>701</v>
      </c>
      <c r="G58" s="4" t="str">
        <f ca="1">IF(MG_3[Column1]="",INDEX(Table1[NB BM],MG_3[//]),MG_3[[#This Row],[Column1]])</f>
        <v>Pensil 2B Kayagi KY-OF122B-2 Coklat</v>
      </c>
      <c r="H58" t="str">
        <f ca="1">INDEX(Table1[QTY/ CTN],MG_3[//])</f>
        <v>360 LSN</v>
      </c>
      <c r="I58" s="4" t="str">
        <f ca="1">INDEX(Table1[FAKTUR],MG_3[//])</f>
        <v>ARTO MORO</v>
      </c>
      <c r="J58" s="4">
        <f ca="1">INDEX(Table1[SUPPLIER],MG_3[//])</f>
        <v>99</v>
      </c>
      <c r="K58" s="2">
        <f ca="1">IF(MG_3[//]="",0,INDEX(Table1[CTN_MG_3],MG_3[//]))</f>
        <v>5</v>
      </c>
      <c r="L58" s="2" t="str">
        <f ca="1">IF(MG_3[//]="","",INDEX(Table1[QTY_ECER_MG_3],MG_3[[#This Row],[//]])&amp;" "&amp;INDEX(Table1[STN_ECER_MG_3],MG_3[[#This Row],[//]]))</f>
        <v xml:space="preserve"> </v>
      </c>
      <c r="M58" s="4"/>
      <c r="N58" s="4"/>
      <c r="O58" s="2">
        <f ca="1">SUM(MG_3[[#This Row],[MASUK]]-SUM(MG_3[[#This Row],[KELUAR]:[BONGKAR]]))</f>
        <v>5</v>
      </c>
      <c r="Q58" s="2" t="str">
        <f ca="1">LOWER(SUBSTITUTE(SUBSTITUTE(SUBSTITUTE(SUBSTITUTE(SUBSTITUTE(SUBSTITUTE(SUBSTITUTE(SUBSTITUTE(SUBSTITUTE(MG_3[NAMA BARANG]&amp;MG_3[QTY/ CTN]," ",),".",""),"-",""),"(",""),")",""),",",""),"/",""),"""",""),"+",""))</f>
        <v>pensil2bkayagikyof122b2coklat360lsn</v>
      </c>
    </row>
    <row r="59" spans="1:17" x14ac:dyDescent="0.25">
      <c r="A59">
        <v>58</v>
      </c>
      <c r="B59" s="4">
        <f ca="1">IF(MG_3[ID_3]="","",MATCH(MG_3[ID_3],Table1[ID_3],0))</f>
        <v>375</v>
      </c>
      <c r="C59" s="4" t="e">
        <f ca="1">MATCH(MG_3[Column3],#REF!,0)</f>
        <v>#REF!</v>
      </c>
      <c r="D59" s="4">
        <f ca="1">IF(MG_3[//]="",MATCH(MG_3[Column3],[2]!db[NB NOTA_C_QTY],0),INDEX(Table1[//DB],MG_3[//]))</f>
        <v>697</v>
      </c>
      <c r="G59" s="4" t="str">
        <f ca="1">IF(MG_3[Column1]="",INDEX(Table1[NB BM],MG_3[//]),MG_3[[#This Row],[Column1]])</f>
        <v>Pensil 2B Fancy KY-PF3051</v>
      </c>
      <c r="H59" t="str">
        <f ca="1">INDEX(Table1[QTY/ CTN],MG_3[//])</f>
        <v>360 LSN</v>
      </c>
      <c r="I59" s="4" t="str">
        <f ca="1">INDEX(Table1[FAKTUR],MG_3[//])</f>
        <v>ARTO MORO</v>
      </c>
      <c r="J59" s="4">
        <f ca="1">INDEX(Table1[SUPPLIER],MG_3[//])</f>
        <v>99</v>
      </c>
      <c r="K59" s="2">
        <f ca="1">IF(MG_3[//]="",0,INDEX(Table1[CTN_MG_3],MG_3[//]))</f>
        <v>1</v>
      </c>
      <c r="L59" s="2" t="str">
        <f ca="1">IF(MG_3[//]="","",INDEX(Table1[QTY_ECER_MG_3],MG_3[[#This Row],[//]])&amp;" "&amp;INDEX(Table1[STN_ECER_MG_3],MG_3[[#This Row],[//]]))</f>
        <v xml:space="preserve"> </v>
      </c>
      <c r="M59" s="4"/>
      <c r="N59" s="4"/>
      <c r="O59" s="2">
        <f ca="1">SUM(MG_3[[#This Row],[MASUK]]-SUM(MG_3[[#This Row],[KELUAR]:[BONGKAR]]))</f>
        <v>1</v>
      </c>
      <c r="Q59" s="2" t="str">
        <f ca="1">LOWER(SUBSTITUTE(SUBSTITUTE(SUBSTITUTE(SUBSTITUTE(SUBSTITUTE(SUBSTITUTE(SUBSTITUTE(SUBSTITUTE(SUBSTITUTE(MG_3[NAMA BARANG]&amp;MG_3[QTY/ CTN]," ",),".",""),"-",""),"(",""),")",""),",",""),"/",""),"""",""),"+",""))</f>
        <v>pensil2bfancykypf3051360lsn</v>
      </c>
    </row>
    <row r="60" spans="1:17" x14ac:dyDescent="0.25">
      <c r="A60">
        <v>59</v>
      </c>
      <c r="B60" s="4">
        <f ca="1">IF(MG_3[ID_3]="","",MATCH(MG_3[ID_3],Table1[ID_3],0))</f>
        <v>376</v>
      </c>
      <c r="C60" s="4" t="e">
        <f ca="1">MATCH(MG_3[Column3],#REF!,0)</f>
        <v>#REF!</v>
      </c>
      <c r="D60" s="4">
        <f ca="1">IF(MG_3[//]="",MATCH(MG_3[Column3],[2]!db[NB NOTA_C_QTY],0),INDEX(Table1[//DB],MG_3[//]))</f>
        <v>698</v>
      </c>
      <c r="G60" s="4" t="str">
        <f ca="1">IF(MG_3[Column1]="",INDEX(Table1[NB BM],MG_3[//]),MG_3[[#This Row],[Column1]])</f>
        <v>Pensil 2B Fancy KY-PF3065</v>
      </c>
      <c r="H60" t="str">
        <f ca="1">INDEX(Table1[QTY/ CTN],MG_3[//])</f>
        <v>360 LSN</v>
      </c>
      <c r="I60" s="4" t="str">
        <f ca="1">INDEX(Table1[FAKTUR],MG_3[//])</f>
        <v>ARTO MORO</v>
      </c>
      <c r="J60" s="4">
        <f ca="1">INDEX(Table1[SUPPLIER],MG_3[//])</f>
        <v>99</v>
      </c>
      <c r="K60" s="2">
        <f ca="1">IF(MG_3[//]="",0,INDEX(Table1[CTN_MG_3],MG_3[//]))</f>
        <v>1</v>
      </c>
      <c r="L60" s="2" t="str">
        <f ca="1">IF(MG_3[//]="","",INDEX(Table1[QTY_ECER_MG_3],MG_3[[#This Row],[//]])&amp;" "&amp;INDEX(Table1[STN_ECER_MG_3],MG_3[[#This Row],[//]]))</f>
        <v xml:space="preserve"> </v>
      </c>
      <c r="M60" s="4"/>
      <c r="N60" s="4"/>
      <c r="O60" s="2">
        <f ca="1">SUM(MG_3[[#This Row],[MASUK]]-SUM(MG_3[[#This Row],[KELUAR]:[BONGKAR]]))</f>
        <v>1</v>
      </c>
      <c r="Q60" s="2" t="str">
        <f ca="1">LOWER(SUBSTITUTE(SUBSTITUTE(SUBSTITUTE(SUBSTITUTE(SUBSTITUTE(SUBSTITUTE(SUBSTITUTE(SUBSTITUTE(SUBSTITUTE(MG_3[NAMA BARANG]&amp;MG_3[QTY/ CTN]," ",),".",""),"-",""),"(",""),")",""),",",""),"/",""),"""",""),"+",""))</f>
        <v>pensil2bfancykypf3065360lsn</v>
      </c>
    </row>
    <row r="61" spans="1:17" x14ac:dyDescent="0.25">
      <c r="A61">
        <v>60</v>
      </c>
      <c r="B61" s="4">
        <f ca="1">IF(MG_3[ID_3]="","",MATCH(MG_3[ID_3],Table1[ID_3],0))</f>
        <v>377</v>
      </c>
      <c r="C61" s="4" t="e">
        <f ca="1">MATCH(MG_3[Column3],#REF!,0)</f>
        <v>#REF!</v>
      </c>
      <c r="D61" s="4">
        <f ca="1">IF(MG_3[//]="",MATCH(MG_3[Column3],[2]!db[NB NOTA_C_QTY],0),INDEX(Table1[//DB],MG_3[//]))</f>
        <v>700</v>
      </c>
      <c r="G61" s="4" t="str">
        <f ca="1">IF(MG_3[Column1]="",INDEX(Table1[NB BM],MG_3[//]),MG_3[[#This Row],[Column1]])</f>
        <v>Pensil 2B Kayagi Fancy KY-PF3063</v>
      </c>
      <c r="H61" t="str">
        <f ca="1">INDEX(Table1[QTY/ CTN],MG_3[//])</f>
        <v>360 LSN</v>
      </c>
      <c r="I61" s="4" t="str">
        <f ca="1">INDEX(Table1[FAKTUR],MG_3[//])</f>
        <v>ARTO MORO</v>
      </c>
      <c r="J61" s="4">
        <f ca="1">INDEX(Table1[SUPPLIER],MG_3[//])</f>
        <v>99</v>
      </c>
      <c r="K61" s="2">
        <f ca="1">IF(MG_3[//]="",0,INDEX(Table1[CTN_MG_3],MG_3[//]))</f>
        <v>1</v>
      </c>
      <c r="L61" s="2" t="str">
        <f ca="1">IF(MG_3[//]="","",INDEX(Table1[QTY_ECER_MG_3],MG_3[[#This Row],[//]])&amp;" "&amp;INDEX(Table1[STN_ECER_MG_3],MG_3[[#This Row],[//]]))</f>
        <v xml:space="preserve"> </v>
      </c>
      <c r="M61" s="4"/>
      <c r="N61" s="4"/>
      <c r="O61" s="2">
        <f ca="1">SUM(MG_3[[#This Row],[MASUK]]-SUM(MG_3[[#This Row],[KELUAR]:[BONGKAR]]))</f>
        <v>1</v>
      </c>
      <c r="Q61" s="2" t="str">
        <f ca="1">LOWER(SUBSTITUTE(SUBSTITUTE(SUBSTITUTE(SUBSTITUTE(SUBSTITUTE(SUBSTITUTE(SUBSTITUTE(SUBSTITUTE(SUBSTITUTE(MG_3[NAMA BARANG]&amp;MG_3[QTY/ CTN]," ",),".",""),"-",""),"(",""),")",""),",",""),"/",""),"""",""),"+",""))</f>
        <v>pensil2bkayagifancykypf3063360lsn</v>
      </c>
    </row>
    <row r="62" spans="1:17" x14ac:dyDescent="0.25">
      <c r="A62">
        <v>61</v>
      </c>
      <c r="B62" s="4">
        <f ca="1">IF(MG_3[ID_3]="","",MATCH(MG_3[ID_3],Table1[ID_3],0))</f>
        <v>378</v>
      </c>
      <c r="C62" s="4" t="e">
        <f ca="1">MATCH(MG_3[Column3],#REF!,0)</f>
        <v>#REF!</v>
      </c>
      <c r="D62" s="4">
        <f ca="1">IF(MG_3[//]="",MATCH(MG_3[Column3],[2]!db[NB NOTA_C_QTY],0),INDEX(Table1[//DB],MG_3[//]))</f>
        <v>703</v>
      </c>
      <c r="G62" s="4" t="str">
        <f ca="1">IF(MG_3[Column1]="",INDEX(Table1[NB BM],MG_3[//]),MG_3[[#This Row],[Column1]])</f>
        <v>Pensil 2B Kayagi KY-PF3060</v>
      </c>
      <c r="H62" t="str">
        <f ca="1">INDEX(Table1[QTY/ CTN],MG_3[//])</f>
        <v>360 LSN</v>
      </c>
      <c r="I62" s="4" t="str">
        <f ca="1">INDEX(Table1[FAKTUR],MG_3[//])</f>
        <v>ARTO MORO</v>
      </c>
      <c r="J62" s="4">
        <f ca="1">INDEX(Table1[SUPPLIER],MG_3[//])</f>
        <v>99</v>
      </c>
      <c r="K62" s="2">
        <f ca="1">IF(MG_3[//]="",0,INDEX(Table1[CTN_MG_3],MG_3[//]))</f>
        <v>1</v>
      </c>
      <c r="L62" s="2" t="str">
        <f ca="1">IF(MG_3[//]="","",INDEX(Table1[QTY_ECER_MG_3],MG_3[[#This Row],[//]])&amp;" "&amp;INDEX(Table1[STN_ECER_MG_3],MG_3[[#This Row],[//]]))</f>
        <v xml:space="preserve"> </v>
      </c>
      <c r="M62" s="4"/>
      <c r="N62" s="4"/>
      <c r="O62" s="2">
        <f ca="1">SUM(MG_3[[#This Row],[MASUK]]-SUM(MG_3[[#This Row],[KELUAR]:[BONGKAR]]))</f>
        <v>1</v>
      </c>
      <c r="Q62" s="2" t="str">
        <f ca="1">LOWER(SUBSTITUTE(SUBSTITUTE(SUBSTITUTE(SUBSTITUTE(SUBSTITUTE(SUBSTITUTE(SUBSTITUTE(SUBSTITUTE(SUBSTITUTE(MG_3[NAMA BARANG]&amp;MG_3[QTY/ CTN]," ",),".",""),"-",""),"(",""),")",""),",",""),"/",""),"""",""),"+",""))</f>
        <v>pensil2bkayagikypf3060360lsn</v>
      </c>
    </row>
    <row r="63" spans="1:17" x14ac:dyDescent="0.25">
      <c r="A63">
        <v>62</v>
      </c>
      <c r="B63" s="4">
        <f ca="1">IF(MG_3[ID_3]="","",MATCH(MG_3[ID_3],Table1[ID_3],0))</f>
        <v>379</v>
      </c>
      <c r="C63" s="4" t="e">
        <f ca="1">MATCH(MG_3[Column3],#REF!,0)</f>
        <v>#REF!</v>
      </c>
      <c r="D63" s="4">
        <f ca="1">IF(MG_3[//]="",MATCH(MG_3[Column3],[2]!db[NB NOTA_C_QTY],0),INDEX(Table1[//DB],MG_3[//]))</f>
        <v>702</v>
      </c>
      <c r="G63" s="4" t="str">
        <f ca="1">IF(MG_3[Column1]="",INDEX(Table1[NB BM],MG_3[//]),MG_3[[#This Row],[Column1]])</f>
        <v>Pensil 2B Kayagi KY-PF2025</v>
      </c>
      <c r="H63" t="str">
        <f ca="1">INDEX(Table1[QTY/ CTN],MG_3[//])</f>
        <v>360 LSN</v>
      </c>
      <c r="I63" s="4" t="str">
        <f ca="1">INDEX(Table1[FAKTUR],MG_3[//])</f>
        <v>ARTO MORO</v>
      </c>
      <c r="J63" s="4">
        <f ca="1">INDEX(Table1[SUPPLIER],MG_3[//])</f>
        <v>99</v>
      </c>
      <c r="K63" s="2">
        <f ca="1">IF(MG_3[//]="",0,INDEX(Table1[CTN_MG_3],MG_3[//]))</f>
        <v>1</v>
      </c>
      <c r="L63" s="2" t="str">
        <f ca="1">IF(MG_3[//]="","",INDEX(Table1[QTY_ECER_MG_3],MG_3[[#This Row],[//]])&amp;" "&amp;INDEX(Table1[STN_ECER_MG_3],MG_3[[#This Row],[//]]))</f>
        <v xml:space="preserve"> </v>
      </c>
      <c r="M63" s="4"/>
      <c r="N63" s="4"/>
      <c r="O63" s="2">
        <f ca="1">SUM(MG_3[[#This Row],[MASUK]]-SUM(MG_3[[#This Row],[KELUAR]:[BONGKAR]]))</f>
        <v>1</v>
      </c>
      <c r="Q63" s="2" t="str">
        <f ca="1">LOWER(SUBSTITUTE(SUBSTITUTE(SUBSTITUTE(SUBSTITUTE(SUBSTITUTE(SUBSTITUTE(SUBSTITUTE(SUBSTITUTE(SUBSTITUTE(MG_3[NAMA BARANG]&amp;MG_3[QTY/ CTN]," ",),".",""),"-",""),"(",""),")",""),",",""),"/",""),"""",""),"+",""))</f>
        <v>pensil2bkayagikypf2025360lsn</v>
      </c>
    </row>
    <row r="64" spans="1:17" x14ac:dyDescent="0.25">
      <c r="A64">
        <v>63</v>
      </c>
      <c r="B64" s="4">
        <f ca="1">IF(MG_3[ID_3]="","",MATCH(MG_3[ID_3],Table1[ID_3],0))</f>
        <v>380</v>
      </c>
      <c r="C64" s="4" t="e">
        <f ca="1">MATCH(MG_3[Column3],#REF!,0)</f>
        <v>#REF!</v>
      </c>
      <c r="D64" s="4">
        <f ca="1">IF(MG_3[//]="",MATCH(MG_3[Column3],[2]!db[NB NOTA_C_QTY],0),INDEX(Table1[//DB],MG_3[//]))</f>
        <v>2664</v>
      </c>
      <c r="G64" s="4" t="str">
        <f ca="1">IF(MG_3[Column1]="",INDEX(Table1[NB BM],MG_3[//]),MG_3[[#This Row],[Column1]])</f>
        <v>Tas Cabin Elpida</v>
      </c>
      <c r="H64" t="str">
        <f ca="1">INDEX(Table1[QTY/ CTN],MG_3[//])</f>
        <v>1 CTN (1 PCS)</v>
      </c>
      <c r="I64" s="4" t="str">
        <f ca="1">INDEX(Table1[FAKTUR],MG_3[//])</f>
        <v>ARTO MORO</v>
      </c>
      <c r="J64" s="4" t="str">
        <f ca="1">INDEX(Table1[SUPPLIER],MG_3[//])</f>
        <v>99 JAYA UTAMA</v>
      </c>
      <c r="K64" s="2">
        <f ca="1">IF(MG_3[//]="",0,INDEX(Table1[CTN_MG_3],MG_3[//]))</f>
        <v>1</v>
      </c>
      <c r="L64" s="2" t="str">
        <f ca="1">IF(MG_3[//]="","",INDEX(Table1[QTY_ECER_MG_3],MG_3[[#This Row],[//]])&amp;" "&amp;INDEX(Table1[STN_ECER_MG_3],MG_3[[#This Row],[//]]))</f>
        <v xml:space="preserve"> </v>
      </c>
      <c r="M64" s="4"/>
      <c r="N64" s="4"/>
      <c r="O64" s="2">
        <f ca="1">SUM(MG_3[[#This Row],[MASUK]]-SUM(MG_3[[#This Row],[KELUAR]:[BONGKAR]]))</f>
        <v>1</v>
      </c>
      <c r="Q64" s="2" t="str">
        <f ca="1">LOWER(SUBSTITUTE(SUBSTITUTE(SUBSTITUTE(SUBSTITUTE(SUBSTITUTE(SUBSTITUTE(SUBSTITUTE(SUBSTITUTE(SUBSTITUTE(MG_3[NAMA BARANG]&amp;MG_3[QTY/ CTN]," ",),".",""),"-",""),"(",""),")",""),",",""),"/",""),"""",""),"+",""))</f>
        <v>tascabinelpida1ctn1pcs</v>
      </c>
    </row>
    <row r="65" spans="1:17" x14ac:dyDescent="0.25">
      <c r="A65">
        <v>64</v>
      </c>
      <c r="B65" s="4">
        <f ca="1">IF(MG_3[ID_3]="","",MATCH(MG_3[ID_3],Table1[ID_3],0))</f>
        <v>381</v>
      </c>
      <c r="C65" s="4" t="e">
        <f ca="1">MATCH(MG_3[Column3],#REF!,0)</f>
        <v>#REF!</v>
      </c>
      <c r="D65" s="4">
        <f ca="1">IF(MG_3[//]="",MATCH(MG_3[Column3],[2]!db[NB NOTA_C_QTY],0),INDEX(Table1[//DB],MG_3[//]))</f>
        <v>1368</v>
      </c>
      <c r="G65" s="4" t="str">
        <f ca="1">IF(MG_3[Column1]="",INDEX(Table1[NB BM],MG_3[//]),MG_3[[#This Row],[Column1]])</f>
        <v>Bp Gel Zhixin + Refill G-3109</v>
      </c>
      <c r="H65" t="str">
        <f ca="1">INDEX(Table1[QTY/ CTN],MG_3[//])</f>
        <v>120 LSN</v>
      </c>
      <c r="I65" s="4" t="str">
        <f ca="1">INDEX(Table1[FAKTUR],MG_3[//])</f>
        <v>UNTANA</v>
      </c>
      <c r="J65" s="4" t="str">
        <f ca="1">INDEX(Table1[SUPPLIER],MG_3[//])</f>
        <v>DB STATIONERY</v>
      </c>
      <c r="K65" s="2">
        <f ca="1">IF(MG_3[//]="",0,INDEX(Table1[CTN_MG_3],MG_3[//]))</f>
        <v>1</v>
      </c>
      <c r="L65" s="2" t="str">
        <f ca="1">IF(MG_3[//]="","",INDEX(Table1[QTY_ECER_MG_3],MG_3[[#This Row],[//]])&amp;" "&amp;INDEX(Table1[STN_ECER_MG_3],MG_3[[#This Row],[//]]))</f>
        <v xml:space="preserve"> </v>
      </c>
      <c r="M65" s="4"/>
      <c r="N65" s="4"/>
      <c r="O65" s="2">
        <f ca="1">SUM(MG_3[[#This Row],[MASUK]]-SUM(MG_3[[#This Row],[KELUAR]:[BONGKAR]]))</f>
        <v>1</v>
      </c>
      <c r="Q65" s="2" t="str">
        <f ca="1">LOWER(SUBSTITUTE(SUBSTITUTE(SUBSTITUTE(SUBSTITUTE(SUBSTITUTE(SUBSTITUTE(SUBSTITUTE(SUBSTITUTE(SUBSTITUTE(MG_3[NAMA BARANG]&amp;MG_3[QTY/ CTN]," ",),".",""),"-",""),"(",""),")",""),",",""),"/",""),"""",""),"+",""))</f>
        <v>bpgelzhixinrefillg3109120lsn</v>
      </c>
    </row>
    <row r="66" spans="1:17" x14ac:dyDescent="0.25">
      <c r="A66">
        <v>65</v>
      </c>
      <c r="B66" s="4">
        <f ca="1">IF(MG_3[ID_3]="","",MATCH(MG_3[ID_3],Table1[ID_3],0))</f>
        <v>382</v>
      </c>
      <c r="C66" s="4" t="e">
        <f ca="1">MATCH(MG_3[Column3],#REF!,0)</f>
        <v>#REF!</v>
      </c>
      <c r="D66" s="4">
        <f ca="1">IF(MG_3[//]="",MATCH(MG_3[Column3],[2]!db[NB NOTA_C_QTY],0),INDEX(Table1[//DB],MG_3[//]))</f>
        <v>1373</v>
      </c>
      <c r="G66" s="4" t="str">
        <f ca="1">IF(MG_3[Column1]="",INDEX(Table1[NB BM],MG_3[//]),MG_3[[#This Row],[Column1]])</f>
        <v>Bp Gel Zhixin + Refill G-3116</v>
      </c>
      <c r="H66" t="str">
        <f ca="1">INDEX(Table1[QTY/ CTN],MG_3[//])</f>
        <v>120 LSN</v>
      </c>
      <c r="I66" s="4" t="str">
        <f ca="1">INDEX(Table1[FAKTUR],MG_3[//])</f>
        <v>UNTANA</v>
      </c>
      <c r="J66" s="4" t="str">
        <f ca="1">INDEX(Table1[SUPPLIER],MG_3[//])</f>
        <v>DB STATIONERY</v>
      </c>
      <c r="K66" s="2">
        <f ca="1">IF(MG_3[//]="",0,INDEX(Table1[CTN_MG_3],MG_3[//]))</f>
        <v>1</v>
      </c>
      <c r="L66" s="2" t="str">
        <f ca="1">IF(MG_3[//]="","",INDEX(Table1[QTY_ECER_MG_3],MG_3[[#This Row],[//]])&amp;" "&amp;INDEX(Table1[STN_ECER_MG_3],MG_3[[#This Row],[//]]))</f>
        <v xml:space="preserve"> </v>
      </c>
      <c r="M66" s="4"/>
      <c r="N66" s="4"/>
      <c r="O66" s="2">
        <f ca="1">SUM(MG_3[[#This Row],[MASUK]]-SUM(MG_3[[#This Row],[KELUAR]:[BONGKAR]]))</f>
        <v>1</v>
      </c>
      <c r="Q66" s="2" t="str">
        <f ca="1">LOWER(SUBSTITUTE(SUBSTITUTE(SUBSTITUTE(SUBSTITUTE(SUBSTITUTE(SUBSTITUTE(SUBSTITUTE(SUBSTITUTE(SUBSTITUTE(MG_3[NAMA BARANG]&amp;MG_3[QTY/ CTN]," ",),".",""),"-",""),"(",""),")",""),",",""),"/",""),"""",""),"+",""))</f>
        <v>bpgelzhixinrefillg3116120lsn</v>
      </c>
    </row>
    <row r="67" spans="1:17" x14ac:dyDescent="0.25">
      <c r="A67">
        <v>66</v>
      </c>
      <c r="B67" s="4">
        <f ca="1">IF(MG_3[ID_3]="","",MATCH(MG_3[ID_3],Table1[ID_3],0))</f>
        <v>383</v>
      </c>
      <c r="C67" s="4" t="e">
        <f ca="1">MATCH(MG_3[Column3],#REF!,0)</f>
        <v>#REF!</v>
      </c>
      <c r="D67" s="4">
        <f ca="1">IF(MG_3[//]="",MATCH(MG_3[Column3],[2]!db[NB NOTA_C_QTY],0),INDEX(Table1[//DB],MG_3[//]))</f>
        <v>1375</v>
      </c>
      <c r="G67" s="4" t="str">
        <f ca="1">IF(MG_3[Column1]="",INDEX(Table1[NB BM],MG_3[//]),MG_3[[#This Row],[Column1]])</f>
        <v>Bp Gel Zhixin + Refill G-3118</v>
      </c>
      <c r="H67" t="str">
        <f ca="1">INDEX(Table1[QTY/ CTN],MG_3[//])</f>
        <v>120 LSN</v>
      </c>
      <c r="I67" s="4" t="str">
        <f ca="1">INDEX(Table1[FAKTUR],MG_3[//])</f>
        <v>UNTANA</v>
      </c>
      <c r="J67" s="4" t="str">
        <f ca="1">INDEX(Table1[SUPPLIER],MG_3[//])</f>
        <v>DB STATIONERY</v>
      </c>
      <c r="K67" s="2">
        <f ca="1">IF(MG_3[//]="",0,INDEX(Table1[CTN_MG_3],MG_3[//]))</f>
        <v>1</v>
      </c>
      <c r="L67" s="2" t="str">
        <f ca="1">IF(MG_3[//]="","",INDEX(Table1[QTY_ECER_MG_3],MG_3[[#This Row],[//]])&amp;" "&amp;INDEX(Table1[STN_ECER_MG_3],MG_3[[#This Row],[//]]))</f>
        <v xml:space="preserve"> </v>
      </c>
      <c r="M67" s="4"/>
      <c r="N67" s="4"/>
      <c r="O67" s="2">
        <f ca="1">SUM(MG_3[[#This Row],[MASUK]]-SUM(MG_3[[#This Row],[KELUAR]:[BONGKAR]]))</f>
        <v>1</v>
      </c>
      <c r="Q67" s="2" t="str">
        <f ca="1">LOWER(SUBSTITUTE(SUBSTITUTE(SUBSTITUTE(SUBSTITUTE(SUBSTITUTE(SUBSTITUTE(SUBSTITUTE(SUBSTITUTE(SUBSTITUTE(MG_3[NAMA BARANG]&amp;MG_3[QTY/ CTN]," ",),".",""),"-",""),"(",""),")",""),",",""),"/",""),"""",""),"+",""))</f>
        <v>bpgelzhixinrefillg3118120lsn</v>
      </c>
    </row>
    <row r="68" spans="1:17" x14ac:dyDescent="0.25">
      <c r="A68">
        <v>67</v>
      </c>
      <c r="B68" s="4">
        <f ca="1">IF(MG_3[ID_3]="","",MATCH(MG_3[ID_3],Table1[ID_3],0))</f>
        <v>384</v>
      </c>
      <c r="C68" s="4" t="e">
        <f ca="1">MATCH(MG_3[Column3],#REF!,0)</f>
        <v>#REF!</v>
      </c>
      <c r="D68" s="4">
        <f ca="1">IF(MG_3[//]="",MATCH(MG_3[Column3],[2]!db[NB NOTA_C_QTY],0),INDEX(Table1[//DB],MG_3[//]))</f>
        <v>1376</v>
      </c>
      <c r="G68" s="4" t="str">
        <f ca="1">IF(MG_3[Column1]="",INDEX(Table1[NB BM],MG_3[//]),MG_3[[#This Row],[Column1]])</f>
        <v>Bp Gel Zhixin + Refill G-3119</v>
      </c>
      <c r="H68" t="str">
        <f ca="1">INDEX(Table1[QTY/ CTN],MG_3[//])</f>
        <v>120 LSN</v>
      </c>
      <c r="I68" s="4" t="str">
        <f ca="1">INDEX(Table1[FAKTUR],MG_3[//])</f>
        <v>UNTANA</v>
      </c>
      <c r="J68" s="4" t="str">
        <f ca="1">INDEX(Table1[SUPPLIER],MG_3[//])</f>
        <v>DB STATIONERY</v>
      </c>
      <c r="K68" s="2">
        <f ca="1">IF(MG_3[//]="",0,INDEX(Table1[CTN_MG_3],MG_3[//]))</f>
        <v>1</v>
      </c>
      <c r="L68" s="2" t="str">
        <f ca="1">IF(MG_3[//]="","",INDEX(Table1[QTY_ECER_MG_3],MG_3[[#This Row],[//]])&amp;" "&amp;INDEX(Table1[STN_ECER_MG_3],MG_3[[#This Row],[//]]))</f>
        <v xml:space="preserve"> </v>
      </c>
      <c r="M68" s="4"/>
      <c r="N68" s="4"/>
      <c r="O68" s="2">
        <f ca="1">SUM(MG_3[[#This Row],[MASUK]]-SUM(MG_3[[#This Row],[KELUAR]:[BONGKAR]]))</f>
        <v>1</v>
      </c>
      <c r="Q68" s="2" t="str">
        <f ca="1">LOWER(SUBSTITUTE(SUBSTITUTE(SUBSTITUTE(SUBSTITUTE(SUBSTITUTE(SUBSTITUTE(SUBSTITUTE(SUBSTITUTE(SUBSTITUTE(MG_3[NAMA BARANG]&amp;MG_3[QTY/ CTN]," ",),".",""),"-",""),"(",""),")",""),",",""),"/",""),"""",""),"+",""))</f>
        <v>bpgelzhixinrefillg3119120lsn</v>
      </c>
    </row>
    <row r="69" spans="1:17" x14ac:dyDescent="0.25">
      <c r="A69">
        <v>68</v>
      </c>
      <c r="B69" s="4">
        <f ca="1">IF(MG_3[ID_3]="","",MATCH(MG_3[ID_3],Table1[ID_3],0))</f>
        <v>385</v>
      </c>
      <c r="C69" s="4" t="e">
        <f ca="1">MATCH(MG_3[Column3],#REF!,0)</f>
        <v>#REF!</v>
      </c>
      <c r="D69" s="4">
        <f ca="1">IF(MG_3[//]="",MATCH(MG_3[Column3],[2]!db[NB NOTA_C_QTY],0),INDEX(Table1[//DB],MG_3[//]))</f>
        <v>1377</v>
      </c>
      <c r="G69" s="4" t="str">
        <f ca="1">IF(MG_3[Column1]="",INDEX(Table1[NB BM],MG_3[//]),MG_3[[#This Row],[Column1]])</f>
        <v>Bp Gel Zhixin + Refill G-3120</v>
      </c>
      <c r="H69" t="str">
        <f ca="1">INDEX(Table1[QTY/ CTN],MG_3[//])</f>
        <v>120 LSN</v>
      </c>
      <c r="I69" s="4" t="str">
        <f ca="1">INDEX(Table1[FAKTUR],MG_3[//])</f>
        <v>UNTANA</v>
      </c>
      <c r="J69" s="4" t="str">
        <f ca="1">INDEX(Table1[SUPPLIER],MG_3[//])</f>
        <v>DB STATIONERY</v>
      </c>
      <c r="K69" s="2">
        <f ca="1">IF(MG_3[//]="",0,INDEX(Table1[CTN_MG_3],MG_3[//]))</f>
        <v>1</v>
      </c>
      <c r="L69" s="2" t="str">
        <f ca="1">IF(MG_3[//]="","",INDEX(Table1[QTY_ECER_MG_3],MG_3[[#This Row],[//]])&amp;" "&amp;INDEX(Table1[STN_ECER_MG_3],MG_3[[#This Row],[//]]))</f>
        <v xml:space="preserve"> </v>
      </c>
      <c r="M69" s="4"/>
      <c r="N69" s="4"/>
      <c r="O69" s="2">
        <f ca="1">SUM(MG_3[[#This Row],[MASUK]]-SUM(MG_3[[#This Row],[KELUAR]:[BONGKAR]]))</f>
        <v>1</v>
      </c>
      <c r="Q69" s="2" t="str">
        <f ca="1">LOWER(SUBSTITUTE(SUBSTITUTE(SUBSTITUTE(SUBSTITUTE(SUBSTITUTE(SUBSTITUTE(SUBSTITUTE(SUBSTITUTE(SUBSTITUTE(MG_3[NAMA BARANG]&amp;MG_3[QTY/ CTN]," ",),".",""),"-",""),"(",""),")",""),",",""),"/",""),"""",""),"+",""))</f>
        <v>bpgelzhixinrefillg3120120lsn</v>
      </c>
    </row>
    <row r="70" spans="1:17" x14ac:dyDescent="0.25">
      <c r="A70">
        <v>69</v>
      </c>
      <c r="B70" s="4">
        <f ca="1">IF(MG_3[ID_3]="","",MATCH(MG_3[ID_3],Table1[ID_3],0))</f>
        <v>386</v>
      </c>
      <c r="C70" s="4" t="e">
        <f ca="1">MATCH(MG_3[Column3],#REF!,0)</f>
        <v>#REF!</v>
      </c>
      <c r="D70" s="4">
        <f ca="1">IF(MG_3[//]="",MATCH(MG_3[Column3],[2]!db[NB NOTA_C_QTY],0),INDEX(Table1[//DB],MG_3[//]))</f>
        <v>1385</v>
      </c>
      <c r="G70" s="4" t="str">
        <f ca="1">IF(MG_3[Column1]="",INDEX(Table1[NB BM],MG_3[//]),MG_3[[#This Row],[Column1]])</f>
        <v>Bp Gel Zhixin + Refill G-3128</v>
      </c>
      <c r="H70" t="str">
        <f ca="1">INDEX(Table1[QTY/ CTN],MG_3[//])</f>
        <v>120 LSN</v>
      </c>
      <c r="I70" s="4" t="str">
        <f ca="1">INDEX(Table1[FAKTUR],MG_3[//])</f>
        <v>UNTANA</v>
      </c>
      <c r="J70" s="4" t="str">
        <f ca="1">INDEX(Table1[SUPPLIER],MG_3[//])</f>
        <v>DB STATIONERY</v>
      </c>
      <c r="K70" s="2">
        <f ca="1">IF(MG_3[//]="",0,INDEX(Table1[CTN_MG_3],MG_3[//]))</f>
        <v>1</v>
      </c>
      <c r="L70" s="2" t="str">
        <f ca="1">IF(MG_3[//]="","",INDEX(Table1[QTY_ECER_MG_3],MG_3[[#This Row],[//]])&amp;" "&amp;INDEX(Table1[STN_ECER_MG_3],MG_3[[#This Row],[//]]))</f>
        <v xml:space="preserve"> </v>
      </c>
      <c r="M70" s="4"/>
      <c r="N70" s="4"/>
      <c r="O70" s="2">
        <f ca="1">SUM(MG_3[[#This Row],[MASUK]]-SUM(MG_3[[#This Row],[KELUAR]:[BONGKAR]]))</f>
        <v>1</v>
      </c>
      <c r="Q70" s="2" t="str">
        <f ca="1">LOWER(SUBSTITUTE(SUBSTITUTE(SUBSTITUTE(SUBSTITUTE(SUBSTITUTE(SUBSTITUTE(SUBSTITUTE(SUBSTITUTE(SUBSTITUTE(MG_3[NAMA BARANG]&amp;MG_3[QTY/ CTN]," ",),".",""),"-",""),"(",""),")",""),",",""),"/",""),"""",""),"+",""))</f>
        <v>bpgelzhixinrefillg3128120lsn</v>
      </c>
    </row>
    <row r="71" spans="1:17" x14ac:dyDescent="0.25">
      <c r="A71">
        <v>70</v>
      </c>
      <c r="B71" s="4">
        <f ca="1">IF(MG_3[ID_3]="","",MATCH(MG_3[ID_3],Table1[ID_3],0))</f>
        <v>387</v>
      </c>
      <c r="C71" s="4" t="e">
        <f ca="1">MATCH(MG_3[Column3],#REF!,0)</f>
        <v>#REF!</v>
      </c>
      <c r="D71" s="4">
        <f ca="1">IF(MG_3[//]="",MATCH(MG_3[Column3],[2]!db[NB NOTA_C_QTY],0),INDEX(Table1[//DB],MG_3[//]))</f>
        <v>1386</v>
      </c>
      <c r="G71" s="4" t="str">
        <f ca="1">IF(MG_3[Column1]="",INDEX(Table1[NB BM],MG_3[//]),MG_3[[#This Row],[Column1]])</f>
        <v>Bp Gel Zhixin + Refill G-3129</v>
      </c>
      <c r="H71" t="str">
        <f ca="1">INDEX(Table1[QTY/ CTN],MG_3[//])</f>
        <v>120 LSN</v>
      </c>
      <c r="I71" s="4" t="str">
        <f ca="1">INDEX(Table1[FAKTUR],MG_3[//])</f>
        <v>UNTANA</v>
      </c>
      <c r="J71" s="4" t="str">
        <f ca="1">INDEX(Table1[SUPPLIER],MG_3[//])</f>
        <v>DB STATIONERY</v>
      </c>
      <c r="K71" s="2">
        <f ca="1">IF(MG_3[//]="",0,INDEX(Table1[CTN_MG_3],MG_3[//]))</f>
        <v>1</v>
      </c>
      <c r="L71" s="2" t="str">
        <f ca="1">IF(MG_3[//]="","",INDEX(Table1[QTY_ECER_MG_3],MG_3[[#This Row],[//]])&amp;" "&amp;INDEX(Table1[STN_ECER_MG_3],MG_3[[#This Row],[//]]))</f>
        <v xml:space="preserve"> </v>
      </c>
      <c r="M71" s="4"/>
      <c r="N71" s="4"/>
      <c r="O71" s="2">
        <f ca="1">SUM(MG_3[[#This Row],[MASUK]]-SUM(MG_3[[#This Row],[KELUAR]:[BONGKAR]]))</f>
        <v>1</v>
      </c>
      <c r="Q71" s="2" t="str">
        <f ca="1">LOWER(SUBSTITUTE(SUBSTITUTE(SUBSTITUTE(SUBSTITUTE(SUBSTITUTE(SUBSTITUTE(SUBSTITUTE(SUBSTITUTE(SUBSTITUTE(MG_3[NAMA BARANG]&amp;MG_3[QTY/ CTN]," ",),".",""),"-",""),"(",""),")",""),",",""),"/",""),"""",""),"+",""))</f>
        <v>bpgelzhixinrefillg3129120lsn</v>
      </c>
    </row>
    <row r="72" spans="1:17" x14ac:dyDescent="0.25">
      <c r="A72">
        <v>71</v>
      </c>
      <c r="B72" s="4">
        <f ca="1">IF(MG_3[ID_3]="","",MATCH(MG_3[ID_3],Table1[ID_3],0))</f>
        <v>388</v>
      </c>
      <c r="C72" s="4" t="e">
        <f ca="1">MATCH(MG_3[Column3],#REF!,0)</f>
        <v>#REF!</v>
      </c>
      <c r="D72" s="4">
        <f ca="1">IF(MG_3[//]="",MATCH(MG_3[Column3],[2]!db[NB NOTA_C_QTY],0),INDEX(Table1[//DB],MG_3[//]))</f>
        <v>1395</v>
      </c>
      <c r="G72" s="4" t="str">
        <f ca="1">IF(MG_3[Column1]="",INDEX(Table1[NB BM],MG_3[//]),MG_3[[#This Row],[Column1]])</f>
        <v>Bp Gel Zhixin + Refill G-3153</v>
      </c>
      <c r="H72" t="str">
        <f ca="1">INDEX(Table1[QTY/ CTN],MG_3[//])</f>
        <v>120 LSN</v>
      </c>
      <c r="I72" s="4" t="str">
        <f ca="1">INDEX(Table1[FAKTUR],MG_3[//])</f>
        <v>UNTANA</v>
      </c>
      <c r="J72" s="4" t="str">
        <f ca="1">INDEX(Table1[SUPPLIER],MG_3[//])</f>
        <v>DB STATIONERY</v>
      </c>
      <c r="K72" s="2">
        <f ca="1">IF(MG_3[//]="",0,INDEX(Table1[CTN_MG_3],MG_3[//]))</f>
        <v>1</v>
      </c>
      <c r="L72" s="2" t="str">
        <f ca="1">IF(MG_3[//]="","",INDEX(Table1[QTY_ECER_MG_3],MG_3[[#This Row],[//]])&amp;" "&amp;INDEX(Table1[STN_ECER_MG_3],MG_3[[#This Row],[//]]))</f>
        <v xml:space="preserve"> </v>
      </c>
      <c r="M72" s="4"/>
      <c r="N72" s="4"/>
      <c r="O72" s="2">
        <f ca="1">SUM(MG_3[[#This Row],[MASUK]]-SUM(MG_3[[#This Row],[KELUAR]:[BONGKAR]]))</f>
        <v>1</v>
      </c>
      <c r="Q72" s="2" t="str">
        <f ca="1">LOWER(SUBSTITUTE(SUBSTITUTE(SUBSTITUTE(SUBSTITUTE(SUBSTITUTE(SUBSTITUTE(SUBSTITUTE(SUBSTITUTE(SUBSTITUTE(MG_3[NAMA BARANG]&amp;MG_3[QTY/ CTN]," ",),".",""),"-",""),"(",""),")",""),",",""),"/",""),"""",""),"+",""))</f>
        <v>bpgelzhixinrefillg3153120lsn</v>
      </c>
    </row>
    <row r="73" spans="1:17" x14ac:dyDescent="0.25">
      <c r="A73">
        <v>72</v>
      </c>
      <c r="B73" s="4">
        <f ca="1">IF(MG_3[ID_3]="","",MATCH(MG_3[ID_3],Table1[ID_3],0))</f>
        <v>389</v>
      </c>
      <c r="C73" s="4" t="e">
        <f ca="1">MATCH(MG_3[Column3],#REF!,0)</f>
        <v>#REF!</v>
      </c>
      <c r="D73" s="4">
        <f ca="1">IF(MG_3[//]="",MATCH(MG_3[Column3],[2]!db[NB NOTA_C_QTY],0),INDEX(Table1[//DB],MG_3[//]))</f>
        <v>1394</v>
      </c>
      <c r="G73" s="4" t="str">
        <f ca="1">IF(MG_3[Column1]="",INDEX(Table1[NB BM],MG_3[//]),MG_3[[#This Row],[Column1]])</f>
        <v>Bp Gel Zhixin + Refill G-3138</v>
      </c>
      <c r="H73" t="str">
        <f ca="1">INDEX(Table1[QTY/ CTN],MG_3[//])</f>
        <v>120 LSN</v>
      </c>
      <c r="I73" s="4" t="str">
        <f ca="1">INDEX(Table1[FAKTUR],MG_3[//])</f>
        <v>UNTANA</v>
      </c>
      <c r="J73" s="4" t="str">
        <f ca="1">INDEX(Table1[SUPPLIER],MG_3[//])</f>
        <v>DB STATIONERY</v>
      </c>
      <c r="K73" s="2">
        <f ca="1">IF(MG_3[//]="",0,INDEX(Table1[CTN_MG_3],MG_3[//]))</f>
        <v>1</v>
      </c>
      <c r="L73" s="2" t="str">
        <f ca="1">IF(MG_3[//]="","",INDEX(Table1[QTY_ECER_MG_3],MG_3[[#This Row],[//]])&amp;" "&amp;INDEX(Table1[STN_ECER_MG_3],MG_3[[#This Row],[//]]))</f>
        <v xml:space="preserve"> </v>
      </c>
      <c r="M73" s="4"/>
      <c r="N73" s="4"/>
      <c r="O73" s="2">
        <f ca="1">SUM(MG_3[[#This Row],[MASUK]]-SUM(MG_3[[#This Row],[KELUAR]:[BONGKAR]]))</f>
        <v>1</v>
      </c>
      <c r="Q73" s="2" t="str">
        <f ca="1">LOWER(SUBSTITUTE(SUBSTITUTE(SUBSTITUTE(SUBSTITUTE(SUBSTITUTE(SUBSTITUTE(SUBSTITUTE(SUBSTITUTE(SUBSTITUTE(MG_3[NAMA BARANG]&amp;MG_3[QTY/ CTN]," ",),".",""),"-",""),"(",""),")",""),",",""),"/",""),"""",""),"+",""))</f>
        <v>bpgelzhixinrefillg3138120lsn</v>
      </c>
    </row>
    <row r="74" spans="1:17" x14ac:dyDescent="0.25">
      <c r="A74">
        <v>73</v>
      </c>
      <c r="B74" s="4">
        <f ca="1">IF(MG_3[ID_3]="","",MATCH(MG_3[ID_3],Table1[ID_3],0))</f>
        <v>390</v>
      </c>
      <c r="C74" s="4" t="e">
        <f ca="1">MATCH(MG_3[Column3],#REF!,0)</f>
        <v>#REF!</v>
      </c>
      <c r="D74" s="4">
        <f ca="1">IF(MG_3[//]="",MATCH(MG_3[Column3],[2]!db[NB NOTA_C_QTY],0),INDEX(Table1[//DB],MG_3[//]))</f>
        <v>1401</v>
      </c>
      <c r="G74" s="4" t="str">
        <f ca="1">IF(MG_3[Column1]="",INDEX(Table1[NB BM],MG_3[//]),MG_3[[#This Row],[Column1]])</f>
        <v>Bp Gel Zhixin + Refill G-5008</v>
      </c>
      <c r="H74" t="str">
        <f ca="1">INDEX(Table1[QTY/ CTN],MG_3[//])</f>
        <v>120 LSN</v>
      </c>
      <c r="I74" s="4" t="str">
        <f ca="1">INDEX(Table1[FAKTUR],MG_3[//])</f>
        <v>UNTANA</v>
      </c>
      <c r="J74" s="4" t="str">
        <f ca="1">INDEX(Table1[SUPPLIER],MG_3[//])</f>
        <v>DB STATIONERY</v>
      </c>
      <c r="K74" s="2">
        <f ca="1">IF(MG_3[//]="",0,INDEX(Table1[CTN_MG_3],MG_3[//]))</f>
        <v>1</v>
      </c>
      <c r="L74" s="2" t="str">
        <f ca="1">IF(MG_3[//]="","",INDEX(Table1[QTY_ECER_MG_3],MG_3[[#This Row],[//]])&amp;" "&amp;INDEX(Table1[STN_ECER_MG_3],MG_3[[#This Row],[//]]))</f>
        <v xml:space="preserve"> </v>
      </c>
      <c r="M74" s="4"/>
      <c r="N74" s="4"/>
      <c r="O74" s="2">
        <f ca="1">SUM(MG_3[[#This Row],[MASUK]]-SUM(MG_3[[#This Row],[KELUAR]:[BONGKAR]]))</f>
        <v>1</v>
      </c>
      <c r="Q74" s="2" t="str">
        <f ca="1">LOWER(SUBSTITUTE(SUBSTITUTE(SUBSTITUTE(SUBSTITUTE(SUBSTITUTE(SUBSTITUTE(SUBSTITUTE(SUBSTITUTE(SUBSTITUTE(MG_3[NAMA BARANG]&amp;MG_3[QTY/ CTN]," ",),".",""),"-",""),"(",""),")",""),",",""),"/",""),"""",""),"+",""))</f>
        <v>bpgelzhixinrefillg5008120lsn</v>
      </c>
    </row>
    <row r="75" spans="1:17" x14ac:dyDescent="0.25">
      <c r="A75">
        <v>74</v>
      </c>
      <c r="B75" s="4">
        <f ca="1">IF(MG_3[ID_3]="","",MATCH(MG_3[ID_3],Table1[ID_3],0))</f>
        <v>391</v>
      </c>
      <c r="C75" s="4" t="e">
        <f ca="1">MATCH(MG_3[Column3],#REF!,0)</f>
        <v>#REF!</v>
      </c>
      <c r="D75" s="4">
        <f ca="1">IF(MG_3[//]="",MATCH(MG_3[Column3],[2]!db[NB NOTA_C_QTY],0),INDEX(Table1[//DB],MG_3[//]))</f>
        <v>1403</v>
      </c>
      <c r="G75" s="4" t="str">
        <f ca="1">IF(MG_3[Column1]="",INDEX(Table1[NB BM],MG_3[//]),MG_3[[#This Row],[Column1]])</f>
        <v>Bp Gel Zhixin + Refill G-5013</v>
      </c>
      <c r="H75" t="str">
        <f ca="1">INDEX(Table1[QTY/ CTN],MG_3[//])</f>
        <v>120 LSN</v>
      </c>
      <c r="I75" s="4" t="str">
        <f ca="1">INDEX(Table1[FAKTUR],MG_3[//])</f>
        <v>UNTANA</v>
      </c>
      <c r="J75" s="4" t="str">
        <f ca="1">INDEX(Table1[SUPPLIER],MG_3[//])</f>
        <v>DB STATIONERY</v>
      </c>
      <c r="K75" s="2">
        <f ca="1">IF(MG_3[//]="",0,INDEX(Table1[CTN_MG_3],MG_3[//]))</f>
        <v>1</v>
      </c>
      <c r="L75" s="2" t="str">
        <f ca="1">IF(MG_3[//]="","",INDEX(Table1[QTY_ECER_MG_3],MG_3[[#This Row],[//]])&amp;" "&amp;INDEX(Table1[STN_ECER_MG_3],MG_3[[#This Row],[//]]))</f>
        <v xml:space="preserve"> </v>
      </c>
      <c r="M75" s="4"/>
      <c r="N75" s="4"/>
      <c r="O75" s="2">
        <f ca="1">SUM(MG_3[[#This Row],[MASUK]]-SUM(MG_3[[#This Row],[KELUAR]:[BONGKAR]]))</f>
        <v>1</v>
      </c>
      <c r="Q75" s="2" t="str">
        <f ca="1">LOWER(SUBSTITUTE(SUBSTITUTE(SUBSTITUTE(SUBSTITUTE(SUBSTITUTE(SUBSTITUTE(SUBSTITUTE(SUBSTITUTE(SUBSTITUTE(MG_3[NAMA BARANG]&amp;MG_3[QTY/ CTN]," ",),".",""),"-",""),"(",""),")",""),",",""),"/",""),"""",""),"+",""))</f>
        <v>bpgelzhixinrefillg5013120lsn</v>
      </c>
    </row>
    <row r="76" spans="1:17" x14ac:dyDescent="0.25">
      <c r="A76">
        <v>75</v>
      </c>
      <c r="B76" s="4">
        <f ca="1">IF(MG_3[ID_3]="","",MATCH(MG_3[ID_3],Table1[ID_3],0))</f>
        <v>392</v>
      </c>
      <c r="C76" s="4" t="e">
        <f ca="1">MATCH(MG_3[Column3],#REF!,0)</f>
        <v>#REF!</v>
      </c>
      <c r="D76" s="4">
        <f ca="1">IF(MG_3[//]="",MATCH(MG_3[Column3],[2]!db[NB NOTA_C_QTY],0),INDEX(Table1[//DB],MG_3[//]))</f>
        <v>1405</v>
      </c>
      <c r="G76" s="4" t="str">
        <f ca="1">IF(MG_3[Column1]="",INDEX(Table1[NB BM],MG_3[//]),MG_3[[#This Row],[Column1]])</f>
        <v>Bp Gel Zhixin + Refill G-5016</v>
      </c>
      <c r="H76" t="str">
        <f ca="1">INDEX(Table1[QTY/ CTN],MG_3[//])</f>
        <v>120 LSN</v>
      </c>
      <c r="I76" s="4" t="str">
        <f ca="1">INDEX(Table1[FAKTUR],MG_3[//])</f>
        <v>UNTANA</v>
      </c>
      <c r="J76" s="4" t="str">
        <f ca="1">INDEX(Table1[SUPPLIER],MG_3[//])</f>
        <v>DB STATIONERY</v>
      </c>
      <c r="K76" s="2">
        <f ca="1">IF(MG_3[//]="",0,INDEX(Table1[CTN_MG_3],MG_3[//]))</f>
        <v>1</v>
      </c>
      <c r="L76" s="2" t="str">
        <f ca="1">IF(MG_3[//]="","",INDEX(Table1[QTY_ECER_MG_3],MG_3[[#This Row],[//]])&amp;" "&amp;INDEX(Table1[STN_ECER_MG_3],MG_3[[#This Row],[//]]))</f>
        <v xml:space="preserve"> </v>
      </c>
      <c r="M76" s="4"/>
      <c r="N76" s="4"/>
      <c r="O76" s="2">
        <f ca="1">SUM(MG_3[[#This Row],[MASUK]]-SUM(MG_3[[#This Row],[KELUAR]:[BONGKAR]]))</f>
        <v>1</v>
      </c>
      <c r="Q76" s="2" t="str">
        <f ca="1">LOWER(SUBSTITUTE(SUBSTITUTE(SUBSTITUTE(SUBSTITUTE(SUBSTITUTE(SUBSTITUTE(SUBSTITUTE(SUBSTITUTE(SUBSTITUTE(MG_3[NAMA BARANG]&amp;MG_3[QTY/ CTN]," ",),".",""),"-",""),"(",""),")",""),",",""),"/",""),"""",""),"+",""))</f>
        <v>bpgelzhixinrefillg5016120lsn</v>
      </c>
    </row>
    <row r="77" spans="1:17" x14ac:dyDescent="0.25">
      <c r="A77">
        <v>76</v>
      </c>
      <c r="B77" s="4">
        <f ca="1">IF(MG_3[ID_3]="","",MATCH(MG_3[ID_3],Table1[ID_3],0))</f>
        <v>393</v>
      </c>
      <c r="C77" s="4" t="e">
        <f ca="1">MATCH(MG_3[Column3],#REF!,0)</f>
        <v>#REF!</v>
      </c>
      <c r="D77" s="4">
        <f ca="1">IF(MG_3[//]="",MATCH(MG_3[Column3],[2]!db[NB NOTA_C_QTY],0),INDEX(Table1[//DB],MG_3[//]))</f>
        <v>1407</v>
      </c>
      <c r="G77" s="4" t="str">
        <f ca="1">IF(MG_3[Column1]="",INDEX(Table1[NB BM],MG_3[//]),MG_3[[#This Row],[Column1]])</f>
        <v>Bp Gel Zhixin + Refill G-5034 L</v>
      </c>
      <c r="H77" t="str">
        <f ca="1">INDEX(Table1[QTY/ CTN],MG_3[//])</f>
        <v>60 LSN</v>
      </c>
      <c r="I77" s="4" t="str">
        <f ca="1">INDEX(Table1[FAKTUR],MG_3[//])</f>
        <v>UNTANA</v>
      </c>
      <c r="J77" s="4" t="str">
        <f ca="1">INDEX(Table1[SUPPLIER],MG_3[//])</f>
        <v>DB STATIONERY</v>
      </c>
      <c r="K77" s="2">
        <f ca="1">IF(MG_3[//]="",0,INDEX(Table1[CTN_MG_3],MG_3[//]))</f>
        <v>0</v>
      </c>
      <c r="L77" s="2" t="str">
        <f ca="1">IF(MG_3[//]="","",INDEX(Table1[QTY_ECER_MG_3],MG_3[[#This Row],[//]])&amp;" "&amp;INDEX(Table1[STN_ECER_MG_3],MG_3[[#This Row],[//]]))</f>
        <v>720 PCS</v>
      </c>
      <c r="M77" s="4"/>
      <c r="N77" s="4"/>
      <c r="O77" s="2">
        <f ca="1">SUM(MG_3[[#This Row],[MASUK]]-SUM(MG_3[[#This Row],[KELUAR]:[BONGKAR]]))</f>
        <v>0</v>
      </c>
      <c r="Q77" s="2" t="str">
        <f ca="1">LOWER(SUBSTITUTE(SUBSTITUTE(SUBSTITUTE(SUBSTITUTE(SUBSTITUTE(SUBSTITUTE(SUBSTITUTE(SUBSTITUTE(SUBSTITUTE(MG_3[NAMA BARANG]&amp;MG_3[QTY/ CTN]," ",),".",""),"-",""),"(",""),")",""),",",""),"/",""),"""",""),"+",""))</f>
        <v>bpgelzhixinrefillg5034l60lsn</v>
      </c>
    </row>
    <row r="78" spans="1:17" x14ac:dyDescent="0.25">
      <c r="A78">
        <v>77</v>
      </c>
      <c r="B78" s="4">
        <f ca="1">IF(MG_3[ID_3]="","",MATCH(MG_3[ID_3],Table1[ID_3],0))</f>
        <v>394</v>
      </c>
      <c r="C78" s="4" t="e">
        <f ca="1">MATCH(MG_3[Column3],#REF!,0)</f>
        <v>#REF!</v>
      </c>
      <c r="D78" s="4">
        <f ca="1">IF(MG_3[//]="",MATCH(MG_3[Column3],[2]!db[NB NOTA_C_QTY],0),INDEX(Table1[//DB],MG_3[//]))</f>
        <v>1407</v>
      </c>
      <c r="G78" s="4" t="str">
        <f ca="1">IF(MG_3[Column1]="",INDEX(Table1[NB BM],MG_3[//]),MG_3[[#This Row],[Column1]])</f>
        <v>Bp Gel Zhixin + Refill G-5034 L</v>
      </c>
      <c r="H78" t="str">
        <f ca="1">INDEX(Table1[QTY/ CTN],MG_3[//])</f>
        <v>60 LSN</v>
      </c>
      <c r="I78" s="4" t="str">
        <f ca="1">INDEX(Table1[FAKTUR],MG_3[//])</f>
        <v>UNTANA</v>
      </c>
      <c r="J78" s="4" t="str">
        <f ca="1">INDEX(Table1[SUPPLIER],MG_3[//])</f>
        <v>DB STATIONERY</v>
      </c>
      <c r="K78" s="2">
        <f ca="1">IF(MG_3[//]="",0,INDEX(Table1[CTN_MG_3],MG_3[//]))</f>
        <v>0</v>
      </c>
      <c r="L78" s="2" t="str">
        <f ca="1">IF(MG_3[//]="","",INDEX(Table1[QTY_ECER_MG_3],MG_3[[#This Row],[//]])&amp;" "&amp;INDEX(Table1[STN_ECER_MG_3],MG_3[[#This Row],[//]]))</f>
        <v>720 PCS</v>
      </c>
      <c r="M78" s="4"/>
      <c r="N78" s="4"/>
      <c r="O78" s="2">
        <f ca="1">SUM(MG_3[[#This Row],[MASUK]]-SUM(MG_3[[#This Row],[KELUAR]:[BONGKAR]]))</f>
        <v>0</v>
      </c>
      <c r="Q78" s="2" t="str">
        <f ca="1">LOWER(SUBSTITUTE(SUBSTITUTE(SUBSTITUTE(SUBSTITUTE(SUBSTITUTE(SUBSTITUTE(SUBSTITUTE(SUBSTITUTE(SUBSTITUTE(MG_3[NAMA BARANG]&amp;MG_3[QTY/ CTN]," ",),".",""),"-",""),"(",""),")",""),",",""),"/",""),"""",""),"+",""))</f>
        <v>bpgelzhixinrefillg5034l60lsn</v>
      </c>
    </row>
    <row r="79" spans="1:17" x14ac:dyDescent="0.25">
      <c r="A79">
        <v>78</v>
      </c>
      <c r="B79" s="4">
        <f ca="1">IF(MG_3[ID_3]="","",MATCH(MG_3[ID_3],Table1[ID_3],0))</f>
        <v>395</v>
      </c>
      <c r="C79" s="4" t="e">
        <f ca="1">MATCH(MG_3[Column3],#REF!,0)</f>
        <v>#REF!</v>
      </c>
      <c r="D79" s="4">
        <f ca="1">IF(MG_3[//]="",MATCH(MG_3[Column3],[2]!db[NB NOTA_C_QTY],0),INDEX(Table1[//DB],MG_3[//]))</f>
        <v>1319</v>
      </c>
      <c r="G79" s="4" t="str">
        <f ca="1">IF(MG_3[Column1]="",INDEX(Table1[NB BM],MG_3[//]),MG_3[[#This Row],[Column1]])</f>
        <v>Bp Gel Tizo Fancy TG31810-E</v>
      </c>
      <c r="H79" t="str">
        <f ca="1">INDEX(Table1[QTY/ CTN],MG_3[//])</f>
        <v>144 LSN</v>
      </c>
      <c r="I79" s="4" t="str">
        <f ca="1">INDEX(Table1[FAKTUR],MG_3[//])</f>
        <v>UNTANA</v>
      </c>
      <c r="J79" s="4" t="str">
        <f ca="1">INDEX(Table1[SUPPLIER],MG_3[//])</f>
        <v>DB STATIONERY</v>
      </c>
      <c r="K79" s="2">
        <f ca="1">IF(MG_3[//]="",0,INDEX(Table1[CTN_MG_3],MG_3[//]))</f>
        <v>1</v>
      </c>
      <c r="L79" s="2" t="str">
        <f ca="1">IF(MG_3[//]="","",INDEX(Table1[QTY_ECER_MG_3],MG_3[[#This Row],[//]])&amp;" "&amp;INDEX(Table1[STN_ECER_MG_3],MG_3[[#This Row],[//]]))</f>
        <v xml:space="preserve"> </v>
      </c>
      <c r="M79" s="4"/>
      <c r="N79" s="4"/>
      <c r="O79" s="2">
        <f ca="1">SUM(MG_3[[#This Row],[MASUK]]-SUM(MG_3[[#This Row],[KELUAR]:[BONGKAR]]))</f>
        <v>1</v>
      </c>
      <c r="Q79" s="2" t="str">
        <f ca="1">LOWER(SUBSTITUTE(SUBSTITUTE(SUBSTITUTE(SUBSTITUTE(SUBSTITUTE(SUBSTITUTE(SUBSTITUTE(SUBSTITUTE(SUBSTITUTE(MG_3[NAMA BARANG]&amp;MG_3[QTY/ CTN]," ",),".",""),"-",""),"(",""),")",""),",",""),"/",""),"""",""),"+",""))</f>
        <v>bpgeltizofancytg31810e144lsn</v>
      </c>
    </row>
    <row r="80" spans="1:17" x14ac:dyDescent="0.25">
      <c r="A80">
        <v>79</v>
      </c>
      <c r="B80" s="4">
        <f ca="1">IF(MG_3[ID_3]="","",MATCH(MG_3[ID_3],Table1[ID_3],0))</f>
        <v>396</v>
      </c>
      <c r="C80" s="4" t="e">
        <f ca="1">MATCH(MG_3[Column3],#REF!,0)</f>
        <v>#REF!</v>
      </c>
      <c r="D80" s="4">
        <f ca="1">IF(MG_3[//]="",MATCH(MG_3[Column3],[2]!db[NB NOTA_C_QTY],0),INDEX(Table1[//DB],MG_3[//]))</f>
        <v>1317</v>
      </c>
      <c r="G80" s="4" t="str">
        <f ca="1">IF(MG_3[Column1]="",INDEX(Table1[NB BM],MG_3[//]),MG_3[[#This Row],[Column1]])</f>
        <v>Bp Gel Tizo Fancy TG31780-E</v>
      </c>
      <c r="H80" t="str">
        <f ca="1">INDEX(Table1[QTY/ CTN],MG_3[//])</f>
        <v>144 LSN</v>
      </c>
      <c r="I80" s="4" t="str">
        <f ca="1">INDEX(Table1[FAKTUR],MG_3[//])</f>
        <v>UNTANA</v>
      </c>
      <c r="J80" s="4" t="str">
        <f ca="1">INDEX(Table1[SUPPLIER],MG_3[//])</f>
        <v>DB STATIONERY</v>
      </c>
      <c r="K80" s="2">
        <f ca="1">IF(MG_3[//]="",0,INDEX(Table1[CTN_MG_3],MG_3[//]))</f>
        <v>1</v>
      </c>
      <c r="L80" s="2" t="str">
        <f ca="1">IF(MG_3[//]="","",INDEX(Table1[QTY_ECER_MG_3],MG_3[[#This Row],[//]])&amp;" "&amp;INDEX(Table1[STN_ECER_MG_3],MG_3[[#This Row],[//]]))</f>
        <v xml:space="preserve"> </v>
      </c>
      <c r="M80" s="4"/>
      <c r="N80" s="4"/>
      <c r="O80" s="2">
        <f ca="1">SUM(MG_3[[#This Row],[MASUK]]-SUM(MG_3[[#This Row],[KELUAR]:[BONGKAR]]))</f>
        <v>1</v>
      </c>
      <c r="Q80" s="2" t="str">
        <f ca="1">LOWER(SUBSTITUTE(SUBSTITUTE(SUBSTITUTE(SUBSTITUTE(SUBSTITUTE(SUBSTITUTE(SUBSTITUTE(SUBSTITUTE(SUBSTITUTE(MG_3[NAMA BARANG]&amp;MG_3[QTY/ CTN]," ",),".",""),"-",""),"(",""),")",""),",",""),"/",""),"""",""),"+",""))</f>
        <v>bpgeltizofancytg31780e144lsn</v>
      </c>
    </row>
    <row r="81" spans="1:17" x14ac:dyDescent="0.25">
      <c r="A81">
        <v>80</v>
      </c>
      <c r="B81" s="4">
        <f ca="1">IF(MG_3[ID_3]="","",MATCH(MG_3[ID_3],Table1[ID_3],0))</f>
        <v>397</v>
      </c>
      <c r="C81" s="4" t="e">
        <f ca="1">MATCH(MG_3[Column3],#REF!,0)</f>
        <v>#REF!</v>
      </c>
      <c r="D81" s="4">
        <f ca="1">IF(MG_3[//]="",MATCH(MG_3[Column3],[2]!db[NB NOTA_C_QTY],0),INDEX(Table1[//DB],MG_3[//]))</f>
        <v>1322</v>
      </c>
      <c r="G81" s="4" t="str">
        <f ca="1">IF(MG_3[Column1]="",INDEX(Table1[NB BM],MG_3[//]),MG_3[[#This Row],[Column1]])</f>
        <v>Bp Gel Tizo Fancy TG31975-E</v>
      </c>
      <c r="H81" t="str">
        <f ca="1">INDEX(Table1[QTY/ CTN],MG_3[//])</f>
        <v>144 LSN</v>
      </c>
      <c r="I81" s="4" t="str">
        <f ca="1">INDEX(Table1[FAKTUR],MG_3[//])</f>
        <v>UNTANA</v>
      </c>
      <c r="J81" s="4" t="str">
        <f ca="1">INDEX(Table1[SUPPLIER],MG_3[//])</f>
        <v>DB STATIONERY</v>
      </c>
      <c r="K81" s="2">
        <f ca="1">IF(MG_3[//]="",0,INDEX(Table1[CTN_MG_3],MG_3[//]))</f>
        <v>1</v>
      </c>
      <c r="L81" s="2" t="str">
        <f ca="1">IF(MG_3[//]="","",INDEX(Table1[QTY_ECER_MG_3],MG_3[[#This Row],[//]])&amp;" "&amp;INDEX(Table1[STN_ECER_MG_3],MG_3[[#This Row],[//]]))</f>
        <v xml:space="preserve"> </v>
      </c>
      <c r="M81" s="4"/>
      <c r="N81" s="4"/>
      <c r="O81" s="2">
        <f ca="1">SUM(MG_3[[#This Row],[MASUK]]-SUM(MG_3[[#This Row],[KELUAR]:[BONGKAR]]))</f>
        <v>1</v>
      </c>
      <c r="Q81" s="2" t="str">
        <f ca="1">LOWER(SUBSTITUTE(SUBSTITUTE(SUBSTITUTE(SUBSTITUTE(SUBSTITUTE(SUBSTITUTE(SUBSTITUTE(SUBSTITUTE(SUBSTITUTE(MG_3[NAMA BARANG]&amp;MG_3[QTY/ CTN]," ",),".",""),"-",""),"(",""),")",""),",",""),"/",""),"""",""),"+",""))</f>
        <v>bpgeltizofancytg31975e144lsn</v>
      </c>
    </row>
    <row r="82" spans="1:17" x14ac:dyDescent="0.25">
      <c r="A82">
        <v>81</v>
      </c>
      <c r="B82" s="4">
        <f ca="1">IF(MG_3[ID_3]="","",MATCH(MG_3[ID_3],Table1[ID_3],0))</f>
        <v>398</v>
      </c>
      <c r="C82" s="4" t="e">
        <f ca="1">MATCH(MG_3[Column3],#REF!,0)</f>
        <v>#REF!</v>
      </c>
      <c r="D82" s="4">
        <f ca="1">IF(MG_3[//]="",MATCH(MG_3[Column3],[2]!db[NB NOTA_C_QTY],0),INDEX(Table1[//DB],MG_3[//]))</f>
        <v>1321</v>
      </c>
      <c r="G82" s="4" t="str">
        <f ca="1">IF(MG_3[Column1]="",INDEX(Table1[NB BM],MG_3[//]),MG_3[[#This Row],[Column1]])</f>
        <v>Bp Gel Tizo Fancy TG31831-E</v>
      </c>
      <c r="H82" t="str">
        <f ca="1">INDEX(Table1[QTY/ CTN],MG_3[//])</f>
        <v>144 LSN</v>
      </c>
      <c r="I82" s="4" t="str">
        <f ca="1">INDEX(Table1[FAKTUR],MG_3[//])</f>
        <v>UNTANA</v>
      </c>
      <c r="J82" s="4" t="str">
        <f ca="1">INDEX(Table1[SUPPLIER],MG_3[//])</f>
        <v>DB STATIONERY</v>
      </c>
      <c r="K82" s="2">
        <f ca="1">IF(MG_3[//]="",0,INDEX(Table1[CTN_MG_3],MG_3[//]))</f>
        <v>1</v>
      </c>
      <c r="L82" s="2" t="str">
        <f ca="1">IF(MG_3[//]="","",INDEX(Table1[QTY_ECER_MG_3],MG_3[[#This Row],[//]])&amp;" "&amp;INDEX(Table1[STN_ECER_MG_3],MG_3[[#This Row],[//]]))</f>
        <v xml:space="preserve"> </v>
      </c>
      <c r="M82" s="4"/>
      <c r="N82" s="4"/>
      <c r="O82" s="2">
        <f ca="1">SUM(MG_3[[#This Row],[MASUK]]-SUM(MG_3[[#This Row],[KELUAR]:[BONGKAR]]))</f>
        <v>1</v>
      </c>
      <c r="Q82" s="2" t="str">
        <f ca="1">LOWER(SUBSTITUTE(SUBSTITUTE(SUBSTITUTE(SUBSTITUTE(SUBSTITUTE(SUBSTITUTE(SUBSTITUTE(SUBSTITUTE(SUBSTITUTE(MG_3[NAMA BARANG]&amp;MG_3[QTY/ CTN]," ",),".",""),"-",""),"(",""),")",""),",",""),"/",""),"""",""),"+",""))</f>
        <v>bpgeltizofancytg31831e144lsn</v>
      </c>
    </row>
    <row r="83" spans="1:17" x14ac:dyDescent="0.25">
      <c r="A83">
        <v>82</v>
      </c>
      <c r="B83" s="4">
        <f ca="1">IF(MG_3[ID_3]="","",MATCH(MG_3[ID_3],Table1[ID_3],0))</f>
        <v>399</v>
      </c>
      <c r="C83" s="4" t="e">
        <f ca="1">MATCH(MG_3[Column3],#REF!,0)</f>
        <v>#REF!</v>
      </c>
      <c r="D83" s="4">
        <f ca="1">IF(MG_3[//]="",MATCH(MG_3[Column3],[2]!db[NB NOTA_C_QTY],0),INDEX(Table1[//DB],MG_3[//]))</f>
        <v>1320</v>
      </c>
      <c r="G83" s="4" t="str">
        <f ca="1">IF(MG_3[Column1]="",INDEX(Table1[NB BM],MG_3[//]),MG_3[[#This Row],[Column1]])</f>
        <v>Bp Gel Tizo Fancy TG31830-E</v>
      </c>
      <c r="H83" t="str">
        <f ca="1">INDEX(Table1[QTY/ CTN],MG_3[//])</f>
        <v>144 LSN</v>
      </c>
      <c r="I83" s="4" t="str">
        <f ca="1">INDEX(Table1[FAKTUR],MG_3[//])</f>
        <v>UNTANA</v>
      </c>
      <c r="J83" s="4" t="str">
        <f ca="1">INDEX(Table1[SUPPLIER],MG_3[//])</f>
        <v>DB STATIONERY</v>
      </c>
      <c r="K83" s="2">
        <f ca="1">IF(MG_3[//]="",0,INDEX(Table1[CTN_MG_3],MG_3[//]))</f>
        <v>1</v>
      </c>
      <c r="L83" s="2" t="str">
        <f ca="1">IF(MG_3[//]="","",INDEX(Table1[QTY_ECER_MG_3],MG_3[[#This Row],[//]])&amp;" "&amp;INDEX(Table1[STN_ECER_MG_3],MG_3[[#This Row],[//]]))</f>
        <v xml:space="preserve"> </v>
      </c>
      <c r="M83" s="4"/>
      <c r="N83" s="4"/>
      <c r="O83" s="2">
        <f ca="1">SUM(MG_3[[#This Row],[MASUK]]-SUM(MG_3[[#This Row],[KELUAR]:[BONGKAR]]))</f>
        <v>1</v>
      </c>
      <c r="Q83" s="2" t="str">
        <f ca="1">LOWER(SUBSTITUTE(SUBSTITUTE(SUBSTITUTE(SUBSTITUTE(SUBSTITUTE(SUBSTITUTE(SUBSTITUTE(SUBSTITUTE(SUBSTITUTE(MG_3[NAMA BARANG]&amp;MG_3[QTY/ CTN]," ",),".",""),"-",""),"(",""),")",""),",",""),"/",""),"""",""),"+",""))</f>
        <v>bpgeltizofancytg31830e144lsn</v>
      </c>
    </row>
    <row r="84" spans="1:17" x14ac:dyDescent="0.25">
      <c r="A84">
        <v>83</v>
      </c>
      <c r="B84" s="4">
        <f ca="1">IF(MG_3[ID_3]="","",MATCH(MG_3[ID_3],Table1[ID_3],0))</f>
        <v>400</v>
      </c>
      <c r="C84" s="4" t="e">
        <f ca="1">MATCH(MG_3[Column3],#REF!,0)</f>
        <v>#REF!</v>
      </c>
      <c r="D84" s="4">
        <f ca="1">IF(MG_3[//]="",MATCH(MG_3[Column3],[2]!db[NB NOTA_C_QTY],0),INDEX(Table1[//DB],MG_3[//]))</f>
        <v>1311</v>
      </c>
      <c r="G84" s="4" t="str">
        <f ca="1">IF(MG_3[Column1]="",INDEX(Table1[NB BM],MG_3[//]),MG_3[[#This Row],[Column1]])</f>
        <v>Bp Gel Tizo Fancy TG31037-E</v>
      </c>
      <c r="H84" t="str">
        <f ca="1">INDEX(Table1[QTY/ CTN],MG_3[//])</f>
        <v>144 LSN</v>
      </c>
      <c r="I84" s="4" t="str">
        <f ca="1">INDEX(Table1[FAKTUR],MG_3[//])</f>
        <v>UNTANA</v>
      </c>
      <c r="J84" s="4" t="str">
        <f ca="1">INDEX(Table1[SUPPLIER],MG_3[//])</f>
        <v>DB STATIONERY</v>
      </c>
      <c r="K84" s="2">
        <f ca="1">IF(MG_3[//]="",0,INDEX(Table1[CTN_MG_3],MG_3[//]))</f>
        <v>1</v>
      </c>
      <c r="L84" s="2" t="str">
        <f ca="1">IF(MG_3[//]="","",INDEX(Table1[QTY_ECER_MG_3],MG_3[[#This Row],[//]])&amp;" "&amp;INDEX(Table1[STN_ECER_MG_3],MG_3[[#This Row],[//]]))</f>
        <v xml:space="preserve"> </v>
      </c>
      <c r="M84" s="4"/>
      <c r="N84" s="4"/>
      <c r="O84" s="2">
        <f ca="1">SUM(MG_3[[#This Row],[MASUK]]-SUM(MG_3[[#This Row],[KELUAR]:[BONGKAR]]))</f>
        <v>1</v>
      </c>
      <c r="Q84" s="2" t="str">
        <f ca="1">LOWER(SUBSTITUTE(SUBSTITUTE(SUBSTITUTE(SUBSTITUTE(SUBSTITUTE(SUBSTITUTE(SUBSTITUTE(SUBSTITUTE(SUBSTITUTE(MG_3[NAMA BARANG]&amp;MG_3[QTY/ CTN]," ",),".",""),"-",""),"(",""),")",""),",",""),"/",""),"""",""),"+",""))</f>
        <v>bpgeltizofancytg31037e144lsn</v>
      </c>
    </row>
    <row r="85" spans="1:17" x14ac:dyDescent="0.25">
      <c r="A85">
        <v>84</v>
      </c>
      <c r="B85" s="4">
        <f ca="1">IF(MG_3[ID_3]="","",MATCH(MG_3[ID_3],Table1[ID_3],0))</f>
        <v>401</v>
      </c>
      <c r="C85" s="4" t="e">
        <f ca="1">MATCH(MG_3[Column3],#REF!,0)</f>
        <v>#REF!</v>
      </c>
      <c r="D85" s="4">
        <f ca="1">IF(MG_3[//]="",MATCH(MG_3[Column3],[2]!db[NB NOTA_C_QTY],0),INDEX(Table1[//DB],MG_3[//]))</f>
        <v>1306</v>
      </c>
      <c r="G85" s="4" t="str">
        <f ca="1">IF(MG_3[Column1]="",INDEX(Table1[NB BM],MG_3[//]),MG_3[[#This Row],[Column1]])</f>
        <v>Bp Gel Tizo Fancy TG30734-E</v>
      </c>
      <c r="H85" t="str">
        <f ca="1">INDEX(Table1[QTY/ CTN],MG_3[//])</f>
        <v>144 LSN</v>
      </c>
      <c r="I85" s="4" t="str">
        <f ca="1">INDEX(Table1[FAKTUR],MG_3[//])</f>
        <v>UNTANA</v>
      </c>
      <c r="J85" s="4" t="str">
        <f ca="1">INDEX(Table1[SUPPLIER],MG_3[//])</f>
        <v>DB STATIONERY</v>
      </c>
      <c r="K85" s="2">
        <f ca="1">IF(MG_3[//]="",0,INDEX(Table1[CTN_MG_3],MG_3[//]))</f>
        <v>1</v>
      </c>
      <c r="L85" s="2" t="str">
        <f ca="1">IF(MG_3[//]="","",INDEX(Table1[QTY_ECER_MG_3],MG_3[[#This Row],[//]])&amp;" "&amp;INDEX(Table1[STN_ECER_MG_3],MG_3[[#This Row],[//]]))</f>
        <v xml:space="preserve"> </v>
      </c>
      <c r="M85" s="4"/>
      <c r="N85" s="4"/>
      <c r="O85" s="2">
        <f ca="1">SUM(MG_3[[#This Row],[MASUK]]-SUM(MG_3[[#This Row],[KELUAR]:[BONGKAR]]))</f>
        <v>1</v>
      </c>
      <c r="Q85" s="2" t="str">
        <f ca="1">LOWER(SUBSTITUTE(SUBSTITUTE(SUBSTITUTE(SUBSTITUTE(SUBSTITUTE(SUBSTITUTE(SUBSTITUTE(SUBSTITUTE(SUBSTITUTE(MG_3[NAMA BARANG]&amp;MG_3[QTY/ CTN]," ",),".",""),"-",""),"(",""),")",""),",",""),"/",""),"""",""),"+",""))</f>
        <v>bpgeltizofancytg30734e144lsn</v>
      </c>
    </row>
    <row r="86" spans="1:17" x14ac:dyDescent="0.25">
      <c r="A86">
        <v>85</v>
      </c>
      <c r="B86" s="4">
        <f ca="1">IF(MG_3[ID_3]="","",MATCH(MG_3[ID_3],Table1[ID_3],0))</f>
        <v>402</v>
      </c>
      <c r="C86" s="4" t="e">
        <f ca="1">MATCH(MG_3[Column3],#REF!,0)</f>
        <v>#REF!</v>
      </c>
      <c r="D86" s="4">
        <f ca="1">IF(MG_3[//]="",MATCH(MG_3[Column3],[2]!db[NB NOTA_C_QTY],0),INDEX(Table1[//DB],MG_3[//]))</f>
        <v>1304</v>
      </c>
      <c r="G86" s="4" t="str">
        <f ca="1">IF(MG_3[Column1]="",INDEX(Table1[NB BM],MG_3[//]),MG_3[[#This Row],[Column1]])</f>
        <v>Bp Gel Tizo Fancy TG30600-E</v>
      </c>
      <c r="H86" t="str">
        <f ca="1">INDEX(Table1[QTY/ CTN],MG_3[//])</f>
        <v>144 LSN</v>
      </c>
      <c r="I86" s="4" t="str">
        <f ca="1">INDEX(Table1[FAKTUR],MG_3[//])</f>
        <v>UNTANA</v>
      </c>
      <c r="J86" s="4" t="str">
        <f ca="1">INDEX(Table1[SUPPLIER],MG_3[//])</f>
        <v>DB STATIONERY</v>
      </c>
      <c r="K86" s="2">
        <f ca="1">IF(MG_3[//]="",0,INDEX(Table1[CTN_MG_3],MG_3[//]))</f>
        <v>1</v>
      </c>
      <c r="L86" s="2" t="str">
        <f ca="1">IF(MG_3[//]="","",INDEX(Table1[QTY_ECER_MG_3],MG_3[[#This Row],[//]])&amp;" "&amp;INDEX(Table1[STN_ECER_MG_3],MG_3[[#This Row],[//]]))</f>
        <v xml:space="preserve"> </v>
      </c>
      <c r="M86" s="4"/>
      <c r="N86" s="4"/>
      <c r="O86" s="2">
        <f ca="1">SUM(MG_3[[#This Row],[MASUK]]-SUM(MG_3[[#This Row],[KELUAR]:[BONGKAR]]))</f>
        <v>1</v>
      </c>
      <c r="Q86" s="2" t="str">
        <f ca="1">LOWER(SUBSTITUTE(SUBSTITUTE(SUBSTITUTE(SUBSTITUTE(SUBSTITUTE(SUBSTITUTE(SUBSTITUTE(SUBSTITUTE(SUBSTITUTE(MG_3[NAMA BARANG]&amp;MG_3[QTY/ CTN]," ",),".",""),"-",""),"(",""),")",""),",",""),"/",""),"""",""),"+",""))</f>
        <v>bpgeltizofancytg30600e144lsn</v>
      </c>
    </row>
    <row r="87" spans="1:17" x14ac:dyDescent="0.25">
      <c r="A87">
        <v>86</v>
      </c>
      <c r="B87" s="4">
        <f ca="1">IF(MG_3[ID_3]="","",MATCH(MG_3[ID_3],Table1[ID_3],0))</f>
        <v>403</v>
      </c>
      <c r="C87" s="4" t="e">
        <f ca="1">MATCH(MG_3[Column3],#REF!,0)</f>
        <v>#REF!</v>
      </c>
      <c r="D87" s="4">
        <f ca="1">IF(MG_3[//]="",MATCH(MG_3[Column3],[2]!db[NB NOTA_C_QTY],0),INDEX(Table1[//DB],MG_3[//]))</f>
        <v>1303</v>
      </c>
      <c r="G87" s="4" t="str">
        <f ca="1">IF(MG_3[Column1]="",INDEX(Table1[NB BM],MG_3[//]),MG_3[[#This Row],[Column1]])</f>
        <v>Bp Gel Tizo Fancy TG30541-E</v>
      </c>
      <c r="H87" t="str">
        <f ca="1">INDEX(Table1[QTY/ CTN],MG_3[//])</f>
        <v>144 LSN</v>
      </c>
      <c r="I87" s="4" t="str">
        <f ca="1">INDEX(Table1[FAKTUR],MG_3[//])</f>
        <v>UNTANA</v>
      </c>
      <c r="J87" s="4" t="str">
        <f ca="1">INDEX(Table1[SUPPLIER],MG_3[//])</f>
        <v>DB STATIONERY</v>
      </c>
      <c r="K87" s="2">
        <f ca="1">IF(MG_3[//]="",0,INDEX(Table1[CTN_MG_3],MG_3[//]))</f>
        <v>1</v>
      </c>
      <c r="L87" s="2" t="str">
        <f ca="1">IF(MG_3[//]="","",INDEX(Table1[QTY_ECER_MG_3],MG_3[[#This Row],[//]])&amp;" "&amp;INDEX(Table1[STN_ECER_MG_3],MG_3[[#This Row],[//]]))</f>
        <v xml:space="preserve"> </v>
      </c>
      <c r="M87" s="4"/>
      <c r="N87" s="4"/>
      <c r="O87" s="2">
        <f ca="1">SUM(MG_3[[#This Row],[MASUK]]-SUM(MG_3[[#This Row],[KELUAR]:[BONGKAR]]))</f>
        <v>1</v>
      </c>
      <c r="Q87" s="2" t="str">
        <f ca="1">LOWER(SUBSTITUTE(SUBSTITUTE(SUBSTITUTE(SUBSTITUTE(SUBSTITUTE(SUBSTITUTE(SUBSTITUTE(SUBSTITUTE(SUBSTITUTE(MG_3[NAMA BARANG]&amp;MG_3[QTY/ CTN]," ",),".",""),"-",""),"(",""),")",""),",",""),"/",""),"""",""),"+",""))</f>
        <v>bpgeltizofancytg30541e144lsn</v>
      </c>
    </row>
    <row r="88" spans="1:17" x14ac:dyDescent="0.25">
      <c r="A88">
        <v>87</v>
      </c>
      <c r="B88" s="4">
        <f ca="1">IF(MG_3[ID_3]="","",MATCH(MG_3[ID_3],Table1[ID_3],0))</f>
        <v>404</v>
      </c>
      <c r="C88" s="4" t="e">
        <f ca="1">MATCH(MG_3[Column3],#REF!,0)</f>
        <v>#REF!</v>
      </c>
      <c r="D88" s="4">
        <f ca="1">IF(MG_3[//]="",MATCH(MG_3[Column3],[2]!db[NB NOTA_C_QTY],0),INDEX(Table1[//DB],MG_3[//]))</f>
        <v>1312</v>
      </c>
      <c r="G88" s="4" t="str">
        <f ca="1">IF(MG_3[Column1]="",INDEX(Table1[NB BM],MG_3[//]),MG_3[[#This Row],[Column1]])</f>
        <v>Bp Gel Tizo Fancy TG31055-E</v>
      </c>
      <c r="H88" t="str">
        <f ca="1">INDEX(Table1[QTY/ CTN],MG_3[//])</f>
        <v>144 LSN</v>
      </c>
      <c r="I88" s="4" t="str">
        <f ca="1">INDEX(Table1[FAKTUR],MG_3[//])</f>
        <v>UNTANA</v>
      </c>
      <c r="J88" s="4" t="str">
        <f ca="1">INDEX(Table1[SUPPLIER],MG_3[//])</f>
        <v>DB STATIONERY</v>
      </c>
      <c r="K88" s="2">
        <f ca="1">IF(MG_3[//]="",0,INDEX(Table1[CTN_MG_3],MG_3[//]))</f>
        <v>1</v>
      </c>
      <c r="L88" s="2" t="str">
        <f ca="1">IF(MG_3[//]="","",INDEX(Table1[QTY_ECER_MG_3],MG_3[[#This Row],[//]])&amp;" "&amp;INDEX(Table1[STN_ECER_MG_3],MG_3[[#This Row],[//]]))</f>
        <v xml:space="preserve"> </v>
      </c>
      <c r="M88" s="4"/>
      <c r="N88" s="4"/>
      <c r="O88" s="2">
        <f ca="1">SUM(MG_3[[#This Row],[MASUK]]-SUM(MG_3[[#This Row],[KELUAR]:[BONGKAR]]))</f>
        <v>1</v>
      </c>
      <c r="Q88" s="2" t="str">
        <f ca="1">LOWER(SUBSTITUTE(SUBSTITUTE(SUBSTITUTE(SUBSTITUTE(SUBSTITUTE(SUBSTITUTE(SUBSTITUTE(SUBSTITUTE(SUBSTITUTE(MG_3[NAMA BARANG]&amp;MG_3[QTY/ CTN]," ",),".",""),"-",""),"(",""),")",""),",",""),"/",""),"""",""),"+",""))</f>
        <v>bpgeltizofancytg31055e144lsn</v>
      </c>
    </row>
    <row r="89" spans="1:17" x14ac:dyDescent="0.25">
      <c r="A89">
        <v>88</v>
      </c>
      <c r="B89" s="4">
        <f ca="1">IF(MG_3[ID_3]="","",MATCH(MG_3[ID_3],Table1[ID_3],0))</f>
        <v>405</v>
      </c>
      <c r="C89" s="4" t="e">
        <f ca="1">MATCH(MG_3[Column3],#REF!,0)</f>
        <v>#REF!</v>
      </c>
      <c r="D89" s="4">
        <f ca="1">IF(MG_3[//]="",MATCH(MG_3[Column3],[2]!db[NB NOTA_C_QTY],0),INDEX(Table1[//DB],MG_3[//]))</f>
        <v>1314</v>
      </c>
      <c r="G89" s="4" t="str">
        <f ca="1">IF(MG_3[Column1]="",INDEX(Table1[NB BM],MG_3[//]),MG_3[[#This Row],[Column1]])</f>
        <v>Bp Gel Tizo Fancy TG31762-E</v>
      </c>
      <c r="H89" t="str">
        <f ca="1">INDEX(Table1[QTY/ CTN],MG_3[//])</f>
        <v>144 LSN</v>
      </c>
      <c r="I89" s="4" t="str">
        <f ca="1">INDEX(Table1[FAKTUR],MG_3[//])</f>
        <v>UNTANA</v>
      </c>
      <c r="J89" s="4" t="str">
        <f ca="1">INDEX(Table1[SUPPLIER],MG_3[//])</f>
        <v>DB STATIONERY</v>
      </c>
      <c r="K89" s="2">
        <f ca="1">IF(MG_3[//]="",0,INDEX(Table1[CTN_MG_3],MG_3[//]))</f>
        <v>1</v>
      </c>
      <c r="L89" s="2" t="str">
        <f ca="1">IF(MG_3[//]="","",INDEX(Table1[QTY_ECER_MG_3],MG_3[[#This Row],[//]])&amp;" "&amp;INDEX(Table1[STN_ECER_MG_3],MG_3[[#This Row],[//]]))</f>
        <v xml:space="preserve"> </v>
      </c>
      <c r="M89" s="4"/>
      <c r="N89" s="4"/>
      <c r="O89" s="2">
        <f ca="1">SUM(MG_3[[#This Row],[MASUK]]-SUM(MG_3[[#This Row],[KELUAR]:[BONGKAR]]))</f>
        <v>1</v>
      </c>
      <c r="Q89" s="2" t="str">
        <f ca="1">LOWER(SUBSTITUTE(SUBSTITUTE(SUBSTITUTE(SUBSTITUTE(SUBSTITUTE(SUBSTITUTE(SUBSTITUTE(SUBSTITUTE(SUBSTITUTE(MG_3[NAMA BARANG]&amp;MG_3[QTY/ CTN]," ",),".",""),"-",""),"(",""),")",""),",",""),"/",""),"""",""),"+",""))</f>
        <v>bpgeltizofancytg31762e144lsn</v>
      </c>
    </row>
    <row r="90" spans="1:17" x14ac:dyDescent="0.25">
      <c r="A90">
        <v>89</v>
      </c>
      <c r="B90" s="4">
        <f ca="1">IF(MG_3[ID_3]="","",MATCH(MG_3[ID_3],Table1[ID_3],0))</f>
        <v>406</v>
      </c>
      <c r="C90" s="4" t="e">
        <f ca="1">MATCH(MG_3[Column3],#REF!,0)</f>
        <v>#REF!</v>
      </c>
      <c r="D90" s="4">
        <f ca="1">IF(MG_3[//]="",MATCH(MG_3[Column3],[2]!db[NB NOTA_C_QTY],0),INDEX(Table1[//DB],MG_3[//]))</f>
        <v>1315</v>
      </c>
      <c r="G90" s="4" t="str">
        <f ca="1">IF(MG_3[Column1]="",INDEX(Table1[NB BM],MG_3[//]),MG_3[[#This Row],[Column1]])</f>
        <v>Bp Gel Tizo Fancy TG31763-E</v>
      </c>
      <c r="H90" t="str">
        <f ca="1">INDEX(Table1[QTY/ CTN],MG_3[//])</f>
        <v>144 LSN</v>
      </c>
      <c r="I90" s="4" t="str">
        <f ca="1">INDEX(Table1[FAKTUR],MG_3[//])</f>
        <v>UNTANA</v>
      </c>
      <c r="J90" s="4" t="str">
        <f ca="1">INDEX(Table1[SUPPLIER],MG_3[//])</f>
        <v>DB STATIONERY</v>
      </c>
      <c r="K90" s="2">
        <f ca="1">IF(MG_3[//]="",0,INDEX(Table1[CTN_MG_3],MG_3[//]))</f>
        <v>1</v>
      </c>
      <c r="L90" s="2" t="str">
        <f ca="1">IF(MG_3[//]="","",INDEX(Table1[QTY_ECER_MG_3],MG_3[[#This Row],[//]])&amp;" "&amp;INDEX(Table1[STN_ECER_MG_3],MG_3[[#This Row],[//]]))</f>
        <v xml:space="preserve"> </v>
      </c>
      <c r="M90" s="4"/>
      <c r="N90" s="4"/>
      <c r="O90" s="2">
        <f ca="1">SUM(MG_3[[#This Row],[MASUK]]-SUM(MG_3[[#This Row],[KELUAR]:[BONGKAR]]))</f>
        <v>1</v>
      </c>
      <c r="Q90" s="2" t="str">
        <f ca="1">LOWER(SUBSTITUTE(SUBSTITUTE(SUBSTITUTE(SUBSTITUTE(SUBSTITUTE(SUBSTITUTE(SUBSTITUTE(SUBSTITUTE(SUBSTITUTE(MG_3[NAMA BARANG]&amp;MG_3[QTY/ CTN]," ",),".",""),"-",""),"(",""),")",""),",",""),"/",""),"""",""),"+",""))</f>
        <v>bpgeltizofancytg31763e144lsn</v>
      </c>
    </row>
    <row r="91" spans="1:17" x14ac:dyDescent="0.25">
      <c r="A91">
        <v>90</v>
      </c>
      <c r="B91" s="4">
        <f ca="1">IF(MG_3[ID_3]="","",MATCH(MG_3[ID_3],Table1[ID_3],0))</f>
        <v>407</v>
      </c>
      <c r="C91" s="4" t="e">
        <f ca="1">MATCH(MG_3[Column3],#REF!,0)</f>
        <v>#REF!</v>
      </c>
      <c r="D91" s="4">
        <f ca="1">IF(MG_3[//]="",MATCH(MG_3[Column3],[2]!db[NB NOTA_C_QTY],0),INDEX(Table1[//DB],MG_3[//]))</f>
        <v>1313</v>
      </c>
      <c r="G91" s="4" t="str">
        <f ca="1">IF(MG_3[Column1]="",INDEX(Table1[NB BM],MG_3[//]),MG_3[[#This Row],[Column1]])</f>
        <v>Bp Gel Tizo Fancy TG31590-E</v>
      </c>
      <c r="H91" t="str">
        <f ca="1">INDEX(Table1[QTY/ CTN],MG_3[//])</f>
        <v>144 LSN</v>
      </c>
      <c r="I91" s="4" t="str">
        <f ca="1">INDEX(Table1[FAKTUR],MG_3[//])</f>
        <v>UNTANA</v>
      </c>
      <c r="J91" s="4" t="str">
        <f ca="1">INDEX(Table1[SUPPLIER],MG_3[//])</f>
        <v>DB STATIONERY</v>
      </c>
      <c r="K91" s="2">
        <f ca="1">IF(MG_3[//]="",0,INDEX(Table1[CTN_MG_3],MG_3[//]))</f>
        <v>1</v>
      </c>
      <c r="L91" s="2" t="str">
        <f ca="1">IF(MG_3[//]="","",INDEX(Table1[QTY_ECER_MG_3],MG_3[[#This Row],[//]])&amp;" "&amp;INDEX(Table1[STN_ECER_MG_3],MG_3[[#This Row],[//]]))</f>
        <v xml:space="preserve"> </v>
      </c>
      <c r="M91" s="4"/>
      <c r="N91" s="4"/>
      <c r="O91" s="2">
        <f ca="1">SUM(MG_3[[#This Row],[MASUK]]-SUM(MG_3[[#This Row],[KELUAR]:[BONGKAR]]))</f>
        <v>1</v>
      </c>
      <c r="Q91" s="2" t="str">
        <f ca="1">LOWER(SUBSTITUTE(SUBSTITUTE(SUBSTITUTE(SUBSTITUTE(SUBSTITUTE(SUBSTITUTE(SUBSTITUTE(SUBSTITUTE(SUBSTITUTE(MG_3[NAMA BARANG]&amp;MG_3[QTY/ CTN]," ",),".",""),"-",""),"(",""),")",""),",",""),"/",""),"""",""),"+",""))</f>
        <v>bpgeltizofancytg31590e144lsn</v>
      </c>
    </row>
    <row r="92" spans="1:17" x14ac:dyDescent="0.25">
      <c r="A92">
        <v>91</v>
      </c>
      <c r="B92" s="4">
        <f ca="1">IF(MG_3[ID_3]="","",MATCH(MG_3[ID_3],Table1[ID_3],0))</f>
        <v>408</v>
      </c>
      <c r="C92" s="4" t="e">
        <f ca="1">MATCH(MG_3[Column3],#REF!,0)</f>
        <v>#REF!</v>
      </c>
      <c r="D92" s="4">
        <f ca="1">IF(MG_3[//]="",MATCH(MG_3[Column3],[2]!db[NB NOTA_C_QTY],0),INDEX(Table1[//DB],MG_3[//]))</f>
        <v>1308</v>
      </c>
      <c r="G92" s="4" t="str">
        <f ca="1">IF(MG_3[Column1]="",INDEX(Table1[NB BM],MG_3[//]),MG_3[[#This Row],[Column1]])</f>
        <v>Bp Gel Tizo Fancy TG30802-E</v>
      </c>
      <c r="H92" t="str">
        <f ca="1">INDEX(Table1[QTY/ CTN],MG_3[//])</f>
        <v>144 LSN</v>
      </c>
      <c r="I92" s="4" t="str">
        <f ca="1">INDEX(Table1[FAKTUR],MG_3[//])</f>
        <v>UNTANA</v>
      </c>
      <c r="J92" s="4" t="str">
        <f ca="1">INDEX(Table1[SUPPLIER],MG_3[//])</f>
        <v>DB STATIONERY</v>
      </c>
      <c r="K92" s="2">
        <f ca="1">IF(MG_3[//]="",0,INDEX(Table1[CTN_MG_3],MG_3[//]))</f>
        <v>2</v>
      </c>
      <c r="L92" s="2" t="str">
        <f ca="1">IF(MG_3[//]="","",INDEX(Table1[QTY_ECER_MG_3],MG_3[[#This Row],[//]])&amp;" "&amp;INDEX(Table1[STN_ECER_MG_3],MG_3[[#This Row],[//]]))</f>
        <v xml:space="preserve"> </v>
      </c>
      <c r="M92" s="4"/>
      <c r="N92" s="4"/>
      <c r="O92" s="2">
        <f ca="1">SUM(MG_3[[#This Row],[MASUK]]-SUM(MG_3[[#This Row],[KELUAR]:[BONGKAR]]))</f>
        <v>2</v>
      </c>
      <c r="Q92" s="2" t="str">
        <f ca="1">LOWER(SUBSTITUTE(SUBSTITUTE(SUBSTITUTE(SUBSTITUTE(SUBSTITUTE(SUBSTITUTE(SUBSTITUTE(SUBSTITUTE(SUBSTITUTE(MG_3[NAMA BARANG]&amp;MG_3[QTY/ CTN]," ",),".",""),"-",""),"(",""),")",""),",",""),"/",""),"""",""),"+",""))</f>
        <v>bpgeltizofancytg30802e144lsn</v>
      </c>
    </row>
    <row r="93" spans="1:17" x14ac:dyDescent="0.25">
      <c r="A93">
        <v>92</v>
      </c>
      <c r="B93" s="4">
        <f ca="1">IF(MG_3[ID_3]="","",MATCH(MG_3[ID_3],Table1[ID_3],0))</f>
        <v>409</v>
      </c>
      <c r="C93" s="4" t="e">
        <f ca="1">MATCH(MG_3[Column3],#REF!,0)</f>
        <v>#REF!</v>
      </c>
      <c r="D93" s="4">
        <f ca="1">IF(MG_3[//]="",MATCH(MG_3[Column3],[2]!db[NB NOTA_C_QTY],0),INDEX(Table1[//DB],MG_3[//]))</f>
        <v>1309</v>
      </c>
      <c r="G93" s="4" t="str">
        <f ca="1">IF(MG_3[Column1]="",INDEX(Table1[NB BM],MG_3[//]),MG_3[[#This Row],[Column1]])</f>
        <v>Bp Gel Tizo Fancy TG30900-E</v>
      </c>
      <c r="H93" t="str">
        <f ca="1">INDEX(Table1[QTY/ CTN],MG_3[//])</f>
        <v>144 LSN</v>
      </c>
      <c r="I93" s="4" t="str">
        <f ca="1">INDEX(Table1[FAKTUR],MG_3[//])</f>
        <v>UNTANA</v>
      </c>
      <c r="J93" s="4" t="str">
        <f ca="1">INDEX(Table1[SUPPLIER],MG_3[//])</f>
        <v>DB STATIONERY</v>
      </c>
      <c r="K93" s="2">
        <f ca="1">IF(MG_3[//]="",0,INDEX(Table1[CTN_MG_3],MG_3[//]))</f>
        <v>1</v>
      </c>
      <c r="L93" s="2" t="str">
        <f ca="1">IF(MG_3[//]="","",INDEX(Table1[QTY_ECER_MG_3],MG_3[[#This Row],[//]])&amp;" "&amp;INDEX(Table1[STN_ECER_MG_3],MG_3[[#This Row],[//]]))</f>
        <v xml:space="preserve"> </v>
      </c>
      <c r="M93" s="4"/>
      <c r="N93" s="4"/>
      <c r="O93" s="2">
        <f ca="1">SUM(MG_3[[#This Row],[MASUK]]-SUM(MG_3[[#This Row],[KELUAR]:[BONGKAR]]))</f>
        <v>1</v>
      </c>
      <c r="Q93" s="2" t="str">
        <f ca="1">LOWER(SUBSTITUTE(SUBSTITUTE(SUBSTITUTE(SUBSTITUTE(SUBSTITUTE(SUBSTITUTE(SUBSTITUTE(SUBSTITUTE(SUBSTITUTE(MG_3[NAMA BARANG]&amp;MG_3[QTY/ CTN]," ",),".",""),"-",""),"(",""),")",""),",",""),"/",""),"""",""),"+",""))</f>
        <v>bpgeltizofancytg30900e144lsn</v>
      </c>
    </row>
    <row r="94" spans="1:17" x14ac:dyDescent="0.25">
      <c r="A94">
        <v>93</v>
      </c>
      <c r="B94" s="4">
        <f ca="1">IF(MG_3[ID_3]="","",MATCH(MG_3[ID_3],Table1[ID_3],0))</f>
        <v>410</v>
      </c>
      <c r="C94" s="4" t="e">
        <f ca="1">MATCH(MG_3[Column3],#REF!,0)</f>
        <v>#REF!</v>
      </c>
      <c r="D94" s="4">
        <f ca="1">IF(MG_3[//]="",MATCH(MG_3[Column3],[2]!db[NB NOTA_C_QTY],0),INDEX(Table1[//DB],MG_3[//]))</f>
        <v>2088</v>
      </c>
      <c r="G94" s="4" t="str">
        <f ca="1">IF(MG_3[Column1]="",INDEX(Table1[NB BM],MG_3[//]),MG_3[[#This Row],[Column1]])</f>
        <v>Meja Karakter</v>
      </c>
      <c r="H94" t="str">
        <f ca="1">INDEX(Table1[QTY/ CTN],MG_3[//])</f>
        <v>10 PCS</v>
      </c>
      <c r="I94" s="4" t="str">
        <f ca="1">INDEX(Table1[FAKTUR],MG_3[//])</f>
        <v>UNTANA</v>
      </c>
      <c r="J94" s="4" t="str">
        <f ca="1">INDEX(Table1[SUPPLIER],MG_3[//])</f>
        <v>KAWAN SETIA (FELIX)</v>
      </c>
      <c r="K94" s="2">
        <f ca="1">IF(MG_3[//]="",0,INDEX(Table1[CTN_MG_3],MG_3[//]))</f>
        <v>44</v>
      </c>
      <c r="L94" s="2" t="str">
        <f ca="1">IF(MG_3[//]="","",INDEX(Table1[QTY_ECER_MG_3],MG_3[[#This Row],[//]])&amp;" "&amp;INDEX(Table1[STN_ECER_MG_3],MG_3[[#This Row],[//]]))</f>
        <v xml:space="preserve"> </v>
      </c>
      <c r="M94" s="4"/>
      <c r="N94" s="4"/>
      <c r="O94" s="2">
        <f ca="1">SUM(MG_3[[#This Row],[MASUK]]-SUM(MG_3[[#This Row],[KELUAR]:[BONGKAR]]))</f>
        <v>44</v>
      </c>
      <c r="Q94" s="2" t="str">
        <f ca="1">LOWER(SUBSTITUTE(SUBSTITUTE(SUBSTITUTE(SUBSTITUTE(SUBSTITUTE(SUBSTITUTE(SUBSTITUTE(SUBSTITUTE(SUBSTITUTE(MG_3[NAMA BARANG]&amp;MG_3[QTY/ CTN]," ",),".",""),"-",""),"(",""),")",""),",",""),"/",""),"""",""),"+",""))</f>
        <v>mejakarakter10pcs</v>
      </c>
    </row>
    <row r="95" spans="1:17" x14ac:dyDescent="0.25">
      <c r="A95">
        <v>94</v>
      </c>
      <c r="B95" s="4">
        <f ca="1">IF(MG_3[ID_3]="","",MATCH(MG_3[ID_3],Table1[ID_3],0))</f>
        <v>411</v>
      </c>
      <c r="C95" s="4" t="e">
        <f ca="1">MATCH(MG_3[Column3],#REF!,0)</f>
        <v>#REF!</v>
      </c>
      <c r="D95" s="4">
        <f ca="1">IF(MG_3[//]="",MATCH(MG_3[Column3],[2]!db[NB NOTA_C_QTY],0),INDEX(Table1[//DB],MG_3[//]))</f>
        <v>1776</v>
      </c>
      <c r="G95" s="4" t="str">
        <f ca="1">IF(MG_3[Column1]="",INDEX(Table1[NB BM],MG_3[//]),MG_3[[#This Row],[Column1]])</f>
        <v xml:space="preserve">Gunting Gunindo SPM Coklat </v>
      </c>
      <c r="H95" t="str">
        <f ca="1">INDEX(Table1[QTY/ CTN],MG_3[//])</f>
        <v>60 LSN</v>
      </c>
      <c r="I95" s="4" t="str">
        <f ca="1">INDEX(Table1[FAKTUR],MG_3[//])</f>
        <v>UNTANA</v>
      </c>
      <c r="J95" s="4" t="str">
        <f ca="1">INDEX(Table1[SUPPLIER],MG_3[//])</f>
        <v>GUNINDO</v>
      </c>
      <c r="K95" s="2">
        <f ca="1">IF(MG_3[//]="",0,INDEX(Table1[CTN_MG_3],MG_3[//]))</f>
        <v>2</v>
      </c>
      <c r="L95" s="2" t="str">
        <f ca="1">IF(MG_3[//]="","",INDEX(Table1[QTY_ECER_MG_3],MG_3[[#This Row],[//]])&amp;" "&amp;INDEX(Table1[STN_ECER_MG_3],MG_3[[#This Row],[//]]))</f>
        <v xml:space="preserve"> </v>
      </c>
      <c r="M95" s="4"/>
      <c r="N95" s="4"/>
      <c r="O95" s="2">
        <f ca="1">SUM(MG_3[[#This Row],[MASUK]]-SUM(MG_3[[#This Row],[KELUAR]:[BONGKAR]]))</f>
        <v>2</v>
      </c>
      <c r="Q95" s="2" t="str">
        <f ca="1">LOWER(SUBSTITUTE(SUBSTITUTE(SUBSTITUTE(SUBSTITUTE(SUBSTITUTE(SUBSTITUTE(SUBSTITUTE(SUBSTITUTE(SUBSTITUTE(MG_3[NAMA BARANG]&amp;MG_3[QTY/ CTN]," ",),".",""),"-",""),"(",""),")",""),",",""),"/",""),"""",""),"+",""))</f>
        <v>guntinggunindospmcoklat60lsn</v>
      </c>
    </row>
    <row r="96" spans="1:17" x14ac:dyDescent="0.25">
      <c r="A96">
        <v>95</v>
      </c>
      <c r="B96" s="4">
        <f ca="1">IF(MG_3[ID_3]="","",MATCH(MG_3[ID_3],Table1[ID_3],0))</f>
        <v>412</v>
      </c>
      <c r="C96" s="4" t="e">
        <f ca="1">MATCH(MG_3[Column3],#REF!,0)</f>
        <v>#REF!</v>
      </c>
      <c r="D96" s="4">
        <f ca="1">IF(MG_3[//]="",MATCH(MG_3[Column3],[2]!db[NB NOTA_C_QTY],0),INDEX(Table1[//DB],MG_3[//]))</f>
        <v>1773</v>
      </c>
      <c r="G96" s="4" t="str">
        <f ca="1">IF(MG_3[Column1]="",INDEX(Table1[NB BM],MG_3[//]),MG_3[[#This Row],[Column1]])</f>
        <v xml:space="preserve">Gunting Gunindo SPL coklat </v>
      </c>
      <c r="H96" t="str">
        <f ca="1">INDEX(Table1[QTY/ CTN],MG_3[//])</f>
        <v>30 LSN</v>
      </c>
      <c r="I96" s="4" t="str">
        <f ca="1">INDEX(Table1[FAKTUR],MG_3[//])</f>
        <v>UNTANA</v>
      </c>
      <c r="J96" s="4" t="str">
        <f ca="1">INDEX(Table1[SUPPLIER],MG_3[//])</f>
        <v>GUNINDO</v>
      </c>
      <c r="K96" s="2">
        <f ca="1">IF(MG_3[//]="",0,INDEX(Table1[CTN_MG_3],MG_3[//]))</f>
        <v>2</v>
      </c>
      <c r="L96" s="2" t="str">
        <f ca="1">IF(MG_3[//]="","",INDEX(Table1[QTY_ECER_MG_3],MG_3[[#This Row],[//]])&amp;" "&amp;INDEX(Table1[STN_ECER_MG_3],MG_3[[#This Row],[//]]))</f>
        <v xml:space="preserve"> </v>
      </c>
      <c r="M96" s="4"/>
      <c r="N96" s="4"/>
      <c r="O96" s="2">
        <f ca="1">SUM(MG_3[[#This Row],[MASUK]]-SUM(MG_3[[#This Row],[KELUAR]:[BONGKAR]]))</f>
        <v>2</v>
      </c>
      <c r="Q96" s="2" t="str">
        <f ca="1">LOWER(SUBSTITUTE(SUBSTITUTE(SUBSTITUTE(SUBSTITUTE(SUBSTITUTE(SUBSTITUTE(SUBSTITUTE(SUBSTITUTE(SUBSTITUTE(MG_3[NAMA BARANG]&amp;MG_3[QTY/ CTN]," ",),".",""),"-",""),"(",""),")",""),",",""),"/",""),"""",""),"+",""))</f>
        <v>guntinggunindosplcoklat30lsn</v>
      </c>
    </row>
    <row r="97" spans="1:17" x14ac:dyDescent="0.25">
      <c r="A97">
        <v>96</v>
      </c>
      <c r="B97" s="4">
        <f ca="1">IF(MG_3[ID_3]="","",MATCH(MG_3[ID_3],Table1[ID_3],0))</f>
        <v>413</v>
      </c>
      <c r="C97" s="4" t="e">
        <f ca="1">MATCH(MG_3[Column3],#REF!,0)</f>
        <v>#REF!</v>
      </c>
      <c r="D97" s="4">
        <f ca="1">IF(MG_3[//]="",MATCH(MG_3[Column3],[2]!db[NB NOTA_C_QTY],0),INDEX(Table1[//DB],MG_3[//]))</f>
        <v>2575</v>
      </c>
      <c r="G97" s="4" t="str">
        <f ca="1">IF(MG_3[Column1]="",INDEX(Table1[NB BM],MG_3[//]),MG_3[[#This Row],[Column1]])</f>
        <v>Tas karung 45 x 50</v>
      </c>
      <c r="H97" t="str">
        <f ca="1">INDEX(Table1[QTY/ CTN],MG_3[//])</f>
        <v>120 PCS</v>
      </c>
      <c r="I97" s="4" t="str">
        <f ca="1">INDEX(Table1[FAKTUR],MG_3[//])</f>
        <v>UNTANA</v>
      </c>
      <c r="J97" s="4" t="str">
        <f ca="1">INDEX(Table1[SUPPLIER],MG_3[//])</f>
        <v>WIN'S SENTOSA</v>
      </c>
      <c r="K97" s="2">
        <f ca="1">IF(MG_3[//]="",0,INDEX(Table1[CTN_MG_3],MG_3[//]))</f>
        <v>5</v>
      </c>
      <c r="L97" s="2" t="str">
        <f ca="1">IF(MG_3[//]="","",INDEX(Table1[QTY_ECER_MG_3],MG_3[[#This Row],[//]])&amp;" "&amp;INDEX(Table1[STN_ECER_MG_3],MG_3[[#This Row],[//]]))</f>
        <v xml:space="preserve"> </v>
      </c>
      <c r="M97" s="4"/>
      <c r="N97" s="4"/>
      <c r="O97" s="2">
        <f ca="1">SUM(MG_3[[#This Row],[MASUK]]-SUM(MG_3[[#This Row],[KELUAR]:[BONGKAR]]))</f>
        <v>5</v>
      </c>
      <c r="Q97" s="2" t="str">
        <f ca="1">LOWER(SUBSTITUTE(SUBSTITUTE(SUBSTITUTE(SUBSTITUTE(SUBSTITUTE(SUBSTITUTE(SUBSTITUTE(SUBSTITUTE(SUBSTITUTE(MG_3[NAMA BARANG]&amp;MG_3[QTY/ CTN]," ",),".",""),"-",""),"(",""),")",""),",",""),"/",""),"""",""),"+",""))</f>
        <v>taskarung45x50120pcs</v>
      </c>
    </row>
    <row r="98" spans="1:17" x14ac:dyDescent="0.25">
      <c r="A98">
        <v>97</v>
      </c>
      <c r="B98" s="4">
        <f ca="1">IF(MG_3[ID_3]="","",MATCH(MG_3[ID_3],Table1[ID_3],0))</f>
        <v>414</v>
      </c>
      <c r="C98" s="4" t="e">
        <f ca="1">MATCH(MG_3[Column3],#REF!,0)</f>
        <v>#REF!</v>
      </c>
      <c r="D98" s="4">
        <f ca="1">IF(MG_3[//]="",MATCH(MG_3[Column3],[2]!db[NB NOTA_C_QTY],0),INDEX(Table1[//DB],MG_3[//]))</f>
        <v>2578</v>
      </c>
      <c r="G98" s="4" t="str">
        <f ca="1">IF(MG_3[Column1]="",INDEX(Table1[NB BM],MG_3[//]),MG_3[[#This Row],[Column1]])</f>
        <v>Tas karung 55 x 65</v>
      </c>
      <c r="H98" t="str">
        <f ca="1">INDEX(Table1[QTY/ CTN],MG_3[//])</f>
        <v>120 PCS</v>
      </c>
      <c r="I98" s="4" t="str">
        <f ca="1">INDEX(Table1[FAKTUR],MG_3[//])</f>
        <v>UNTANA</v>
      </c>
      <c r="J98" s="4" t="str">
        <f ca="1">INDEX(Table1[SUPPLIER],MG_3[//])</f>
        <v>WIN'S SENTOSA</v>
      </c>
      <c r="K98" s="2">
        <f ca="1">IF(MG_3[//]="",0,INDEX(Table1[CTN_MG_3],MG_3[//]))</f>
        <v>5</v>
      </c>
      <c r="L98" s="2" t="str">
        <f ca="1">IF(MG_3[//]="","",INDEX(Table1[QTY_ECER_MG_3],MG_3[[#This Row],[//]])&amp;" "&amp;INDEX(Table1[STN_ECER_MG_3],MG_3[[#This Row],[//]]))</f>
        <v xml:space="preserve"> </v>
      </c>
      <c r="M98" s="4"/>
      <c r="N98" s="4"/>
      <c r="O98" s="2">
        <f ca="1">SUM(MG_3[[#This Row],[MASUK]]-SUM(MG_3[[#This Row],[KELUAR]:[BONGKAR]]))</f>
        <v>5</v>
      </c>
      <c r="Q98" s="2" t="str">
        <f ca="1">LOWER(SUBSTITUTE(SUBSTITUTE(SUBSTITUTE(SUBSTITUTE(SUBSTITUTE(SUBSTITUTE(SUBSTITUTE(SUBSTITUTE(SUBSTITUTE(MG_3[NAMA BARANG]&amp;MG_3[QTY/ CTN]," ",),".",""),"-",""),"(",""),")",""),",",""),"/",""),"""",""),"+",""))</f>
        <v>taskarung55x65120pcs</v>
      </c>
    </row>
    <row r="99" spans="1:17" x14ac:dyDescent="0.25">
      <c r="A99">
        <v>98</v>
      </c>
      <c r="B99" s="4">
        <f ca="1">IF(MG_3[ID_3]="","",MATCH(MG_3[ID_3],Table1[ID_3],0))</f>
        <v>415</v>
      </c>
      <c r="C99" s="4" t="e">
        <f ca="1">MATCH(MG_3[Column3],#REF!,0)</f>
        <v>#REF!</v>
      </c>
      <c r="D99" s="4">
        <f ca="1">IF(MG_3[//]="",MATCH(MG_3[Column3],[2]!db[NB NOTA_C_QTY],0),INDEX(Table1[//DB],MG_3[//]))</f>
        <v>809</v>
      </c>
      <c r="G99" s="4" t="str">
        <f ca="1">IF(MG_3[Column1]="",INDEX(Table1[NB BM],MG_3[//]),MG_3[[#This Row],[Column1]])</f>
        <v>Sampul Boxy Batik</v>
      </c>
      <c r="H99" t="str">
        <f ca="1">INDEX(Table1[QTY/ CTN],MG_3[//])</f>
        <v>180 PCS</v>
      </c>
      <c r="I99" s="4" t="str">
        <f ca="1">INDEX(Table1[FAKTUR],MG_3[//])</f>
        <v>ARTO MORO</v>
      </c>
      <c r="J99" s="4" t="str">
        <f ca="1">INDEX(Table1[SUPPLIER],MG_3[//])</f>
        <v>PARAMA</v>
      </c>
      <c r="K99" s="2">
        <f ca="1">IF(MG_3[//]="",0,INDEX(Table1[CTN_MG_3],MG_3[//]))</f>
        <v>10</v>
      </c>
      <c r="L99" s="2" t="str">
        <f ca="1">IF(MG_3[//]="","",INDEX(Table1[QTY_ECER_MG_3],MG_3[[#This Row],[//]])&amp;" "&amp;INDEX(Table1[STN_ECER_MG_3],MG_3[[#This Row],[//]]))</f>
        <v xml:space="preserve"> </v>
      </c>
      <c r="M99" s="4"/>
      <c r="N99" s="4"/>
      <c r="O99" s="2">
        <f ca="1">SUM(MG_3[[#This Row],[MASUK]]-SUM(MG_3[[#This Row],[KELUAR]:[BONGKAR]]))</f>
        <v>10</v>
      </c>
      <c r="Q99" s="2" t="str">
        <f ca="1">LOWER(SUBSTITUTE(SUBSTITUTE(SUBSTITUTE(SUBSTITUTE(SUBSTITUTE(SUBSTITUTE(SUBSTITUTE(SUBSTITUTE(SUBSTITUTE(MG_3[NAMA BARANG]&amp;MG_3[QTY/ CTN]," ",),".",""),"-",""),"(",""),")",""),",",""),"/",""),"""",""),"+",""))</f>
        <v>sampulboxybatik180pcs</v>
      </c>
    </row>
    <row r="100" spans="1:17" x14ac:dyDescent="0.25">
      <c r="A100">
        <v>99</v>
      </c>
      <c r="B100" s="4">
        <f ca="1">IF(MG_3[ID_3]="","",MATCH(MG_3[ID_3],Table1[ID_3],0))</f>
        <v>416</v>
      </c>
      <c r="C100" s="4" t="e">
        <f ca="1">MATCH(MG_3[Column3],#REF!,0)</f>
        <v>#REF!</v>
      </c>
      <c r="D100" s="4">
        <f ca="1">IF(MG_3[//]="",MATCH(MG_3[Column3],[2]!db[NB NOTA_C_QTY],0),INDEX(Table1[//DB],MG_3[//]))</f>
        <v>708</v>
      </c>
      <c r="G100" s="4" t="str">
        <f ca="1">IF(MG_3[Column1]="",INDEX(Table1[NB BM],MG_3[//]),MG_3[[#This Row],[Column1]])</f>
        <v>Pensil JK P-88 2B</v>
      </c>
      <c r="H100" t="str">
        <f ca="1">INDEX(Table1[QTY/ CTN],MG_3[//])</f>
        <v>30 GRS</v>
      </c>
      <c r="I100" s="4" t="str">
        <f ca="1">INDEX(Table1[FAKTUR],MG_3[//])</f>
        <v>ARTO MORO</v>
      </c>
      <c r="J100" s="4" t="str">
        <f ca="1">INDEX(Table1[SUPPLIER],MG_3[//])</f>
        <v>ATALI</v>
      </c>
      <c r="K100" s="2">
        <f ca="1">IF(MG_3[//]="",0,INDEX(Table1[CTN_MG_3],MG_3[//]))</f>
        <v>7</v>
      </c>
      <c r="L100" s="2" t="str">
        <f ca="1">IF(MG_3[//]="","",INDEX(Table1[QTY_ECER_MG_3],MG_3[[#This Row],[//]])&amp;" "&amp;INDEX(Table1[STN_ECER_MG_3],MG_3[[#This Row],[//]]))</f>
        <v xml:space="preserve"> </v>
      </c>
      <c r="M100" s="4"/>
      <c r="N100" s="4"/>
      <c r="O100" s="2">
        <f ca="1">SUM(MG_3[[#This Row],[MASUK]]-SUM(MG_3[[#This Row],[KELUAR]:[BONGKAR]]))</f>
        <v>7</v>
      </c>
      <c r="Q100" s="2" t="str">
        <f ca="1">LOWER(SUBSTITUTE(SUBSTITUTE(SUBSTITUTE(SUBSTITUTE(SUBSTITUTE(SUBSTITUTE(SUBSTITUTE(SUBSTITUTE(SUBSTITUTE(MG_3[NAMA BARANG]&amp;MG_3[QTY/ CTN]," ",),".",""),"-",""),"(",""),")",""),",",""),"/",""),"""",""),"+",""))</f>
        <v>pensiljkp882b30grs</v>
      </c>
    </row>
    <row r="101" spans="1:17" x14ac:dyDescent="0.25">
      <c r="A101">
        <v>100</v>
      </c>
      <c r="B101" s="4">
        <f ca="1">IF(MG_3[ID_3]="","",MATCH(MG_3[ID_3],Table1[ID_3],0))</f>
        <v>417</v>
      </c>
      <c r="C101" s="4" t="e">
        <f ca="1">MATCH(MG_3[Column3],#REF!,0)</f>
        <v>#REF!</v>
      </c>
      <c r="D101" s="4">
        <f ca="1">IF(MG_3[//]="",MATCH(MG_3[Column3],[2]!db[NB NOTA_C_QTY],0),INDEX(Table1[//DB],MG_3[//]))</f>
        <v>433</v>
      </c>
      <c r="G101" s="4" t="str">
        <f ca="1">IF(MG_3[Column1]="",INDEX(Table1[NB BM],MG_3[//]),MG_3[[#This Row],[Column1]])</f>
        <v>Gunting JK SC-828</v>
      </c>
      <c r="H101" t="str">
        <f ca="1">INDEX(Table1[QTY/ CTN],MG_3[//])</f>
        <v>12 LSN</v>
      </c>
      <c r="I101" s="4" t="str">
        <f ca="1">INDEX(Table1[FAKTUR],MG_3[//])</f>
        <v>ARTO MORO</v>
      </c>
      <c r="J101" s="4" t="str">
        <f ca="1">INDEX(Table1[SUPPLIER],MG_3[//])</f>
        <v>ATALI</v>
      </c>
      <c r="K101" s="2">
        <f ca="1">IF(MG_3[//]="",0,INDEX(Table1[CTN_MG_3],MG_3[//]))</f>
        <v>2</v>
      </c>
      <c r="L101" s="2" t="str">
        <f ca="1">IF(MG_3[//]="","",INDEX(Table1[QTY_ECER_MG_3],MG_3[[#This Row],[//]])&amp;" "&amp;INDEX(Table1[STN_ECER_MG_3],MG_3[[#This Row],[//]]))</f>
        <v xml:space="preserve"> </v>
      </c>
      <c r="M101" s="4"/>
      <c r="N101" s="4"/>
      <c r="O101" s="2">
        <f ca="1">SUM(MG_3[[#This Row],[MASUK]]-SUM(MG_3[[#This Row],[KELUAR]:[BONGKAR]]))</f>
        <v>2</v>
      </c>
      <c r="Q101" s="2" t="str">
        <f ca="1">LOWER(SUBSTITUTE(SUBSTITUTE(SUBSTITUTE(SUBSTITUTE(SUBSTITUTE(SUBSTITUTE(SUBSTITUTE(SUBSTITUTE(SUBSTITUTE(MG_3[NAMA BARANG]&amp;MG_3[QTY/ CTN]," ",),".",""),"-",""),"(",""),")",""),",",""),"/",""),"""",""),"+",""))</f>
        <v>guntingjksc82812lsn</v>
      </c>
    </row>
    <row r="102" spans="1:17" x14ac:dyDescent="0.25">
      <c r="A102">
        <v>101</v>
      </c>
      <c r="B102" s="4">
        <f ca="1">IF(MG_3[ID_3]="","",MATCH(MG_3[ID_3],Table1[ID_3],0))</f>
        <v>418</v>
      </c>
      <c r="C102" s="4" t="e">
        <f ca="1">MATCH(MG_3[Column3],#REF!,0)</f>
        <v>#REF!</v>
      </c>
      <c r="D102" s="4">
        <f ca="1">IF(MG_3[//]="",MATCH(MG_3[Column3],[2]!db[NB NOTA_C_QTY],0),INDEX(Table1[//DB],MG_3[//]))</f>
        <v>437</v>
      </c>
      <c r="G102" s="4" t="str">
        <f ca="1">IF(MG_3[Column1]="",INDEX(Table1[NB BM],MG_3[//]),MG_3[[#This Row],[Column1]])</f>
        <v>Gunting JK SC-848</v>
      </c>
      <c r="H102" t="str">
        <f ca="1">INDEX(Table1[QTY/ CTN],MG_3[//])</f>
        <v>12 LSN</v>
      </c>
      <c r="I102" s="4" t="str">
        <f ca="1">INDEX(Table1[FAKTUR],MG_3[//])</f>
        <v>ARTO MORO</v>
      </c>
      <c r="J102" s="4" t="str">
        <f ca="1">INDEX(Table1[SUPPLIER],MG_3[//])</f>
        <v>ATALI</v>
      </c>
      <c r="K102" s="2">
        <f ca="1">IF(MG_3[//]="",0,INDEX(Table1[CTN_MG_3],MG_3[//]))</f>
        <v>2</v>
      </c>
      <c r="L102" s="2" t="str">
        <f ca="1">IF(MG_3[//]="","",INDEX(Table1[QTY_ECER_MG_3],MG_3[[#This Row],[//]])&amp;" "&amp;INDEX(Table1[STN_ECER_MG_3],MG_3[[#This Row],[//]]))</f>
        <v xml:space="preserve"> </v>
      </c>
      <c r="M102" s="4"/>
      <c r="N102" s="4"/>
      <c r="O102" s="2">
        <f ca="1">SUM(MG_3[[#This Row],[MASUK]]-SUM(MG_3[[#This Row],[KELUAR]:[BONGKAR]]))</f>
        <v>2</v>
      </c>
      <c r="Q102" s="2" t="str">
        <f ca="1">LOWER(SUBSTITUTE(SUBSTITUTE(SUBSTITUTE(SUBSTITUTE(SUBSTITUTE(SUBSTITUTE(SUBSTITUTE(SUBSTITUTE(SUBSTITUTE(MG_3[NAMA BARANG]&amp;MG_3[QTY/ CTN]," ",),".",""),"-",""),"(",""),")",""),",",""),"/",""),"""",""),"+",""))</f>
        <v>guntingjksc84812lsn</v>
      </c>
    </row>
    <row r="103" spans="1:17" x14ac:dyDescent="0.25">
      <c r="A103">
        <v>102</v>
      </c>
      <c r="B103" s="4">
        <f ca="1">IF(MG_3[ID_3]="","",MATCH(MG_3[ID_3],Table1[ID_3],0))</f>
        <v>419</v>
      </c>
      <c r="C103" s="4" t="e">
        <f ca="1">MATCH(MG_3[Column3],#REF!,0)</f>
        <v>#REF!</v>
      </c>
      <c r="D103" s="4">
        <f ca="1">IF(MG_3[//]="",MATCH(MG_3[Column3],[2]!db[NB NOTA_C_QTY],0),INDEX(Table1[//DB],MG_3[//]))</f>
        <v>453</v>
      </c>
      <c r="G103" s="4" t="str">
        <f ca="1">IF(MG_3[Column1]="",INDEX(Table1[NB BM],MG_3[//]),MG_3[[#This Row],[Column1]])</f>
        <v>Isi cutter JK L-150M MH</v>
      </c>
      <c r="H103" t="str">
        <f ca="1">INDEX(Table1[QTY/ CTN],MG_3[//])</f>
        <v>40 LSN</v>
      </c>
      <c r="I103" s="4" t="str">
        <f ca="1">INDEX(Table1[FAKTUR],MG_3[//])</f>
        <v>ARTO MORO</v>
      </c>
      <c r="J103" s="4" t="str">
        <f ca="1">INDEX(Table1[SUPPLIER],MG_3[//])</f>
        <v>ATALI</v>
      </c>
      <c r="K103" s="2">
        <f ca="1">IF(MG_3[//]="",0,INDEX(Table1[CTN_MG_3],MG_3[//]))</f>
        <v>1</v>
      </c>
      <c r="L103" s="2" t="str">
        <f ca="1">IF(MG_3[//]="","",INDEX(Table1[QTY_ECER_MG_3],MG_3[[#This Row],[//]])&amp;" "&amp;INDEX(Table1[STN_ECER_MG_3],MG_3[[#This Row],[//]]))</f>
        <v xml:space="preserve"> </v>
      </c>
      <c r="M103" s="4"/>
      <c r="N103" s="4"/>
      <c r="O103" s="2">
        <f ca="1">SUM(MG_3[[#This Row],[MASUK]]-SUM(MG_3[[#This Row],[KELUAR]:[BONGKAR]]))</f>
        <v>1</v>
      </c>
      <c r="Q103" s="2" t="str">
        <f ca="1">LOWER(SUBSTITUTE(SUBSTITUTE(SUBSTITUTE(SUBSTITUTE(SUBSTITUTE(SUBSTITUTE(SUBSTITUTE(SUBSTITUTE(SUBSTITUTE(MG_3[NAMA BARANG]&amp;MG_3[QTY/ CTN]," ",),".",""),"-",""),"(",""),")",""),",",""),"/",""),"""",""),"+",""))</f>
        <v>isicutterjkl150mmh40lsn</v>
      </c>
    </row>
    <row r="104" spans="1:17" x14ac:dyDescent="0.25">
      <c r="A104">
        <v>103</v>
      </c>
      <c r="B104" s="4">
        <f ca="1">IF(MG_3[ID_3]="","",MATCH(MG_3[ID_3],Table1[ID_3],0))</f>
        <v>420</v>
      </c>
      <c r="C104" s="4" t="e">
        <f ca="1">MATCH(MG_3[Column3],#REF!,0)</f>
        <v>#REF!</v>
      </c>
      <c r="D104" s="4">
        <f ca="1">IF(MG_3[//]="",MATCH(MG_3[Column3],[2]!db[NB NOTA_C_QTY],0),INDEX(Table1[//DB],MG_3[//]))</f>
        <v>947</v>
      </c>
      <c r="G104" s="4" t="str">
        <f ca="1">IF(MG_3[Column1]="",INDEX(Table1[NB BM],MG_3[//]),MG_3[[#This Row],[Column1]])</f>
        <v>Tipe-ex JK CT-522 PTL</v>
      </c>
      <c r="H104" t="str">
        <f ca="1">INDEX(Table1[QTY/ CTN],MG_3[//])</f>
        <v>60 LSN</v>
      </c>
      <c r="I104" s="4" t="str">
        <f ca="1">INDEX(Table1[FAKTUR],MG_3[//])</f>
        <v>ARTO MORO</v>
      </c>
      <c r="J104" s="4" t="str">
        <f ca="1">INDEX(Table1[SUPPLIER],MG_3[//])</f>
        <v>ATALI</v>
      </c>
      <c r="K104" s="2">
        <f ca="1">IF(MG_3[//]="",0,INDEX(Table1[CTN_MG_3],MG_3[//]))</f>
        <v>1</v>
      </c>
      <c r="L104" s="2" t="str">
        <f ca="1">IF(MG_3[//]="","",INDEX(Table1[QTY_ECER_MG_3],MG_3[[#This Row],[//]])&amp;" "&amp;INDEX(Table1[STN_ECER_MG_3],MG_3[[#This Row],[//]]))</f>
        <v xml:space="preserve"> </v>
      </c>
      <c r="M104" s="4"/>
      <c r="N104" s="4"/>
      <c r="O104" s="2">
        <f ca="1">SUM(MG_3[[#This Row],[MASUK]]-SUM(MG_3[[#This Row],[KELUAR]:[BONGKAR]]))</f>
        <v>1</v>
      </c>
      <c r="Q104" s="2" t="str">
        <f ca="1">LOWER(SUBSTITUTE(SUBSTITUTE(SUBSTITUTE(SUBSTITUTE(SUBSTITUTE(SUBSTITUTE(SUBSTITUTE(SUBSTITUTE(SUBSTITUTE(MG_3[NAMA BARANG]&amp;MG_3[QTY/ CTN]," ",),".",""),"-",""),"(",""),")",""),",",""),"/",""),"""",""),"+",""))</f>
        <v>tipeexjkct522ptl60lsn</v>
      </c>
    </row>
    <row r="105" spans="1:17" x14ac:dyDescent="0.25">
      <c r="A105">
        <v>104</v>
      </c>
      <c r="B105" s="4">
        <f ca="1">IF(MG_3[ID_3]="","",MATCH(MG_3[ID_3],Table1[ID_3],0))</f>
        <v>421</v>
      </c>
      <c r="C105" s="4" t="e">
        <f ca="1">MATCH(MG_3[Column3],#REF!,0)</f>
        <v>#REF!</v>
      </c>
      <c r="D105" s="4">
        <f ca="1">IF(MG_3[//]="",MATCH(MG_3[Column3],[2]!db[NB NOTA_C_QTY],0),INDEX(Table1[//DB],MG_3[//]))</f>
        <v>345</v>
      </c>
      <c r="G105" s="4" t="str">
        <f ca="1">IF(MG_3[Column1]="",INDEX(Table1[NB BM],MG_3[//]),MG_3[[#This Row],[Column1]])</f>
        <v>Dispenser JK TD-103</v>
      </c>
      <c r="H105" t="str">
        <f ca="1">INDEX(Table1[QTY/ CTN],MG_3[//])</f>
        <v>24 PCS</v>
      </c>
      <c r="I105" s="4" t="str">
        <f ca="1">INDEX(Table1[FAKTUR],MG_3[//])</f>
        <v>ARTO MORO</v>
      </c>
      <c r="J105" s="4" t="str">
        <f ca="1">INDEX(Table1[SUPPLIER],MG_3[//])</f>
        <v>ATALI</v>
      </c>
      <c r="K105" s="2">
        <f ca="1">IF(MG_3[//]="",0,INDEX(Table1[CTN_MG_3],MG_3[//]))</f>
        <v>2</v>
      </c>
      <c r="L105" s="2" t="str">
        <f ca="1">IF(MG_3[//]="","",INDEX(Table1[QTY_ECER_MG_3],MG_3[[#This Row],[//]])&amp;" "&amp;INDEX(Table1[STN_ECER_MG_3],MG_3[[#This Row],[//]]))</f>
        <v xml:space="preserve"> </v>
      </c>
      <c r="M105" s="4"/>
      <c r="N105" s="4"/>
      <c r="O105" s="2">
        <f ca="1">SUM(MG_3[[#This Row],[MASUK]]-SUM(MG_3[[#This Row],[KELUAR]:[BONGKAR]]))</f>
        <v>2</v>
      </c>
      <c r="Q105" s="2" t="str">
        <f ca="1">LOWER(SUBSTITUTE(SUBSTITUTE(SUBSTITUTE(SUBSTITUTE(SUBSTITUTE(SUBSTITUTE(SUBSTITUTE(SUBSTITUTE(SUBSTITUTE(MG_3[NAMA BARANG]&amp;MG_3[QTY/ CTN]," ",),".",""),"-",""),"(",""),")",""),",",""),"/",""),"""",""),"+",""))</f>
        <v>dispenserjktd10324pcs</v>
      </c>
    </row>
    <row r="106" spans="1:17" x14ac:dyDescent="0.25">
      <c r="A106">
        <v>105</v>
      </c>
      <c r="B106" s="4">
        <f ca="1">IF(MG_3[ID_3]="","",MATCH(MG_3[ID_3],Table1[ID_3],0))</f>
        <v>422</v>
      </c>
      <c r="C106" s="4" t="e">
        <f ca="1">MATCH(MG_3[Column3],#REF!,0)</f>
        <v>#REF!</v>
      </c>
      <c r="D106" s="4">
        <f ca="1">IF(MG_3[//]="",MATCH(MG_3[Column3],[2]!db[NB NOTA_C_QTY],0),INDEX(Table1[//DB],MG_3[//]))</f>
        <v>300</v>
      </c>
      <c r="G106" s="4" t="str">
        <f ca="1">IF(MG_3[Column1]="",INDEX(Table1[NB BM],MG_3[//]),MG_3[[#This Row],[Column1]])</f>
        <v>Crayon putar JK 12W Panjang</v>
      </c>
      <c r="H106" t="str">
        <f ca="1">INDEX(Table1[QTY/ CTN],MG_3[//])</f>
        <v>12 LSN</v>
      </c>
      <c r="I106" s="4" t="str">
        <f ca="1">INDEX(Table1[FAKTUR],MG_3[//])</f>
        <v>ARTO MORO</v>
      </c>
      <c r="J106" s="4" t="str">
        <f ca="1">INDEX(Table1[SUPPLIER],MG_3[//])</f>
        <v>ATALI</v>
      </c>
      <c r="K106" s="2">
        <f ca="1">IF(MG_3[//]="",0,INDEX(Table1[CTN_MG_3],MG_3[//]))</f>
        <v>2</v>
      </c>
      <c r="L106" s="2" t="str">
        <f ca="1">IF(MG_3[//]="","",INDEX(Table1[QTY_ECER_MG_3],MG_3[[#This Row],[//]])&amp;" "&amp;INDEX(Table1[STN_ECER_MG_3],MG_3[[#This Row],[//]]))</f>
        <v xml:space="preserve"> </v>
      </c>
      <c r="M106" s="4"/>
      <c r="N106" s="4"/>
      <c r="O106" s="2">
        <f ca="1">SUM(MG_3[[#This Row],[MASUK]]-SUM(MG_3[[#This Row],[KELUAR]:[BONGKAR]]))</f>
        <v>2</v>
      </c>
      <c r="Q106" s="2" t="str">
        <f ca="1">LOWER(SUBSTITUTE(SUBSTITUTE(SUBSTITUTE(SUBSTITUTE(SUBSTITUTE(SUBSTITUTE(SUBSTITUTE(SUBSTITUTE(SUBSTITUTE(MG_3[NAMA BARANG]&amp;MG_3[QTY/ CTN]," ",),".",""),"-",""),"(",""),")",""),",",""),"/",""),"""",""),"+",""))</f>
        <v>crayonputarjk12wpanjang12lsn</v>
      </c>
    </row>
    <row r="107" spans="1:17" x14ac:dyDescent="0.25">
      <c r="A107">
        <v>106</v>
      </c>
      <c r="B107" s="4">
        <f ca="1">IF(MG_3[ID_3]="","",MATCH(MG_3[ID_3],Table1[ID_3],0))</f>
        <v>423</v>
      </c>
      <c r="C107" s="4" t="e">
        <f ca="1">MATCH(MG_3[Column3],#REF!,0)</f>
        <v>#REF!</v>
      </c>
      <c r="D107" s="4">
        <f ca="1">IF(MG_3[//]="",MATCH(MG_3[Column3],[2]!db[NB NOTA_C_QTY],0),INDEX(Table1[//DB],MG_3[//]))</f>
        <v>934</v>
      </c>
      <c r="G107" s="4" t="str">
        <f ca="1">IF(MG_3[Column1]="",INDEX(Table1[NB BM],MG_3[//]),MG_3[[#This Row],[Column1]])</f>
        <v>Tipe-ex JK CF-S209</v>
      </c>
      <c r="H107" t="str">
        <f ca="1">INDEX(Table1[QTY/ CTN],MG_3[//])</f>
        <v>36 LSN</v>
      </c>
      <c r="I107" s="4" t="str">
        <f ca="1">INDEX(Table1[FAKTUR],MG_3[//])</f>
        <v>ARTO MORO</v>
      </c>
      <c r="J107" s="4" t="str">
        <f ca="1">INDEX(Table1[SUPPLIER],MG_3[//])</f>
        <v>ATALI</v>
      </c>
      <c r="K107" s="2">
        <f ca="1">IF(MG_3[//]="",0,INDEX(Table1[CTN_MG_3],MG_3[//]))</f>
        <v>1</v>
      </c>
      <c r="L107" s="2" t="str">
        <f ca="1">IF(MG_3[//]="","",INDEX(Table1[QTY_ECER_MG_3],MG_3[[#This Row],[//]])&amp;" "&amp;INDEX(Table1[STN_ECER_MG_3],MG_3[[#This Row],[//]]))</f>
        <v xml:space="preserve"> </v>
      </c>
      <c r="M107" s="4"/>
      <c r="N107" s="4"/>
      <c r="O107" s="2">
        <f ca="1">SUM(MG_3[[#This Row],[MASUK]]-SUM(MG_3[[#This Row],[KELUAR]:[BONGKAR]]))</f>
        <v>1</v>
      </c>
      <c r="Q107" s="2" t="str">
        <f ca="1">LOWER(SUBSTITUTE(SUBSTITUTE(SUBSTITUTE(SUBSTITUTE(SUBSTITUTE(SUBSTITUTE(SUBSTITUTE(SUBSTITUTE(SUBSTITUTE(MG_3[NAMA BARANG]&amp;MG_3[QTY/ CTN]," ",),".",""),"-",""),"(",""),")",""),",",""),"/",""),"""",""),"+",""))</f>
        <v>tipeexjkcfs20936lsn</v>
      </c>
    </row>
    <row r="108" spans="1:17" x14ac:dyDescent="0.25">
      <c r="A108">
        <v>107</v>
      </c>
      <c r="B108" s="4">
        <f ca="1">IF(MG_3[ID_3]="","",MATCH(MG_3[ID_3],Table1[ID_3],0))</f>
        <v>424</v>
      </c>
      <c r="C108" s="4" t="e">
        <f ca="1">MATCH(MG_3[Column3],#REF!,0)</f>
        <v>#REF!</v>
      </c>
      <c r="D108" s="4">
        <f ca="1">IF(MG_3[//]="",MATCH(MG_3[Column3],[2]!db[NB NOTA_C_QTY],0),INDEX(Table1[//DB],MG_3[//]))</f>
        <v>927</v>
      </c>
      <c r="G108" s="4" t="str">
        <f ca="1">IF(MG_3[Column1]="",INDEX(Table1[NB BM],MG_3[//]),MG_3[[#This Row],[Column1]])</f>
        <v>Tipe-ex JK CF-205 PT</v>
      </c>
      <c r="H108" t="str">
        <f ca="1">INDEX(Table1[QTY/ CTN],MG_3[//])</f>
        <v>48 LSN</v>
      </c>
      <c r="I108" s="4" t="str">
        <f ca="1">INDEX(Table1[FAKTUR],MG_3[//])</f>
        <v>ARTO MORO</v>
      </c>
      <c r="J108" s="4" t="str">
        <f ca="1">INDEX(Table1[SUPPLIER],MG_3[//])</f>
        <v>ATALI</v>
      </c>
      <c r="K108" s="2">
        <f ca="1">IF(MG_3[//]="",0,INDEX(Table1[CTN_MG_3],MG_3[//]))</f>
        <v>1</v>
      </c>
      <c r="L108" s="2" t="str">
        <f ca="1">IF(MG_3[//]="","",INDEX(Table1[QTY_ECER_MG_3],MG_3[[#This Row],[//]])&amp;" "&amp;INDEX(Table1[STN_ECER_MG_3],MG_3[[#This Row],[//]]))</f>
        <v xml:space="preserve"> </v>
      </c>
      <c r="M108" s="4"/>
      <c r="N108" s="4"/>
      <c r="O108" s="2">
        <f ca="1">SUM(MG_3[[#This Row],[MASUK]]-SUM(MG_3[[#This Row],[KELUAR]:[BONGKAR]]))</f>
        <v>1</v>
      </c>
      <c r="Q108" s="2" t="str">
        <f ca="1">LOWER(SUBSTITUTE(SUBSTITUTE(SUBSTITUTE(SUBSTITUTE(SUBSTITUTE(SUBSTITUTE(SUBSTITUTE(SUBSTITUTE(SUBSTITUTE(MG_3[NAMA BARANG]&amp;MG_3[QTY/ CTN]," ",),".",""),"-",""),"(",""),")",""),",",""),"/",""),"""",""),"+",""))</f>
        <v>tipeexjkcf205pt48lsn</v>
      </c>
    </row>
    <row r="109" spans="1:17" x14ac:dyDescent="0.25">
      <c r="A109">
        <v>108</v>
      </c>
      <c r="B109" s="4">
        <f ca="1">IF(MG_3[ID_3]="","",MATCH(MG_3[ID_3],Table1[ID_3],0))</f>
        <v>425</v>
      </c>
      <c r="C109" s="4" t="e">
        <f ca="1">MATCH(MG_3[Column3],#REF!,0)</f>
        <v>#REF!</v>
      </c>
      <c r="D109" s="4">
        <f ca="1">IF(MG_3[//]="",MATCH(MG_3[Column3],[2]!db[NB NOTA_C_QTY],0),INDEX(Table1[//DB],MG_3[//]))</f>
        <v>888</v>
      </c>
      <c r="G109" s="4" t="str">
        <f ca="1">IF(MG_3[Column1]="",INDEX(Table1[NB BM],MG_3[//]),MG_3[[#This Row],[Column1]])</f>
        <v>Stip JK 40 Ht</v>
      </c>
      <c r="H109" t="str">
        <f ca="1">INDEX(Table1[QTY/ CTN],MG_3[//])</f>
        <v>50 BOX (40 PCS)</v>
      </c>
      <c r="I109" s="4" t="str">
        <f ca="1">INDEX(Table1[FAKTUR],MG_3[//])</f>
        <v>ARTO MORO</v>
      </c>
      <c r="J109" s="4" t="str">
        <f ca="1">INDEX(Table1[SUPPLIER],MG_3[//])</f>
        <v>ATALI</v>
      </c>
      <c r="K109" s="2">
        <f ca="1">IF(MG_3[//]="",0,INDEX(Table1[CTN_MG_3],MG_3[//]))</f>
        <v>1</v>
      </c>
      <c r="L109" s="2" t="str">
        <f ca="1">IF(MG_3[//]="","",INDEX(Table1[QTY_ECER_MG_3],MG_3[[#This Row],[//]])&amp;" "&amp;INDEX(Table1[STN_ECER_MG_3],MG_3[[#This Row],[//]]))</f>
        <v xml:space="preserve"> </v>
      </c>
      <c r="M109" s="4"/>
      <c r="N109" s="4"/>
      <c r="O109" s="2">
        <f ca="1">SUM(MG_3[[#This Row],[MASUK]]-SUM(MG_3[[#This Row],[KELUAR]:[BONGKAR]]))</f>
        <v>1</v>
      </c>
      <c r="Q109" s="2" t="str">
        <f ca="1">LOWER(SUBSTITUTE(SUBSTITUTE(SUBSTITUTE(SUBSTITUTE(SUBSTITUTE(SUBSTITUTE(SUBSTITUTE(SUBSTITUTE(SUBSTITUTE(MG_3[NAMA BARANG]&amp;MG_3[QTY/ CTN]," ",),".",""),"-",""),"(",""),")",""),",",""),"/",""),"""",""),"+",""))</f>
        <v>stipjk40ht50box40pcs</v>
      </c>
    </row>
    <row r="110" spans="1:17" x14ac:dyDescent="0.25">
      <c r="A110">
        <v>109</v>
      </c>
      <c r="B110" s="4">
        <f ca="1">IF(MG_3[ID_3]="","",MATCH(MG_3[ID_3],Table1[ID_3],0))</f>
        <v>426</v>
      </c>
      <c r="C110" s="4" t="e">
        <f ca="1">MATCH(MG_3[Column3],#REF!,0)</f>
        <v>#REF!</v>
      </c>
      <c r="D110" s="4">
        <f ca="1">IF(MG_3[//]="",MATCH(MG_3[Column3],[2]!db[NB NOTA_C_QTY],0),INDEX(Table1[//DB],MG_3[//]))</f>
        <v>890</v>
      </c>
      <c r="G110" s="4" t="str">
        <f ca="1">IF(MG_3[Column1]="",INDEX(Table1[NB BM],MG_3[//]),MG_3[[#This Row],[Column1]])</f>
        <v>Stip JK 40 P</v>
      </c>
      <c r="H110" t="str">
        <f ca="1">INDEX(Table1[QTY/ CTN],MG_3[//])</f>
        <v>50 BOX (40 PCS)</v>
      </c>
      <c r="I110" s="4" t="str">
        <f ca="1">INDEX(Table1[FAKTUR],MG_3[//])</f>
        <v>ARTO MORO</v>
      </c>
      <c r="J110" s="4" t="str">
        <f ca="1">INDEX(Table1[SUPPLIER],MG_3[//])</f>
        <v>ATALI</v>
      </c>
      <c r="K110" s="2">
        <f ca="1">IF(MG_3[//]="",0,INDEX(Table1[CTN_MG_3],MG_3[//]))</f>
        <v>7</v>
      </c>
      <c r="L110" s="2" t="str">
        <f ca="1">IF(MG_3[//]="","",INDEX(Table1[QTY_ECER_MG_3],MG_3[[#This Row],[//]])&amp;" "&amp;INDEX(Table1[STN_ECER_MG_3],MG_3[[#This Row],[//]]))</f>
        <v xml:space="preserve"> </v>
      </c>
      <c r="M110" s="4"/>
      <c r="N110" s="4"/>
      <c r="O110" s="2">
        <f ca="1">SUM(MG_3[[#This Row],[MASUK]]-SUM(MG_3[[#This Row],[KELUAR]:[BONGKAR]]))</f>
        <v>7</v>
      </c>
      <c r="Q110" s="2" t="str">
        <f ca="1">LOWER(SUBSTITUTE(SUBSTITUTE(SUBSTITUTE(SUBSTITUTE(SUBSTITUTE(SUBSTITUTE(SUBSTITUTE(SUBSTITUTE(SUBSTITUTE(MG_3[NAMA BARANG]&amp;MG_3[QTY/ CTN]," ",),".",""),"-",""),"(",""),")",""),",",""),"/",""),"""",""),"+",""))</f>
        <v>stipjk40p50box40pcs</v>
      </c>
    </row>
    <row r="111" spans="1:17" x14ac:dyDescent="0.25">
      <c r="A111">
        <v>110</v>
      </c>
      <c r="B111" s="4">
        <f ca="1">IF(MG_3[ID_3]="","",MATCH(MG_3[ID_3],Table1[ID_3],0))</f>
        <v>427</v>
      </c>
      <c r="C111" s="4" t="e">
        <f ca="1">MATCH(MG_3[Column3],#REF!,0)</f>
        <v>#REF!</v>
      </c>
      <c r="D111" s="4">
        <f ca="1">IF(MG_3[//]="",MATCH(MG_3[Column3],[2]!db[NB NOTA_C_QTY],0),INDEX(Table1[//DB],MG_3[//]))</f>
        <v>945</v>
      </c>
      <c r="G111" s="4" t="str">
        <f ca="1">IF(MG_3[Column1]="",INDEX(Table1[NB BM],MG_3[//]),MG_3[[#This Row],[Column1]])</f>
        <v>Tipe-ex JK CT-520</v>
      </c>
      <c r="H111" t="str">
        <f ca="1">INDEX(Table1[QTY/ CTN],MG_3[//])</f>
        <v>360 PCS</v>
      </c>
      <c r="I111" s="4" t="str">
        <f ca="1">INDEX(Table1[FAKTUR],MG_3[//])</f>
        <v>ARTO MORO</v>
      </c>
      <c r="J111" s="4" t="str">
        <f ca="1">INDEX(Table1[SUPPLIER],MG_3[//])</f>
        <v>ATALI</v>
      </c>
      <c r="K111" s="2">
        <f ca="1">IF(MG_3[//]="",0,INDEX(Table1[CTN_MG_3],MG_3[//]))</f>
        <v>1</v>
      </c>
      <c r="L111" s="2" t="str">
        <f ca="1">IF(MG_3[//]="","",INDEX(Table1[QTY_ECER_MG_3],MG_3[[#This Row],[//]])&amp;" "&amp;INDEX(Table1[STN_ECER_MG_3],MG_3[[#This Row],[//]]))</f>
        <v xml:space="preserve"> </v>
      </c>
      <c r="M111" s="4"/>
      <c r="N111" s="4"/>
      <c r="O111" s="2">
        <f ca="1">SUM(MG_3[[#This Row],[MASUK]]-SUM(MG_3[[#This Row],[KELUAR]:[BONGKAR]]))</f>
        <v>1</v>
      </c>
      <c r="Q111" s="2" t="str">
        <f ca="1">LOWER(SUBSTITUTE(SUBSTITUTE(SUBSTITUTE(SUBSTITUTE(SUBSTITUTE(SUBSTITUTE(SUBSTITUTE(SUBSTITUTE(SUBSTITUTE(MG_3[NAMA BARANG]&amp;MG_3[QTY/ CTN]," ",),".",""),"-",""),"(",""),")",""),",",""),"/",""),"""",""),"+",""))</f>
        <v>tipeexjkct520360pcs</v>
      </c>
    </row>
    <row r="112" spans="1:17" x14ac:dyDescent="0.25">
      <c r="A112">
        <v>111</v>
      </c>
      <c r="B112" s="4">
        <f ca="1">IF(MG_3[ID_3]="","",MATCH(MG_3[ID_3],Table1[ID_3],0))</f>
        <v>428</v>
      </c>
      <c r="C112" s="4" t="e">
        <f ca="1">MATCH(MG_3[Column3],#REF!,0)</f>
        <v>#REF!</v>
      </c>
      <c r="D112" s="4">
        <f ca="1">IF(MG_3[//]="",MATCH(MG_3[Column3],[2]!db[NB NOTA_C_QTY],0),INDEX(Table1[//DB],MG_3[//]))</f>
        <v>949</v>
      </c>
      <c r="G112" s="4" t="str">
        <f ca="1">IF(MG_3[Column1]="",INDEX(Table1[NB BM],MG_3[//]),MG_3[[#This Row],[Column1]])</f>
        <v>Tipe-ex JK CT-533</v>
      </c>
      <c r="H112" t="str">
        <f ca="1">INDEX(Table1[QTY/ CTN],MG_3[//])</f>
        <v>40 LSN</v>
      </c>
      <c r="I112" s="4" t="str">
        <f ca="1">INDEX(Table1[FAKTUR],MG_3[//])</f>
        <v>ARTO MORO</v>
      </c>
      <c r="J112" s="4" t="str">
        <f ca="1">INDEX(Table1[SUPPLIER],MG_3[//])</f>
        <v>ATALI</v>
      </c>
      <c r="K112" s="2">
        <f ca="1">IF(MG_3[//]="",0,INDEX(Table1[CTN_MG_3],MG_3[//]))</f>
        <v>1</v>
      </c>
      <c r="L112" s="2" t="str">
        <f ca="1">IF(MG_3[//]="","",INDEX(Table1[QTY_ECER_MG_3],MG_3[[#This Row],[//]])&amp;" "&amp;INDEX(Table1[STN_ECER_MG_3],MG_3[[#This Row],[//]]))</f>
        <v xml:space="preserve"> </v>
      </c>
      <c r="M112" s="4"/>
      <c r="N112" s="4"/>
      <c r="O112" s="2">
        <f ca="1">SUM(MG_3[[#This Row],[MASUK]]-SUM(MG_3[[#This Row],[KELUAR]:[BONGKAR]]))</f>
        <v>1</v>
      </c>
      <c r="Q112" s="2" t="str">
        <f ca="1">LOWER(SUBSTITUTE(SUBSTITUTE(SUBSTITUTE(SUBSTITUTE(SUBSTITUTE(SUBSTITUTE(SUBSTITUTE(SUBSTITUTE(SUBSTITUTE(MG_3[NAMA BARANG]&amp;MG_3[QTY/ CTN]," ",),".",""),"-",""),"(",""),")",""),",",""),"/",""),"""",""),"+",""))</f>
        <v>tipeexjkct53340lsn</v>
      </c>
    </row>
    <row r="113" spans="1:17" x14ac:dyDescent="0.25">
      <c r="A113">
        <v>112</v>
      </c>
      <c r="B113" s="4">
        <f ca="1">IF(MG_3[ID_3]="","",MATCH(MG_3[ID_3],Table1[ID_3],0))</f>
        <v>429</v>
      </c>
      <c r="C113" s="4" t="e">
        <f ca="1">MATCH(MG_3[Column3],#REF!,0)</f>
        <v>#REF!</v>
      </c>
      <c r="D113" s="4">
        <f ca="1">IF(MG_3[//]="",MATCH(MG_3[Column3],[2]!db[NB NOTA_C_QTY],0),INDEX(Table1[//DB],MG_3[//]))</f>
        <v>712</v>
      </c>
      <c r="G113" s="4" t="str">
        <f ca="1">IF(MG_3[Column1]="",INDEX(Table1[NB BM],MG_3[//]),MG_3[[#This Row],[Column1]])</f>
        <v>Pensil JK P-93 2B</v>
      </c>
      <c r="H113" t="str">
        <f ca="1">INDEX(Table1[QTY/ CTN],MG_3[//])</f>
        <v>30 GRS</v>
      </c>
      <c r="I113" s="4" t="str">
        <f ca="1">INDEX(Table1[FAKTUR],MG_3[//])</f>
        <v>ARTO MORO</v>
      </c>
      <c r="J113" s="4" t="str">
        <f ca="1">INDEX(Table1[SUPPLIER],MG_3[//])</f>
        <v>ATALI</v>
      </c>
      <c r="K113" s="2">
        <f ca="1">IF(MG_3[//]="",0,INDEX(Table1[CTN_MG_3],MG_3[//]))</f>
        <v>2</v>
      </c>
      <c r="L113" s="2" t="str">
        <f ca="1">IF(MG_3[//]="","",INDEX(Table1[QTY_ECER_MG_3],MG_3[[#This Row],[//]])&amp;" "&amp;INDEX(Table1[STN_ECER_MG_3],MG_3[[#This Row],[//]]))</f>
        <v xml:space="preserve"> </v>
      </c>
      <c r="M113" s="4"/>
      <c r="N113" s="4"/>
      <c r="O113" s="2">
        <f ca="1">SUM(MG_3[[#This Row],[MASUK]]-SUM(MG_3[[#This Row],[KELUAR]:[BONGKAR]]))</f>
        <v>2</v>
      </c>
      <c r="Q113" s="2" t="str">
        <f ca="1">LOWER(SUBSTITUTE(SUBSTITUTE(SUBSTITUTE(SUBSTITUTE(SUBSTITUTE(SUBSTITUTE(SUBSTITUTE(SUBSTITUTE(SUBSTITUTE(MG_3[NAMA BARANG]&amp;MG_3[QTY/ CTN]," ",),".",""),"-",""),"(",""),")",""),",",""),"/",""),"""",""),"+",""))</f>
        <v>pensiljkp932b30grs</v>
      </c>
    </row>
    <row r="114" spans="1:17" x14ac:dyDescent="0.25">
      <c r="A114">
        <v>113</v>
      </c>
      <c r="B114" s="4">
        <f ca="1">IF(MG_3[ID_3]="","",MATCH(MG_3[ID_3],Table1[ID_3],0))</f>
        <v>430</v>
      </c>
      <c r="C114" s="4" t="e">
        <f ca="1">MATCH(MG_3[Column3],#REF!,0)</f>
        <v>#REF!</v>
      </c>
      <c r="D114" s="4">
        <f ca="1">IF(MG_3[//]="",MATCH(MG_3[Column3],[2]!db[NB NOTA_C_QTY],0),INDEX(Table1[//DB],MG_3[//]))</f>
        <v>144</v>
      </c>
      <c r="G114" s="4" t="str">
        <f ca="1">IF(MG_3[Column1]="",INDEX(Table1[NB BM],MG_3[//]),MG_3[[#This Row],[Column1]])</f>
        <v>Bp Gel JK GP-212 I-Diamond Hitam</v>
      </c>
      <c r="H114" t="str">
        <f ca="1">INDEX(Table1[QTY/ CTN],MG_3[//])</f>
        <v>144 LSN</v>
      </c>
      <c r="I114" s="4" t="str">
        <f ca="1">INDEX(Table1[FAKTUR],MG_3[//])</f>
        <v>ARTO MORO</v>
      </c>
      <c r="J114" s="4" t="str">
        <f ca="1">INDEX(Table1[SUPPLIER],MG_3[//])</f>
        <v>ATALI</v>
      </c>
      <c r="K114" s="2">
        <f ca="1">IF(MG_3[//]="",0,INDEX(Table1[CTN_MG_3],MG_3[//]))</f>
        <v>1</v>
      </c>
      <c r="L114" s="2" t="str">
        <f ca="1">IF(MG_3[//]="","",INDEX(Table1[QTY_ECER_MG_3],MG_3[[#This Row],[//]])&amp;" "&amp;INDEX(Table1[STN_ECER_MG_3],MG_3[[#This Row],[//]]))</f>
        <v xml:space="preserve"> </v>
      </c>
      <c r="M114" s="4"/>
      <c r="N114" s="4"/>
      <c r="O114" s="2">
        <f ca="1">SUM(MG_3[[#This Row],[MASUK]]-SUM(MG_3[[#This Row],[KELUAR]:[BONGKAR]]))</f>
        <v>1</v>
      </c>
      <c r="Q114" s="2" t="str">
        <f ca="1">LOWER(SUBSTITUTE(SUBSTITUTE(SUBSTITUTE(SUBSTITUTE(SUBSTITUTE(SUBSTITUTE(SUBSTITUTE(SUBSTITUTE(SUBSTITUTE(MG_3[NAMA BARANG]&amp;MG_3[QTY/ CTN]," ",),".",""),"-",""),"(",""),")",""),",",""),"/",""),"""",""),"+",""))</f>
        <v>bpgeljkgp212idiamondhitam144lsn</v>
      </c>
    </row>
    <row r="115" spans="1:17" x14ac:dyDescent="0.25">
      <c r="A115">
        <v>114</v>
      </c>
      <c r="B115" s="4">
        <f ca="1">IF(MG_3[ID_3]="","",MATCH(MG_3[ID_3],Table1[ID_3],0))</f>
        <v>431</v>
      </c>
      <c r="C115" s="4" t="e">
        <f ca="1">MATCH(MG_3[Column3],#REF!,0)</f>
        <v>#REF!</v>
      </c>
      <c r="D115" s="4">
        <f ca="1">IF(MG_3[//]="",MATCH(MG_3[Column3],[2]!db[NB NOTA_C_QTY],0),INDEX(Table1[//DB],MG_3[//]))</f>
        <v>206</v>
      </c>
      <c r="G115" s="4" t="str">
        <f ca="1">IF(MG_3[Column1]="",INDEX(Table1[NB BM],MG_3[//]),MG_3[[#This Row],[Column1]])</f>
        <v>Bp JK BP-273 Zeto hitam</v>
      </c>
      <c r="H115" t="str">
        <f ca="1">INDEX(Table1[QTY/ CTN],MG_3[//])</f>
        <v>144 LSN</v>
      </c>
      <c r="I115" s="4" t="str">
        <f ca="1">INDEX(Table1[FAKTUR],MG_3[//])</f>
        <v>ARTO MORO</v>
      </c>
      <c r="J115" s="4" t="str">
        <f ca="1">INDEX(Table1[SUPPLIER],MG_3[//])</f>
        <v>ATALI</v>
      </c>
      <c r="K115" s="2">
        <f ca="1">IF(MG_3[//]="",0,INDEX(Table1[CTN_MG_3],MG_3[//]))</f>
        <v>1</v>
      </c>
      <c r="L115" s="2" t="str">
        <f ca="1">IF(MG_3[//]="","",INDEX(Table1[QTY_ECER_MG_3],MG_3[[#This Row],[//]])&amp;" "&amp;INDEX(Table1[STN_ECER_MG_3],MG_3[[#This Row],[//]]))</f>
        <v xml:space="preserve"> </v>
      </c>
      <c r="M115" s="4"/>
      <c r="N115" s="4"/>
      <c r="O115" s="2">
        <f ca="1">SUM(MG_3[[#This Row],[MASUK]]-SUM(MG_3[[#This Row],[KELUAR]:[BONGKAR]]))</f>
        <v>1</v>
      </c>
      <c r="Q115" s="2" t="str">
        <f ca="1">LOWER(SUBSTITUTE(SUBSTITUTE(SUBSTITUTE(SUBSTITUTE(SUBSTITUTE(SUBSTITUTE(SUBSTITUTE(SUBSTITUTE(SUBSTITUTE(MG_3[NAMA BARANG]&amp;MG_3[QTY/ CTN]," ",),".",""),"-",""),"(",""),")",""),",",""),"/",""),"""",""),"+",""))</f>
        <v>bpjkbp273zetohitam144lsn</v>
      </c>
    </row>
    <row r="116" spans="1:17" x14ac:dyDescent="0.25">
      <c r="A116">
        <v>115</v>
      </c>
      <c r="B116" s="4">
        <f ca="1">IF(MG_3[ID_3]="","",MATCH(MG_3[ID_3],Table1[ID_3],0))</f>
        <v>432</v>
      </c>
      <c r="C116" s="4" t="e">
        <f ca="1">MATCH(MG_3[Column3],#REF!,0)</f>
        <v>#REF!</v>
      </c>
      <c r="D116" s="4">
        <f ca="1">IF(MG_3[//]="",MATCH(MG_3[Column3],[2]!db[NB NOTA_C_QTY],0),INDEX(Table1[//DB],MG_3[//]))</f>
        <v>202</v>
      </c>
      <c r="G116" s="4" t="str">
        <f ca="1">IF(MG_3[Column1]="",INDEX(Table1[NB BM],MG_3[//]),MG_3[[#This Row],[Column1]])</f>
        <v>Bp JK BP-248 Suma Hitam</v>
      </c>
      <c r="H116" t="str">
        <f ca="1">INDEX(Table1[QTY/ CTN],MG_3[//])</f>
        <v>144 LSN</v>
      </c>
      <c r="I116" s="4" t="str">
        <f ca="1">INDEX(Table1[FAKTUR],MG_3[//])</f>
        <v>ARTO MORO</v>
      </c>
      <c r="J116" s="4" t="str">
        <f ca="1">INDEX(Table1[SUPPLIER],MG_3[//])</f>
        <v>ATALI</v>
      </c>
      <c r="K116" s="2">
        <f ca="1">IF(MG_3[//]="",0,INDEX(Table1[CTN_MG_3],MG_3[//]))</f>
        <v>2</v>
      </c>
      <c r="L116" s="2" t="str">
        <f ca="1">IF(MG_3[//]="","",INDEX(Table1[QTY_ECER_MG_3],MG_3[[#This Row],[//]])&amp;" "&amp;INDEX(Table1[STN_ECER_MG_3],MG_3[[#This Row],[//]]))</f>
        <v xml:space="preserve"> </v>
      </c>
      <c r="M116" s="4"/>
      <c r="N116" s="4"/>
      <c r="O116" s="2">
        <f ca="1">SUM(MG_3[[#This Row],[MASUK]]-SUM(MG_3[[#This Row],[KELUAR]:[BONGKAR]]))</f>
        <v>2</v>
      </c>
      <c r="Q116" s="2" t="str">
        <f ca="1">LOWER(SUBSTITUTE(SUBSTITUTE(SUBSTITUTE(SUBSTITUTE(SUBSTITUTE(SUBSTITUTE(SUBSTITUTE(SUBSTITUTE(SUBSTITUTE(MG_3[NAMA BARANG]&amp;MG_3[QTY/ CTN]," ",),".",""),"-",""),"(",""),")",""),",",""),"/",""),"""",""),"+",""))</f>
        <v>bpjkbp248sumahitam144lsn</v>
      </c>
    </row>
    <row r="117" spans="1:17" x14ac:dyDescent="0.25">
      <c r="A117">
        <v>116</v>
      </c>
      <c r="B117" s="4">
        <f ca="1">IF(MG_3[ID_3]="","",MATCH(MG_3[ID_3],Table1[ID_3],0))</f>
        <v>433</v>
      </c>
      <c r="C117" s="4" t="e">
        <f ca="1">MATCH(MG_3[Column3],#REF!,0)</f>
        <v>#REF!</v>
      </c>
      <c r="D117" s="4">
        <f ca="1">IF(MG_3[//]="",MATCH(MG_3[Column3],[2]!db[NB NOTA_C_QTY],0),INDEX(Table1[//DB],MG_3[//]))</f>
        <v>847</v>
      </c>
      <c r="G117" s="4" t="str">
        <f ca="1">IF(MG_3[Column1]="",INDEX(Table1[NB BM],MG_3[//]),MG_3[[#This Row],[Column1]])</f>
        <v>Stand Pen JK PSGP-147 hitam</v>
      </c>
      <c r="H117" t="str">
        <f ca="1">INDEX(Table1[QTY/ CTN],MG_3[//])</f>
        <v>48 LSN</v>
      </c>
      <c r="I117" s="4" t="str">
        <f ca="1">INDEX(Table1[FAKTUR],MG_3[//])</f>
        <v>ARTO MORO</v>
      </c>
      <c r="J117" s="4" t="str">
        <f ca="1">INDEX(Table1[SUPPLIER],MG_3[//])</f>
        <v>ATALI</v>
      </c>
      <c r="K117" s="2">
        <f ca="1">IF(MG_3[//]="",0,INDEX(Table1[CTN_MG_3],MG_3[//]))</f>
        <v>1</v>
      </c>
      <c r="L117" s="2" t="str">
        <f ca="1">IF(MG_3[//]="","",INDEX(Table1[QTY_ECER_MG_3],MG_3[[#This Row],[//]])&amp;" "&amp;INDEX(Table1[STN_ECER_MG_3],MG_3[[#This Row],[//]]))</f>
        <v xml:space="preserve"> </v>
      </c>
      <c r="M117" s="4"/>
      <c r="N117" s="4"/>
      <c r="O117" s="2">
        <f ca="1">SUM(MG_3[[#This Row],[MASUK]]-SUM(MG_3[[#This Row],[KELUAR]:[BONGKAR]]))</f>
        <v>1</v>
      </c>
      <c r="Q117" s="2" t="str">
        <f ca="1">LOWER(SUBSTITUTE(SUBSTITUTE(SUBSTITUTE(SUBSTITUTE(SUBSTITUTE(SUBSTITUTE(SUBSTITUTE(SUBSTITUTE(SUBSTITUTE(MG_3[NAMA BARANG]&amp;MG_3[QTY/ CTN]," ",),".",""),"-",""),"(",""),")",""),",",""),"/",""),"""",""),"+",""))</f>
        <v>standpenjkpsgp147hitam48lsn</v>
      </c>
    </row>
    <row r="118" spans="1:17" x14ac:dyDescent="0.25">
      <c r="A118">
        <v>117</v>
      </c>
      <c r="B118" s="4">
        <f ca="1">IF(MG_3[ID_3]="","",MATCH(MG_3[ID_3],Table1[ID_3],0))</f>
        <v>434</v>
      </c>
      <c r="C118" s="4" t="e">
        <f ca="1">MATCH(MG_3[Column3],#REF!,0)</f>
        <v>#REF!</v>
      </c>
      <c r="D118" s="4">
        <f ca="1">IF(MG_3[//]="",MATCH(MG_3[Column3],[2]!db[NB NOTA_C_QTY],0),INDEX(Table1[//DB],MG_3[//]))</f>
        <v>344</v>
      </c>
      <c r="G118" s="4" t="str">
        <f ca="1">IF(MG_3[Column1]="",INDEX(Table1[NB BM],MG_3[//]),MG_3[[#This Row],[Column1]])</f>
        <v>Dispenser JK TD-102</v>
      </c>
      <c r="H118" t="str">
        <f ca="1">INDEX(Table1[QTY/ CTN],MG_3[//])</f>
        <v>24 PCS</v>
      </c>
      <c r="I118" s="4" t="str">
        <f ca="1">INDEX(Table1[FAKTUR],MG_3[//])</f>
        <v>ARTO MORO</v>
      </c>
      <c r="J118" s="4" t="str">
        <f ca="1">INDEX(Table1[SUPPLIER],MG_3[//])</f>
        <v>ATALI</v>
      </c>
      <c r="K118" s="2">
        <f ca="1">IF(MG_3[//]="",0,INDEX(Table1[CTN_MG_3],MG_3[//]))</f>
        <v>2</v>
      </c>
      <c r="L118" s="2" t="str">
        <f ca="1">IF(MG_3[//]="","",INDEX(Table1[QTY_ECER_MG_3],MG_3[[#This Row],[//]])&amp;" "&amp;INDEX(Table1[STN_ECER_MG_3],MG_3[[#This Row],[//]]))</f>
        <v xml:space="preserve"> </v>
      </c>
      <c r="M118" s="4"/>
      <c r="N118" s="4"/>
      <c r="O118" s="2">
        <f ca="1">SUM(MG_3[[#This Row],[MASUK]]-SUM(MG_3[[#This Row],[KELUAR]:[BONGKAR]]))</f>
        <v>2</v>
      </c>
      <c r="Q118" s="2" t="str">
        <f ca="1">LOWER(SUBSTITUTE(SUBSTITUTE(SUBSTITUTE(SUBSTITUTE(SUBSTITUTE(SUBSTITUTE(SUBSTITUTE(SUBSTITUTE(SUBSTITUTE(MG_3[NAMA BARANG]&amp;MG_3[QTY/ CTN]," ",),".",""),"-",""),"(",""),")",""),",",""),"/",""),"""",""),"+",""))</f>
        <v>dispenserjktd10224pcs</v>
      </c>
    </row>
    <row r="119" spans="1:17" x14ac:dyDescent="0.25">
      <c r="A119">
        <v>118</v>
      </c>
      <c r="B119" s="4">
        <f ca="1">IF(MG_3[ID_3]="","",MATCH(MG_3[ID_3],Table1[ID_3],0))</f>
        <v>435</v>
      </c>
      <c r="C119" s="4" t="e">
        <f ca="1">MATCH(MG_3[Column3],#REF!,0)</f>
        <v>#REF!</v>
      </c>
      <c r="D119" s="4">
        <f ca="1">IF(MG_3[//]="",MATCH(MG_3[Column3],[2]!db[NB NOTA_C_QTY],0),INDEX(Table1[//DB],MG_3[//]))</f>
        <v>342</v>
      </c>
      <c r="G119" s="4" t="str">
        <f ca="1">IF(MG_3[Column1]="",INDEX(Table1[NB BM],MG_3[//]),MG_3[[#This Row],[Column1]])</f>
        <v>Dispenser JK TD-09N</v>
      </c>
      <c r="H119" t="str">
        <f ca="1">INDEX(Table1[QTY/ CTN],MG_3[//])</f>
        <v>24 PCS</v>
      </c>
      <c r="I119" s="4" t="str">
        <f ca="1">INDEX(Table1[FAKTUR],MG_3[//])</f>
        <v>ARTO MORO</v>
      </c>
      <c r="J119" s="4" t="str">
        <f ca="1">INDEX(Table1[SUPPLIER],MG_3[//])</f>
        <v>ATALI</v>
      </c>
      <c r="K119" s="2">
        <f ca="1">IF(MG_3[//]="",0,INDEX(Table1[CTN_MG_3],MG_3[//]))</f>
        <v>2</v>
      </c>
      <c r="L119" s="2" t="str">
        <f ca="1">IF(MG_3[//]="","",INDEX(Table1[QTY_ECER_MG_3],MG_3[[#This Row],[//]])&amp;" "&amp;INDEX(Table1[STN_ECER_MG_3],MG_3[[#This Row],[//]]))</f>
        <v xml:space="preserve"> </v>
      </c>
      <c r="M119" s="4"/>
      <c r="N119" s="4"/>
      <c r="O119" s="2">
        <f ca="1">SUM(MG_3[[#This Row],[MASUK]]-SUM(MG_3[[#This Row],[KELUAR]:[BONGKAR]]))</f>
        <v>2</v>
      </c>
      <c r="Q119" s="2" t="str">
        <f ca="1">LOWER(SUBSTITUTE(SUBSTITUTE(SUBSTITUTE(SUBSTITUTE(SUBSTITUTE(SUBSTITUTE(SUBSTITUTE(SUBSTITUTE(SUBSTITUTE(MG_3[NAMA BARANG]&amp;MG_3[QTY/ CTN]," ",),".",""),"-",""),"(",""),")",""),",",""),"/",""),"""",""),"+",""))</f>
        <v>dispenserjktd09n24pcs</v>
      </c>
    </row>
    <row r="120" spans="1:17" x14ac:dyDescent="0.25">
      <c r="A120">
        <v>119</v>
      </c>
      <c r="B120" s="4">
        <f ca="1">IF(MG_3[ID_3]="","",MATCH(MG_3[ID_3],Table1[ID_3],0))</f>
        <v>436</v>
      </c>
      <c r="C120" s="4" t="e">
        <f ca="1">MATCH(MG_3[Column3],#REF!,0)</f>
        <v>#REF!</v>
      </c>
      <c r="D120" s="4">
        <f ca="1">IF(MG_3[//]="",MATCH(MG_3[Column3],[2]!db[NB NOTA_C_QTY],0),INDEX(Table1[//DB],MG_3[//]))</f>
        <v>347</v>
      </c>
      <c r="G120" s="4" t="str">
        <f ca="1">IF(MG_3[Column1]="",INDEX(Table1[NB BM],MG_3[//]),MG_3[[#This Row],[Column1]])</f>
        <v>Dispenser JK TD-2H</v>
      </c>
      <c r="H120" t="str">
        <f ca="1">INDEX(Table1[QTY/ CTN],MG_3[//])</f>
        <v>24 PCS</v>
      </c>
      <c r="I120" s="4" t="str">
        <f ca="1">INDEX(Table1[FAKTUR],MG_3[//])</f>
        <v>ARTO MORO</v>
      </c>
      <c r="J120" s="4" t="str">
        <f ca="1">INDEX(Table1[SUPPLIER],MG_3[//])</f>
        <v>ATALI</v>
      </c>
      <c r="K120" s="2">
        <f ca="1">IF(MG_3[//]="",0,INDEX(Table1[CTN_MG_3],MG_3[//]))</f>
        <v>2</v>
      </c>
      <c r="L120" s="2" t="str">
        <f ca="1">IF(MG_3[//]="","",INDEX(Table1[QTY_ECER_MG_3],MG_3[[#This Row],[//]])&amp;" "&amp;INDEX(Table1[STN_ECER_MG_3],MG_3[[#This Row],[//]]))</f>
        <v xml:space="preserve"> </v>
      </c>
      <c r="M120" s="4"/>
      <c r="N120" s="4"/>
      <c r="O120" s="2">
        <f ca="1">SUM(MG_3[[#This Row],[MASUK]]-SUM(MG_3[[#This Row],[KELUAR]:[BONGKAR]]))</f>
        <v>2</v>
      </c>
      <c r="Q120" s="2" t="str">
        <f ca="1">LOWER(SUBSTITUTE(SUBSTITUTE(SUBSTITUTE(SUBSTITUTE(SUBSTITUTE(SUBSTITUTE(SUBSTITUTE(SUBSTITUTE(SUBSTITUTE(MG_3[NAMA BARANG]&amp;MG_3[QTY/ CTN]," ",),".",""),"-",""),"(",""),")",""),",",""),"/",""),"""",""),"+",""))</f>
        <v>dispenserjktd2h24pcs</v>
      </c>
    </row>
    <row r="121" spans="1:17" x14ac:dyDescent="0.25">
      <c r="A121">
        <v>120</v>
      </c>
      <c r="B121" s="4">
        <f ca="1">IF(MG_3[ID_3]="","",MATCH(MG_3[ID_3],Table1[ID_3],0))</f>
        <v>437</v>
      </c>
      <c r="C121" s="4" t="e">
        <f ca="1">MATCH(MG_3[Column3],#REF!,0)</f>
        <v>#REF!</v>
      </c>
      <c r="D121" s="4">
        <f ca="1">IF(MG_3[//]="",MATCH(MG_3[Column3],[2]!db[NB NOTA_C_QTY],0),INDEX(Table1[//DB],MG_3[//]))</f>
        <v>309</v>
      </c>
      <c r="G121" s="4" t="str">
        <f ca="1">IF(MG_3[Column1]="",INDEX(Table1[NB BM],MG_3[//]),MG_3[[#This Row],[Column1]])</f>
        <v>Cutter JK CU-10 BC</v>
      </c>
      <c r="H121" t="str">
        <f ca="1">INDEX(Table1[QTY/ CTN],MG_3[//])</f>
        <v>24 LSN</v>
      </c>
      <c r="I121" s="4" t="str">
        <f ca="1">INDEX(Table1[FAKTUR],MG_3[//])</f>
        <v>ARTO MORO</v>
      </c>
      <c r="J121" s="4" t="str">
        <f ca="1">INDEX(Table1[SUPPLIER],MG_3[//])</f>
        <v>ATALI</v>
      </c>
      <c r="K121" s="2">
        <f ca="1">IF(MG_3[//]="",0,INDEX(Table1[CTN_MG_3],MG_3[//]))</f>
        <v>1</v>
      </c>
      <c r="L121" s="2" t="str">
        <f ca="1">IF(MG_3[//]="","",INDEX(Table1[QTY_ECER_MG_3],MG_3[[#This Row],[//]])&amp;" "&amp;INDEX(Table1[STN_ECER_MG_3],MG_3[[#This Row],[//]]))</f>
        <v xml:space="preserve"> </v>
      </c>
      <c r="M121" s="4"/>
      <c r="N121" s="4"/>
      <c r="O121" s="2">
        <f ca="1">SUM(MG_3[[#This Row],[MASUK]]-SUM(MG_3[[#This Row],[KELUAR]:[BONGKAR]]))</f>
        <v>1</v>
      </c>
      <c r="Q121" s="2" t="str">
        <f ca="1">LOWER(SUBSTITUTE(SUBSTITUTE(SUBSTITUTE(SUBSTITUTE(SUBSTITUTE(SUBSTITUTE(SUBSTITUTE(SUBSTITUTE(SUBSTITUTE(MG_3[NAMA BARANG]&amp;MG_3[QTY/ CTN]," ",),".",""),"-",""),"(",""),")",""),",",""),"/",""),"""",""),"+",""))</f>
        <v>cutterjkcu10bc24lsn</v>
      </c>
    </row>
    <row r="122" spans="1:17" x14ac:dyDescent="0.25">
      <c r="A122">
        <v>121</v>
      </c>
      <c r="B122" s="4">
        <f ca="1">IF(MG_3[ID_3]="","",MATCH(MG_3[ID_3],Table1[ID_3],0))</f>
        <v>438</v>
      </c>
      <c r="C122" s="4" t="e">
        <f ca="1">MATCH(MG_3[Column3],#REF!,0)</f>
        <v>#REF!</v>
      </c>
      <c r="D122" s="4">
        <f ca="1">IF(MG_3[//]="",MATCH(MG_3[Column3],[2]!db[NB NOTA_C_QTY],0),INDEX(Table1[//DB],MG_3[//]))</f>
        <v>555</v>
      </c>
      <c r="G122" s="4" t="str">
        <f ca="1">IF(MG_3[Column1]="",INDEX(Table1[NB BM],MG_3[//]),MG_3[[#This Row],[Column1]])</f>
        <v>Lem Stick JK GS-104</v>
      </c>
      <c r="H122" t="str">
        <f ca="1">INDEX(Table1[QTY/ CTN],MG_3[//])</f>
        <v>36 BOX (24 PCS)</v>
      </c>
      <c r="I122" s="4" t="str">
        <f ca="1">INDEX(Table1[FAKTUR],MG_3[//])</f>
        <v>ARTO MORO</v>
      </c>
      <c r="J122" s="4" t="str">
        <f ca="1">INDEX(Table1[SUPPLIER],MG_3[//])</f>
        <v>ATALI</v>
      </c>
      <c r="K122" s="2">
        <f ca="1">IF(MG_3[//]="",0,INDEX(Table1[CTN_MG_3],MG_3[//]))</f>
        <v>1</v>
      </c>
      <c r="L122" s="2" t="str">
        <f ca="1">IF(MG_3[//]="","",INDEX(Table1[QTY_ECER_MG_3],MG_3[[#This Row],[//]])&amp;" "&amp;INDEX(Table1[STN_ECER_MG_3],MG_3[[#This Row],[//]]))</f>
        <v xml:space="preserve"> </v>
      </c>
      <c r="M122" s="4"/>
      <c r="N122" s="4"/>
      <c r="O122" s="2">
        <f ca="1">SUM(MG_3[[#This Row],[MASUK]]-SUM(MG_3[[#This Row],[KELUAR]:[BONGKAR]]))</f>
        <v>1</v>
      </c>
      <c r="Q122" s="2" t="str">
        <f ca="1">LOWER(SUBSTITUTE(SUBSTITUTE(SUBSTITUTE(SUBSTITUTE(SUBSTITUTE(SUBSTITUTE(SUBSTITUTE(SUBSTITUTE(SUBSTITUTE(MG_3[NAMA BARANG]&amp;MG_3[QTY/ CTN]," ",),".",""),"-",""),"(",""),")",""),",",""),"/",""),"""",""),"+",""))</f>
        <v>lemstickjkgs10436box24pcs</v>
      </c>
    </row>
    <row r="123" spans="1:17" x14ac:dyDescent="0.25">
      <c r="A123">
        <v>122</v>
      </c>
      <c r="B123" s="4">
        <f ca="1">IF(MG_3[ID_3]="","",MATCH(MG_3[ID_3],Table1[ID_3],0))</f>
        <v>439</v>
      </c>
      <c r="C123" s="4" t="e">
        <f ca="1">MATCH(MG_3[Column3],#REF!,0)</f>
        <v>#REF!</v>
      </c>
      <c r="D123" s="4">
        <f ca="1">IF(MG_3[//]="",MATCH(MG_3[Column3],[2]!db[NB NOTA_C_QTY],0),INDEX(Table1[//DB],MG_3[//]))</f>
        <v>552</v>
      </c>
      <c r="G123" s="4" t="str">
        <f ca="1">IF(MG_3[Column1]="",INDEX(Table1[NB BM],MG_3[//]),MG_3[[#This Row],[Column1]])</f>
        <v>Lem Stick JK GS-100</v>
      </c>
      <c r="H123" t="str">
        <f ca="1">INDEX(Table1[QTY/ CTN],MG_3[//])</f>
        <v>36 BOX (24 PCS)</v>
      </c>
      <c r="I123" s="4" t="str">
        <f ca="1">INDEX(Table1[FAKTUR],MG_3[//])</f>
        <v>ARTO MORO</v>
      </c>
      <c r="J123" s="4" t="str">
        <f ca="1">INDEX(Table1[SUPPLIER],MG_3[//])</f>
        <v>ATALI</v>
      </c>
      <c r="K123" s="2">
        <f ca="1">IF(MG_3[//]="",0,INDEX(Table1[CTN_MG_3],MG_3[//]))</f>
        <v>1</v>
      </c>
      <c r="L123" s="2" t="str">
        <f ca="1">IF(MG_3[//]="","",INDEX(Table1[QTY_ECER_MG_3],MG_3[[#This Row],[//]])&amp;" "&amp;INDEX(Table1[STN_ECER_MG_3],MG_3[[#This Row],[//]]))</f>
        <v xml:space="preserve"> </v>
      </c>
      <c r="M123" s="4"/>
      <c r="N123" s="4"/>
      <c r="O123" s="2">
        <f ca="1">SUM(MG_3[[#This Row],[MASUK]]-SUM(MG_3[[#This Row],[KELUAR]:[BONGKAR]]))</f>
        <v>1</v>
      </c>
      <c r="Q123" s="2" t="str">
        <f ca="1">LOWER(SUBSTITUTE(SUBSTITUTE(SUBSTITUTE(SUBSTITUTE(SUBSTITUTE(SUBSTITUTE(SUBSTITUTE(SUBSTITUTE(SUBSTITUTE(MG_3[NAMA BARANG]&amp;MG_3[QTY/ CTN]," ",),".",""),"-",""),"(",""),")",""),",",""),"/",""),"""",""),"+",""))</f>
        <v>lemstickjkgs10036box24pcs</v>
      </c>
    </row>
    <row r="124" spans="1:17" x14ac:dyDescent="0.25">
      <c r="A124">
        <v>123</v>
      </c>
      <c r="B124" s="4">
        <f ca="1">IF(MG_3[ID_3]="","",MATCH(MG_3[ID_3],Table1[ID_3],0))</f>
        <v>440</v>
      </c>
      <c r="C124" s="4" t="e">
        <f ca="1">MATCH(MG_3[Column3],#REF!,0)</f>
        <v>#REF!</v>
      </c>
      <c r="D124" s="4">
        <f ca="1">IF(MG_3[//]="",MATCH(MG_3[Column3],[2]!db[NB NOTA_C_QTY],0),INDEX(Table1[//DB],MG_3[//]))</f>
        <v>934</v>
      </c>
      <c r="G124" s="4" t="str">
        <f ca="1">IF(MG_3[Column1]="",INDEX(Table1[NB BM],MG_3[//]),MG_3[[#This Row],[Column1]])</f>
        <v>Tipe-ex JK CF-S209</v>
      </c>
      <c r="H124" t="str">
        <f ca="1">INDEX(Table1[QTY/ CTN],MG_3[//])</f>
        <v>36 LSN</v>
      </c>
      <c r="I124" s="4" t="str">
        <f ca="1">INDEX(Table1[FAKTUR],MG_3[//])</f>
        <v>ARTO MORO</v>
      </c>
      <c r="J124" s="4" t="str">
        <f ca="1">INDEX(Table1[SUPPLIER],MG_3[//])</f>
        <v>ATALI</v>
      </c>
      <c r="K124" s="2">
        <f ca="1">IF(MG_3[//]="",0,INDEX(Table1[CTN_MG_3],MG_3[//]))</f>
        <v>1</v>
      </c>
      <c r="L124" s="2" t="str">
        <f ca="1">IF(MG_3[//]="","",INDEX(Table1[QTY_ECER_MG_3],MG_3[[#This Row],[//]])&amp;" "&amp;INDEX(Table1[STN_ECER_MG_3],MG_3[[#This Row],[//]]))</f>
        <v xml:space="preserve"> </v>
      </c>
      <c r="M124" s="4"/>
      <c r="N124" s="4"/>
      <c r="O124" s="2">
        <f ca="1">SUM(MG_3[[#This Row],[MASUK]]-SUM(MG_3[[#This Row],[KELUAR]:[BONGKAR]]))</f>
        <v>1</v>
      </c>
      <c r="Q124" s="2" t="str">
        <f ca="1">LOWER(SUBSTITUTE(SUBSTITUTE(SUBSTITUTE(SUBSTITUTE(SUBSTITUTE(SUBSTITUTE(SUBSTITUTE(SUBSTITUTE(SUBSTITUTE(MG_3[NAMA BARANG]&amp;MG_3[QTY/ CTN]," ",),".",""),"-",""),"(",""),")",""),",",""),"/",""),"""",""),"+",""))</f>
        <v>tipeexjkcfs20936lsn</v>
      </c>
    </row>
    <row r="125" spans="1:17" x14ac:dyDescent="0.25">
      <c r="A125">
        <v>124</v>
      </c>
      <c r="B125" s="4">
        <f ca="1">IF(MG_3[ID_3]="","",MATCH(MG_3[ID_3],Table1[ID_3],0))</f>
        <v>441</v>
      </c>
      <c r="C125" s="4" t="e">
        <f ca="1">MATCH(MG_3[Column3],#REF!,0)</f>
        <v>#REF!</v>
      </c>
      <c r="D125" s="4">
        <f ca="1">IF(MG_3[//]="",MATCH(MG_3[Column3],[2]!db[NB NOTA_C_QTY],0),INDEX(Table1[//DB],MG_3[//]))</f>
        <v>453</v>
      </c>
      <c r="G125" s="4" t="str">
        <f ca="1">IF(MG_3[Column1]="",INDEX(Table1[NB BM],MG_3[//]),MG_3[[#This Row],[Column1]])</f>
        <v>Isi cutter JK L-150M MH</v>
      </c>
      <c r="H125" t="str">
        <f ca="1">INDEX(Table1[QTY/ CTN],MG_3[//])</f>
        <v>40 LSN</v>
      </c>
      <c r="I125" s="4" t="str">
        <f ca="1">INDEX(Table1[FAKTUR],MG_3[//])</f>
        <v>ARTO MORO</v>
      </c>
      <c r="J125" s="4" t="str">
        <f ca="1">INDEX(Table1[SUPPLIER],MG_3[//])</f>
        <v>ATALI</v>
      </c>
      <c r="K125" s="2">
        <f ca="1">IF(MG_3[//]="",0,INDEX(Table1[CTN_MG_3],MG_3[//]))</f>
        <v>1</v>
      </c>
      <c r="L125" s="2" t="str">
        <f ca="1">IF(MG_3[//]="","",INDEX(Table1[QTY_ECER_MG_3],MG_3[[#This Row],[//]])&amp;" "&amp;INDEX(Table1[STN_ECER_MG_3],MG_3[[#This Row],[//]]))</f>
        <v xml:space="preserve"> </v>
      </c>
      <c r="M125" s="4"/>
      <c r="N125" s="4"/>
      <c r="O125" s="2">
        <f ca="1">SUM(MG_3[[#This Row],[MASUK]]-SUM(MG_3[[#This Row],[KELUAR]:[BONGKAR]]))</f>
        <v>1</v>
      </c>
      <c r="Q125" s="2" t="str">
        <f ca="1">LOWER(SUBSTITUTE(SUBSTITUTE(SUBSTITUTE(SUBSTITUTE(SUBSTITUTE(SUBSTITUTE(SUBSTITUTE(SUBSTITUTE(SUBSTITUTE(MG_3[NAMA BARANG]&amp;MG_3[QTY/ CTN]," ",),".",""),"-",""),"(",""),")",""),",",""),"/",""),"""",""),"+",""))</f>
        <v>isicutterjkl150mmh40lsn</v>
      </c>
    </row>
    <row r="126" spans="1:17" x14ac:dyDescent="0.25">
      <c r="A126">
        <v>125</v>
      </c>
      <c r="B126" s="4">
        <f ca="1">IF(MG_3[ID_3]="","",MATCH(MG_3[ID_3],Table1[ID_3],0))</f>
        <v>442</v>
      </c>
      <c r="C126" s="4" t="e">
        <f ca="1">MATCH(MG_3[Column3],#REF!,0)</f>
        <v>#N/A</v>
      </c>
      <c r="D126" s="4" t="e">
        <f ca="1">IF(MG_3[//]="",MATCH(MG_3[Column3],[2]!db[NB NOTA_C_QTY],0),INDEX(Table1[//DB],MG_3[//]))</f>
        <v>#N/A</v>
      </c>
      <c r="G126" s="4" t="e">
        <f ca="1">IF(MG_3[Column1]="",INDEX(Table1[NB BM],MG_3[//]),MG_3[[#This Row],[Column1]])</f>
        <v>#N/A</v>
      </c>
      <c r="H126" t="e">
        <f ca="1">INDEX(Table1[QTY/ CTN],MG_3[//])</f>
        <v>#N/A</v>
      </c>
      <c r="I126" s="4" t="e">
        <f ca="1">INDEX(Table1[FAKTUR],MG_3[//])</f>
        <v>#N/A</v>
      </c>
      <c r="J126" s="4" t="e">
        <f ca="1">INDEX(Table1[SUPPLIER],MG_3[//])</f>
        <v>#N/A</v>
      </c>
      <c r="K126" s="2">
        <f ca="1">IF(MG_3[//]="",0,INDEX(Table1[CTN_MG_3],MG_3[//]))</f>
        <v>1</v>
      </c>
      <c r="L126" s="2" t="str">
        <f ca="1">IF(MG_3[//]="","",INDEX(Table1[QTY_ECER_MG_3],MG_3[[#This Row],[//]])&amp;" "&amp;INDEX(Table1[STN_ECER_MG_3],MG_3[[#This Row],[//]]))</f>
        <v xml:space="preserve"> </v>
      </c>
      <c r="M126" s="4"/>
      <c r="N126" s="4"/>
      <c r="O126" s="2">
        <f ca="1">SUM(MG_3[[#This Row],[MASUK]]-SUM(MG_3[[#This Row],[KELUAR]:[BONGKAR]]))</f>
        <v>1</v>
      </c>
      <c r="Q126" s="2" t="e">
        <f ca="1">LOWER(SUBSTITUTE(SUBSTITUTE(SUBSTITUTE(SUBSTITUTE(SUBSTITUTE(SUBSTITUTE(SUBSTITUTE(SUBSTITUTE(SUBSTITUTE(MG_3[NAMA BARANG]&amp;MG_3[QTY/ CTN]," ",),".",""),"-",""),"(",""),")",""),",",""),"/",""),"""",""),"+",""))</f>
        <v>#N/A</v>
      </c>
    </row>
    <row r="127" spans="1:17" x14ac:dyDescent="0.25">
      <c r="A127">
        <v>126</v>
      </c>
      <c r="B127" s="4">
        <f ca="1">IF(MG_3[ID_3]="","",MATCH(MG_3[ID_3],Table1[ID_3],0))</f>
        <v>443</v>
      </c>
      <c r="C127" s="4" t="e">
        <f ca="1">MATCH(MG_3[Column3],#REF!,0)</f>
        <v>#REF!</v>
      </c>
      <c r="D127" s="4">
        <f ca="1">IF(MG_3[//]="",MATCH(MG_3[Column3],[2]!db[NB NOTA_C_QTY],0),INDEX(Table1[//DB],MG_3[//]))</f>
        <v>888</v>
      </c>
      <c r="G127" s="4" t="str">
        <f ca="1">IF(MG_3[Column1]="",INDEX(Table1[NB BM],MG_3[//]),MG_3[[#This Row],[Column1]])</f>
        <v>Stip JK 40 Ht</v>
      </c>
      <c r="H127" t="str">
        <f ca="1">INDEX(Table1[QTY/ CTN],MG_3[//])</f>
        <v>50 BOX (40 PCS)</v>
      </c>
      <c r="I127" s="4" t="str">
        <f ca="1">INDEX(Table1[FAKTUR],MG_3[//])</f>
        <v>ARTO MORO</v>
      </c>
      <c r="J127" s="4" t="str">
        <f ca="1">INDEX(Table1[SUPPLIER],MG_3[//])</f>
        <v>ATALI</v>
      </c>
      <c r="K127" s="2">
        <f ca="1">IF(MG_3[//]="",0,INDEX(Table1[CTN_MG_3],MG_3[//]))</f>
        <v>2</v>
      </c>
      <c r="L127" s="2" t="str">
        <f ca="1">IF(MG_3[//]="","",INDEX(Table1[QTY_ECER_MG_3],MG_3[[#This Row],[//]])&amp;" "&amp;INDEX(Table1[STN_ECER_MG_3],MG_3[[#This Row],[//]]))</f>
        <v xml:space="preserve"> </v>
      </c>
      <c r="M127" s="4"/>
      <c r="N127" s="4"/>
      <c r="O127" s="2">
        <f ca="1">SUM(MG_3[[#This Row],[MASUK]]-SUM(MG_3[[#This Row],[KELUAR]:[BONGKAR]]))</f>
        <v>2</v>
      </c>
      <c r="Q127" s="2" t="str">
        <f ca="1">LOWER(SUBSTITUTE(SUBSTITUTE(SUBSTITUTE(SUBSTITUTE(SUBSTITUTE(SUBSTITUTE(SUBSTITUTE(SUBSTITUTE(SUBSTITUTE(MG_3[NAMA BARANG]&amp;MG_3[QTY/ CTN]," ",),".",""),"-",""),"(",""),")",""),",",""),"/",""),"""",""),"+",""))</f>
        <v>stipjk40ht50box40pcs</v>
      </c>
    </row>
    <row r="128" spans="1:17" x14ac:dyDescent="0.25">
      <c r="A128">
        <v>127</v>
      </c>
      <c r="B128" s="4">
        <f ca="1">IF(MG_3[ID_3]="","",MATCH(MG_3[ID_3],Table1[ID_3],0))</f>
        <v>444</v>
      </c>
      <c r="C128" s="4" t="e">
        <f ca="1">MATCH(MG_3[Column3],#REF!,0)</f>
        <v>#N/A</v>
      </c>
      <c r="D128" s="4" t="e">
        <f ca="1">IF(MG_3[//]="",MATCH(MG_3[Column3],[2]!db[NB NOTA_C_QTY],0),INDEX(Table1[//DB],MG_3[//]))</f>
        <v>#N/A</v>
      </c>
      <c r="G128" s="4" t="e">
        <f ca="1">IF(MG_3[Column1]="",INDEX(Table1[NB BM],MG_3[//]),MG_3[[#This Row],[Column1]])</f>
        <v>#N/A</v>
      </c>
      <c r="H128" t="e">
        <f ca="1">INDEX(Table1[QTY/ CTN],MG_3[//])</f>
        <v>#N/A</v>
      </c>
      <c r="I128" s="4" t="e">
        <f ca="1">INDEX(Table1[FAKTUR],MG_3[//])</f>
        <v>#N/A</v>
      </c>
      <c r="J128" s="4" t="e">
        <f ca="1">INDEX(Table1[SUPPLIER],MG_3[//])</f>
        <v>#N/A</v>
      </c>
      <c r="K128" s="2">
        <f ca="1">IF(MG_3[//]="",0,INDEX(Table1[CTN_MG_3],MG_3[//]))</f>
        <v>0</v>
      </c>
      <c r="L128" s="2" t="e">
        <f ca="1">IF(MG_3[//]="","",INDEX(Table1[QTY_ECER_MG_3],MG_3[[#This Row],[//]])&amp;" "&amp;INDEX(Table1[STN_ECER_MG_3],MG_3[[#This Row],[//]]))</f>
        <v>#N/A</v>
      </c>
      <c r="M128" s="4"/>
      <c r="N128" s="4"/>
      <c r="O128" s="2">
        <f ca="1">SUM(MG_3[[#This Row],[MASUK]]-SUM(MG_3[[#This Row],[KELUAR]:[BONGKAR]]))</f>
        <v>0</v>
      </c>
      <c r="Q128" s="2" t="e">
        <f ca="1">LOWER(SUBSTITUTE(SUBSTITUTE(SUBSTITUTE(SUBSTITUTE(SUBSTITUTE(SUBSTITUTE(SUBSTITUTE(SUBSTITUTE(SUBSTITUTE(MG_3[NAMA BARANG]&amp;MG_3[QTY/ CTN]," ",),".",""),"-",""),"(",""),")",""),",",""),"/",""),"""",""),"+",""))</f>
        <v>#N/A</v>
      </c>
    </row>
    <row r="129" spans="1:17" x14ac:dyDescent="0.25">
      <c r="A129">
        <v>128</v>
      </c>
      <c r="B129" s="4">
        <f ca="1">IF(MG_3[ID_3]="","",MATCH(MG_3[ID_3],Table1[ID_3],0))</f>
        <v>445</v>
      </c>
      <c r="C129" s="4" t="e">
        <f ca="1">MATCH(MG_3[Column3],#REF!,0)</f>
        <v>#N/A</v>
      </c>
      <c r="D129" s="4" t="e">
        <f ca="1">IF(MG_3[//]="",MATCH(MG_3[Column3],[2]!db[NB NOTA_C_QTY],0),INDEX(Table1[//DB],MG_3[//]))</f>
        <v>#N/A</v>
      </c>
      <c r="G129" s="4" t="e">
        <f ca="1">IF(MG_3[Column1]="",INDEX(Table1[NB BM],MG_3[//]),MG_3[[#This Row],[Column1]])</f>
        <v>#N/A</v>
      </c>
      <c r="H129" t="e">
        <f ca="1">INDEX(Table1[QTY/ CTN],MG_3[//])</f>
        <v>#N/A</v>
      </c>
      <c r="I129" s="4" t="e">
        <f ca="1">INDEX(Table1[FAKTUR],MG_3[//])</f>
        <v>#N/A</v>
      </c>
      <c r="J129" s="4" t="e">
        <f ca="1">INDEX(Table1[SUPPLIER],MG_3[//])</f>
        <v>#N/A</v>
      </c>
      <c r="K129" s="2">
        <f ca="1">IF(MG_3[//]="",0,INDEX(Table1[CTN_MG_3],MG_3[//]))</f>
        <v>0</v>
      </c>
      <c r="L129" s="2" t="e">
        <f ca="1">IF(MG_3[//]="","",INDEX(Table1[QTY_ECER_MG_3],MG_3[[#This Row],[//]])&amp;" "&amp;INDEX(Table1[STN_ECER_MG_3],MG_3[[#This Row],[//]]))</f>
        <v>#N/A</v>
      </c>
      <c r="M129" s="4"/>
      <c r="N129" s="4"/>
      <c r="O129" s="2">
        <f ca="1">SUM(MG_3[[#This Row],[MASUK]]-SUM(MG_3[[#This Row],[KELUAR]:[BONGKAR]]))</f>
        <v>0</v>
      </c>
      <c r="Q129" s="2" t="e">
        <f ca="1">LOWER(SUBSTITUTE(SUBSTITUTE(SUBSTITUTE(SUBSTITUTE(SUBSTITUTE(SUBSTITUTE(SUBSTITUTE(SUBSTITUTE(SUBSTITUTE(MG_3[NAMA BARANG]&amp;MG_3[QTY/ CTN]," ",),".",""),"-",""),"(",""),")",""),",",""),"/",""),"""",""),"+",""))</f>
        <v>#N/A</v>
      </c>
    </row>
    <row r="130" spans="1:17" x14ac:dyDescent="0.25">
      <c r="A130">
        <v>129</v>
      </c>
      <c r="B130" s="4">
        <f ca="1">IF(MG_3[ID_3]="","",MATCH(MG_3[ID_3],Table1[ID_3],0))</f>
        <v>446</v>
      </c>
      <c r="C130" s="4" t="e">
        <f ca="1">MATCH(MG_3[Column3],#REF!,0)</f>
        <v>#N/A</v>
      </c>
      <c r="D130" s="4" t="e">
        <f ca="1">IF(MG_3[//]="",MATCH(MG_3[Column3],[2]!db[NB NOTA_C_QTY],0),INDEX(Table1[//DB],MG_3[//]))</f>
        <v>#N/A</v>
      </c>
      <c r="G130" s="4" t="e">
        <f ca="1">IF(MG_3[Column1]="",INDEX(Table1[NB BM],MG_3[//]),MG_3[[#This Row],[Column1]])</f>
        <v>#N/A</v>
      </c>
      <c r="H130" t="e">
        <f ca="1">INDEX(Table1[QTY/ CTN],MG_3[//])</f>
        <v>#N/A</v>
      </c>
      <c r="I130" s="4" t="e">
        <f ca="1">INDEX(Table1[FAKTUR],MG_3[//])</f>
        <v>#N/A</v>
      </c>
      <c r="J130" s="4" t="e">
        <f ca="1">INDEX(Table1[SUPPLIER],MG_3[//])</f>
        <v>#N/A</v>
      </c>
      <c r="K130" s="2">
        <f ca="1">IF(MG_3[//]="",0,INDEX(Table1[CTN_MG_3],MG_3[//]))</f>
        <v>0</v>
      </c>
      <c r="L130" s="2" t="e">
        <f ca="1">IF(MG_3[//]="","",INDEX(Table1[QTY_ECER_MG_3],MG_3[[#This Row],[//]])&amp;" "&amp;INDEX(Table1[STN_ECER_MG_3],MG_3[[#This Row],[//]]))</f>
        <v>#N/A</v>
      </c>
      <c r="M130" s="4"/>
      <c r="N130" s="4"/>
      <c r="O130" s="2">
        <f ca="1">SUM(MG_3[[#This Row],[MASUK]]-SUM(MG_3[[#This Row],[KELUAR]:[BONGKAR]]))</f>
        <v>0</v>
      </c>
      <c r="Q130" s="2" t="e">
        <f ca="1">LOWER(SUBSTITUTE(SUBSTITUTE(SUBSTITUTE(SUBSTITUTE(SUBSTITUTE(SUBSTITUTE(SUBSTITUTE(SUBSTITUTE(SUBSTITUTE(MG_3[NAMA BARANG]&amp;MG_3[QTY/ CTN]," ",),".",""),"-",""),"(",""),")",""),",",""),"/",""),"""",""),"+",""))</f>
        <v>#N/A</v>
      </c>
    </row>
    <row r="131" spans="1:17" x14ac:dyDescent="0.25">
      <c r="A131">
        <v>130</v>
      </c>
      <c r="B131" s="4">
        <f ca="1">IF(MG_3[ID_3]="","",MATCH(MG_3[ID_3],Table1[ID_3],0))</f>
        <v>447</v>
      </c>
      <c r="C131" s="4" t="e">
        <f ca="1">MATCH(MG_3[Column3],#REF!,0)</f>
        <v>#N/A</v>
      </c>
      <c r="D131" s="4" t="e">
        <f ca="1">IF(MG_3[//]="",MATCH(MG_3[Column3],[2]!db[NB NOTA_C_QTY],0),INDEX(Table1[//DB],MG_3[//]))</f>
        <v>#N/A</v>
      </c>
      <c r="G131" s="4" t="e">
        <f ca="1">IF(MG_3[Column1]="",INDEX(Table1[NB BM],MG_3[//]),MG_3[[#This Row],[Column1]])</f>
        <v>#N/A</v>
      </c>
      <c r="H131" t="e">
        <f ca="1">INDEX(Table1[QTY/ CTN],MG_3[//])</f>
        <v>#N/A</v>
      </c>
      <c r="I131" s="4" t="e">
        <f ca="1">INDEX(Table1[FAKTUR],MG_3[//])</f>
        <v>#N/A</v>
      </c>
      <c r="J131" s="4" t="e">
        <f ca="1">INDEX(Table1[SUPPLIER],MG_3[//])</f>
        <v>#N/A</v>
      </c>
      <c r="K131" s="2">
        <f ca="1">IF(MG_3[//]="",0,INDEX(Table1[CTN_MG_3],MG_3[//]))</f>
        <v>0</v>
      </c>
      <c r="L131" s="2" t="e">
        <f ca="1">IF(MG_3[//]="","",INDEX(Table1[QTY_ECER_MG_3],MG_3[[#This Row],[//]])&amp;" "&amp;INDEX(Table1[STN_ECER_MG_3],MG_3[[#This Row],[//]]))</f>
        <v>#N/A</v>
      </c>
      <c r="M131" s="4"/>
      <c r="N131" s="4"/>
      <c r="O131" s="2">
        <f ca="1">SUM(MG_3[[#This Row],[MASUK]]-SUM(MG_3[[#This Row],[KELUAR]:[BONGKAR]]))</f>
        <v>0</v>
      </c>
      <c r="Q131" s="2" t="e">
        <f ca="1">LOWER(SUBSTITUTE(SUBSTITUTE(SUBSTITUTE(SUBSTITUTE(SUBSTITUTE(SUBSTITUTE(SUBSTITUTE(SUBSTITUTE(SUBSTITUTE(MG_3[NAMA BARANG]&amp;MG_3[QTY/ CTN]," ",),".",""),"-",""),"(",""),")",""),",",""),"/",""),"""",""),"+",""))</f>
        <v>#N/A</v>
      </c>
    </row>
    <row r="132" spans="1:17" x14ac:dyDescent="0.25">
      <c r="A132">
        <v>131</v>
      </c>
      <c r="B132" s="4">
        <f ca="1">IF(MG_3[ID_3]="","",MATCH(MG_3[ID_3],Table1[ID_3],0))</f>
        <v>448</v>
      </c>
      <c r="C132" s="4" t="e">
        <f ca="1">MATCH(MG_3[Column3],#REF!,0)</f>
        <v>#REF!</v>
      </c>
      <c r="D132" s="4">
        <f ca="1">IF(MG_3[//]="",MATCH(MG_3[Column3],[2]!db[NB NOTA_C_QTY],0),INDEX(Table1[//DB],MG_3[//]))</f>
        <v>813</v>
      </c>
      <c r="G132" s="4" t="str">
        <f ca="1">IF(MG_3[Column1]="",INDEX(Table1[NB BM],MG_3[//]),MG_3[[#This Row],[Column1]])</f>
        <v>Stabillo Highlighter JK HL-1 kuning</v>
      </c>
      <c r="H132" t="str">
        <f ca="1">INDEX(Table1[QTY/ CTN],MG_3[//])</f>
        <v>72 BOX (10 PCS)</v>
      </c>
      <c r="I132" s="4" t="str">
        <f ca="1">INDEX(Table1[FAKTUR],MG_3[//])</f>
        <v>ARTO MORO</v>
      </c>
      <c r="J132" s="4" t="str">
        <f ca="1">INDEX(Table1[SUPPLIER],MG_3[//])</f>
        <v>ATALI</v>
      </c>
      <c r="K132" s="2">
        <f ca="1">IF(MG_3[//]="",0,INDEX(Table1[CTN_MG_3],MG_3[//]))</f>
        <v>0</v>
      </c>
      <c r="L132" s="2" t="str">
        <f ca="1">IF(MG_3[//]="","",INDEX(Table1[QTY_ECER_MG_3],MG_3[[#This Row],[//]])&amp;" "&amp;INDEX(Table1[STN_ECER_MG_3],MG_3[[#This Row],[//]]))</f>
        <v>360 PCS</v>
      </c>
      <c r="M132" s="4"/>
      <c r="N132" s="4"/>
      <c r="O132" s="2">
        <f ca="1">SUM(MG_3[[#This Row],[MASUK]]-SUM(MG_3[[#This Row],[KELUAR]:[BONGKAR]]))</f>
        <v>0</v>
      </c>
      <c r="Q132" s="2" t="str">
        <f ca="1">LOWER(SUBSTITUTE(SUBSTITUTE(SUBSTITUTE(SUBSTITUTE(SUBSTITUTE(SUBSTITUTE(SUBSTITUTE(SUBSTITUTE(SUBSTITUTE(MG_3[NAMA BARANG]&amp;MG_3[QTY/ CTN]," ",),".",""),"-",""),"(",""),")",""),",",""),"/",""),"""",""),"+",""))</f>
        <v>stabillohighlighterjkhl1kuning72box10pcs</v>
      </c>
    </row>
    <row r="133" spans="1:17" x14ac:dyDescent="0.25">
      <c r="A133">
        <v>132</v>
      </c>
      <c r="B133" s="4">
        <f ca="1">IF(MG_3[ID_3]="","",MATCH(MG_3[ID_3],Table1[ID_3],0))</f>
        <v>449</v>
      </c>
      <c r="C133" s="4" t="e">
        <f ca="1">MATCH(MG_3[Column3],#REF!,0)</f>
        <v>#N/A</v>
      </c>
      <c r="D133" s="4" t="e">
        <f ca="1">IF(MG_3[//]="",MATCH(MG_3[Column3],[2]!db[NB NOTA_C_QTY],0),INDEX(Table1[//DB],MG_3[//]))</f>
        <v>#N/A</v>
      </c>
      <c r="G133" s="4" t="e">
        <f ca="1">IF(MG_3[Column1]="",INDEX(Table1[NB BM],MG_3[//]),MG_3[[#This Row],[Column1]])</f>
        <v>#N/A</v>
      </c>
      <c r="H133" t="e">
        <f ca="1">INDEX(Table1[QTY/ CTN],MG_3[//])</f>
        <v>#N/A</v>
      </c>
      <c r="I133" s="4" t="e">
        <f ca="1">INDEX(Table1[FAKTUR],MG_3[//])</f>
        <v>#N/A</v>
      </c>
      <c r="J133" s="4" t="e">
        <f ca="1">INDEX(Table1[SUPPLIER],MG_3[//])</f>
        <v>#N/A</v>
      </c>
      <c r="K133" s="2">
        <f ca="1">IF(MG_3[//]="",0,INDEX(Table1[CTN_MG_3],MG_3[//]))</f>
        <v>0</v>
      </c>
      <c r="L133" s="2" t="e">
        <f ca="1">IF(MG_3[//]="","",INDEX(Table1[QTY_ECER_MG_3],MG_3[[#This Row],[//]])&amp;" "&amp;INDEX(Table1[STN_ECER_MG_3],MG_3[[#This Row],[//]]))</f>
        <v>#N/A</v>
      </c>
      <c r="M133" s="4"/>
      <c r="N133" s="4"/>
      <c r="O133" s="2">
        <f ca="1">SUM(MG_3[[#This Row],[MASUK]]-SUM(MG_3[[#This Row],[KELUAR]:[BONGKAR]]))</f>
        <v>0</v>
      </c>
      <c r="Q133" s="2" t="e">
        <f ca="1">LOWER(SUBSTITUTE(SUBSTITUTE(SUBSTITUTE(SUBSTITUTE(SUBSTITUTE(SUBSTITUTE(SUBSTITUTE(SUBSTITUTE(SUBSTITUTE(MG_3[NAMA BARANG]&amp;MG_3[QTY/ CTN]," ",),".",""),"-",""),"(",""),")",""),",",""),"/",""),"""",""),"+",""))</f>
        <v>#N/A</v>
      </c>
    </row>
    <row r="134" spans="1:17" x14ac:dyDescent="0.25">
      <c r="A134">
        <v>133</v>
      </c>
      <c r="B134" s="4">
        <f ca="1">IF(MG_3[ID_3]="","",MATCH(MG_3[ID_3],Table1[ID_3],0))</f>
        <v>450</v>
      </c>
      <c r="C134" s="4" t="e">
        <f ca="1">MATCH(MG_3[Column3],#REF!,0)</f>
        <v>#N/A</v>
      </c>
      <c r="D134" s="4" t="e">
        <f ca="1">IF(MG_3[//]="",MATCH(MG_3[Column3],[2]!db[NB NOTA_C_QTY],0),INDEX(Table1[//DB],MG_3[//]))</f>
        <v>#N/A</v>
      </c>
      <c r="G134" s="4" t="e">
        <f ca="1">IF(MG_3[Column1]="",INDEX(Table1[NB BM],MG_3[//]),MG_3[[#This Row],[Column1]])</f>
        <v>#N/A</v>
      </c>
      <c r="H134" t="e">
        <f ca="1">INDEX(Table1[QTY/ CTN],MG_3[//])</f>
        <v>#N/A</v>
      </c>
      <c r="I134" s="4" t="e">
        <f ca="1">INDEX(Table1[FAKTUR],MG_3[//])</f>
        <v>#N/A</v>
      </c>
      <c r="J134" s="4" t="e">
        <f ca="1">INDEX(Table1[SUPPLIER],MG_3[//])</f>
        <v>#N/A</v>
      </c>
      <c r="K134" s="2">
        <f ca="1">IF(MG_3[//]="",0,INDEX(Table1[CTN_MG_3],MG_3[//]))</f>
        <v>0</v>
      </c>
      <c r="L134" s="2" t="e">
        <f ca="1">IF(MG_3[//]="","",INDEX(Table1[QTY_ECER_MG_3],MG_3[[#This Row],[//]])&amp;" "&amp;INDEX(Table1[STN_ECER_MG_3],MG_3[[#This Row],[//]]))</f>
        <v>#N/A</v>
      </c>
      <c r="M134" s="4"/>
      <c r="N134" s="4"/>
      <c r="O134" s="2">
        <f ca="1">SUM(MG_3[[#This Row],[MASUK]]-SUM(MG_3[[#This Row],[KELUAR]:[BONGKAR]]))</f>
        <v>0</v>
      </c>
      <c r="Q134" s="2" t="e">
        <f ca="1">LOWER(SUBSTITUTE(SUBSTITUTE(SUBSTITUTE(SUBSTITUTE(SUBSTITUTE(SUBSTITUTE(SUBSTITUTE(SUBSTITUTE(SUBSTITUTE(MG_3[NAMA BARANG]&amp;MG_3[QTY/ CTN]," ",),".",""),"-",""),"(",""),")",""),",",""),"/",""),"""",""),"+",""))</f>
        <v>#N/A</v>
      </c>
    </row>
    <row r="135" spans="1:17" x14ac:dyDescent="0.25">
      <c r="A135">
        <v>134</v>
      </c>
      <c r="B135" s="4">
        <f ca="1">IF(MG_3[ID_3]="","",MATCH(MG_3[ID_3],Table1[ID_3],0))</f>
        <v>451</v>
      </c>
      <c r="C135" s="4" t="e">
        <f ca="1">MATCH(MG_3[Column3],#REF!,0)</f>
        <v>#REF!</v>
      </c>
      <c r="D135" s="4">
        <f ca="1">IF(MG_3[//]="",MATCH(MG_3[Column3],[2]!db[NB NOTA_C_QTY],0),INDEX(Table1[//DB],MG_3[//]))</f>
        <v>603</v>
      </c>
      <c r="G135" s="4" t="str">
        <f ca="1">IF(MG_3[Column1]="",INDEX(Table1[NB BM],MG_3[//]),MG_3[[#This Row],[Column1]])</f>
        <v>O pastel JK 36W OP-36 S</v>
      </c>
      <c r="H135" t="str">
        <f ca="1">INDEX(Table1[QTY/ CTN],MG_3[//])</f>
        <v>6 BOX (6 SET)</v>
      </c>
      <c r="I135" s="4" t="str">
        <f ca="1">INDEX(Table1[FAKTUR],MG_3[//])</f>
        <v>ARTO MORO</v>
      </c>
      <c r="J135" s="4" t="str">
        <f ca="1">INDEX(Table1[SUPPLIER],MG_3[//])</f>
        <v>ATALI</v>
      </c>
      <c r="K135" s="2">
        <f ca="1">IF(MG_3[//]="",0,INDEX(Table1[CTN_MG_3],MG_3[//]))</f>
        <v>10</v>
      </c>
      <c r="L135" s="2" t="str">
        <f ca="1">IF(MG_3[//]="","",INDEX(Table1[QTY_ECER_MG_3],MG_3[[#This Row],[//]])&amp;" "&amp;INDEX(Table1[STN_ECER_MG_3],MG_3[[#This Row],[//]]))</f>
        <v xml:space="preserve"> </v>
      </c>
      <c r="M135" s="4"/>
      <c r="N135" s="4"/>
      <c r="O135" s="2">
        <f ca="1">SUM(MG_3[[#This Row],[MASUK]]-SUM(MG_3[[#This Row],[KELUAR]:[BONGKAR]]))</f>
        <v>10</v>
      </c>
      <c r="Q135" s="2" t="str">
        <f ca="1">LOWER(SUBSTITUTE(SUBSTITUTE(SUBSTITUTE(SUBSTITUTE(SUBSTITUTE(SUBSTITUTE(SUBSTITUTE(SUBSTITUTE(SUBSTITUTE(MG_3[NAMA BARANG]&amp;MG_3[QTY/ CTN]," ",),".",""),"-",""),"(",""),")",""),",",""),"/",""),"""",""),"+",""))</f>
        <v>opasteljk36wop36s6box6set</v>
      </c>
    </row>
    <row r="136" spans="1:17" x14ac:dyDescent="0.25">
      <c r="A136">
        <v>135</v>
      </c>
      <c r="B136" s="4">
        <f ca="1">IF(MG_3[ID_3]="","",MATCH(MG_3[ID_3],Table1[ID_3],0))</f>
        <v>452</v>
      </c>
      <c r="C136" s="4" t="e">
        <f ca="1">MATCH(MG_3[Column3],#REF!,0)</f>
        <v>#REF!</v>
      </c>
      <c r="D136" s="4">
        <f ca="1">IF(MG_3[//]="",MATCH(MG_3[Column3],[2]!db[NB NOTA_C_QTY],0),INDEX(Table1[//DB],MG_3[//]))</f>
        <v>598</v>
      </c>
      <c r="G136" s="4" t="str">
        <f ca="1">IF(MG_3[Column1]="",INDEX(Table1[NB BM],MG_3[//]),MG_3[[#This Row],[Column1]])</f>
        <v>O pastel JK 12W OP-12 CR Round</v>
      </c>
      <c r="H136" t="str">
        <f ca="1">INDEX(Table1[QTY/ CTN],MG_3[//])</f>
        <v>6 BOX (24 SET)</v>
      </c>
      <c r="I136" s="4" t="str">
        <f ca="1">INDEX(Table1[FAKTUR],MG_3[//])</f>
        <v>ARTO MORO</v>
      </c>
      <c r="J136" s="4" t="str">
        <f ca="1">INDEX(Table1[SUPPLIER],MG_3[//])</f>
        <v>ATALI</v>
      </c>
      <c r="K136" s="2">
        <f ca="1">IF(MG_3[//]="",0,INDEX(Table1[CTN_MG_3],MG_3[//]))</f>
        <v>1</v>
      </c>
      <c r="L136" s="2" t="str">
        <f ca="1">IF(MG_3[//]="","",INDEX(Table1[QTY_ECER_MG_3],MG_3[[#This Row],[//]])&amp;" "&amp;INDEX(Table1[STN_ECER_MG_3],MG_3[[#This Row],[//]]))</f>
        <v xml:space="preserve"> </v>
      </c>
      <c r="M136" s="4"/>
      <c r="N136" s="4"/>
      <c r="O136" s="2">
        <f ca="1">SUM(MG_3[[#This Row],[MASUK]]-SUM(MG_3[[#This Row],[KELUAR]:[BONGKAR]]))</f>
        <v>1</v>
      </c>
      <c r="Q136" s="2" t="str">
        <f ca="1">LOWER(SUBSTITUTE(SUBSTITUTE(SUBSTITUTE(SUBSTITUTE(SUBSTITUTE(SUBSTITUTE(SUBSTITUTE(SUBSTITUTE(SUBSTITUTE(MG_3[NAMA BARANG]&amp;MG_3[QTY/ CTN]," ",),".",""),"-",""),"(",""),")",""),",",""),"/",""),"""",""),"+",""))</f>
        <v>opasteljk12wop12crround6box24set</v>
      </c>
    </row>
    <row r="137" spans="1:17" x14ac:dyDescent="0.25">
      <c r="A137">
        <v>136</v>
      </c>
      <c r="B137" s="4">
        <f ca="1">IF(MG_3[ID_3]="","",MATCH(MG_3[ID_3],Table1[ID_3],0))</f>
        <v>453</v>
      </c>
      <c r="C137" s="4" t="e">
        <f ca="1">MATCH(MG_3[Column3],#REF!,0)</f>
        <v>#REF!</v>
      </c>
      <c r="D137" s="4">
        <f ca="1">IF(MG_3[//]="",MATCH(MG_3[Column3],[2]!db[NB NOTA_C_QTY],0),INDEX(Table1[//DB],MG_3[//]))</f>
        <v>708</v>
      </c>
      <c r="G137" s="4" t="str">
        <f ca="1">IF(MG_3[Column1]="",INDEX(Table1[NB BM],MG_3[//]),MG_3[[#This Row],[Column1]])</f>
        <v>Pensil JK P-88 2B</v>
      </c>
      <c r="H137" t="str">
        <f ca="1">INDEX(Table1[QTY/ CTN],MG_3[//])</f>
        <v>30 GRS</v>
      </c>
      <c r="I137" s="4" t="str">
        <f ca="1">INDEX(Table1[FAKTUR],MG_3[//])</f>
        <v>ARTO MORO</v>
      </c>
      <c r="J137" s="4" t="str">
        <f ca="1">INDEX(Table1[SUPPLIER],MG_3[//])</f>
        <v>ATALI</v>
      </c>
      <c r="K137" s="2">
        <f ca="1">IF(MG_3[//]="",0,INDEX(Table1[CTN_MG_3],MG_3[//]))</f>
        <v>5</v>
      </c>
      <c r="L137" s="2" t="str">
        <f ca="1">IF(MG_3[//]="","",INDEX(Table1[QTY_ECER_MG_3],MG_3[[#This Row],[//]])&amp;" "&amp;INDEX(Table1[STN_ECER_MG_3],MG_3[[#This Row],[//]]))</f>
        <v xml:space="preserve"> </v>
      </c>
      <c r="M137" s="4"/>
      <c r="N137" s="4"/>
      <c r="O137" s="2">
        <f ca="1">SUM(MG_3[[#This Row],[MASUK]]-SUM(MG_3[[#This Row],[KELUAR]:[BONGKAR]]))</f>
        <v>5</v>
      </c>
      <c r="Q137" s="2" t="str">
        <f ca="1">LOWER(SUBSTITUTE(SUBSTITUTE(SUBSTITUTE(SUBSTITUTE(SUBSTITUTE(SUBSTITUTE(SUBSTITUTE(SUBSTITUTE(SUBSTITUTE(MG_3[NAMA BARANG]&amp;MG_3[QTY/ CTN]," ",),".",""),"-",""),"(",""),")",""),",",""),"/",""),"""",""),"+",""))</f>
        <v>pensiljkp882b30grs</v>
      </c>
    </row>
    <row r="138" spans="1:17" x14ac:dyDescent="0.25">
      <c r="A138">
        <v>137</v>
      </c>
      <c r="B138" s="4">
        <f ca="1">IF(MG_3[ID_3]="","",MATCH(MG_3[ID_3],Table1[ID_3],0))</f>
        <v>454</v>
      </c>
      <c r="C138" s="4" t="e">
        <f ca="1">MATCH(MG_3[Column3],#REF!,0)</f>
        <v>#REF!</v>
      </c>
      <c r="D138" s="4">
        <f ca="1">IF(MG_3[//]="",MATCH(MG_3[Column3],[2]!db[NB NOTA_C_QTY],0),INDEX(Table1[//DB],MG_3[//]))</f>
        <v>852</v>
      </c>
      <c r="G138" s="4" t="str">
        <f ca="1">IF(MG_3[Column1]="",INDEX(Table1[NB BM],MG_3[//]),MG_3[[#This Row],[Column1]])</f>
        <v>Stapler JK HD-10 CL</v>
      </c>
      <c r="H138" t="str">
        <f ca="1">INDEX(Table1[QTY/ CTN],MG_3[//])</f>
        <v>20 LSN</v>
      </c>
      <c r="I138" s="4" t="str">
        <f ca="1">INDEX(Table1[FAKTUR],MG_3[//])</f>
        <v>ARTO MORO</v>
      </c>
      <c r="J138" s="4" t="str">
        <f ca="1">INDEX(Table1[SUPPLIER],MG_3[//])</f>
        <v>ATALI</v>
      </c>
      <c r="K138" s="2">
        <f ca="1">IF(MG_3[//]="",0,INDEX(Table1[CTN_MG_3],MG_3[//]))</f>
        <v>5</v>
      </c>
      <c r="L138" s="2" t="str">
        <f ca="1">IF(MG_3[//]="","",INDEX(Table1[QTY_ECER_MG_3],MG_3[[#This Row],[//]])&amp;" "&amp;INDEX(Table1[STN_ECER_MG_3],MG_3[[#This Row],[//]]))</f>
        <v xml:space="preserve"> </v>
      </c>
      <c r="M138" s="4"/>
      <c r="N138" s="4"/>
      <c r="O138" s="2">
        <f ca="1">SUM(MG_3[[#This Row],[MASUK]]-SUM(MG_3[[#This Row],[KELUAR]:[BONGKAR]]))</f>
        <v>5</v>
      </c>
      <c r="Q138" s="2" t="str">
        <f ca="1">LOWER(SUBSTITUTE(SUBSTITUTE(SUBSTITUTE(SUBSTITUTE(SUBSTITUTE(SUBSTITUTE(SUBSTITUTE(SUBSTITUTE(SUBSTITUTE(MG_3[NAMA BARANG]&amp;MG_3[QTY/ CTN]," ",),".",""),"-",""),"(",""),")",""),",",""),"/",""),"""",""),"+",""))</f>
        <v>staplerjkhd10cl20lsn</v>
      </c>
    </row>
    <row r="139" spans="1:17" x14ac:dyDescent="0.25">
      <c r="A139">
        <v>138</v>
      </c>
      <c r="B139" s="4">
        <f ca="1">IF(MG_3[ID_3]="","",MATCH(MG_3[ID_3],Table1[ID_3],0))</f>
        <v>455</v>
      </c>
      <c r="C139" s="4" t="e">
        <f ca="1">MATCH(MG_3[Column3],#REF!,0)</f>
        <v>#REF!</v>
      </c>
      <c r="D139" s="4">
        <f ca="1">IF(MG_3[//]="",MATCH(MG_3[Column3],[2]!db[NB NOTA_C_QTY],0),INDEX(Table1[//DB],MG_3[//]))</f>
        <v>854</v>
      </c>
      <c r="G139" s="4" t="str">
        <f ca="1">IF(MG_3[Column1]="",INDEX(Table1[NB BM],MG_3[//]),MG_3[[#This Row],[Column1]])</f>
        <v>Stapler JK HD-10 M</v>
      </c>
      <c r="H139" t="str">
        <f ca="1">INDEX(Table1[QTY/ CTN],MG_3[//])</f>
        <v>25 LSN</v>
      </c>
      <c r="I139" s="4" t="str">
        <f ca="1">INDEX(Table1[FAKTUR],MG_3[//])</f>
        <v>ARTO MORO</v>
      </c>
      <c r="J139" s="4" t="str">
        <f ca="1">INDEX(Table1[SUPPLIER],MG_3[//])</f>
        <v>ATALI</v>
      </c>
      <c r="K139" s="2">
        <f ca="1">IF(MG_3[//]="",0,INDEX(Table1[CTN_MG_3],MG_3[//]))</f>
        <v>2</v>
      </c>
      <c r="L139" s="2" t="str">
        <f ca="1">IF(MG_3[//]="","",INDEX(Table1[QTY_ECER_MG_3],MG_3[[#This Row],[//]])&amp;" "&amp;INDEX(Table1[STN_ECER_MG_3],MG_3[[#This Row],[//]]))</f>
        <v xml:space="preserve"> </v>
      </c>
      <c r="M139" s="4"/>
      <c r="N139" s="4"/>
      <c r="O139" s="2">
        <f ca="1">SUM(MG_3[[#This Row],[MASUK]]-SUM(MG_3[[#This Row],[KELUAR]:[BONGKAR]]))</f>
        <v>2</v>
      </c>
      <c r="Q139" s="2" t="str">
        <f ca="1">LOWER(SUBSTITUTE(SUBSTITUTE(SUBSTITUTE(SUBSTITUTE(SUBSTITUTE(SUBSTITUTE(SUBSTITUTE(SUBSTITUTE(SUBSTITUTE(MG_3[NAMA BARANG]&amp;MG_3[QTY/ CTN]," ",),".",""),"-",""),"(",""),")",""),",",""),"/",""),"""",""),"+",""))</f>
        <v>staplerjkhd10m25lsn</v>
      </c>
    </row>
    <row r="140" spans="1:17" x14ac:dyDescent="0.25">
      <c r="A140">
        <v>139</v>
      </c>
      <c r="B140" s="4">
        <f ca="1">IF(MG_3[ID_3]="","",MATCH(MG_3[ID_3],Table1[ID_3],0))</f>
        <v>456</v>
      </c>
      <c r="C140" s="4" t="e">
        <f ca="1">MATCH(MG_3[Column3],#REF!,0)</f>
        <v>#REF!</v>
      </c>
      <c r="D140" s="4">
        <f ca="1">IF(MG_3[//]="",MATCH(MG_3[Column3],[2]!db[NB NOTA_C_QTY],0),INDEX(Table1[//DB],MG_3[//]))</f>
        <v>5</v>
      </c>
      <c r="G140" s="4" t="str">
        <f ca="1">IF(MG_3[Column1]="",INDEX(Table1[NB BM],MG_3[//]),MG_3[[#This Row],[Column1]])</f>
        <v>Asahan JK A-63 Robot</v>
      </c>
      <c r="H140" t="str">
        <f ca="1">INDEX(Table1[QTY/ CTN],MG_3[//])</f>
        <v>72 PCS</v>
      </c>
      <c r="I140" s="4" t="str">
        <f ca="1">INDEX(Table1[FAKTUR],MG_3[//])</f>
        <v>ARTO MORO</v>
      </c>
      <c r="J140" s="4" t="str">
        <f ca="1">INDEX(Table1[SUPPLIER],MG_3[//])</f>
        <v>ATALI</v>
      </c>
      <c r="K140" s="2">
        <f ca="1">IF(MG_3[//]="",0,INDEX(Table1[CTN_MG_3],MG_3[//]))</f>
        <v>1</v>
      </c>
      <c r="L140" s="2" t="str">
        <f ca="1">IF(MG_3[//]="","",INDEX(Table1[QTY_ECER_MG_3],MG_3[[#This Row],[//]])&amp;" "&amp;INDEX(Table1[STN_ECER_MG_3],MG_3[[#This Row],[//]]))</f>
        <v xml:space="preserve"> </v>
      </c>
      <c r="M140" s="4"/>
      <c r="N140" s="4"/>
      <c r="O140" s="2">
        <f ca="1">SUM(MG_3[[#This Row],[MASUK]]-SUM(MG_3[[#This Row],[KELUAR]:[BONGKAR]]))</f>
        <v>1</v>
      </c>
      <c r="Q140" s="2" t="str">
        <f ca="1">LOWER(SUBSTITUTE(SUBSTITUTE(SUBSTITUTE(SUBSTITUTE(SUBSTITUTE(SUBSTITUTE(SUBSTITUTE(SUBSTITUTE(SUBSTITUTE(MG_3[NAMA BARANG]&amp;MG_3[QTY/ CTN]," ",),".",""),"-",""),"(",""),")",""),",",""),"/",""),"""",""),"+",""))</f>
        <v>asahanjka63robot72pcs</v>
      </c>
    </row>
    <row r="141" spans="1:17" x14ac:dyDescent="0.25">
      <c r="A141">
        <v>140</v>
      </c>
      <c r="B141" s="4">
        <f ca="1">IF(MG_3[ID_3]="","",MATCH(MG_3[ID_3],Table1[ID_3],0))</f>
        <v>457</v>
      </c>
      <c r="C141" s="4" t="e">
        <f ca="1">MATCH(MG_3[Column3],#REF!,0)</f>
        <v>#REF!</v>
      </c>
      <c r="D141" s="4">
        <f ca="1">IF(MG_3[//]="",MATCH(MG_3[Column3],[2]!db[NB NOTA_C_QTY],0),INDEX(Table1[//DB],MG_3[//]))</f>
        <v>209</v>
      </c>
      <c r="G141" s="4" t="str">
        <f ca="1">IF(MG_3[Column1]="",INDEX(Table1[NB BM],MG_3[//]),MG_3[[#This Row],[Column1]])</f>
        <v>Bp JK BP-338 Vocus hitam</v>
      </c>
      <c r="H141" t="str">
        <f ca="1">INDEX(Table1[QTY/ CTN],MG_3[//])</f>
        <v>144 LSN</v>
      </c>
      <c r="I141" s="4" t="str">
        <f ca="1">INDEX(Table1[FAKTUR],MG_3[//])</f>
        <v>ARTO MORO</v>
      </c>
      <c r="J141" s="4" t="str">
        <f ca="1">INDEX(Table1[SUPPLIER],MG_3[//])</f>
        <v>ATALI</v>
      </c>
      <c r="K141" s="2">
        <f ca="1">IF(MG_3[//]="",0,INDEX(Table1[CTN_MG_3],MG_3[//]))</f>
        <v>1</v>
      </c>
      <c r="L141" s="2" t="str">
        <f ca="1">IF(MG_3[//]="","",INDEX(Table1[QTY_ECER_MG_3],MG_3[[#This Row],[//]])&amp;" "&amp;INDEX(Table1[STN_ECER_MG_3],MG_3[[#This Row],[//]]))</f>
        <v xml:space="preserve"> </v>
      </c>
      <c r="M141" s="4"/>
      <c r="N141" s="4"/>
      <c r="O141" s="2">
        <f ca="1">SUM(MG_3[[#This Row],[MASUK]]-SUM(MG_3[[#This Row],[KELUAR]:[BONGKAR]]))</f>
        <v>1</v>
      </c>
      <c r="Q141" s="2" t="str">
        <f ca="1">LOWER(SUBSTITUTE(SUBSTITUTE(SUBSTITUTE(SUBSTITUTE(SUBSTITUTE(SUBSTITUTE(SUBSTITUTE(SUBSTITUTE(SUBSTITUTE(MG_3[NAMA BARANG]&amp;MG_3[QTY/ CTN]," ",),".",""),"-",""),"(",""),")",""),",",""),"/",""),"""",""),"+",""))</f>
        <v>bpjkbp338vocushitam144lsn</v>
      </c>
    </row>
    <row r="142" spans="1:17" x14ac:dyDescent="0.25">
      <c r="A142">
        <v>141</v>
      </c>
      <c r="B142" s="4">
        <f ca="1">IF(MG_3[ID_3]="","",MATCH(MG_3[ID_3],Table1[ID_3],0))</f>
        <v>458</v>
      </c>
      <c r="C142" s="4" t="e">
        <f ca="1">MATCH(MG_3[Column3],#REF!,0)</f>
        <v>#REF!</v>
      </c>
      <c r="D142" s="4">
        <f ca="1">IF(MG_3[//]="",MATCH(MG_3[Column3],[2]!db[NB NOTA_C_QTY],0),INDEX(Table1[//DB],MG_3[//]))</f>
        <v>477</v>
      </c>
      <c r="G142" s="4" t="str">
        <f ca="1">IF(MG_3[Column1]="",INDEX(Table1[NB BM],MG_3[//]),MG_3[[#This Row],[Column1]])</f>
        <v>Jangka set JK MS-25</v>
      </c>
      <c r="H142" t="str">
        <f ca="1">INDEX(Table1[QTY/ CTN],MG_3[//])</f>
        <v>24 LSN</v>
      </c>
      <c r="I142" s="4" t="str">
        <f ca="1">INDEX(Table1[FAKTUR],MG_3[//])</f>
        <v>ARTO MORO</v>
      </c>
      <c r="J142" s="4" t="str">
        <f ca="1">INDEX(Table1[SUPPLIER],MG_3[//])</f>
        <v>ATALI</v>
      </c>
      <c r="K142" s="2">
        <f ca="1">IF(MG_3[//]="",0,INDEX(Table1[CTN_MG_3],MG_3[//]))</f>
        <v>1</v>
      </c>
      <c r="L142" s="2" t="str">
        <f ca="1">IF(MG_3[//]="","",INDEX(Table1[QTY_ECER_MG_3],MG_3[[#This Row],[//]])&amp;" "&amp;INDEX(Table1[STN_ECER_MG_3],MG_3[[#This Row],[//]]))</f>
        <v xml:space="preserve"> </v>
      </c>
      <c r="M142" s="4"/>
      <c r="N142" s="4"/>
      <c r="O142" s="2">
        <f ca="1">SUM(MG_3[[#This Row],[MASUK]]-SUM(MG_3[[#This Row],[KELUAR]:[BONGKAR]]))</f>
        <v>1</v>
      </c>
      <c r="Q142" s="2" t="str">
        <f ca="1">LOWER(SUBSTITUTE(SUBSTITUTE(SUBSTITUTE(SUBSTITUTE(SUBSTITUTE(SUBSTITUTE(SUBSTITUTE(SUBSTITUTE(SUBSTITUTE(MG_3[NAMA BARANG]&amp;MG_3[QTY/ CTN]," ",),".",""),"-",""),"(",""),")",""),",",""),"/",""),"""",""),"+",""))</f>
        <v>jangkasetjkms2524lsn</v>
      </c>
    </row>
    <row r="143" spans="1:17" x14ac:dyDescent="0.25">
      <c r="A143">
        <v>142</v>
      </c>
      <c r="B143" s="4">
        <f ca="1">IF(MG_3[ID_3]="","",MATCH(MG_3[ID_3],Table1[ID_3],0))</f>
        <v>459</v>
      </c>
      <c r="C143" s="4" t="e">
        <f ca="1">MATCH(MG_3[Column3],#REF!,0)</f>
        <v>#REF!</v>
      </c>
      <c r="D143" s="4">
        <f ca="1">IF(MG_3[//]="",MATCH(MG_3[Column3],[2]!db[NB NOTA_C_QTY],0),INDEX(Table1[//DB],MG_3[//]))</f>
        <v>433</v>
      </c>
      <c r="G143" s="4" t="str">
        <f ca="1">IF(MG_3[Column1]="",INDEX(Table1[NB BM],MG_3[//]),MG_3[[#This Row],[Column1]])</f>
        <v>Gunting JK SC-828</v>
      </c>
      <c r="H143" t="str">
        <f ca="1">INDEX(Table1[QTY/ CTN],MG_3[//])</f>
        <v>12 LSN</v>
      </c>
      <c r="I143" s="4" t="str">
        <f ca="1">INDEX(Table1[FAKTUR],MG_3[//])</f>
        <v>ARTO MORO</v>
      </c>
      <c r="J143" s="4" t="str">
        <f ca="1">INDEX(Table1[SUPPLIER],MG_3[//])</f>
        <v>ATALI</v>
      </c>
      <c r="K143" s="2">
        <f ca="1">IF(MG_3[//]="",0,INDEX(Table1[CTN_MG_3],MG_3[//]))</f>
        <v>2</v>
      </c>
      <c r="L143" s="2" t="str">
        <f ca="1">IF(MG_3[//]="","",INDEX(Table1[QTY_ECER_MG_3],MG_3[[#This Row],[//]])&amp;" "&amp;INDEX(Table1[STN_ECER_MG_3],MG_3[[#This Row],[//]]))</f>
        <v xml:space="preserve"> </v>
      </c>
      <c r="M143" s="4"/>
      <c r="N143" s="4"/>
      <c r="O143" s="2">
        <f ca="1">SUM(MG_3[[#This Row],[MASUK]]-SUM(MG_3[[#This Row],[KELUAR]:[BONGKAR]]))</f>
        <v>2</v>
      </c>
      <c r="Q143" s="2" t="str">
        <f ca="1">LOWER(SUBSTITUTE(SUBSTITUTE(SUBSTITUTE(SUBSTITUTE(SUBSTITUTE(SUBSTITUTE(SUBSTITUTE(SUBSTITUTE(SUBSTITUTE(MG_3[NAMA BARANG]&amp;MG_3[QTY/ CTN]," ",),".",""),"-",""),"(",""),")",""),",",""),"/",""),"""",""),"+",""))</f>
        <v>guntingjksc82812lsn</v>
      </c>
    </row>
    <row r="144" spans="1:17" x14ac:dyDescent="0.25">
      <c r="A144">
        <v>143</v>
      </c>
      <c r="B144" s="4">
        <f ca="1">IF(MG_3[ID_3]="","",MATCH(MG_3[ID_3],Table1[ID_3],0))</f>
        <v>460</v>
      </c>
      <c r="C144" s="4" t="e">
        <f ca="1">MATCH(MG_3[Column3],#REF!,0)</f>
        <v>#REF!</v>
      </c>
      <c r="D144" s="4">
        <f ca="1">IF(MG_3[//]="",MATCH(MG_3[Column3],[2]!db[NB NOTA_C_QTY],0),INDEX(Table1[//DB],MG_3[//]))</f>
        <v>435</v>
      </c>
      <c r="G144" s="4" t="str">
        <f ca="1">IF(MG_3[Column1]="",INDEX(Table1[NB BM],MG_3[//]),MG_3[[#This Row],[Column1]])</f>
        <v>Gunting JK SC-838</v>
      </c>
      <c r="H144" t="str">
        <f ca="1">INDEX(Table1[QTY/ CTN],MG_3[//])</f>
        <v>12 LSN</v>
      </c>
      <c r="I144" s="4" t="str">
        <f ca="1">INDEX(Table1[FAKTUR],MG_3[//])</f>
        <v>ARTO MORO</v>
      </c>
      <c r="J144" s="4" t="str">
        <f ca="1">INDEX(Table1[SUPPLIER],MG_3[//])</f>
        <v>ATALI</v>
      </c>
      <c r="K144" s="2">
        <f ca="1">IF(MG_3[//]="",0,INDEX(Table1[CTN_MG_3],MG_3[//]))</f>
        <v>2</v>
      </c>
      <c r="L144" s="2" t="str">
        <f ca="1">IF(MG_3[//]="","",INDEX(Table1[QTY_ECER_MG_3],MG_3[[#This Row],[//]])&amp;" "&amp;INDEX(Table1[STN_ECER_MG_3],MG_3[[#This Row],[//]]))</f>
        <v xml:space="preserve"> </v>
      </c>
      <c r="M144" s="4"/>
      <c r="N144" s="4"/>
      <c r="O144" s="2">
        <f ca="1">SUM(MG_3[[#This Row],[MASUK]]-SUM(MG_3[[#This Row],[KELUAR]:[BONGKAR]]))</f>
        <v>2</v>
      </c>
      <c r="Q144" s="2" t="str">
        <f ca="1">LOWER(SUBSTITUTE(SUBSTITUTE(SUBSTITUTE(SUBSTITUTE(SUBSTITUTE(SUBSTITUTE(SUBSTITUTE(SUBSTITUTE(SUBSTITUTE(MG_3[NAMA BARANG]&amp;MG_3[QTY/ CTN]," ",),".",""),"-",""),"(",""),")",""),",",""),"/",""),"""",""),"+",""))</f>
        <v>guntingjksc83812lsn</v>
      </c>
    </row>
    <row r="145" spans="1:17" x14ac:dyDescent="0.25">
      <c r="A145">
        <v>144</v>
      </c>
      <c r="B145" s="4">
        <f ca="1">IF(MG_3[ID_3]="","",MATCH(MG_3[ID_3],Table1[ID_3],0))</f>
        <v>461</v>
      </c>
      <c r="C145" s="4" t="e">
        <f ca="1">MATCH(MG_3[Column3],#REF!,0)</f>
        <v>#REF!</v>
      </c>
      <c r="D145" s="4">
        <f ca="1">IF(MG_3[//]="",MATCH(MG_3[Column3],[2]!db[NB NOTA_C_QTY],0),INDEX(Table1[//DB],MG_3[//]))</f>
        <v>8</v>
      </c>
      <c r="G145" s="4" t="str">
        <f ca="1">IF(MG_3[Column1]="",INDEX(Table1[NB BM],MG_3[//]),MG_3[[#This Row],[Column1]])</f>
        <v>Asahan JK B-24</v>
      </c>
      <c r="H145" t="str">
        <f ca="1">INDEX(Table1[QTY/ CTN],MG_3[//])</f>
        <v>60 LSN</v>
      </c>
      <c r="I145" s="4" t="str">
        <f ca="1">INDEX(Table1[FAKTUR],MG_3[//])</f>
        <v>ARTO MORO</v>
      </c>
      <c r="J145" s="4" t="str">
        <f ca="1">INDEX(Table1[SUPPLIER],MG_3[//])</f>
        <v>ATALI</v>
      </c>
      <c r="K145" s="2">
        <f ca="1">IF(MG_3[//]="",0,INDEX(Table1[CTN_MG_3],MG_3[//]))</f>
        <v>1</v>
      </c>
      <c r="L145" s="2" t="str">
        <f ca="1">IF(MG_3[//]="","",INDEX(Table1[QTY_ECER_MG_3],MG_3[[#This Row],[//]])&amp;" "&amp;INDEX(Table1[STN_ECER_MG_3],MG_3[[#This Row],[//]]))</f>
        <v xml:space="preserve"> </v>
      </c>
      <c r="M145" s="4"/>
      <c r="N145" s="4"/>
      <c r="O145" s="2">
        <f ca="1">SUM(MG_3[[#This Row],[MASUK]]-SUM(MG_3[[#This Row],[KELUAR]:[BONGKAR]]))</f>
        <v>1</v>
      </c>
      <c r="Q145" s="2" t="str">
        <f ca="1">LOWER(SUBSTITUTE(SUBSTITUTE(SUBSTITUTE(SUBSTITUTE(SUBSTITUTE(SUBSTITUTE(SUBSTITUTE(SUBSTITUTE(SUBSTITUTE(MG_3[NAMA BARANG]&amp;MG_3[QTY/ CTN]," ",),".",""),"-",""),"(",""),")",""),",",""),"/",""),"""",""),"+",""))</f>
        <v>asahanjkb2460lsn</v>
      </c>
    </row>
  </sheetData>
  <conditionalFormatting sqref="G1:G1048576">
    <cfRule type="duplicateValues" dxfId="2" priority="1"/>
  </conditionalFormatting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MG_4 (M)</vt:lpstr>
      <vt:lpstr>MG_1</vt:lpstr>
      <vt:lpstr>MG_2</vt:lpstr>
      <vt:lpstr>MG_3 (B)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2023-07-20T09:15:00Z</dcterms:created>
  <dcterms:modified xsi:type="dcterms:W3CDTF">2023-07-26T08:41:32Z</dcterms:modified>
</cp:coreProperties>
</file>