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pivotTables/pivotTable2.xml" ContentType="application/vnd.openxmlformats-officedocument.spreadsheetml.pivot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hidePivotFieldList="1" defaultThemeVersion="124226"/>
  <bookViews>
    <workbookView xWindow="240" yWindow="105" windowWidth="14805" windowHeight="8010" activeTab="2"/>
  </bookViews>
  <sheets>
    <sheet name="NOTA" sheetId="1" r:id="rId1"/>
    <sheet name="PAJAK" sheetId="4" r:id="rId2"/>
    <sheet name="preview" sheetId="2" r:id="rId3"/>
    <sheet name="Sheet5" sheetId="5" r:id="rId4"/>
    <sheet name="_var" sheetId="3" r:id="rId5"/>
  </sheets>
  <externalReferences>
    <externalReference r:id="rId6"/>
    <externalReference r:id="rId7"/>
    <externalReference r:id="rId8"/>
    <externalReference r:id="rId9"/>
  </externalReferences>
  <definedNames>
    <definedName name="jNota">PAJAK!$E$1</definedName>
    <definedName name="jumlahBarang">preview!$G$1</definedName>
    <definedName name="kToko">preview!$E$1</definedName>
    <definedName name="newestIdRow">preview!$A$1</definedName>
    <definedName name="offset">preview!$C$1</definedName>
  </definedNames>
  <calcPr calcId="152511"/>
  <pivotCaches>
    <pivotCache cacheId="35" r:id="rId10"/>
  </pivotCaches>
</workbook>
</file>

<file path=xl/calcChain.xml><?xml version="1.0" encoding="utf-8"?>
<calcChain xmlns="http://schemas.openxmlformats.org/spreadsheetml/2006/main">
  <c r="E132" i="5" l="1"/>
  <c r="G132" i="5"/>
  <c r="F132" i="5" s="1"/>
  <c r="I132" i="5"/>
  <c r="K132" i="5"/>
  <c r="M132" i="5"/>
  <c r="L132" i="5" s="1"/>
  <c r="N132" i="5" l="1"/>
  <c r="O132" i="5" s="1"/>
  <c r="B199" i="1"/>
  <c r="G199" i="1" s="1"/>
  <c r="A199" i="1" s="1"/>
  <c r="AA199" i="1" s="1"/>
  <c r="H199" i="1"/>
  <c r="I199" i="1"/>
  <c r="N199" i="1"/>
  <c r="V199" i="1"/>
  <c r="X199" i="1"/>
  <c r="Y199" i="1" s="1"/>
  <c r="Z199" i="1" s="1"/>
  <c r="S199" i="1" s="1"/>
  <c r="AC199" i="1"/>
  <c r="B188" i="1" l="1"/>
  <c r="G188" i="1" s="1"/>
  <c r="A188" i="1" s="1"/>
  <c r="B190" i="1"/>
  <c r="G190" i="1" s="1"/>
  <c r="A190" i="1" s="1"/>
  <c r="B191" i="1"/>
  <c r="G191" i="1" s="1"/>
  <c r="A191" i="1" s="1"/>
  <c r="AA191" i="1" s="1"/>
  <c r="B192" i="1"/>
  <c r="G192" i="1" s="1"/>
  <c r="A192" i="1" s="1"/>
  <c r="B193" i="1"/>
  <c r="G193" i="1" s="1"/>
  <c r="A193" i="1" s="1"/>
  <c r="AA193" i="1" s="1"/>
  <c r="B194" i="1"/>
  <c r="G194" i="1" s="1"/>
  <c r="A194" i="1" s="1"/>
  <c r="AA194" i="1" s="1"/>
  <c r="B195" i="1"/>
  <c r="G195" i="1" s="1"/>
  <c r="A195" i="1" s="1"/>
  <c r="AA195" i="1" s="1"/>
  <c r="B196" i="1"/>
  <c r="G196" i="1" s="1"/>
  <c r="A196" i="1" s="1"/>
  <c r="B198" i="1"/>
  <c r="G198" i="1" s="1"/>
  <c r="A198" i="1" s="1"/>
  <c r="AA198" i="1" s="1"/>
  <c r="B200" i="1"/>
  <c r="G200" i="1" s="1"/>
  <c r="A200" i="1" s="1"/>
  <c r="AA200" i="1" s="1"/>
  <c r="B202" i="1"/>
  <c r="G202" i="1" s="1"/>
  <c r="A202" i="1" s="1"/>
  <c r="AA202" i="1" s="1"/>
  <c r="B203" i="1"/>
  <c r="G203" i="1" s="1"/>
  <c r="A203" i="1" s="1"/>
  <c r="B204" i="1"/>
  <c r="G204" i="1" s="1"/>
  <c r="A204" i="1" s="1"/>
  <c r="AA204" i="1" s="1"/>
  <c r="B205" i="1"/>
  <c r="G205" i="1" s="1"/>
  <c r="A205" i="1" s="1"/>
  <c r="B206" i="1"/>
  <c r="G206" i="1" s="1"/>
  <c r="A206" i="1" s="1"/>
  <c r="AA206" i="1" s="1"/>
  <c r="B207" i="1"/>
  <c r="G207" i="1" s="1"/>
  <c r="A207" i="1" s="1"/>
  <c r="B208" i="1"/>
  <c r="G208" i="1" s="1"/>
  <c r="A208" i="1" s="1"/>
  <c r="AA208" i="1" s="1"/>
  <c r="B209" i="1"/>
  <c r="G209" i="1" s="1"/>
  <c r="A209" i="1" s="1"/>
  <c r="AA209" i="1" s="1"/>
  <c r="B210" i="1"/>
  <c r="G210" i="1" s="1"/>
  <c r="A210" i="1" s="1"/>
  <c r="AA210" i="1" s="1"/>
  <c r="B211" i="1"/>
  <c r="G211" i="1" s="1"/>
  <c r="A211" i="1" s="1"/>
  <c r="AA211" i="1" s="1"/>
  <c r="B212" i="1"/>
  <c r="G212" i="1" s="1"/>
  <c r="A212" i="1" s="1"/>
  <c r="AA212" i="1" s="1"/>
  <c r="B213" i="1"/>
  <c r="G213" i="1" s="1"/>
  <c r="A213" i="1" s="1"/>
  <c r="AA213" i="1" s="1"/>
  <c r="B214" i="1"/>
  <c r="G214" i="1" s="1"/>
  <c r="A214" i="1" s="1"/>
  <c r="AA214" i="1" s="1"/>
  <c r="B215" i="1"/>
  <c r="G215" i="1" s="1"/>
  <c r="A215" i="1" s="1"/>
  <c r="B216" i="1"/>
  <c r="G216" i="1" s="1"/>
  <c r="A216" i="1" s="1"/>
  <c r="AA216" i="1" s="1"/>
  <c r="B217" i="1"/>
  <c r="G217" i="1" s="1"/>
  <c r="A217" i="1" s="1"/>
  <c r="AA217" i="1" s="1"/>
  <c r="B218" i="1"/>
  <c r="G218" i="1" s="1"/>
  <c r="A218" i="1" s="1"/>
  <c r="AA218" i="1" s="1"/>
  <c r="B219" i="1"/>
  <c r="G219" i="1" s="1"/>
  <c r="A219" i="1" s="1"/>
  <c r="AA219" i="1" s="1"/>
  <c r="B220" i="1"/>
  <c r="G220" i="1" s="1"/>
  <c r="A220" i="1" s="1"/>
  <c r="AA220" i="1" s="1"/>
  <c r="B221" i="1"/>
  <c r="G221" i="1" s="1"/>
  <c r="A221" i="1" s="1"/>
  <c r="AA221" i="1" s="1"/>
  <c r="B222" i="1"/>
  <c r="B223" i="1"/>
  <c r="G223" i="1" s="1"/>
  <c r="A223" i="1" s="1"/>
  <c r="AA223" i="1" s="1"/>
  <c r="B224" i="1"/>
  <c r="G224" i="1" s="1"/>
  <c r="A224" i="1" s="1"/>
  <c r="AA224" i="1" s="1"/>
  <c r="B225" i="1"/>
  <c r="G225" i="1" s="1"/>
  <c r="A225" i="1" s="1"/>
  <c r="AA225" i="1" s="1"/>
  <c r="B226" i="1"/>
  <c r="G226" i="1" s="1"/>
  <c r="A226" i="1" s="1"/>
  <c r="AA226" i="1" s="1"/>
  <c r="B227" i="1"/>
  <c r="G227" i="1" s="1"/>
  <c r="A227" i="1" s="1"/>
  <c r="AA227" i="1" s="1"/>
  <c r="B228" i="1"/>
  <c r="G228" i="1" s="1"/>
  <c r="A228" i="1" s="1"/>
  <c r="AA228" i="1" s="1"/>
  <c r="B229" i="1"/>
  <c r="G229" i="1" s="1"/>
  <c r="A229" i="1" s="1"/>
  <c r="AA229" i="1" s="1"/>
  <c r="B230" i="1"/>
  <c r="G230" i="1" s="1"/>
  <c r="A230" i="1" s="1"/>
  <c r="AA230" i="1" s="1"/>
  <c r="B231" i="1"/>
  <c r="G231" i="1" s="1"/>
  <c r="A231" i="1" s="1"/>
  <c r="B232" i="1"/>
  <c r="G232" i="1" s="1"/>
  <c r="A232" i="1" s="1"/>
  <c r="AA232" i="1" s="1"/>
  <c r="B233" i="1"/>
  <c r="G233" i="1" s="1"/>
  <c r="A233" i="1" s="1"/>
  <c r="AA233" i="1" s="1"/>
  <c r="B234" i="1"/>
  <c r="G234" i="1" s="1"/>
  <c r="A234" i="1" s="1"/>
  <c r="AA234" i="1" s="1"/>
  <c r="B235" i="1"/>
  <c r="G235" i="1" s="1"/>
  <c r="A235" i="1" s="1"/>
  <c r="AA235" i="1" s="1"/>
  <c r="B236" i="1"/>
  <c r="G236" i="1" s="1"/>
  <c r="A236" i="1" s="1"/>
  <c r="AA236" i="1" s="1"/>
  <c r="B237" i="1"/>
  <c r="G237" i="1" s="1"/>
  <c r="A237" i="1" s="1"/>
  <c r="AA237" i="1" s="1"/>
  <c r="B238" i="1"/>
  <c r="G238" i="1" s="1"/>
  <c r="A238" i="1" s="1"/>
  <c r="AA238" i="1" s="1"/>
  <c r="B239" i="1"/>
  <c r="G239" i="1" s="1"/>
  <c r="A239" i="1" s="1"/>
  <c r="AA239" i="1" s="1"/>
  <c r="B240" i="1"/>
  <c r="G240" i="1" s="1"/>
  <c r="A240" i="1" s="1"/>
  <c r="AA240" i="1" s="1"/>
  <c r="B241" i="1"/>
  <c r="G241" i="1" s="1"/>
  <c r="A241" i="1" s="1"/>
  <c r="AA241" i="1" s="1"/>
  <c r="B242" i="1"/>
  <c r="G242" i="1" s="1"/>
  <c r="A242" i="1" s="1"/>
  <c r="AA242" i="1" s="1"/>
  <c r="B243" i="1"/>
  <c r="G243" i="1" s="1"/>
  <c r="A243" i="1" s="1"/>
  <c r="AA243" i="1" s="1"/>
  <c r="B244" i="1"/>
  <c r="G244" i="1" s="1"/>
  <c r="A244" i="1" s="1"/>
  <c r="AA244" i="1" s="1"/>
  <c r="B245" i="1"/>
  <c r="G245" i="1" s="1"/>
  <c r="A245" i="1" s="1"/>
  <c r="AA245" i="1" s="1"/>
  <c r="B246" i="1"/>
  <c r="G246" i="1" s="1"/>
  <c r="A246" i="1" s="1"/>
  <c r="AA246" i="1" s="1"/>
  <c r="B247" i="1"/>
  <c r="G247" i="1" s="1"/>
  <c r="A247" i="1" s="1"/>
  <c r="B248" i="1"/>
  <c r="G248" i="1" s="1"/>
  <c r="A248" i="1" s="1"/>
  <c r="AA248" i="1" s="1"/>
  <c r="B249" i="1"/>
  <c r="G249" i="1" s="1"/>
  <c r="A249" i="1" s="1"/>
  <c r="AA249" i="1" s="1"/>
  <c r="B250" i="1"/>
  <c r="G250" i="1" s="1"/>
  <c r="A250" i="1" s="1"/>
  <c r="AA250" i="1" s="1"/>
  <c r="B251" i="1"/>
  <c r="G251" i="1" s="1"/>
  <c r="A251" i="1" s="1"/>
  <c r="AA251" i="1" s="1"/>
  <c r="B252" i="1"/>
  <c r="G252" i="1" s="1"/>
  <c r="A252" i="1" s="1"/>
  <c r="AA252" i="1" s="1"/>
  <c r="B253" i="1"/>
  <c r="G253" i="1" s="1"/>
  <c r="A253" i="1" s="1"/>
  <c r="AA253" i="1" s="1"/>
  <c r="B254" i="1"/>
  <c r="B255" i="1"/>
  <c r="G255" i="1" s="1"/>
  <c r="A255" i="1" s="1"/>
  <c r="AA255" i="1" s="1"/>
  <c r="B256" i="1"/>
  <c r="G256" i="1" s="1"/>
  <c r="A256" i="1" s="1"/>
  <c r="AA256" i="1" s="1"/>
  <c r="B257" i="1"/>
  <c r="G257" i="1" s="1"/>
  <c r="A257" i="1" s="1"/>
  <c r="AA257" i="1" s="1"/>
  <c r="B258" i="1"/>
  <c r="G258" i="1" s="1"/>
  <c r="A258" i="1" s="1"/>
  <c r="AA258" i="1" s="1"/>
  <c r="B259" i="1"/>
  <c r="G259" i="1" s="1"/>
  <c r="A259" i="1" s="1"/>
  <c r="AA259" i="1" s="1"/>
  <c r="B260" i="1"/>
  <c r="G260" i="1" s="1"/>
  <c r="A260" i="1" s="1"/>
  <c r="AA260" i="1" s="1"/>
  <c r="B261" i="1"/>
  <c r="G261" i="1" s="1"/>
  <c r="A261" i="1" s="1"/>
  <c r="AA261" i="1" s="1"/>
  <c r="B262" i="1"/>
  <c r="G262" i="1" s="1"/>
  <c r="A262" i="1" s="1"/>
  <c r="AA262" i="1" s="1"/>
  <c r="B263" i="1"/>
  <c r="G263" i="1" s="1"/>
  <c r="A263" i="1" s="1"/>
  <c r="B264" i="1"/>
  <c r="G264" i="1" s="1"/>
  <c r="A264" i="1" s="1"/>
  <c r="AA264" i="1" s="1"/>
  <c r="B265" i="1"/>
  <c r="G265" i="1" s="1"/>
  <c r="A265" i="1" s="1"/>
  <c r="AA265" i="1" s="1"/>
  <c r="B266" i="1"/>
  <c r="G266" i="1" s="1"/>
  <c r="A266" i="1" s="1"/>
  <c r="AA266" i="1" s="1"/>
  <c r="B267" i="1"/>
  <c r="G267" i="1" s="1"/>
  <c r="A267" i="1" s="1"/>
  <c r="AA267" i="1" s="1"/>
  <c r="B268" i="1"/>
  <c r="G268" i="1" s="1"/>
  <c r="A268" i="1" s="1"/>
  <c r="AA268" i="1" s="1"/>
  <c r="B269" i="1"/>
  <c r="G269" i="1" s="1"/>
  <c r="A269" i="1" s="1"/>
  <c r="AA269" i="1" s="1"/>
  <c r="B270" i="1"/>
  <c r="G270" i="1" s="1"/>
  <c r="A270" i="1" s="1"/>
  <c r="AA270" i="1" s="1"/>
  <c r="B271" i="1"/>
  <c r="G271" i="1" s="1"/>
  <c r="A271" i="1" s="1"/>
  <c r="AA271" i="1" s="1"/>
  <c r="B272" i="1"/>
  <c r="G272" i="1" s="1"/>
  <c r="A272" i="1" s="1"/>
  <c r="AA272" i="1" s="1"/>
  <c r="B273" i="1"/>
  <c r="G273" i="1" s="1"/>
  <c r="A273" i="1" s="1"/>
  <c r="AA273" i="1" s="1"/>
  <c r="B274" i="1"/>
  <c r="G274" i="1" s="1"/>
  <c r="A274" i="1" s="1"/>
  <c r="AA274" i="1" s="1"/>
  <c r="B275" i="1"/>
  <c r="G275" i="1" s="1"/>
  <c r="A275" i="1" s="1"/>
  <c r="AA275" i="1" s="1"/>
  <c r="B276" i="1"/>
  <c r="G276" i="1" s="1"/>
  <c r="A276" i="1" s="1"/>
  <c r="AA276" i="1" s="1"/>
  <c r="B277" i="1"/>
  <c r="G277" i="1" s="1"/>
  <c r="A277" i="1" s="1"/>
  <c r="AA277" i="1" s="1"/>
  <c r="B278" i="1"/>
  <c r="G278" i="1" s="1"/>
  <c r="A278" i="1" s="1"/>
  <c r="AA278" i="1" s="1"/>
  <c r="B279" i="1"/>
  <c r="G279" i="1" s="1"/>
  <c r="A279" i="1" s="1"/>
  <c r="B280" i="1"/>
  <c r="G280" i="1" s="1"/>
  <c r="A280" i="1" s="1"/>
  <c r="AA280" i="1" s="1"/>
  <c r="B281" i="1"/>
  <c r="G281" i="1" s="1"/>
  <c r="A281" i="1" s="1"/>
  <c r="AA281" i="1" s="1"/>
  <c r="B282" i="1"/>
  <c r="G282" i="1" s="1"/>
  <c r="A282" i="1" s="1"/>
  <c r="AA282" i="1" s="1"/>
  <c r="B283" i="1"/>
  <c r="G283" i="1" s="1"/>
  <c r="A283" i="1" s="1"/>
  <c r="AA283" i="1" s="1"/>
  <c r="B284" i="1"/>
  <c r="G284" i="1" s="1"/>
  <c r="A284" i="1" s="1"/>
  <c r="AA284" i="1" s="1"/>
  <c r="B285" i="1"/>
  <c r="G285" i="1" s="1"/>
  <c r="A285" i="1" s="1"/>
  <c r="AA285" i="1" s="1"/>
  <c r="B286" i="1"/>
  <c r="B287" i="1"/>
  <c r="G287" i="1" s="1"/>
  <c r="A287" i="1" s="1"/>
  <c r="AA287" i="1" s="1"/>
  <c r="B288" i="1"/>
  <c r="G288" i="1" s="1"/>
  <c r="A288" i="1" s="1"/>
  <c r="AA288" i="1" s="1"/>
  <c r="B289" i="1"/>
  <c r="G289" i="1" s="1"/>
  <c r="A289" i="1" s="1"/>
  <c r="AA289" i="1" s="1"/>
  <c r="B290" i="1"/>
  <c r="G290" i="1" s="1"/>
  <c r="A290" i="1" s="1"/>
  <c r="AA290" i="1" s="1"/>
  <c r="B291" i="1"/>
  <c r="G291" i="1" s="1"/>
  <c r="A291" i="1" s="1"/>
  <c r="AA291" i="1" s="1"/>
  <c r="B292" i="1"/>
  <c r="G292" i="1" s="1"/>
  <c r="A292" i="1" s="1"/>
  <c r="AA292" i="1" s="1"/>
  <c r="B293" i="1"/>
  <c r="G293" i="1" s="1"/>
  <c r="A293" i="1" s="1"/>
  <c r="AA293" i="1" s="1"/>
  <c r="B294" i="1"/>
  <c r="G294" i="1" s="1"/>
  <c r="A294" i="1" s="1"/>
  <c r="AA294" i="1" s="1"/>
  <c r="B295" i="1"/>
  <c r="G295" i="1" s="1"/>
  <c r="A295" i="1" s="1"/>
  <c r="B296" i="1"/>
  <c r="G296" i="1" s="1"/>
  <c r="A296" i="1" s="1"/>
  <c r="AA296" i="1" s="1"/>
  <c r="B297" i="1"/>
  <c r="G297" i="1" s="1"/>
  <c r="A297" i="1" s="1"/>
  <c r="AA297" i="1" s="1"/>
  <c r="B298" i="1"/>
  <c r="G298" i="1" s="1"/>
  <c r="A298" i="1" s="1"/>
  <c r="AA298" i="1" s="1"/>
  <c r="B299" i="1"/>
  <c r="G299" i="1" s="1"/>
  <c r="A299" i="1" s="1"/>
  <c r="AA299" i="1" s="1"/>
  <c r="B300" i="1"/>
  <c r="G300" i="1" s="1"/>
  <c r="A300" i="1" s="1"/>
  <c r="AA300" i="1" s="1"/>
  <c r="B301" i="1"/>
  <c r="G301" i="1" s="1"/>
  <c r="A301" i="1" s="1"/>
  <c r="AA301" i="1" s="1"/>
  <c r="B302" i="1"/>
  <c r="G302" i="1" s="1"/>
  <c r="A302" i="1" s="1"/>
  <c r="AA302" i="1" s="1"/>
  <c r="B303" i="1"/>
  <c r="G303" i="1" s="1"/>
  <c r="A303" i="1" s="1"/>
  <c r="AA303" i="1" s="1"/>
  <c r="B304" i="1"/>
  <c r="G304" i="1" s="1"/>
  <c r="A304" i="1" s="1"/>
  <c r="AA304" i="1" s="1"/>
  <c r="B305" i="1"/>
  <c r="G305" i="1" s="1"/>
  <c r="A305" i="1" s="1"/>
  <c r="AA305" i="1" s="1"/>
  <c r="B306" i="1"/>
  <c r="G306" i="1" s="1"/>
  <c r="A306" i="1" s="1"/>
  <c r="AA306" i="1" s="1"/>
  <c r="B307" i="1"/>
  <c r="G307" i="1" s="1"/>
  <c r="A307" i="1" s="1"/>
  <c r="AA307" i="1" s="1"/>
  <c r="B308" i="1"/>
  <c r="G308" i="1" s="1"/>
  <c r="A308" i="1" s="1"/>
  <c r="AA308" i="1" s="1"/>
  <c r="B309" i="1"/>
  <c r="G309" i="1" s="1"/>
  <c r="A309" i="1" s="1"/>
  <c r="AA309" i="1" s="1"/>
  <c r="B310" i="1"/>
  <c r="G310" i="1" s="1"/>
  <c r="A310" i="1" s="1"/>
  <c r="AA310" i="1" s="1"/>
  <c r="B311" i="1"/>
  <c r="G311" i="1" s="1"/>
  <c r="A311" i="1" s="1"/>
  <c r="B312" i="1"/>
  <c r="G312" i="1" s="1"/>
  <c r="A312" i="1" s="1"/>
  <c r="AA312" i="1" s="1"/>
  <c r="B313" i="1"/>
  <c r="G313" i="1" s="1"/>
  <c r="A313" i="1" s="1"/>
  <c r="AA313" i="1" s="1"/>
  <c r="B314" i="1"/>
  <c r="G314" i="1" s="1"/>
  <c r="A314" i="1" s="1"/>
  <c r="AA314" i="1" s="1"/>
  <c r="B315" i="1"/>
  <c r="G315" i="1" s="1"/>
  <c r="A315" i="1" s="1"/>
  <c r="AA315" i="1" s="1"/>
  <c r="B316" i="1"/>
  <c r="G316" i="1" s="1"/>
  <c r="A316" i="1" s="1"/>
  <c r="B317" i="1"/>
  <c r="G317" i="1" s="1"/>
  <c r="A317" i="1" s="1"/>
  <c r="AA317" i="1" s="1"/>
  <c r="B318" i="1"/>
  <c r="B319" i="1"/>
  <c r="G319" i="1" s="1"/>
  <c r="A319" i="1" s="1"/>
  <c r="AA319" i="1" s="1"/>
  <c r="B320" i="1"/>
  <c r="G320" i="1" s="1"/>
  <c r="A320" i="1" s="1"/>
  <c r="B321" i="1"/>
  <c r="G321" i="1" s="1"/>
  <c r="A321" i="1" s="1"/>
  <c r="AA321" i="1" s="1"/>
  <c r="B322" i="1"/>
  <c r="G322" i="1" s="1"/>
  <c r="A322" i="1" s="1"/>
  <c r="AA322" i="1" s="1"/>
  <c r="B323" i="1"/>
  <c r="G323" i="1" s="1"/>
  <c r="A323" i="1" s="1"/>
  <c r="AA323" i="1" s="1"/>
  <c r="B324" i="1"/>
  <c r="G324" i="1" s="1"/>
  <c r="A324" i="1" s="1"/>
  <c r="AA324" i="1" s="1"/>
  <c r="B325" i="1"/>
  <c r="G325" i="1" s="1"/>
  <c r="A325" i="1" s="1"/>
  <c r="AA325" i="1" s="1"/>
  <c r="G222" i="1"/>
  <c r="A222" i="1" s="1"/>
  <c r="AA222" i="1" s="1"/>
  <c r="G254" i="1"/>
  <c r="A254" i="1" s="1"/>
  <c r="AA254" i="1" s="1"/>
  <c r="G286" i="1"/>
  <c r="A286" i="1" s="1"/>
  <c r="AA286" i="1" s="1"/>
  <c r="G318" i="1"/>
  <c r="A318" i="1" s="1"/>
  <c r="H188" i="1"/>
  <c r="H189" i="1"/>
  <c r="H190" i="1"/>
  <c r="H191" i="1"/>
  <c r="H192" i="1"/>
  <c r="H193" i="1"/>
  <c r="H194" i="1"/>
  <c r="H195" i="1"/>
  <c r="H196" i="1"/>
  <c r="H197" i="1"/>
  <c r="H198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I188" i="1"/>
  <c r="I189" i="1"/>
  <c r="I190" i="1"/>
  <c r="I191" i="1"/>
  <c r="I192" i="1"/>
  <c r="I193" i="1"/>
  <c r="I194" i="1"/>
  <c r="I195" i="1"/>
  <c r="I196" i="1"/>
  <c r="I197" i="1"/>
  <c r="I198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N188" i="1"/>
  <c r="N189" i="1"/>
  <c r="N190" i="1"/>
  <c r="N191" i="1"/>
  <c r="N192" i="1"/>
  <c r="N193" i="1"/>
  <c r="N194" i="1"/>
  <c r="N195" i="1"/>
  <c r="N196" i="1"/>
  <c r="N197" i="1"/>
  <c r="N198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V188" i="1"/>
  <c r="W188" i="1" s="1"/>
  <c r="V196" i="1"/>
  <c r="W196" i="1" s="1"/>
  <c r="V200" i="1"/>
  <c r="W200" i="1" s="1"/>
  <c r="V202" i="1"/>
  <c r="V203" i="1"/>
  <c r="V204" i="1"/>
  <c r="W204" i="1" s="1"/>
  <c r="V205" i="1"/>
  <c r="V206" i="1"/>
  <c r="W206" i="1" s="1"/>
  <c r="V207" i="1"/>
  <c r="V208" i="1"/>
  <c r="W208" i="1" s="1"/>
  <c r="V209" i="1"/>
  <c r="W209" i="1" s="1"/>
  <c r="V210" i="1"/>
  <c r="W210" i="1" s="1"/>
  <c r="V211" i="1"/>
  <c r="W211" i="1" s="1"/>
  <c r="V212" i="1"/>
  <c r="W212" i="1" s="1"/>
  <c r="V213" i="1"/>
  <c r="W213" i="1" s="1"/>
  <c r="V214" i="1"/>
  <c r="W214" i="1" s="1"/>
  <c r="V215" i="1"/>
  <c r="W215" i="1" s="1"/>
  <c r="V216" i="1"/>
  <c r="W216" i="1" s="1"/>
  <c r="V217" i="1"/>
  <c r="W217" i="1" s="1"/>
  <c r="V218" i="1"/>
  <c r="W218" i="1" s="1"/>
  <c r="V219" i="1"/>
  <c r="W219" i="1" s="1"/>
  <c r="V220" i="1"/>
  <c r="W220" i="1" s="1"/>
  <c r="V221" i="1"/>
  <c r="W221" i="1" s="1"/>
  <c r="V222" i="1"/>
  <c r="W222" i="1" s="1"/>
  <c r="V223" i="1"/>
  <c r="W223" i="1" s="1"/>
  <c r="V224" i="1"/>
  <c r="W224" i="1" s="1"/>
  <c r="V225" i="1"/>
  <c r="W225" i="1" s="1"/>
  <c r="V226" i="1"/>
  <c r="W226" i="1" s="1"/>
  <c r="V227" i="1"/>
  <c r="W227" i="1" s="1"/>
  <c r="V228" i="1"/>
  <c r="W228" i="1" s="1"/>
  <c r="V229" i="1"/>
  <c r="W229" i="1" s="1"/>
  <c r="V230" i="1"/>
  <c r="W230" i="1" s="1"/>
  <c r="V231" i="1"/>
  <c r="W231" i="1" s="1"/>
  <c r="V232" i="1"/>
  <c r="W232" i="1" s="1"/>
  <c r="V233" i="1"/>
  <c r="W233" i="1" s="1"/>
  <c r="V234" i="1"/>
  <c r="W234" i="1" s="1"/>
  <c r="V235" i="1"/>
  <c r="W235" i="1" s="1"/>
  <c r="V236" i="1"/>
  <c r="W236" i="1" s="1"/>
  <c r="V237" i="1"/>
  <c r="W237" i="1" s="1"/>
  <c r="V238" i="1"/>
  <c r="W238" i="1" s="1"/>
  <c r="V239" i="1"/>
  <c r="W239" i="1" s="1"/>
  <c r="V240" i="1"/>
  <c r="W240" i="1" s="1"/>
  <c r="V241" i="1"/>
  <c r="W241" i="1" s="1"/>
  <c r="V242" i="1"/>
  <c r="W242" i="1" s="1"/>
  <c r="V243" i="1"/>
  <c r="W243" i="1" s="1"/>
  <c r="V244" i="1"/>
  <c r="W244" i="1" s="1"/>
  <c r="V245" i="1"/>
  <c r="W245" i="1" s="1"/>
  <c r="V246" i="1"/>
  <c r="W246" i="1" s="1"/>
  <c r="V247" i="1"/>
  <c r="W247" i="1" s="1"/>
  <c r="V248" i="1"/>
  <c r="W248" i="1" s="1"/>
  <c r="V249" i="1"/>
  <c r="W249" i="1" s="1"/>
  <c r="V250" i="1"/>
  <c r="W250" i="1" s="1"/>
  <c r="V251" i="1"/>
  <c r="W251" i="1" s="1"/>
  <c r="V252" i="1"/>
  <c r="W252" i="1" s="1"/>
  <c r="V253" i="1"/>
  <c r="W253" i="1" s="1"/>
  <c r="V254" i="1"/>
  <c r="W254" i="1" s="1"/>
  <c r="V255" i="1"/>
  <c r="W255" i="1" s="1"/>
  <c r="V256" i="1"/>
  <c r="W256" i="1" s="1"/>
  <c r="V257" i="1"/>
  <c r="W257" i="1" s="1"/>
  <c r="V258" i="1"/>
  <c r="W258" i="1" s="1"/>
  <c r="V259" i="1"/>
  <c r="W259" i="1" s="1"/>
  <c r="V260" i="1"/>
  <c r="W260" i="1" s="1"/>
  <c r="V261" i="1"/>
  <c r="W261" i="1" s="1"/>
  <c r="V262" i="1"/>
  <c r="W262" i="1" s="1"/>
  <c r="V263" i="1"/>
  <c r="W263" i="1" s="1"/>
  <c r="V264" i="1"/>
  <c r="W264" i="1" s="1"/>
  <c r="V265" i="1"/>
  <c r="W265" i="1" s="1"/>
  <c r="V266" i="1"/>
  <c r="W266" i="1" s="1"/>
  <c r="V267" i="1"/>
  <c r="W267" i="1" s="1"/>
  <c r="V268" i="1"/>
  <c r="W268" i="1" s="1"/>
  <c r="V269" i="1"/>
  <c r="W269" i="1" s="1"/>
  <c r="V270" i="1"/>
  <c r="W270" i="1" s="1"/>
  <c r="V271" i="1"/>
  <c r="W271" i="1" s="1"/>
  <c r="V272" i="1"/>
  <c r="W272" i="1" s="1"/>
  <c r="V273" i="1"/>
  <c r="W273" i="1" s="1"/>
  <c r="V274" i="1"/>
  <c r="W274" i="1" s="1"/>
  <c r="V275" i="1"/>
  <c r="W275" i="1" s="1"/>
  <c r="V276" i="1"/>
  <c r="W276" i="1" s="1"/>
  <c r="V277" i="1"/>
  <c r="W277" i="1" s="1"/>
  <c r="V278" i="1"/>
  <c r="W278" i="1" s="1"/>
  <c r="V279" i="1"/>
  <c r="W279" i="1" s="1"/>
  <c r="V280" i="1"/>
  <c r="W280" i="1" s="1"/>
  <c r="V281" i="1"/>
  <c r="W281" i="1" s="1"/>
  <c r="V282" i="1"/>
  <c r="W282" i="1" s="1"/>
  <c r="V283" i="1"/>
  <c r="W283" i="1" s="1"/>
  <c r="V284" i="1"/>
  <c r="W284" i="1" s="1"/>
  <c r="V285" i="1"/>
  <c r="W285" i="1" s="1"/>
  <c r="V286" i="1"/>
  <c r="W286" i="1" s="1"/>
  <c r="V287" i="1"/>
  <c r="W287" i="1" s="1"/>
  <c r="V288" i="1"/>
  <c r="W288" i="1" s="1"/>
  <c r="V289" i="1"/>
  <c r="W289" i="1" s="1"/>
  <c r="V290" i="1"/>
  <c r="W290" i="1" s="1"/>
  <c r="V291" i="1"/>
  <c r="W291" i="1" s="1"/>
  <c r="V292" i="1"/>
  <c r="W292" i="1" s="1"/>
  <c r="V293" i="1"/>
  <c r="W293" i="1" s="1"/>
  <c r="V294" i="1"/>
  <c r="W294" i="1" s="1"/>
  <c r="V295" i="1"/>
  <c r="W295" i="1" s="1"/>
  <c r="V296" i="1"/>
  <c r="W296" i="1" s="1"/>
  <c r="V297" i="1"/>
  <c r="W297" i="1" s="1"/>
  <c r="V298" i="1"/>
  <c r="W298" i="1" s="1"/>
  <c r="V299" i="1"/>
  <c r="W299" i="1" s="1"/>
  <c r="V300" i="1"/>
  <c r="W300" i="1" s="1"/>
  <c r="V301" i="1"/>
  <c r="W301" i="1" s="1"/>
  <c r="V302" i="1"/>
  <c r="W302" i="1" s="1"/>
  <c r="V303" i="1"/>
  <c r="W303" i="1" s="1"/>
  <c r="V304" i="1"/>
  <c r="W304" i="1" s="1"/>
  <c r="V305" i="1"/>
  <c r="W305" i="1" s="1"/>
  <c r="V306" i="1"/>
  <c r="W306" i="1" s="1"/>
  <c r="V307" i="1"/>
  <c r="W307" i="1" s="1"/>
  <c r="V308" i="1"/>
  <c r="W308" i="1" s="1"/>
  <c r="V309" i="1"/>
  <c r="W309" i="1" s="1"/>
  <c r="V310" i="1"/>
  <c r="W310" i="1" s="1"/>
  <c r="V311" i="1"/>
  <c r="W311" i="1" s="1"/>
  <c r="V312" i="1"/>
  <c r="W312" i="1" s="1"/>
  <c r="V313" i="1"/>
  <c r="W313" i="1" s="1"/>
  <c r="V314" i="1"/>
  <c r="W314" i="1" s="1"/>
  <c r="V315" i="1"/>
  <c r="W315" i="1" s="1"/>
  <c r="V316" i="1"/>
  <c r="W316" i="1" s="1"/>
  <c r="V317" i="1"/>
  <c r="W317" i="1" s="1"/>
  <c r="V318" i="1"/>
  <c r="W318" i="1" s="1"/>
  <c r="V319" i="1"/>
  <c r="W319" i="1" s="1"/>
  <c r="V320" i="1"/>
  <c r="W320" i="1" s="1"/>
  <c r="V321" i="1"/>
  <c r="W321" i="1" s="1"/>
  <c r="V322" i="1"/>
  <c r="W322" i="1" s="1"/>
  <c r="V323" i="1"/>
  <c r="W323" i="1" s="1"/>
  <c r="V324" i="1"/>
  <c r="W324" i="1" s="1"/>
  <c r="V325" i="1"/>
  <c r="W325" i="1" s="1"/>
  <c r="X188" i="1"/>
  <c r="X189" i="1"/>
  <c r="Y189" i="1" s="1"/>
  <c r="Z189" i="1" s="1"/>
  <c r="S189" i="1" s="1"/>
  <c r="X190" i="1"/>
  <c r="X191" i="1"/>
  <c r="Y191" i="1" s="1"/>
  <c r="Z191" i="1" s="1"/>
  <c r="S191" i="1" s="1"/>
  <c r="X192" i="1"/>
  <c r="Y192" i="1" s="1"/>
  <c r="Z192" i="1" s="1"/>
  <c r="S192" i="1" s="1"/>
  <c r="X193" i="1"/>
  <c r="Y193" i="1" s="1"/>
  <c r="Z193" i="1" s="1"/>
  <c r="S193" i="1" s="1"/>
  <c r="X194" i="1"/>
  <c r="X195" i="1"/>
  <c r="Y195" i="1" s="1"/>
  <c r="Z195" i="1" s="1"/>
  <c r="S195" i="1" s="1"/>
  <c r="X196" i="1"/>
  <c r="X197" i="1"/>
  <c r="Y197" i="1" s="1"/>
  <c r="X198" i="1"/>
  <c r="Z198" i="1" s="1"/>
  <c r="S198" i="1" s="1"/>
  <c r="X200" i="1"/>
  <c r="X201" i="1"/>
  <c r="Z201" i="1" s="1"/>
  <c r="S201" i="1" s="1"/>
  <c r="X202" i="1"/>
  <c r="Y202" i="1" s="1"/>
  <c r="Z202" i="1" s="1"/>
  <c r="S202" i="1" s="1"/>
  <c r="X203" i="1"/>
  <c r="X204" i="1"/>
  <c r="X205" i="1"/>
  <c r="X206" i="1"/>
  <c r="X207" i="1"/>
  <c r="X208" i="1"/>
  <c r="X209" i="1"/>
  <c r="X210" i="1"/>
  <c r="X211" i="1"/>
  <c r="X212" i="1"/>
  <c r="X213" i="1"/>
  <c r="X214" i="1"/>
  <c r="X215" i="1"/>
  <c r="X216" i="1"/>
  <c r="X217" i="1"/>
  <c r="X218" i="1"/>
  <c r="X219" i="1"/>
  <c r="X220" i="1"/>
  <c r="X221" i="1"/>
  <c r="X222" i="1"/>
  <c r="X223" i="1"/>
  <c r="X224" i="1"/>
  <c r="X225" i="1"/>
  <c r="X226" i="1"/>
  <c r="X227" i="1"/>
  <c r="X228" i="1"/>
  <c r="X229" i="1"/>
  <c r="X230" i="1"/>
  <c r="X231" i="1"/>
  <c r="X232" i="1"/>
  <c r="X233" i="1"/>
  <c r="X234" i="1"/>
  <c r="X235" i="1"/>
  <c r="X236" i="1"/>
  <c r="X237" i="1"/>
  <c r="X238" i="1"/>
  <c r="X239" i="1"/>
  <c r="X240" i="1"/>
  <c r="X241" i="1"/>
  <c r="X242" i="1"/>
  <c r="X243" i="1"/>
  <c r="X244" i="1"/>
  <c r="X245" i="1"/>
  <c r="X246" i="1"/>
  <c r="X247" i="1"/>
  <c r="X248" i="1"/>
  <c r="X249" i="1"/>
  <c r="X250" i="1"/>
  <c r="X251" i="1"/>
  <c r="X252" i="1"/>
  <c r="X253" i="1"/>
  <c r="X254" i="1"/>
  <c r="X255" i="1"/>
  <c r="X256" i="1"/>
  <c r="X257" i="1"/>
  <c r="X258" i="1"/>
  <c r="X259" i="1"/>
  <c r="X260" i="1"/>
  <c r="X261" i="1"/>
  <c r="X262" i="1"/>
  <c r="X263" i="1"/>
  <c r="X264" i="1"/>
  <c r="X265" i="1"/>
  <c r="X266" i="1"/>
  <c r="X267" i="1"/>
  <c r="X268" i="1"/>
  <c r="X269" i="1"/>
  <c r="X270" i="1"/>
  <c r="X271" i="1"/>
  <c r="X272" i="1"/>
  <c r="X273" i="1"/>
  <c r="X274" i="1"/>
  <c r="X275" i="1"/>
  <c r="X276" i="1"/>
  <c r="X277" i="1"/>
  <c r="X278" i="1"/>
  <c r="X279" i="1"/>
  <c r="X280" i="1"/>
  <c r="X281" i="1"/>
  <c r="X282" i="1"/>
  <c r="X283" i="1"/>
  <c r="X284" i="1"/>
  <c r="X285" i="1"/>
  <c r="X286" i="1"/>
  <c r="X287" i="1"/>
  <c r="X288" i="1"/>
  <c r="X289" i="1"/>
  <c r="X290" i="1"/>
  <c r="X291" i="1"/>
  <c r="X292" i="1"/>
  <c r="X293" i="1"/>
  <c r="X294" i="1"/>
  <c r="X295" i="1"/>
  <c r="X296" i="1"/>
  <c r="X297" i="1"/>
  <c r="X298" i="1"/>
  <c r="X299" i="1"/>
  <c r="X300" i="1"/>
  <c r="X301" i="1"/>
  <c r="X302" i="1"/>
  <c r="X303" i="1"/>
  <c r="X304" i="1"/>
  <c r="X305" i="1"/>
  <c r="X306" i="1"/>
  <c r="X307" i="1"/>
  <c r="X308" i="1"/>
  <c r="X309" i="1"/>
  <c r="X310" i="1"/>
  <c r="X311" i="1"/>
  <c r="X312" i="1"/>
  <c r="X313" i="1"/>
  <c r="X314" i="1"/>
  <c r="X315" i="1"/>
  <c r="X316" i="1"/>
  <c r="X317" i="1"/>
  <c r="X318" i="1"/>
  <c r="X319" i="1"/>
  <c r="X320" i="1"/>
  <c r="X321" i="1"/>
  <c r="X322" i="1"/>
  <c r="X323" i="1"/>
  <c r="X324" i="1"/>
  <c r="X325" i="1"/>
  <c r="Y188" i="1"/>
  <c r="Y190" i="1"/>
  <c r="Z190" i="1" s="1"/>
  <c r="S190" i="1" s="1"/>
  <c r="Y194" i="1"/>
  <c r="Z194" i="1" s="1"/>
  <c r="S194" i="1" s="1"/>
  <c r="Y196" i="1"/>
  <c r="Y198" i="1"/>
  <c r="Y200" i="1"/>
  <c r="Y201" i="1"/>
  <c r="Y203" i="1"/>
  <c r="Z203" i="1" s="1"/>
  <c r="S203" i="1" s="1"/>
  <c r="Y204" i="1"/>
  <c r="Y205" i="1"/>
  <c r="Y206" i="1"/>
  <c r="Y207" i="1"/>
  <c r="Y208" i="1"/>
  <c r="Y209" i="1"/>
  <c r="Y210" i="1"/>
  <c r="Y211" i="1"/>
  <c r="Y212" i="1"/>
  <c r="Y213" i="1"/>
  <c r="Y214" i="1"/>
  <c r="Y215" i="1"/>
  <c r="Y216" i="1"/>
  <c r="Y217" i="1"/>
  <c r="Y218" i="1"/>
  <c r="Y219" i="1"/>
  <c r="Y220" i="1"/>
  <c r="Y221" i="1"/>
  <c r="Y222" i="1"/>
  <c r="Y223" i="1"/>
  <c r="Y224" i="1"/>
  <c r="Y225" i="1"/>
  <c r="Y226" i="1"/>
  <c r="Y227" i="1"/>
  <c r="Y228" i="1"/>
  <c r="Y229" i="1"/>
  <c r="Y230" i="1"/>
  <c r="Y231" i="1"/>
  <c r="Y232" i="1"/>
  <c r="Y233" i="1"/>
  <c r="Y234" i="1"/>
  <c r="Y235" i="1"/>
  <c r="Y236" i="1"/>
  <c r="Y237" i="1"/>
  <c r="Y238" i="1"/>
  <c r="Y239" i="1"/>
  <c r="Y240" i="1"/>
  <c r="Y241" i="1"/>
  <c r="Y242" i="1"/>
  <c r="Y243" i="1"/>
  <c r="Y244" i="1"/>
  <c r="Y245" i="1"/>
  <c r="Y246" i="1"/>
  <c r="Y247" i="1"/>
  <c r="Y248" i="1"/>
  <c r="Y249" i="1"/>
  <c r="Y250" i="1"/>
  <c r="Y251" i="1"/>
  <c r="Y252" i="1"/>
  <c r="Y253" i="1"/>
  <c r="Y254" i="1"/>
  <c r="Y255" i="1"/>
  <c r="Y256" i="1"/>
  <c r="Y257" i="1"/>
  <c r="Y258" i="1"/>
  <c r="Y259" i="1"/>
  <c r="Y260" i="1"/>
  <c r="Y261" i="1"/>
  <c r="Y262" i="1"/>
  <c r="Y263" i="1"/>
  <c r="Y264" i="1"/>
  <c r="Y265" i="1"/>
  <c r="Y266" i="1"/>
  <c r="Y267" i="1"/>
  <c r="Y268" i="1"/>
  <c r="Y269" i="1"/>
  <c r="Y270" i="1"/>
  <c r="Y271" i="1"/>
  <c r="Y272" i="1"/>
  <c r="Y273" i="1"/>
  <c r="Y274" i="1"/>
  <c r="Y275" i="1"/>
  <c r="Y276" i="1"/>
  <c r="Y277" i="1"/>
  <c r="Y278" i="1"/>
  <c r="Y279" i="1"/>
  <c r="Y280" i="1"/>
  <c r="Y281" i="1"/>
  <c r="Y282" i="1"/>
  <c r="Y283" i="1"/>
  <c r="Y284" i="1"/>
  <c r="Y285" i="1"/>
  <c r="Y286" i="1"/>
  <c r="Y287" i="1"/>
  <c r="Y288" i="1"/>
  <c r="Y289" i="1"/>
  <c r="Y290" i="1"/>
  <c r="Y291" i="1"/>
  <c r="Y292" i="1"/>
  <c r="Y293" i="1"/>
  <c r="Y294" i="1"/>
  <c r="Y295" i="1"/>
  <c r="Y296" i="1"/>
  <c r="Y297" i="1"/>
  <c r="Y298" i="1"/>
  <c r="Y299" i="1"/>
  <c r="Y300" i="1"/>
  <c r="Y301" i="1"/>
  <c r="Y302" i="1"/>
  <c r="Y303" i="1"/>
  <c r="Y304" i="1"/>
  <c r="Y305" i="1"/>
  <c r="Y306" i="1"/>
  <c r="Y307" i="1"/>
  <c r="Y308" i="1"/>
  <c r="Y309" i="1"/>
  <c r="Y310" i="1"/>
  <c r="Y311" i="1"/>
  <c r="Y312" i="1"/>
  <c r="Y313" i="1"/>
  <c r="Y314" i="1"/>
  <c r="Y315" i="1"/>
  <c r="Y316" i="1"/>
  <c r="Y317" i="1"/>
  <c r="Y318" i="1"/>
  <c r="Y319" i="1"/>
  <c r="Y320" i="1"/>
  <c r="Y321" i="1"/>
  <c r="Y322" i="1"/>
  <c r="Y323" i="1"/>
  <c r="Y324" i="1"/>
  <c r="Y325" i="1"/>
  <c r="Z188" i="1"/>
  <c r="S188" i="1" s="1"/>
  <c r="Z196" i="1"/>
  <c r="S196" i="1" s="1"/>
  <c r="Z200" i="1"/>
  <c r="S200" i="1" s="1"/>
  <c r="Z204" i="1"/>
  <c r="S204" i="1" s="1"/>
  <c r="Z205" i="1"/>
  <c r="S205" i="1" s="1"/>
  <c r="Z206" i="1"/>
  <c r="S206" i="1" s="1"/>
  <c r="Z207" i="1"/>
  <c r="S207" i="1" s="1"/>
  <c r="Z208" i="1"/>
  <c r="S208" i="1" s="1"/>
  <c r="Z209" i="1"/>
  <c r="S209" i="1" s="1"/>
  <c r="Z210" i="1"/>
  <c r="S210" i="1" s="1"/>
  <c r="Z211" i="1"/>
  <c r="S211" i="1" s="1"/>
  <c r="Z212" i="1"/>
  <c r="S212" i="1" s="1"/>
  <c r="Z213" i="1"/>
  <c r="S213" i="1" s="1"/>
  <c r="Z214" i="1"/>
  <c r="S214" i="1" s="1"/>
  <c r="Z215" i="1"/>
  <c r="S215" i="1" s="1"/>
  <c r="Z216" i="1"/>
  <c r="S216" i="1" s="1"/>
  <c r="Z217" i="1"/>
  <c r="S217" i="1" s="1"/>
  <c r="Z218" i="1"/>
  <c r="S218" i="1" s="1"/>
  <c r="Z219" i="1"/>
  <c r="S219" i="1" s="1"/>
  <c r="Z220" i="1"/>
  <c r="S220" i="1" s="1"/>
  <c r="Z221" i="1"/>
  <c r="S221" i="1" s="1"/>
  <c r="Z222" i="1"/>
  <c r="S222" i="1" s="1"/>
  <c r="Z223" i="1"/>
  <c r="S223" i="1" s="1"/>
  <c r="Z224" i="1"/>
  <c r="S224" i="1" s="1"/>
  <c r="Z225" i="1"/>
  <c r="S225" i="1" s="1"/>
  <c r="Z226" i="1"/>
  <c r="S226" i="1" s="1"/>
  <c r="Z227" i="1"/>
  <c r="S227" i="1" s="1"/>
  <c r="Z228" i="1"/>
  <c r="S228" i="1" s="1"/>
  <c r="Z229" i="1"/>
  <c r="S229" i="1" s="1"/>
  <c r="Z230" i="1"/>
  <c r="S230" i="1" s="1"/>
  <c r="Z231" i="1"/>
  <c r="S231" i="1" s="1"/>
  <c r="Z232" i="1"/>
  <c r="S232" i="1" s="1"/>
  <c r="Z233" i="1"/>
  <c r="S233" i="1" s="1"/>
  <c r="Z234" i="1"/>
  <c r="S234" i="1" s="1"/>
  <c r="Z235" i="1"/>
  <c r="S235" i="1" s="1"/>
  <c r="Z236" i="1"/>
  <c r="S236" i="1" s="1"/>
  <c r="Z237" i="1"/>
  <c r="S237" i="1" s="1"/>
  <c r="Z238" i="1"/>
  <c r="S238" i="1" s="1"/>
  <c r="Z239" i="1"/>
  <c r="S239" i="1" s="1"/>
  <c r="Z240" i="1"/>
  <c r="S240" i="1" s="1"/>
  <c r="Z241" i="1"/>
  <c r="S241" i="1" s="1"/>
  <c r="Z242" i="1"/>
  <c r="S242" i="1" s="1"/>
  <c r="Z243" i="1"/>
  <c r="S243" i="1" s="1"/>
  <c r="Z244" i="1"/>
  <c r="S244" i="1" s="1"/>
  <c r="Z245" i="1"/>
  <c r="S245" i="1" s="1"/>
  <c r="Z246" i="1"/>
  <c r="S246" i="1" s="1"/>
  <c r="Z247" i="1"/>
  <c r="S247" i="1" s="1"/>
  <c r="Z248" i="1"/>
  <c r="S248" i="1" s="1"/>
  <c r="Z249" i="1"/>
  <c r="S249" i="1" s="1"/>
  <c r="Z250" i="1"/>
  <c r="S250" i="1" s="1"/>
  <c r="Z251" i="1"/>
  <c r="S251" i="1" s="1"/>
  <c r="Z252" i="1"/>
  <c r="S252" i="1" s="1"/>
  <c r="Z253" i="1"/>
  <c r="S253" i="1" s="1"/>
  <c r="Z254" i="1"/>
  <c r="S254" i="1" s="1"/>
  <c r="Z255" i="1"/>
  <c r="S255" i="1" s="1"/>
  <c r="Z256" i="1"/>
  <c r="S256" i="1" s="1"/>
  <c r="Z257" i="1"/>
  <c r="S257" i="1" s="1"/>
  <c r="Z258" i="1"/>
  <c r="S258" i="1" s="1"/>
  <c r="Z259" i="1"/>
  <c r="S259" i="1" s="1"/>
  <c r="Z260" i="1"/>
  <c r="S260" i="1" s="1"/>
  <c r="Z261" i="1"/>
  <c r="S261" i="1" s="1"/>
  <c r="Z262" i="1"/>
  <c r="S262" i="1" s="1"/>
  <c r="Z263" i="1"/>
  <c r="S263" i="1" s="1"/>
  <c r="Z264" i="1"/>
  <c r="S264" i="1" s="1"/>
  <c r="Z265" i="1"/>
  <c r="S265" i="1" s="1"/>
  <c r="Z266" i="1"/>
  <c r="S266" i="1" s="1"/>
  <c r="Z267" i="1"/>
  <c r="S267" i="1" s="1"/>
  <c r="Z268" i="1"/>
  <c r="S268" i="1" s="1"/>
  <c r="Z269" i="1"/>
  <c r="S269" i="1" s="1"/>
  <c r="Z270" i="1"/>
  <c r="S270" i="1" s="1"/>
  <c r="Z271" i="1"/>
  <c r="S271" i="1" s="1"/>
  <c r="Z272" i="1"/>
  <c r="S272" i="1" s="1"/>
  <c r="Z273" i="1"/>
  <c r="S273" i="1" s="1"/>
  <c r="Z274" i="1"/>
  <c r="S274" i="1" s="1"/>
  <c r="Z275" i="1"/>
  <c r="S275" i="1" s="1"/>
  <c r="Z276" i="1"/>
  <c r="S276" i="1" s="1"/>
  <c r="Z277" i="1"/>
  <c r="S277" i="1" s="1"/>
  <c r="Z278" i="1"/>
  <c r="S278" i="1" s="1"/>
  <c r="Z279" i="1"/>
  <c r="S279" i="1" s="1"/>
  <c r="Z280" i="1"/>
  <c r="S280" i="1" s="1"/>
  <c r="Z281" i="1"/>
  <c r="S281" i="1" s="1"/>
  <c r="Z282" i="1"/>
  <c r="S282" i="1" s="1"/>
  <c r="Z283" i="1"/>
  <c r="S283" i="1" s="1"/>
  <c r="Z284" i="1"/>
  <c r="S284" i="1" s="1"/>
  <c r="Z285" i="1"/>
  <c r="S285" i="1" s="1"/>
  <c r="Z286" i="1"/>
  <c r="S286" i="1" s="1"/>
  <c r="Z287" i="1"/>
  <c r="S287" i="1" s="1"/>
  <c r="Z288" i="1"/>
  <c r="S288" i="1" s="1"/>
  <c r="Z289" i="1"/>
  <c r="S289" i="1" s="1"/>
  <c r="Z290" i="1"/>
  <c r="S290" i="1" s="1"/>
  <c r="Z291" i="1"/>
  <c r="S291" i="1" s="1"/>
  <c r="Z292" i="1"/>
  <c r="S292" i="1" s="1"/>
  <c r="Z293" i="1"/>
  <c r="S293" i="1" s="1"/>
  <c r="Z294" i="1"/>
  <c r="S294" i="1" s="1"/>
  <c r="Z295" i="1"/>
  <c r="S295" i="1" s="1"/>
  <c r="Z296" i="1"/>
  <c r="S296" i="1" s="1"/>
  <c r="Z297" i="1"/>
  <c r="S297" i="1" s="1"/>
  <c r="Z298" i="1"/>
  <c r="S298" i="1" s="1"/>
  <c r="Z299" i="1"/>
  <c r="S299" i="1" s="1"/>
  <c r="Z300" i="1"/>
  <c r="S300" i="1" s="1"/>
  <c r="Z301" i="1"/>
  <c r="S301" i="1" s="1"/>
  <c r="Z302" i="1"/>
  <c r="S302" i="1" s="1"/>
  <c r="Z303" i="1"/>
  <c r="S303" i="1" s="1"/>
  <c r="Z304" i="1"/>
  <c r="S304" i="1" s="1"/>
  <c r="Z305" i="1"/>
  <c r="S305" i="1" s="1"/>
  <c r="Z306" i="1"/>
  <c r="S306" i="1" s="1"/>
  <c r="Z307" i="1"/>
  <c r="S307" i="1" s="1"/>
  <c r="Z308" i="1"/>
  <c r="S308" i="1" s="1"/>
  <c r="Z309" i="1"/>
  <c r="S309" i="1" s="1"/>
  <c r="Z310" i="1"/>
  <c r="S310" i="1" s="1"/>
  <c r="Z311" i="1"/>
  <c r="S311" i="1" s="1"/>
  <c r="Z312" i="1"/>
  <c r="S312" i="1" s="1"/>
  <c r="Z313" i="1"/>
  <c r="S313" i="1" s="1"/>
  <c r="Z314" i="1"/>
  <c r="S314" i="1" s="1"/>
  <c r="Z315" i="1"/>
  <c r="S315" i="1" s="1"/>
  <c r="Z316" i="1"/>
  <c r="S316" i="1" s="1"/>
  <c r="Z317" i="1"/>
  <c r="S317" i="1" s="1"/>
  <c r="Z318" i="1"/>
  <c r="S318" i="1" s="1"/>
  <c r="Z319" i="1"/>
  <c r="S319" i="1" s="1"/>
  <c r="Z320" i="1"/>
  <c r="S320" i="1" s="1"/>
  <c r="Z321" i="1"/>
  <c r="S321" i="1" s="1"/>
  <c r="Z322" i="1"/>
  <c r="S322" i="1" s="1"/>
  <c r="Z323" i="1"/>
  <c r="S323" i="1" s="1"/>
  <c r="Z324" i="1"/>
  <c r="S324" i="1" s="1"/>
  <c r="Z325" i="1"/>
  <c r="S325" i="1" s="1"/>
  <c r="AA188" i="1"/>
  <c r="AA192" i="1"/>
  <c r="AA196" i="1"/>
  <c r="AA203" i="1"/>
  <c r="AA215" i="1"/>
  <c r="AA231" i="1"/>
  <c r="AA247" i="1"/>
  <c r="AA263" i="1"/>
  <c r="AA279" i="1"/>
  <c r="AA295" i="1"/>
  <c r="AA311" i="1"/>
  <c r="AA316" i="1"/>
  <c r="AA318" i="1"/>
  <c r="AA320" i="1"/>
  <c r="AC188" i="1"/>
  <c r="AC189" i="1"/>
  <c r="AC190" i="1"/>
  <c r="AC191" i="1"/>
  <c r="AC192" i="1"/>
  <c r="AC193" i="1"/>
  <c r="AC194" i="1"/>
  <c r="AC195" i="1"/>
  <c r="AC196" i="1"/>
  <c r="AC197" i="1"/>
  <c r="AC198" i="1"/>
  <c r="AC200" i="1"/>
  <c r="AC201" i="1"/>
  <c r="AC202" i="1"/>
  <c r="AC203" i="1"/>
  <c r="AC204" i="1"/>
  <c r="AC205" i="1"/>
  <c r="AC206" i="1"/>
  <c r="AC207" i="1"/>
  <c r="AC208" i="1"/>
  <c r="AC209" i="1"/>
  <c r="AC210" i="1"/>
  <c r="AC211" i="1"/>
  <c r="AC212" i="1"/>
  <c r="AC213" i="1"/>
  <c r="AC214" i="1"/>
  <c r="AC215" i="1"/>
  <c r="AC216" i="1"/>
  <c r="AC217" i="1"/>
  <c r="AC218" i="1"/>
  <c r="AC219" i="1"/>
  <c r="AC220" i="1"/>
  <c r="AC221" i="1"/>
  <c r="AC222" i="1"/>
  <c r="AC223" i="1"/>
  <c r="AC224" i="1"/>
  <c r="AC225" i="1"/>
  <c r="AC226" i="1"/>
  <c r="AC227" i="1"/>
  <c r="AC228" i="1"/>
  <c r="AC229" i="1"/>
  <c r="AC230" i="1"/>
  <c r="AC231" i="1"/>
  <c r="AC232" i="1"/>
  <c r="AC233" i="1"/>
  <c r="AC234" i="1"/>
  <c r="AC235" i="1"/>
  <c r="AC236" i="1"/>
  <c r="AC237" i="1"/>
  <c r="AC238" i="1"/>
  <c r="AC239" i="1"/>
  <c r="AC240" i="1"/>
  <c r="AC241" i="1"/>
  <c r="AC242" i="1"/>
  <c r="AC243" i="1"/>
  <c r="AC244" i="1"/>
  <c r="AC245" i="1"/>
  <c r="AC246" i="1"/>
  <c r="AC247" i="1"/>
  <c r="AC248" i="1"/>
  <c r="AC249" i="1"/>
  <c r="AC250" i="1"/>
  <c r="AC251" i="1"/>
  <c r="AC252" i="1"/>
  <c r="AC253" i="1"/>
  <c r="AC254" i="1"/>
  <c r="AC255" i="1"/>
  <c r="AC256" i="1"/>
  <c r="AC257" i="1"/>
  <c r="AC258" i="1"/>
  <c r="AC259" i="1"/>
  <c r="AC260" i="1"/>
  <c r="AC261" i="1"/>
  <c r="AC262" i="1"/>
  <c r="AC263" i="1"/>
  <c r="AC264" i="1"/>
  <c r="AC265" i="1"/>
  <c r="AC266" i="1"/>
  <c r="AC267" i="1"/>
  <c r="AC268" i="1"/>
  <c r="AC269" i="1"/>
  <c r="AC270" i="1"/>
  <c r="AC271" i="1"/>
  <c r="AC272" i="1"/>
  <c r="AC273" i="1"/>
  <c r="AC274" i="1"/>
  <c r="AC275" i="1"/>
  <c r="AC276" i="1"/>
  <c r="AC277" i="1"/>
  <c r="AC278" i="1"/>
  <c r="AC279" i="1"/>
  <c r="AC280" i="1"/>
  <c r="AC281" i="1"/>
  <c r="AC282" i="1"/>
  <c r="AC283" i="1"/>
  <c r="AC284" i="1"/>
  <c r="AC285" i="1"/>
  <c r="AC286" i="1"/>
  <c r="AC287" i="1"/>
  <c r="AC288" i="1"/>
  <c r="AC289" i="1"/>
  <c r="AC290" i="1"/>
  <c r="AC291" i="1"/>
  <c r="AC292" i="1"/>
  <c r="AC293" i="1"/>
  <c r="AC294" i="1"/>
  <c r="AC295" i="1"/>
  <c r="AC296" i="1"/>
  <c r="AC297" i="1"/>
  <c r="AC298" i="1"/>
  <c r="AC299" i="1"/>
  <c r="AC300" i="1"/>
  <c r="AC301" i="1"/>
  <c r="AC302" i="1"/>
  <c r="AC303" i="1"/>
  <c r="AC304" i="1"/>
  <c r="AC305" i="1"/>
  <c r="AC306" i="1"/>
  <c r="AC307" i="1"/>
  <c r="AC308" i="1"/>
  <c r="AC309" i="1"/>
  <c r="AC310" i="1"/>
  <c r="AC311" i="1"/>
  <c r="AC312" i="1"/>
  <c r="AC313" i="1"/>
  <c r="AC314" i="1"/>
  <c r="AC315" i="1"/>
  <c r="AC316" i="1"/>
  <c r="AC317" i="1"/>
  <c r="AC318" i="1"/>
  <c r="AC319" i="1"/>
  <c r="AC320" i="1"/>
  <c r="AC321" i="1"/>
  <c r="AC322" i="1"/>
  <c r="AC323" i="1"/>
  <c r="AC324" i="1"/>
  <c r="AC325" i="1"/>
  <c r="W207" i="1" l="1"/>
  <c r="AA207" i="1"/>
  <c r="W205" i="1"/>
  <c r="H132" i="5"/>
  <c r="J132" i="5"/>
  <c r="AA205" i="1"/>
  <c r="W203" i="1"/>
  <c r="W202" i="1"/>
  <c r="W199" i="1"/>
  <c r="AA190" i="1"/>
  <c r="Z197" i="1"/>
  <c r="S197" i="1" s="1"/>
  <c r="B187" i="1"/>
  <c r="G187" i="1" s="1"/>
  <c r="A187" i="1" s="1"/>
  <c r="AA187" i="1" s="1"/>
  <c r="H187" i="1"/>
  <c r="I187" i="1"/>
  <c r="N187" i="1"/>
  <c r="X187" i="1"/>
  <c r="Y187" i="1"/>
  <c r="Z187" i="1" s="1"/>
  <c r="S187" i="1" s="1"/>
  <c r="AC187" i="1"/>
  <c r="B186" i="1"/>
  <c r="G186" i="1" s="1"/>
  <c r="A186" i="1" s="1"/>
  <c r="AA186" i="1" s="1"/>
  <c r="H186" i="1"/>
  <c r="I186" i="1"/>
  <c r="N186" i="1"/>
  <c r="X186" i="1"/>
  <c r="Y186" i="1" s="1"/>
  <c r="Z186" i="1" s="1"/>
  <c r="S186" i="1" s="1"/>
  <c r="AC186" i="1"/>
  <c r="B184" i="1"/>
  <c r="G184" i="1" s="1"/>
  <c r="A184" i="1" s="1"/>
  <c r="AA184" i="1" s="1"/>
  <c r="H184" i="1"/>
  <c r="H185" i="1"/>
  <c r="I184" i="1"/>
  <c r="I185" i="1"/>
  <c r="N184" i="1"/>
  <c r="N185" i="1"/>
  <c r="V184" i="1"/>
  <c r="W184" i="1" s="1"/>
  <c r="X184" i="1"/>
  <c r="X185" i="1"/>
  <c r="Y184" i="1"/>
  <c r="Y185" i="1"/>
  <c r="Z184" i="1"/>
  <c r="S184" i="1" s="1"/>
  <c r="Z185" i="1"/>
  <c r="S185" i="1" s="1"/>
  <c r="AC184" i="1"/>
  <c r="AC185" i="1"/>
  <c r="P168" i="1"/>
  <c r="V7" i="1"/>
  <c r="V9" i="1"/>
  <c r="V17" i="1"/>
  <c r="V22" i="1"/>
  <c r="V27" i="1"/>
  <c r="V30" i="1"/>
  <c r="V32" i="1"/>
  <c r="V37" i="1"/>
  <c r="V44" i="1"/>
  <c r="V52" i="1"/>
  <c r="V66" i="1"/>
  <c r="V68" i="1"/>
  <c r="V75" i="1"/>
  <c r="V77" i="1"/>
  <c r="V86" i="1"/>
  <c r="V88" i="1"/>
  <c r="V94" i="1"/>
  <c r="V97" i="1"/>
  <c r="V104" i="1"/>
  <c r="V119" i="1"/>
  <c r="V128" i="1"/>
  <c r="V131" i="1"/>
  <c r="V133" i="1"/>
  <c r="V138" i="1"/>
  <c r="V142" i="1"/>
  <c r="V144" i="1"/>
  <c r="V146" i="1"/>
  <c r="V150" i="1"/>
  <c r="V152" i="1"/>
  <c r="V155" i="1"/>
  <c r="V158" i="1"/>
  <c r="V161" i="1"/>
  <c r="V163" i="1"/>
  <c r="V167" i="1"/>
  <c r="K3" i="3"/>
  <c r="B161" i="1" l="1"/>
  <c r="G161" i="1" s="1"/>
  <c r="A161" i="1" s="1"/>
  <c r="AA161" i="1" s="1"/>
  <c r="H161" i="1"/>
  <c r="I161" i="1"/>
  <c r="N161" i="1"/>
  <c r="W161" i="1"/>
  <c r="X161" i="1"/>
  <c r="Y161" i="1"/>
  <c r="Z161" i="1"/>
  <c r="S161" i="1" s="1"/>
  <c r="AC161" i="1"/>
  <c r="O162" i="1"/>
  <c r="O154" i="1" l="1"/>
  <c r="AC3" i="1" l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128" i="1"/>
  <c r="AC129" i="1"/>
  <c r="AC130" i="1"/>
  <c r="AC131" i="1"/>
  <c r="AC132" i="1"/>
  <c r="AC133" i="1"/>
  <c r="AC134" i="1"/>
  <c r="AC135" i="1"/>
  <c r="AC136" i="1"/>
  <c r="AC137" i="1"/>
  <c r="AC138" i="1"/>
  <c r="AC139" i="1"/>
  <c r="AC140" i="1"/>
  <c r="AC141" i="1"/>
  <c r="AC142" i="1"/>
  <c r="AC143" i="1"/>
  <c r="AC144" i="1"/>
  <c r="AC145" i="1"/>
  <c r="AC146" i="1"/>
  <c r="AC147" i="1"/>
  <c r="AC148" i="1"/>
  <c r="AC149" i="1"/>
  <c r="AC150" i="1"/>
  <c r="AC151" i="1"/>
  <c r="AC152" i="1"/>
  <c r="AC153" i="1"/>
  <c r="AC154" i="1"/>
  <c r="AC155" i="1"/>
  <c r="AC156" i="1"/>
  <c r="AC157" i="1"/>
  <c r="AC158" i="1"/>
  <c r="AC159" i="1"/>
  <c r="AC160" i="1"/>
  <c r="AC162" i="1"/>
  <c r="AC163" i="1"/>
  <c r="AC164" i="1"/>
  <c r="AC165" i="1"/>
  <c r="AC166" i="1"/>
  <c r="AC167" i="1"/>
  <c r="AC168" i="1"/>
  <c r="AC169" i="1"/>
  <c r="AC170" i="1"/>
  <c r="AC171" i="1"/>
  <c r="AC172" i="1"/>
  <c r="AC173" i="1"/>
  <c r="AC174" i="1"/>
  <c r="AC175" i="1"/>
  <c r="AC176" i="1"/>
  <c r="AC177" i="1"/>
  <c r="AC178" i="1"/>
  <c r="AC179" i="1"/>
  <c r="AC180" i="1"/>
  <c r="AC181" i="1"/>
  <c r="AC182" i="1"/>
  <c r="AC183" i="1"/>
  <c r="J69" i="2"/>
  <c r="J107" i="2" s="1"/>
  <c r="D41" i="2"/>
  <c r="D79" i="2" s="1"/>
  <c r="E115" i="5" l="1"/>
  <c r="E128" i="5"/>
  <c r="E130" i="5"/>
  <c r="E116" i="5"/>
  <c r="E129" i="5"/>
  <c r="E131" i="5"/>
  <c r="E6" i="5"/>
  <c r="K6" i="5" s="1"/>
  <c r="E3" i="5"/>
  <c r="I6" i="5"/>
  <c r="M6" i="5" s="1"/>
  <c r="C1" i="2"/>
  <c r="G131" i="5" l="1"/>
  <c r="F131" i="5" s="1"/>
  <c r="K131" i="5"/>
  <c r="I131" i="5"/>
  <c r="M131" i="5" s="1"/>
  <c r="G116" i="5"/>
  <c r="F116" i="5" s="1"/>
  <c r="I116" i="5"/>
  <c r="M116" i="5" s="1"/>
  <c r="N116" i="5" s="1"/>
  <c r="O116" i="5" s="1"/>
  <c r="K116" i="5"/>
  <c r="G128" i="5"/>
  <c r="F128" i="5" s="1"/>
  <c r="K128" i="5"/>
  <c r="I128" i="5"/>
  <c r="M128" i="5" s="1"/>
  <c r="I129" i="5"/>
  <c r="M129" i="5" s="1"/>
  <c r="G129" i="5"/>
  <c r="F129" i="5" s="1"/>
  <c r="K129" i="5"/>
  <c r="G130" i="5"/>
  <c r="F130" i="5" s="1"/>
  <c r="I130" i="5"/>
  <c r="M130" i="5" s="1"/>
  <c r="K130" i="5"/>
  <c r="G115" i="5"/>
  <c r="F115" i="5" s="1"/>
  <c r="K115" i="5"/>
  <c r="I115" i="5"/>
  <c r="M115" i="5" s="1"/>
  <c r="N115" i="5" s="1"/>
  <c r="O115" i="5" s="1"/>
  <c r="G3" i="5"/>
  <c r="F3" i="5" s="1"/>
  <c r="K3" i="5"/>
  <c r="I3" i="5"/>
  <c r="M3" i="5" s="1"/>
  <c r="N3" i="5" s="1"/>
  <c r="O3" i="5" s="1"/>
  <c r="E18" i="3"/>
  <c r="N130" i="5" l="1"/>
  <c r="O130" i="5" s="1"/>
  <c r="L130" i="5"/>
  <c r="N129" i="5"/>
  <c r="O129" i="5" s="1"/>
  <c r="L129" i="5"/>
  <c r="N128" i="5"/>
  <c r="O128" i="5" s="1"/>
  <c r="L128" i="5"/>
  <c r="L131" i="5"/>
  <c r="N131" i="5"/>
  <c r="O131" i="5" s="1"/>
  <c r="B128" i="1"/>
  <c r="G128" i="1" s="1"/>
  <c r="A128" i="1" s="1"/>
  <c r="AA128" i="1" s="1"/>
  <c r="B130" i="1"/>
  <c r="B131" i="1"/>
  <c r="G131" i="1" s="1"/>
  <c r="A131" i="1" s="1"/>
  <c r="AA131" i="1" s="1"/>
  <c r="B133" i="1"/>
  <c r="G133" i="1" s="1"/>
  <c r="A133" i="1" s="1"/>
  <c r="AA133" i="1" s="1"/>
  <c r="B135" i="1"/>
  <c r="G135" i="1" s="1"/>
  <c r="A135" i="1" s="1"/>
  <c r="AA135" i="1" s="1"/>
  <c r="B136" i="1"/>
  <c r="B137" i="1"/>
  <c r="G137" i="1" s="1"/>
  <c r="A137" i="1" s="1"/>
  <c r="AA137" i="1" s="1"/>
  <c r="B138" i="1"/>
  <c r="G138" i="1" s="1"/>
  <c r="A138" i="1" s="1"/>
  <c r="AA138" i="1" s="1"/>
  <c r="B140" i="1"/>
  <c r="G140" i="1" s="1"/>
  <c r="A140" i="1" s="1"/>
  <c r="B141" i="1"/>
  <c r="B142" i="1"/>
  <c r="G142" i="1" s="1"/>
  <c r="A142" i="1" s="1"/>
  <c r="AA142" i="1" s="1"/>
  <c r="B144" i="1"/>
  <c r="G144" i="1" s="1"/>
  <c r="A144" i="1" s="1"/>
  <c r="AA144" i="1" s="1"/>
  <c r="B146" i="1"/>
  <c r="G146" i="1" s="1"/>
  <c r="A146" i="1" s="1"/>
  <c r="AA146" i="1" s="1"/>
  <c r="B148" i="1"/>
  <c r="B149" i="1"/>
  <c r="G149" i="1" s="1"/>
  <c r="A149" i="1" s="1"/>
  <c r="AA149" i="1" s="1"/>
  <c r="B150" i="1"/>
  <c r="G150" i="1" s="1"/>
  <c r="A150" i="1" s="1"/>
  <c r="AA150" i="1" s="1"/>
  <c r="B152" i="1"/>
  <c r="B154" i="1"/>
  <c r="G154" i="1" s="1"/>
  <c r="A154" i="1" s="1"/>
  <c r="B155" i="1"/>
  <c r="G155" i="1" s="1"/>
  <c r="A155" i="1" s="1"/>
  <c r="AA155" i="1" s="1"/>
  <c r="B157" i="1"/>
  <c r="G157" i="1" s="1"/>
  <c r="A157" i="1" s="1"/>
  <c r="AA157" i="1" s="1"/>
  <c r="B158" i="1"/>
  <c r="G158" i="1" s="1"/>
  <c r="A158" i="1" s="1"/>
  <c r="AA158" i="1" s="1"/>
  <c r="B160" i="1"/>
  <c r="B163" i="1"/>
  <c r="G163" i="1" s="1"/>
  <c r="A163" i="1" s="1"/>
  <c r="AA163" i="1" s="1"/>
  <c r="B165" i="1"/>
  <c r="G165" i="1" s="1"/>
  <c r="A165" i="1" s="1"/>
  <c r="AA165" i="1" s="1"/>
  <c r="B166" i="1"/>
  <c r="G166" i="1" s="1"/>
  <c r="A166" i="1" s="1"/>
  <c r="AA166" i="1" s="1"/>
  <c r="B167" i="1"/>
  <c r="G167" i="1" s="1"/>
  <c r="A167" i="1" s="1"/>
  <c r="AA167" i="1" s="1"/>
  <c r="B169" i="1"/>
  <c r="G169" i="1" s="1"/>
  <c r="A169" i="1" s="1"/>
  <c r="AA169" i="1" s="1"/>
  <c r="B170" i="1"/>
  <c r="G170" i="1" s="1"/>
  <c r="A170" i="1" s="1"/>
  <c r="B171" i="1"/>
  <c r="G171" i="1" s="1"/>
  <c r="A171" i="1" s="1"/>
  <c r="AA171" i="1" s="1"/>
  <c r="B172" i="1"/>
  <c r="G172" i="1" s="1"/>
  <c r="A172" i="1" s="1"/>
  <c r="AA172" i="1" s="1"/>
  <c r="B173" i="1"/>
  <c r="G173" i="1" s="1"/>
  <c r="A173" i="1" s="1"/>
  <c r="B174" i="1"/>
  <c r="G174" i="1" s="1"/>
  <c r="A174" i="1" s="1"/>
  <c r="AA174" i="1" s="1"/>
  <c r="B175" i="1"/>
  <c r="G175" i="1" s="1"/>
  <c r="A175" i="1" s="1"/>
  <c r="AA175" i="1" s="1"/>
  <c r="B176" i="1"/>
  <c r="G176" i="1" s="1"/>
  <c r="A176" i="1" s="1"/>
  <c r="AA176" i="1" s="1"/>
  <c r="B177" i="1"/>
  <c r="G177" i="1" s="1"/>
  <c r="A177" i="1" s="1"/>
  <c r="AA177" i="1" s="1"/>
  <c r="B178" i="1"/>
  <c r="G178" i="1" s="1"/>
  <c r="A178" i="1" s="1"/>
  <c r="AA178" i="1" s="1"/>
  <c r="B179" i="1"/>
  <c r="G179" i="1" s="1"/>
  <c r="A179" i="1" s="1"/>
  <c r="AA179" i="1" s="1"/>
  <c r="B180" i="1"/>
  <c r="G180" i="1" s="1"/>
  <c r="A180" i="1" s="1"/>
  <c r="AA180" i="1" s="1"/>
  <c r="B181" i="1"/>
  <c r="G181" i="1" s="1"/>
  <c r="A181" i="1" s="1"/>
  <c r="AA181" i="1" s="1"/>
  <c r="B182" i="1"/>
  <c r="G182" i="1" s="1"/>
  <c r="A182" i="1" s="1"/>
  <c r="AA182" i="1" s="1"/>
  <c r="B183" i="1"/>
  <c r="G183" i="1" s="1"/>
  <c r="A183" i="1" s="1"/>
  <c r="AA183" i="1" s="1"/>
  <c r="G130" i="1"/>
  <c r="A130" i="1" s="1"/>
  <c r="G136" i="1"/>
  <c r="A136" i="1" s="1"/>
  <c r="G141" i="1"/>
  <c r="A141" i="1" s="1"/>
  <c r="G148" i="1"/>
  <c r="A148" i="1" s="1"/>
  <c r="G152" i="1"/>
  <c r="A152" i="1" s="1"/>
  <c r="AA152" i="1" s="1"/>
  <c r="G160" i="1"/>
  <c r="A160" i="1" s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I128" i="1"/>
  <c r="I130" i="1"/>
  <c r="I131" i="1"/>
  <c r="I133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W128" i="1"/>
  <c r="W131" i="1"/>
  <c r="W133" i="1"/>
  <c r="W138" i="1"/>
  <c r="W142" i="1"/>
  <c r="W144" i="1"/>
  <c r="W146" i="1"/>
  <c r="W150" i="1"/>
  <c r="W152" i="1"/>
  <c r="W155" i="1"/>
  <c r="W158" i="1"/>
  <c r="W163" i="1"/>
  <c r="W167" i="1"/>
  <c r="X128" i="1"/>
  <c r="X129" i="1"/>
  <c r="Y129" i="1" s="1"/>
  <c r="Z129" i="1" s="1"/>
  <c r="S129" i="1" s="1"/>
  <c r="X130" i="1"/>
  <c r="Y130" i="1" s="1"/>
  <c r="Z130" i="1" s="1"/>
  <c r="S130" i="1" s="1"/>
  <c r="X131" i="1"/>
  <c r="X132" i="1"/>
  <c r="Y132" i="1" s="1"/>
  <c r="Z132" i="1" s="1"/>
  <c r="S132" i="1" s="1"/>
  <c r="X133" i="1"/>
  <c r="X134" i="1"/>
  <c r="Y134" i="1" s="1"/>
  <c r="Z134" i="1" s="1"/>
  <c r="S134" i="1" s="1"/>
  <c r="X135" i="1"/>
  <c r="Y135" i="1" s="1"/>
  <c r="Z135" i="1" s="1"/>
  <c r="S135" i="1" s="1"/>
  <c r="X136" i="1"/>
  <c r="X137" i="1"/>
  <c r="Y137" i="1" s="1"/>
  <c r="Z137" i="1" s="1"/>
  <c r="S137" i="1" s="1"/>
  <c r="X138" i="1"/>
  <c r="X139" i="1"/>
  <c r="Y139" i="1" s="1"/>
  <c r="Z139" i="1" s="1"/>
  <c r="S139" i="1" s="1"/>
  <c r="X140" i="1"/>
  <c r="Y140" i="1" s="1"/>
  <c r="X141" i="1"/>
  <c r="Y141" i="1" s="1"/>
  <c r="Z141" i="1" s="1"/>
  <c r="S141" i="1" s="1"/>
  <c r="X142" i="1"/>
  <c r="X143" i="1"/>
  <c r="Y143" i="1" s="1"/>
  <c r="X144" i="1"/>
  <c r="X145" i="1"/>
  <c r="Y145" i="1" s="1"/>
  <c r="X146" i="1"/>
  <c r="X147" i="1"/>
  <c r="Y147" i="1" s="1"/>
  <c r="Z147" i="1" s="1"/>
  <c r="S147" i="1" s="1"/>
  <c r="X148" i="1"/>
  <c r="Y148" i="1" s="1"/>
  <c r="Z148" i="1" s="1"/>
  <c r="S148" i="1" s="1"/>
  <c r="X149" i="1"/>
  <c r="X150" i="1"/>
  <c r="X151" i="1"/>
  <c r="X152" i="1"/>
  <c r="X153" i="1"/>
  <c r="X154" i="1"/>
  <c r="Y154" i="1" s="1"/>
  <c r="X155" i="1"/>
  <c r="X156" i="1"/>
  <c r="X157" i="1"/>
  <c r="X158" i="1"/>
  <c r="X159" i="1"/>
  <c r="X160" i="1"/>
  <c r="X162" i="1"/>
  <c r="Y162" i="1" s="1"/>
  <c r="Z162" i="1" s="1"/>
  <c r="S162" i="1" s="1"/>
  <c r="X163" i="1"/>
  <c r="X164" i="1"/>
  <c r="X165" i="1"/>
  <c r="Y165" i="1" s="1"/>
  <c r="Z165" i="1" s="1"/>
  <c r="S165" i="1" s="1"/>
  <c r="X166" i="1"/>
  <c r="X167" i="1"/>
  <c r="X168" i="1"/>
  <c r="Y168" i="1" s="1"/>
  <c r="Z168" i="1" s="1"/>
  <c r="S168" i="1" s="1"/>
  <c r="X169" i="1"/>
  <c r="X170" i="1"/>
  <c r="Y170" i="1" s="1"/>
  <c r="Z170" i="1" s="1"/>
  <c r="S170" i="1" s="1"/>
  <c r="X171" i="1"/>
  <c r="Y171" i="1" s="1"/>
  <c r="Z171" i="1" s="1"/>
  <c r="S171" i="1" s="1"/>
  <c r="X172" i="1"/>
  <c r="Y172" i="1" s="1"/>
  <c r="Z172" i="1" s="1"/>
  <c r="S172" i="1" s="1"/>
  <c r="X173" i="1"/>
  <c r="X174" i="1"/>
  <c r="Y174" i="1" s="1"/>
  <c r="Z174" i="1" s="1"/>
  <c r="S174" i="1" s="1"/>
  <c r="X175" i="1"/>
  <c r="Y175" i="1" s="1"/>
  <c r="Z175" i="1" s="1"/>
  <c r="S175" i="1" s="1"/>
  <c r="X176" i="1"/>
  <c r="Y176" i="1" s="1"/>
  <c r="X177" i="1"/>
  <c r="X178" i="1"/>
  <c r="Y178" i="1" s="1"/>
  <c r="X179" i="1"/>
  <c r="Y179" i="1" s="1"/>
  <c r="X180" i="1"/>
  <c r="Y180" i="1" s="1"/>
  <c r="X181" i="1"/>
  <c r="X182" i="1"/>
  <c r="Y182" i="1" s="1"/>
  <c r="X183" i="1"/>
  <c r="Y183" i="1" s="1"/>
  <c r="Y128" i="1"/>
  <c r="Y131" i="1"/>
  <c r="Y133" i="1"/>
  <c r="Y136" i="1"/>
  <c r="Z136" i="1" s="1"/>
  <c r="S136" i="1" s="1"/>
  <c r="Y138" i="1"/>
  <c r="Y142" i="1"/>
  <c r="Y144" i="1"/>
  <c r="Y146" i="1"/>
  <c r="Y150" i="1"/>
  <c r="Y152" i="1"/>
  <c r="Y155" i="1"/>
  <c r="Y156" i="1"/>
  <c r="Y157" i="1"/>
  <c r="Z157" i="1" s="1"/>
  <c r="S157" i="1" s="1"/>
  <c r="Y158" i="1"/>
  <c r="Y159" i="1"/>
  <c r="Y160" i="1"/>
  <c r="Y163" i="1"/>
  <c r="Y164" i="1"/>
  <c r="Y166" i="1"/>
  <c r="Y167" i="1"/>
  <c r="Y169" i="1"/>
  <c r="Z169" i="1" s="1"/>
  <c r="S169" i="1" s="1"/>
  <c r="Y173" i="1"/>
  <c r="Z173" i="1" s="1"/>
  <c r="S173" i="1" s="1"/>
  <c r="Y177" i="1"/>
  <c r="Y181" i="1"/>
  <c r="Z128" i="1"/>
  <c r="S128" i="1" s="1"/>
  <c r="Z131" i="1"/>
  <c r="S131" i="1" s="1"/>
  <c r="Z133" i="1"/>
  <c r="S133" i="1" s="1"/>
  <c r="Z138" i="1"/>
  <c r="S138" i="1" s="1"/>
  <c r="Z142" i="1"/>
  <c r="S142" i="1" s="1"/>
  <c r="Z144" i="1"/>
  <c r="S144" i="1" s="1"/>
  <c r="Z146" i="1"/>
  <c r="S146" i="1" s="1"/>
  <c r="Z150" i="1"/>
  <c r="S150" i="1" s="1"/>
  <c r="Z152" i="1"/>
  <c r="S152" i="1" s="1"/>
  <c r="Z155" i="1"/>
  <c r="S155" i="1" s="1"/>
  <c r="Z156" i="1"/>
  <c r="S156" i="1" s="1"/>
  <c r="Z158" i="1"/>
  <c r="S158" i="1" s="1"/>
  <c r="Z160" i="1"/>
  <c r="S160" i="1" s="1"/>
  <c r="Z163" i="1"/>
  <c r="S163" i="1" s="1"/>
  <c r="Z167" i="1"/>
  <c r="S167" i="1" s="1"/>
  <c r="Z177" i="1"/>
  <c r="S177" i="1" s="1"/>
  <c r="Z181" i="1"/>
  <c r="S181" i="1" s="1"/>
  <c r="AA141" i="1"/>
  <c r="B127" i="1"/>
  <c r="G127" i="1" s="1"/>
  <c r="A127" i="1" s="1"/>
  <c r="AA127" i="1" s="1"/>
  <c r="H127" i="1"/>
  <c r="I127" i="1"/>
  <c r="N127" i="1"/>
  <c r="X127" i="1"/>
  <c r="Y127" i="1" s="1"/>
  <c r="Z127" i="1" s="1"/>
  <c r="S127" i="1" s="1"/>
  <c r="B126" i="1"/>
  <c r="G126" i="1" s="1"/>
  <c r="A126" i="1" s="1"/>
  <c r="AA126" i="1" s="1"/>
  <c r="H126" i="1"/>
  <c r="I126" i="1"/>
  <c r="N126" i="1"/>
  <c r="X126" i="1"/>
  <c r="Y126" i="1" s="1"/>
  <c r="Z126" i="1" s="1"/>
  <c r="S126" i="1" s="1"/>
  <c r="B125" i="1"/>
  <c r="G125" i="1" s="1"/>
  <c r="A125" i="1" s="1"/>
  <c r="AA125" i="1" s="1"/>
  <c r="H125" i="1"/>
  <c r="I125" i="1"/>
  <c r="N125" i="1"/>
  <c r="X125" i="1"/>
  <c r="Y125" i="1" s="1"/>
  <c r="Z125" i="1" s="1"/>
  <c r="S125" i="1" s="1"/>
  <c r="B124" i="1"/>
  <c r="G124" i="1" s="1"/>
  <c r="A124" i="1" s="1"/>
  <c r="AA124" i="1" s="1"/>
  <c r="H124" i="1"/>
  <c r="I124" i="1"/>
  <c r="N124" i="1"/>
  <c r="X124" i="1"/>
  <c r="Y124" i="1" s="1"/>
  <c r="Z124" i="1" s="1"/>
  <c r="S124" i="1" s="1"/>
  <c r="B123" i="1"/>
  <c r="G123" i="1" s="1"/>
  <c r="A123" i="1" s="1"/>
  <c r="AA123" i="1" s="1"/>
  <c r="H123" i="1"/>
  <c r="I123" i="1"/>
  <c r="N123" i="1"/>
  <c r="X123" i="1"/>
  <c r="Y123" i="1" s="1"/>
  <c r="Z123" i="1" s="1"/>
  <c r="S123" i="1" s="1"/>
  <c r="B122" i="1"/>
  <c r="G122" i="1" s="1"/>
  <c r="A122" i="1" s="1"/>
  <c r="H122" i="1"/>
  <c r="I122" i="1"/>
  <c r="N122" i="1"/>
  <c r="X122" i="1"/>
  <c r="Y122" i="1" s="1"/>
  <c r="Z122" i="1" s="1"/>
  <c r="S122" i="1" s="1"/>
  <c r="B121" i="1"/>
  <c r="G121" i="1" s="1"/>
  <c r="A121" i="1" s="1"/>
  <c r="AA121" i="1" s="1"/>
  <c r="H121" i="1"/>
  <c r="I121" i="1"/>
  <c r="N121" i="1"/>
  <c r="X121" i="1"/>
  <c r="Y121" i="1" s="1"/>
  <c r="Z121" i="1" s="1"/>
  <c r="S121" i="1" s="1"/>
  <c r="B119" i="1"/>
  <c r="G119" i="1" s="1"/>
  <c r="A119" i="1" s="1"/>
  <c r="AA119" i="1" s="1"/>
  <c r="H119" i="1"/>
  <c r="H120" i="1"/>
  <c r="I119" i="1"/>
  <c r="N119" i="1"/>
  <c r="N120" i="1"/>
  <c r="W119" i="1"/>
  <c r="X119" i="1"/>
  <c r="X120" i="1"/>
  <c r="Y119" i="1"/>
  <c r="Y120" i="1"/>
  <c r="Z119" i="1"/>
  <c r="S119" i="1" s="1"/>
  <c r="Z120" i="1"/>
  <c r="S120" i="1" s="1"/>
  <c r="Z183" i="1" l="1"/>
  <c r="S183" i="1" s="1"/>
  <c r="Z179" i="1"/>
  <c r="S179" i="1" s="1"/>
  <c r="AA173" i="1"/>
  <c r="Z166" i="1"/>
  <c r="S166" i="1" s="1"/>
  <c r="Z164" i="1"/>
  <c r="S164" i="1" s="1"/>
  <c r="AA140" i="1"/>
  <c r="AA122" i="1"/>
  <c r="Z182" i="1"/>
  <c r="S182" i="1" s="1"/>
  <c r="Z180" i="1"/>
  <c r="S180" i="1" s="1"/>
  <c r="Z178" i="1"/>
  <c r="S178" i="1" s="1"/>
  <c r="Z176" i="1"/>
  <c r="S176" i="1" s="1"/>
  <c r="Y153" i="1"/>
  <c r="Z153" i="1" s="1"/>
  <c r="S153" i="1" s="1"/>
  <c r="Y151" i="1"/>
  <c r="Z151" i="1" s="1"/>
  <c r="S151" i="1" s="1"/>
  <c r="Y149" i="1"/>
  <c r="Z149" i="1" s="1"/>
  <c r="S149" i="1" s="1"/>
  <c r="AA160" i="1"/>
  <c r="AA148" i="1"/>
  <c r="AA136" i="1"/>
  <c r="AA130" i="1"/>
  <c r="AA170" i="1"/>
  <c r="AA154" i="1"/>
  <c r="Z159" i="1"/>
  <c r="S159" i="1" s="1"/>
  <c r="Z145" i="1"/>
  <c r="S145" i="1" s="1"/>
  <c r="Z143" i="1"/>
  <c r="S143" i="1" s="1"/>
  <c r="Z154" i="1"/>
  <c r="S154" i="1" s="1"/>
  <c r="Z140" i="1"/>
  <c r="S140" i="1" s="1"/>
  <c r="B118" i="1"/>
  <c r="G118" i="1" s="1"/>
  <c r="A118" i="1" s="1"/>
  <c r="AA118" i="1" s="1"/>
  <c r="H118" i="1"/>
  <c r="I118" i="1"/>
  <c r="N118" i="1"/>
  <c r="X118" i="1"/>
  <c r="Y118" i="1" s="1"/>
  <c r="Z118" i="1" s="1"/>
  <c r="S118" i="1" s="1"/>
  <c r="B117" i="1"/>
  <c r="G117" i="1" s="1"/>
  <c r="A117" i="1" s="1"/>
  <c r="AA117" i="1" s="1"/>
  <c r="H117" i="1"/>
  <c r="I117" i="1"/>
  <c r="N117" i="1"/>
  <c r="X117" i="1"/>
  <c r="Y117" i="1" s="1"/>
  <c r="Z117" i="1" s="1"/>
  <c r="S117" i="1" s="1"/>
  <c r="B116" i="1"/>
  <c r="G116" i="1" s="1"/>
  <c r="A116" i="1" s="1"/>
  <c r="AA116" i="1" s="1"/>
  <c r="H116" i="1"/>
  <c r="I116" i="1"/>
  <c r="N116" i="1"/>
  <c r="X116" i="1"/>
  <c r="Y116" i="1"/>
  <c r="Z116" i="1" s="1"/>
  <c r="S116" i="1" s="1"/>
  <c r="B115" i="1"/>
  <c r="G115" i="1" s="1"/>
  <c r="A115" i="1" s="1"/>
  <c r="AA115" i="1" s="1"/>
  <c r="H115" i="1"/>
  <c r="I115" i="1"/>
  <c r="N115" i="1"/>
  <c r="X115" i="1"/>
  <c r="Y115" i="1"/>
  <c r="Z115" i="1" s="1"/>
  <c r="S115" i="1" s="1"/>
  <c r="B114" i="1"/>
  <c r="G114" i="1"/>
  <c r="A114" i="1" s="1"/>
  <c r="AA114" i="1" s="1"/>
  <c r="H114" i="1"/>
  <c r="I114" i="1"/>
  <c r="N114" i="1"/>
  <c r="X114" i="1"/>
  <c r="Y114" i="1" s="1"/>
  <c r="Z114" i="1" s="1"/>
  <c r="S114" i="1" s="1"/>
  <c r="B113" i="1"/>
  <c r="G113" i="1" s="1"/>
  <c r="A113" i="1" s="1"/>
  <c r="AA113" i="1" s="1"/>
  <c r="H113" i="1"/>
  <c r="I113" i="1"/>
  <c r="N113" i="1"/>
  <c r="X113" i="1"/>
  <c r="Y113" i="1" s="1"/>
  <c r="Z113" i="1" s="1"/>
  <c r="S113" i="1" s="1"/>
  <c r="B112" i="1"/>
  <c r="G112" i="1" s="1"/>
  <c r="A112" i="1" s="1"/>
  <c r="AA112" i="1" s="1"/>
  <c r="H112" i="1"/>
  <c r="I112" i="1"/>
  <c r="N112" i="1"/>
  <c r="X112" i="1"/>
  <c r="Y112" i="1" s="1"/>
  <c r="Z112" i="1" s="1"/>
  <c r="S112" i="1" s="1"/>
  <c r="B111" i="1"/>
  <c r="G111" i="1" s="1"/>
  <c r="A111" i="1" s="1"/>
  <c r="AA111" i="1" s="1"/>
  <c r="H111" i="1"/>
  <c r="I111" i="1"/>
  <c r="N111" i="1"/>
  <c r="X111" i="1"/>
  <c r="Y111" i="1" s="1"/>
  <c r="Z111" i="1" s="1"/>
  <c r="S111" i="1" s="1"/>
  <c r="B110" i="1"/>
  <c r="G110" i="1" s="1"/>
  <c r="A110" i="1" s="1"/>
  <c r="AA110" i="1" s="1"/>
  <c r="H110" i="1"/>
  <c r="I110" i="1"/>
  <c r="N110" i="1"/>
  <c r="X110" i="1"/>
  <c r="Y110" i="1" s="1"/>
  <c r="Z110" i="1" s="1"/>
  <c r="S110" i="1" s="1"/>
  <c r="B109" i="1"/>
  <c r="G109" i="1" s="1"/>
  <c r="A109" i="1" s="1"/>
  <c r="AA109" i="1" s="1"/>
  <c r="H109" i="1"/>
  <c r="I109" i="1"/>
  <c r="N109" i="1"/>
  <c r="X109" i="1"/>
  <c r="Y109" i="1" s="1"/>
  <c r="Z109" i="1" s="1"/>
  <c r="S109" i="1" s="1"/>
  <c r="B108" i="1"/>
  <c r="G108" i="1" s="1"/>
  <c r="A108" i="1" s="1"/>
  <c r="AA108" i="1" s="1"/>
  <c r="H108" i="1"/>
  <c r="I108" i="1"/>
  <c r="N108" i="1"/>
  <c r="X108" i="1"/>
  <c r="Y108" i="1" s="1"/>
  <c r="Z108" i="1" s="1"/>
  <c r="S108" i="1" s="1"/>
  <c r="B107" i="1"/>
  <c r="G107" i="1" s="1"/>
  <c r="A107" i="1" s="1"/>
  <c r="AA107" i="1" s="1"/>
  <c r="H107" i="1"/>
  <c r="I107" i="1"/>
  <c r="N107" i="1"/>
  <c r="X107" i="1"/>
  <c r="Y107" i="1" s="1"/>
  <c r="Z107" i="1" s="1"/>
  <c r="S107" i="1" s="1"/>
  <c r="B106" i="1"/>
  <c r="G106" i="1" s="1"/>
  <c r="A106" i="1" s="1"/>
  <c r="H106" i="1"/>
  <c r="I106" i="1"/>
  <c r="N106" i="1"/>
  <c r="X106" i="1"/>
  <c r="Y106" i="1" s="1"/>
  <c r="Z106" i="1" s="1"/>
  <c r="S106" i="1" s="1"/>
  <c r="H105" i="1"/>
  <c r="N105" i="1"/>
  <c r="X105" i="1"/>
  <c r="Y105" i="1" s="1"/>
  <c r="Z105" i="1" s="1"/>
  <c r="S105" i="1" s="1"/>
  <c r="H104" i="1"/>
  <c r="I104" i="1"/>
  <c r="N104" i="1"/>
  <c r="W104" i="1"/>
  <c r="X104" i="1"/>
  <c r="Y104" i="1"/>
  <c r="Z104" i="1"/>
  <c r="S104" i="1" s="1"/>
  <c r="AA106" i="1" l="1"/>
  <c r="B103" i="1"/>
  <c r="G103" i="1" s="1"/>
  <c r="A103" i="1" s="1"/>
  <c r="AA103" i="1" s="1"/>
  <c r="H103" i="1"/>
  <c r="I103" i="1"/>
  <c r="N103" i="1"/>
  <c r="X103" i="1"/>
  <c r="Y103" i="1" s="1"/>
  <c r="Z103" i="1" s="1"/>
  <c r="S103" i="1" s="1"/>
  <c r="B102" i="1"/>
  <c r="G102" i="1" s="1"/>
  <c r="A102" i="1" s="1"/>
  <c r="AA102" i="1" s="1"/>
  <c r="H102" i="1"/>
  <c r="I102" i="1"/>
  <c r="N102" i="1"/>
  <c r="X102" i="1"/>
  <c r="Y102" i="1" s="1"/>
  <c r="Z102" i="1" s="1"/>
  <c r="S102" i="1" s="1"/>
  <c r="B101" i="1"/>
  <c r="G101" i="1" s="1"/>
  <c r="A101" i="1" s="1"/>
  <c r="AA101" i="1" s="1"/>
  <c r="H101" i="1"/>
  <c r="I101" i="1"/>
  <c r="N101" i="1"/>
  <c r="X101" i="1"/>
  <c r="Y101" i="1" s="1"/>
  <c r="Z101" i="1" s="1"/>
  <c r="S101" i="1" s="1"/>
  <c r="B100" i="1"/>
  <c r="G100" i="1" s="1"/>
  <c r="A100" i="1" s="1"/>
  <c r="AA100" i="1" s="1"/>
  <c r="H100" i="1"/>
  <c r="I100" i="1"/>
  <c r="N100" i="1"/>
  <c r="X100" i="1"/>
  <c r="Y100" i="1" s="1"/>
  <c r="Z100" i="1" s="1"/>
  <c r="S100" i="1" s="1"/>
  <c r="B99" i="1"/>
  <c r="G99" i="1" s="1"/>
  <c r="A99" i="1" s="1"/>
  <c r="AA99" i="1" s="1"/>
  <c r="H99" i="1"/>
  <c r="I99" i="1"/>
  <c r="N99" i="1"/>
  <c r="X99" i="1"/>
  <c r="Y99" i="1" s="1"/>
  <c r="Z99" i="1" s="1"/>
  <c r="S99" i="1" s="1"/>
  <c r="O67" i="1" l="1"/>
  <c r="AC67" i="1" l="1"/>
  <c r="H109" i="5"/>
  <c r="H110" i="5"/>
  <c r="J110" i="5"/>
  <c r="J109" i="5"/>
  <c r="E106" i="5"/>
  <c r="E105" i="5"/>
  <c r="H105" i="5"/>
  <c r="H107" i="5"/>
  <c r="J105" i="5"/>
  <c r="J107" i="5"/>
  <c r="H106" i="5"/>
  <c r="H108" i="5"/>
  <c r="J106" i="5"/>
  <c r="J108" i="5"/>
  <c r="E104" i="5"/>
  <c r="E77" i="5"/>
  <c r="E72" i="5"/>
  <c r="E61" i="5"/>
  <c r="E102" i="5"/>
  <c r="E35" i="5"/>
  <c r="G35" i="5" s="1"/>
  <c r="F35" i="5" s="1"/>
  <c r="E44" i="5"/>
  <c r="E103" i="5"/>
  <c r="E76" i="5"/>
  <c r="E52" i="5"/>
  <c r="E75" i="5"/>
  <c r="E65" i="5"/>
  <c r="G65" i="5" s="1"/>
  <c r="F65" i="5" s="1"/>
  <c r="E71" i="5"/>
  <c r="E84" i="5"/>
  <c r="G84" i="5" s="1"/>
  <c r="F84" i="5" s="1"/>
  <c r="E101" i="5"/>
  <c r="H104" i="5"/>
  <c r="J104" i="5"/>
  <c r="E34" i="5"/>
  <c r="E91" i="5"/>
  <c r="G91" i="5" s="1"/>
  <c r="F91" i="5" s="1"/>
  <c r="E30" i="5"/>
  <c r="E51" i="5"/>
  <c r="E83" i="5"/>
  <c r="E100" i="5"/>
  <c r="E80" i="5"/>
  <c r="G80" i="5" s="1"/>
  <c r="F80" i="5" s="1"/>
  <c r="E60" i="5"/>
  <c r="G60" i="5" s="1"/>
  <c r="F60" i="5" s="1"/>
  <c r="E56" i="5"/>
  <c r="E16" i="5"/>
  <c r="E43" i="5"/>
  <c r="E74" i="5"/>
  <c r="G74" i="5" s="1"/>
  <c r="F74" i="5" s="1"/>
  <c r="E70" i="5"/>
  <c r="E64" i="5"/>
  <c r="E58" i="5"/>
  <c r="E32" i="5"/>
  <c r="G32" i="5" s="1"/>
  <c r="F32" i="5" s="1"/>
  <c r="E24" i="5"/>
  <c r="H102" i="5"/>
  <c r="J102" i="5"/>
  <c r="H103" i="5"/>
  <c r="J103" i="5"/>
  <c r="E99" i="5"/>
  <c r="E98" i="5"/>
  <c r="E90" i="5"/>
  <c r="G90" i="5" s="1"/>
  <c r="F90" i="5" s="1"/>
  <c r="E82" i="5"/>
  <c r="G82" i="5" s="1"/>
  <c r="F82" i="5" s="1"/>
  <c r="J47" i="5"/>
  <c r="J79" i="5"/>
  <c r="J33" i="5"/>
  <c r="J65" i="5"/>
  <c r="J89" i="5"/>
  <c r="H4" i="5"/>
  <c r="H20" i="5"/>
  <c r="H36" i="5"/>
  <c r="H52" i="5"/>
  <c r="H60" i="5"/>
  <c r="H68" i="5"/>
  <c r="H76" i="5"/>
  <c r="H84" i="5"/>
  <c r="H92" i="5"/>
  <c r="H100" i="5"/>
  <c r="E2" i="5"/>
  <c r="E10" i="5"/>
  <c r="G10" i="5" s="1"/>
  <c r="F10" i="5" s="1"/>
  <c r="E18" i="5"/>
  <c r="G18" i="5" s="1"/>
  <c r="F18" i="5" s="1"/>
  <c r="E42" i="5"/>
  <c r="E49" i="5"/>
  <c r="E57" i="5"/>
  <c r="G57" i="5" s="1"/>
  <c r="F57" i="5" s="1"/>
  <c r="E69" i="5"/>
  <c r="E73" i="5"/>
  <c r="E81" i="5"/>
  <c r="G81" i="5" s="1"/>
  <c r="F81" i="5" s="1"/>
  <c r="E85" i="5"/>
  <c r="E89" i="5"/>
  <c r="G89" i="5" s="1"/>
  <c r="F89" i="5" s="1"/>
  <c r="E93" i="5"/>
  <c r="J63" i="5"/>
  <c r="J17" i="5"/>
  <c r="J49" i="5"/>
  <c r="J81" i="5"/>
  <c r="J97" i="5"/>
  <c r="H12" i="5"/>
  <c r="H28" i="5"/>
  <c r="H44" i="5"/>
  <c r="H56" i="5"/>
  <c r="H64" i="5"/>
  <c r="H72" i="5"/>
  <c r="H80" i="5"/>
  <c r="H88" i="5"/>
  <c r="H96" i="5"/>
  <c r="E14" i="5"/>
  <c r="G14" i="5" s="1"/>
  <c r="F14" i="5" s="1"/>
  <c r="E22" i="5"/>
  <c r="G22" i="5" s="1"/>
  <c r="F22" i="5" s="1"/>
  <c r="E38" i="5"/>
  <c r="G38" i="5" s="1"/>
  <c r="F38" i="5" s="1"/>
  <c r="E46" i="5"/>
  <c r="G46" i="5" s="1"/>
  <c r="F46" i="5" s="1"/>
  <c r="E55" i="5"/>
  <c r="G55" i="5" s="1"/>
  <c r="F55" i="5" s="1"/>
  <c r="E59" i="5"/>
  <c r="G59" i="5" s="1"/>
  <c r="F59" i="5" s="1"/>
  <c r="E63" i="5"/>
  <c r="E79" i="5"/>
  <c r="E87" i="5"/>
  <c r="G87" i="5" s="1"/>
  <c r="F87" i="5" s="1"/>
  <c r="E95" i="5"/>
  <c r="J35" i="5"/>
  <c r="J51" i="5"/>
  <c r="J67" i="5"/>
  <c r="J5" i="5"/>
  <c r="J21" i="5"/>
  <c r="J37" i="5"/>
  <c r="J53" i="5"/>
  <c r="J69" i="5"/>
  <c r="J83" i="5"/>
  <c r="J91" i="5"/>
  <c r="J99" i="5"/>
  <c r="H6" i="5"/>
  <c r="L6" i="5" s="1"/>
  <c r="N6" i="5" s="1"/>
  <c r="O6" i="5" s="1"/>
  <c r="H14" i="5"/>
  <c r="H22" i="5"/>
  <c r="H30" i="5"/>
  <c r="H38" i="5"/>
  <c r="H46" i="5"/>
  <c r="H53" i="5"/>
  <c r="H57" i="5"/>
  <c r="H61" i="5"/>
  <c r="H65" i="5"/>
  <c r="H69" i="5"/>
  <c r="H73" i="5"/>
  <c r="H77" i="5"/>
  <c r="H81" i="5"/>
  <c r="H85" i="5"/>
  <c r="H89" i="5"/>
  <c r="H93" i="5"/>
  <c r="H97" i="5"/>
  <c r="H101" i="5"/>
  <c r="E9" i="5"/>
  <c r="G9" i="5" s="1"/>
  <c r="F9" i="5" s="1"/>
  <c r="E13" i="5"/>
  <c r="G13" i="5" s="1"/>
  <c r="F13" i="5" s="1"/>
  <c r="E21" i="5"/>
  <c r="G21" i="5" s="1"/>
  <c r="F21" i="5" s="1"/>
  <c r="E29" i="5"/>
  <c r="E33" i="5"/>
  <c r="E37" i="5"/>
  <c r="G37" i="5" s="1"/>
  <c r="F37" i="5" s="1"/>
  <c r="E41" i="5"/>
  <c r="G41" i="5" s="1"/>
  <c r="F41" i="5" s="1"/>
  <c r="E96" i="5"/>
  <c r="G96" i="5" s="1"/>
  <c r="F96" i="5" s="1"/>
  <c r="E92" i="5"/>
  <c r="E88" i="5"/>
  <c r="G88" i="5" s="1"/>
  <c r="F88" i="5" s="1"/>
  <c r="E68" i="5"/>
  <c r="E48" i="5"/>
  <c r="G48" i="5" s="1"/>
  <c r="F48" i="5" s="1"/>
  <c r="E40" i="5"/>
  <c r="G40" i="5" s="1"/>
  <c r="F40" i="5" s="1"/>
  <c r="E8" i="5"/>
  <c r="G8" i="5" s="1"/>
  <c r="F8" i="5" s="1"/>
  <c r="H98" i="5"/>
  <c r="H90" i="5"/>
  <c r="H82" i="5"/>
  <c r="H74" i="5"/>
  <c r="H66" i="5"/>
  <c r="H58" i="5"/>
  <c r="H48" i="5"/>
  <c r="H32" i="5"/>
  <c r="H16" i="5"/>
  <c r="J101" i="5"/>
  <c r="J85" i="5"/>
  <c r="J57" i="5"/>
  <c r="J25" i="5"/>
  <c r="J71" i="5"/>
  <c r="J39" i="5"/>
  <c r="J4" i="5"/>
  <c r="J8" i="5"/>
  <c r="J12" i="5"/>
  <c r="J16" i="5"/>
  <c r="J20" i="5"/>
  <c r="J24" i="5"/>
  <c r="J28" i="5"/>
  <c r="J32" i="5"/>
  <c r="J36" i="5"/>
  <c r="J40" i="5"/>
  <c r="J44" i="5"/>
  <c r="J48" i="5"/>
  <c r="J52" i="5"/>
  <c r="J56" i="5"/>
  <c r="J60" i="5"/>
  <c r="J64" i="5"/>
  <c r="J68" i="5"/>
  <c r="J72" i="5"/>
  <c r="J76" i="5"/>
  <c r="J80" i="5"/>
  <c r="J84" i="5"/>
  <c r="J88" i="5"/>
  <c r="J92" i="5"/>
  <c r="J96" i="5"/>
  <c r="J100" i="5"/>
  <c r="H5" i="5"/>
  <c r="H9" i="5"/>
  <c r="H13" i="5"/>
  <c r="H17" i="5"/>
  <c r="H21" i="5"/>
  <c r="H25" i="5"/>
  <c r="H29" i="5"/>
  <c r="J43" i="5"/>
  <c r="J59" i="5"/>
  <c r="J75" i="5"/>
  <c r="J13" i="5"/>
  <c r="J29" i="5"/>
  <c r="J45" i="5"/>
  <c r="J61" i="5"/>
  <c r="J77" i="5"/>
  <c r="J87" i="5"/>
  <c r="J95" i="5"/>
  <c r="H2" i="5"/>
  <c r="H10" i="5"/>
  <c r="H18" i="5"/>
  <c r="H26" i="5"/>
  <c r="H34" i="5"/>
  <c r="H42" i="5"/>
  <c r="H50" i="5"/>
  <c r="H55" i="5"/>
  <c r="H59" i="5"/>
  <c r="H63" i="5"/>
  <c r="H67" i="5"/>
  <c r="H71" i="5"/>
  <c r="H75" i="5"/>
  <c r="H79" i="5"/>
  <c r="H83" i="5"/>
  <c r="H87" i="5"/>
  <c r="H91" i="5"/>
  <c r="H95" i="5"/>
  <c r="H99" i="5"/>
  <c r="E7" i="5"/>
  <c r="G7" i="5" s="1"/>
  <c r="F7" i="5" s="1"/>
  <c r="E11" i="5"/>
  <c r="E15" i="5"/>
  <c r="E19" i="5"/>
  <c r="G19" i="5" s="1"/>
  <c r="F19" i="5" s="1"/>
  <c r="E23" i="5"/>
  <c r="E31" i="5"/>
  <c r="E39" i="5"/>
  <c r="G39" i="5" s="1"/>
  <c r="F39" i="5" s="1"/>
  <c r="E47" i="5"/>
  <c r="G47" i="5" s="1"/>
  <c r="F47" i="5" s="1"/>
  <c r="E94" i="5"/>
  <c r="E86" i="5"/>
  <c r="E62" i="5"/>
  <c r="E50" i="5"/>
  <c r="E20" i="5"/>
  <c r="E97" i="5"/>
  <c r="H94" i="5"/>
  <c r="H86" i="5"/>
  <c r="H78" i="5"/>
  <c r="H70" i="5"/>
  <c r="H62" i="5"/>
  <c r="H54" i="5"/>
  <c r="H40" i="5"/>
  <c r="H24" i="5"/>
  <c r="H8" i="5"/>
  <c r="J93" i="5"/>
  <c r="J73" i="5"/>
  <c r="J41" i="5"/>
  <c r="J9" i="5"/>
  <c r="J55" i="5"/>
  <c r="J2" i="5"/>
  <c r="J6" i="5"/>
  <c r="J10" i="5"/>
  <c r="J14" i="5"/>
  <c r="J18" i="5"/>
  <c r="J22" i="5"/>
  <c r="J26" i="5"/>
  <c r="J30" i="5"/>
  <c r="J34" i="5"/>
  <c r="J38" i="5"/>
  <c r="J42" i="5"/>
  <c r="J46" i="5"/>
  <c r="J50" i="5"/>
  <c r="J54" i="5"/>
  <c r="J58" i="5"/>
  <c r="J62" i="5"/>
  <c r="J66" i="5"/>
  <c r="J70" i="5"/>
  <c r="J74" i="5"/>
  <c r="J82" i="5"/>
  <c r="J90" i="5"/>
  <c r="J98" i="5"/>
  <c r="H7" i="5"/>
  <c r="H15" i="5"/>
  <c r="H23" i="5"/>
  <c r="H31" i="5"/>
  <c r="H35" i="5"/>
  <c r="H39" i="5"/>
  <c r="H43" i="5"/>
  <c r="H47" i="5"/>
  <c r="H51" i="5"/>
  <c r="J31" i="5"/>
  <c r="J23" i="5"/>
  <c r="J15" i="5"/>
  <c r="J7" i="5"/>
  <c r="J78" i="5"/>
  <c r="J86" i="5"/>
  <c r="J94" i="5"/>
  <c r="H3" i="5"/>
  <c r="L3" i="5" s="1"/>
  <c r="H11" i="5"/>
  <c r="H19" i="5"/>
  <c r="H27" i="5"/>
  <c r="H33" i="5"/>
  <c r="H37" i="5"/>
  <c r="H41" i="5"/>
  <c r="H45" i="5"/>
  <c r="H49" i="5"/>
  <c r="J27" i="5"/>
  <c r="J19" i="5"/>
  <c r="J11" i="5"/>
  <c r="J3" i="5"/>
  <c r="G6" i="5"/>
  <c r="F6" i="5" s="1"/>
  <c r="G30" i="5"/>
  <c r="F30" i="5" s="1"/>
  <c r="G83" i="5"/>
  <c r="F83" i="5" s="1"/>
  <c r="B44" i="1"/>
  <c r="E111" i="5" l="1"/>
  <c r="E113" i="5"/>
  <c r="E117" i="5"/>
  <c r="E119" i="5"/>
  <c r="E121" i="5"/>
  <c r="E123" i="5"/>
  <c r="E125" i="5"/>
  <c r="E127" i="5"/>
  <c r="H111" i="5"/>
  <c r="H113" i="5"/>
  <c r="H115" i="5"/>
  <c r="L115" i="5" s="1"/>
  <c r="H117" i="5"/>
  <c r="H119" i="5"/>
  <c r="H121" i="5"/>
  <c r="H123" i="5"/>
  <c r="H125" i="5"/>
  <c r="H127" i="5"/>
  <c r="H129" i="5"/>
  <c r="H131" i="5"/>
  <c r="J111" i="5"/>
  <c r="J113" i="5"/>
  <c r="J115" i="5"/>
  <c r="J117" i="5"/>
  <c r="J119" i="5"/>
  <c r="J121" i="5"/>
  <c r="J123" i="5"/>
  <c r="J125" i="5"/>
  <c r="J127" i="5"/>
  <c r="J129" i="5"/>
  <c r="J131" i="5"/>
  <c r="E112" i="5"/>
  <c r="E114" i="5"/>
  <c r="E118" i="5"/>
  <c r="E120" i="5"/>
  <c r="E122" i="5"/>
  <c r="E124" i="5"/>
  <c r="E126" i="5"/>
  <c r="H112" i="5"/>
  <c r="H114" i="5"/>
  <c r="H116" i="5"/>
  <c r="L116" i="5" s="1"/>
  <c r="H118" i="5"/>
  <c r="H120" i="5"/>
  <c r="H122" i="5"/>
  <c r="H124" i="5"/>
  <c r="H126" i="5"/>
  <c r="H128" i="5"/>
  <c r="H130" i="5"/>
  <c r="J112" i="5"/>
  <c r="J114" i="5"/>
  <c r="J116" i="5"/>
  <c r="J118" i="5"/>
  <c r="J120" i="5"/>
  <c r="J122" i="5"/>
  <c r="J124" i="5"/>
  <c r="J126" i="5"/>
  <c r="J128" i="5"/>
  <c r="J130" i="5"/>
  <c r="E53" i="5"/>
  <c r="E5" i="5"/>
  <c r="E78" i="5"/>
  <c r="E107" i="5"/>
  <c r="E17" i="5"/>
  <c r="E66" i="5"/>
  <c r="E4" i="5"/>
  <c r="E108" i="5"/>
  <c r="E12" i="5"/>
  <c r="E26" i="5"/>
  <c r="E109" i="5"/>
  <c r="E27" i="5"/>
  <c r="E54" i="5"/>
  <c r="E28" i="5"/>
  <c r="E110" i="5"/>
  <c r="E67" i="5"/>
  <c r="E25" i="5"/>
  <c r="E45" i="5"/>
  <c r="E36" i="5"/>
  <c r="G105" i="5"/>
  <c r="F105" i="5" s="1"/>
  <c r="K105" i="5"/>
  <c r="I105" i="5"/>
  <c r="M105" i="5" s="1"/>
  <c r="G106" i="5"/>
  <c r="F106" i="5" s="1"/>
  <c r="K106" i="5"/>
  <c r="I106" i="5"/>
  <c r="M106" i="5" s="1"/>
  <c r="G77" i="5"/>
  <c r="F77" i="5" s="1"/>
  <c r="K77" i="5"/>
  <c r="I77" i="5"/>
  <c r="M77" i="5" s="1"/>
  <c r="N77" i="5" s="1"/>
  <c r="O77" i="5" s="1"/>
  <c r="I72" i="5"/>
  <c r="M72" i="5" s="1"/>
  <c r="L72" i="5" s="1"/>
  <c r="N72" i="5" s="1"/>
  <c r="O72" i="5" s="1"/>
  <c r="K72" i="5"/>
  <c r="G72" i="5"/>
  <c r="F72" i="5" s="1"/>
  <c r="G104" i="5"/>
  <c r="F104" i="5" s="1"/>
  <c r="I104" i="5"/>
  <c r="M104" i="5" s="1"/>
  <c r="K104" i="5"/>
  <c r="K76" i="5"/>
  <c r="I76" i="5"/>
  <c r="M76" i="5" s="1"/>
  <c r="N76" i="5" s="1"/>
  <c r="O76" i="5" s="1"/>
  <c r="K44" i="5"/>
  <c r="I44" i="5"/>
  <c r="M44" i="5" s="1"/>
  <c r="N44" i="5" s="1"/>
  <c r="O44" i="5" s="1"/>
  <c r="G44" i="5"/>
  <c r="F44" i="5" s="1"/>
  <c r="G102" i="5"/>
  <c r="F102" i="5" s="1"/>
  <c r="K102" i="5"/>
  <c r="I102" i="5"/>
  <c r="M102" i="5" s="1"/>
  <c r="G76" i="5"/>
  <c r="F76" i="5" s="1"/>
  <c r="L76" i="5"/>
  <c r="I52" i="5"/>
  <c r="M52" i="5" s="1"/>
  <c r="N52" i="5" s="1"/>
  <c r="O52" i="5" s="1"/>
  <c r="K52" i="5"/>
  <c r="G52" i="5"/>
  <c r="F52" i="5" s="1"/>
  <c r="I103" i="5"/>
  <c r="M103" i="5" s="1"/>
  <c r="G103" i="5"/>
  <c r="F103" i="5" s="1"/>
  <c r="K103" i="5"/>
  <c r="K35" i="5"/>
  <c r="I35" i="5"/>
  <c r="M35" i="5" s="1"/>
  <c r="N35" i="5" s="1"/>
  <c r="O35" i="5" s="1"/>
  <c r="K61" i="5"/>
  <c r="I61" i="5"/>
  <c r="M61" i="5" s="1"/>
  <c r="N61" i="5" s="1"/>
  <c r="O61" i="5" s="1"/>
  <c r="G61" i="5"/>
  <c r="F61" i="5" s="1"/>
  <c r="K84" i="5"/>
  <c r="I84" i="5"/>
  <c r="M84" i="5" s="1"/>
  <c r="N84" i="5" s="1"/>
  <c r="O84" i="5" s="1"/>
  <c r="I65" i="5"/>
  <c r="M65" i="5" s="1"/>
  <c r="N65" i="5" s="1"/>
  <c r="O65" i="5" s="1"/>
  <c r="K65" i="5"/>
  <c r="I101" i="5"/>
  <c r="M101" i="5" s="1"/>
  <c r="K101" i="5"/>
  <c r="G101" i="5"/>
  <c r="F101" i="5" s="1"/>
  <c r="G71" i="5"/>
  <c r="F71" i="5" s="1"/>
  <c r="K71" i="5"/>
  <c r="I71" i="5"/>
  <c r="M71" i="5" s="1"/>
  <c r="L71" i="5" s="1"/>
  <c r="N71" i="5" s="1"/>
  <c r="O71" i="5" s="1"/>
  <c r="G75" i="5"/>
  <c r="F75" i="5" s="1"/>
  <c r="I75" i="5"/>
  <c r="M75" i="5" s="1"/>
  <c r="N75" i="5" s="1"/>
  <c r="O75" i="5" s="1"/>
  <c r="K75" i="5"/>
  <c r="K32" i="5"/>
  <c r="I32" i="5"/>
  <c r="M32" i="5" s="1"/>
  <c r="N32" i="5" s="1"/>
  <c r="O32" i="5" s="1"/>
  <c r="K64" i="5"/>
  <c r="G64" i="5"/>
  <c r="F64" i="5" s="1"/>
  <c r="I64" i="5"/>
  <c r="M64" i="5" s="1"/>
  <c r="N64" i="5" s="1"/>
  <c r="O64" i="5" s="1"/>
  <c r="I74" i="5"/>
  <c r="M74" i="5" s="1"/>
  <c r="K74" i="5"/>
  <c r="K16" i="5"/>
  <c r="G16" i="5"/>
  <c r="F16" i="5" s="1"/>
  <c r="I16" i="5"/>
  <c r="M16" i="5" s="1"/>
  <c r="K60" i="5"/>
  <c r="I60" i="5"/>
  <c r="M60" i="5" s="1"/>
  <c r="G100" i="5"/>
  <c r="F100" i="5" s="1"/>
  <c r="I100" i="5"/>
  <c r="M100" i="5" s="1"/>
  <c r="K100" i="5"/>
  <c r="K51" i="5"/>
  <c r="I51" i="5"/>
  <c r="M51" i="5" s="1"/>
  <c r="N51" i="5" s="1"/>
  <c r="O51" i="5" s="1"/>
  <c r="G51" i="5"/>
  <c r="F51" i="5" s="1"/>
  <c r="K91" i="5"/>
  <c r="I91" i="5"/>
  <c r="M91" i="5" s="1"/>
  <c r="N91" i="5" s="1"/>
  <c r="O91" i="5" s="1"/>
  <c r="L51" i="5"/>
  <c r="L60" i="5"/>
  <c r="I24" i="5"/>
  <c r="M24" i="5" s="1"/>
  <c r="N24" i="5" s="1"/>
  <c r="O24" i="5" s="1"/>
  <c r="G24" i="5"/>
  <c r="F24" i="5" s="1"/>
  <c r="K24" i="5"/>
  <c r="G58" i="5"/>
  <c r="F58" i="5" s="1"/>
  <c r="K58" i="5"/>
  <c r="I58" i="5"/>
  <c r="M58" i="5" s="1"/>
  <c r="G70" i="5"/>
  <c r="F70" i="5" s="1"/>
  <c r="I70" i="5"/>
  <c r="M70" i="5" s="1"/>
  <c r="L70" i="5" s="1"/>
  <c r="N70" i="5" s="1"/>
  <c r="O70" i="5" s="1"/>
  <c r="K70" i="5"/>
  <c r="G43" i="5"/>
  <c r="F43" i="5" s="1"/>
  <c r="K43" i="5"/>
  <c r="I43" i="5"/>
  <c r="M43" i="5" s="1"/>
  <c r="N43" i="5" s="1"/>
  <c r="O43" i="5" s="1"/>
  <c r="K56" i="5"/>
  <c r="G56" i="5"/>
  <c r="F56" i="5" s="1"/>
  <c r="I56" i="5"/>
  <c r="M56" i="5" s="1"/>
  <c r="K80" i="5"/>
  <c r="I80" i="5"/>
  <c r="M80" i="5" s="1"/>
  <c r="K83" i="5"/>
  <c r="I83" i="5"/>
  <c r="M83" i="5" s="1"/>
  <c r="K30" i="5"/>
  <c r="I30" i="5"/>
  <c r="M30" i="5" s="1"/>
  <c r="N30" i="5" s="1"/>
  <c r="O30" i="5" s="1"/>
  <c r="G34" i="5"/>
  <c r="F34" i="5" s="1"/>
  <c r="K34" i="5"/>
  <c r="I34" i="5"/>
  <c r="M34" i="5" s="1"/>
  <c r="N34" i="5" s="1"/>
  <c r="O34" i="5" s="1"/>
  <c r="K82" i="5"/>
  <c r="I82" i="5"/>
  <c r="M82" i="5" s="1"/>
  <c r="K98" i="5"/>
  <c r="I98" i="5"/>
  <c r="M98" i="5" s="1"/>
  <c r="G98" i="5"/>
  <c r="F98" i="5" s="1"/>
  <c r="K90" i="5"/>
  <c r="I90" i="5"/>
  <c r="M90" i="5" s="1"/>
  <c r="G99" i="5"/>
  <c r="F99" i="5" s="1"/>
  <c r="K99" i="5"/>
  <c r="I99" i="5"/>
  <c r="M99" i="5" s="1"/>
  <c r="I20" i="5"/>
  <c r="M20" i="5" s="1"/>
  <c r="K20" i="5"/>
  <c r="G62" i="5"/>
  <c r="F62" i="5" s="1"/>
  <c r="K62" i="5"/>
  <c r="I62" i="5"/>
  <c r="M62" i="5" s="1"/>
  <c r="I94" i="5"/>
  <c r="M94" i="5" s="1"/>
  <c r="K94" i="5"/>
  <c r="G94" i="5"/>
  <c r="F94" i="5" s="1"/>
  <c r="K39" i="5"/>
  <c r="I39" i="5"/>
  <c r="M39" i="5" s="1"/>
  <c r="G23" i="5"/>
  <c r="F23" i="5" s="1"/>
  <c r="K23" i="5"/>
  <c r="I23" i="5"/>
  <c r="M23" i="5" s="1"/>
  <c r="G15" i="5"/>
  <c r="F15" i="5" s="1"/>
  <c r="K15" i="5"/>
  <c r="I15" i="5"/>
  <c r="M15" i="5" s="1"/>
  <c r="K7" i="5"/>
  <c r="I7" i="5"/>
  <c r="M7" i="5" s="1"/>
  <c r="K40" i="5"/>
  <c r="I40" i="5"/>
  <c r="M40" i="5" s="1"/>
  <c r="K68" i="5"/>
  <c r="I68" i="5"/>
  <c r="M68" i="5" s="1"/>
  <c r="G68" i="5"/>
  <c r="F68" i="5" s="1"/>
  <c r="K92" i="5"/>
  <c r="G92" i="5"/>
  <c r="F92" i="5" s="1"/>
  <c r="I92" i="5"/>
  <c r="M92" i="5" s="1"/>
  <c r="I41" i="5"/>
  <c r="M41" i="5" s="1"/>
  <c r="K41" i="5"/>
  <c r="G33" i="5"/>
  <c r="F33" i="5" s="1"/>
  <c r="K33" i="5"/>
  <c r="I33" i="5"/>
  <c r="M33" i="5" s="1"/>
  <c r="I21" i="5"/>
  <c r="M21" i="5" s="1"/>
  <c r="K21" i="5"/>
  <c r="I9" i="5"/>
  <c r="M9" i="5" s="1"/>
  <c r="K9" i="5"/>
  <c r="K87" i="5"/>
  <c r="I87" i="5"/>
  <c r="M87" i="5" s="1"/>
  <c r="G63" i="5"/>
  <c r="F63" i="5" s="1"/>
  <c r="K63" i="5"/>
  <c r="I63" i="5"/>
  <c r="M63" i="5" s="1"/>
  <c r="K55" i="5"/>
  <c r="I55" i="5"/>
  <c r="M55" i="5" s="1"/>
  <c r="K38" i="5"/>
  <c r="I38" i="5"/>
  <c r="M38" i="5" s="1"/>
  <c r="K14" i="5"/>
  <c r="I14" i="5"/>
  <c r="M14" i="5" s="1"/>
  <c r="I89" i="5"/>
  <c r="M89" i="5" s="1"/>
  <c r="K89" i="5"/>
  <c r="I81" i="5"/>
  <c r="M81" i="5" s="1"/>
  <c r="K81" i="5"/>
  <c r="K69" i="5"/>
  <c r="I69" i="5"/>
  <c r="M69" i="5" s="1"/>
  <c r="G69" i="5"/>
  <c r="F69" i="5" s="1"/>
  <c r="G49" i="5"/>
  <c r="F49" i="5" s="1"/>
  <c r="K49" i="5"/>
  <c r="I49" i="5"/>
  <c r="M49" i="5" s="1"/>
  <c r="K18" i="5"/>
  <c r="I18" i="5"/>
  <c r="M18" i="5" s="1"/>
  <c r="K2" i="5"/>
  <c r="G2" i="5"/>
  <c r="F2" i="5" s="1"/>
  <c r="I2" i="5"/>
  <c r="M2" i="5" s="1"/>
  <c r="G20" i="5"/>
  <c r="F20" i="5" s="1"/>
  <c r="G97" i="5"/>
  <c r="F97" i="5" s="1"/>
  <c r="K97" i="5"/>
  <c r="I97" i="5"/>
  <c r="M97" i="5" s="1"/>
  <c r="I50" i="5"/>
  <c r="M50" i="5" s="1"/>
  <c r="K50" i="5"/>
  <c r="G50" i="5"/>
  <c r="F50" i="5" s="1"/>
  <c r="G86" i="5"/>
  <c r="F86" i="5" s="1"/>
  <c r="K86" i="5"/>
  <c r="I86" i="5"/>
  <c r="M86" i="5" s="1"/>
  <c r="I47" i="5"/>
  <c r="M47" i="5" s="1"/>
  <c r="K47" i="5"/>
  <c r="G31" i="5"/>
  <c r="F31" i="5" s="1"/>
  <c r="K31" i="5"/>
  <c r="I31" i="5"/>
  <c r="M31" i="5" s="1"/>
  <c r="I19" i="5"/>
  <c r="M19" i="5" s="1"/>
  <c r="K19" i="5"/>
  <c r="G11" i="5"/>
  <c r="F11" i="5" s="1"/>
  <c r="K11" i="5"/>
  <c r="I11" i="5"/>
  <c r="M11" i="5" s="1"/>
  <c r="K8" i="5"/>
  <c r="I8" i="5"/>
  <c r="M8" i="5" s="1"/>
  <c r="K48" i="5"/>
  <c r="I48" i="5"/>
  <c r="M48" i="5" s="1"/>
  <c r="K88" i="5"/>
  <c r="I88" i="5"/>
  <c r="M88" i="5" s="1"/>
  <c r="K96" i="5"/>
  <c r="I96" i="5"/>
  <c r="M96" i="5" s="1"/>
  <c r="I37" i="5"/>
  <c r="M37" i="5" s="1"/>
  <c r="K37" i="5"/>
  <c r="K29" i="5"/>
  <c r="G29" i="5"/>
  <c r="F29" i="5" s="1"/>
  <c r="I29" i="5"/>
  <c r="M29" i="5" s="1"/>
  <c r="I13" i="5"/>
  <c r="M13" i="5" s="1"/>
  <c r="K13" i="5"/>
  <c r="G95" i="5"/>
  <c r="F95" i="5" s="1"/>
  <c r="K95" i="5"/>
  <c r="I95" i="5"/>
  <c r="M95" i="5" s="1"/>
  <c r="G79" i="5"/>
  <c r="F79" i="5" s="1"/>
  <c r="K79" i="5"/>
  <c r="I79" i="5"/>
  <c r="M79" i="5" s="1"/>
  <c r="K59" i="5"/>
  <c r="I59" i="5"/>
  <c r="M59" i="5" s="1"/>
  <c r="K46" i="5"/>
  <c r="I46" i="5"/>
  <c r="M46" i="5" s="1"/>
  <c r="K22" i="5"/>
  <c r="I22" i="5"/>
  <c r="M22" i="5" s="1"/>
  <c r="G93" i="5"/>
  <c r="F93" i="5" s="1"/>
  <c r="K93" i="5"/>
  <c r="I93" i="5"/>
  <c r="M93" i="5" s="1"/>
  <c r="G85" i="5"/>
  <c r="F85" i="5" s="1"/>
  <c r="K85" i="5"/>
  <c r="I85" i="5"/>
  <c r="M85" i="5" s="1"/>
  <c r="G73" i="5"/>
  <c r="F73" i="5" s="1"/>
  <c r="K73" i="5"/>
  <c r="I73" i="5"/>
  <c r="M73" i="5" s="1"/>
  <c r="I57" i="5"/>
  <c r="M57" i="5" s="1"/>
  <c r="K57" i="5"/>
  <c r="K42" i="5"/>
  <c r="G42" i="5"/>
  <c r="F42" i="5" s="1"/>
  <c r="I42" i="5"/>
  <c r="M42" i="5" s="1"/>
  <c r="K10" i="5"/>
  <c r="I10" i="5"/>
  <c r="M10" i="5" s="1"/>
  <c r="E3" i="3"/>
  <c r="E4" i="3"/>
  <c r="E5" i="3"/>
  <c r="E6" i="3"/>
  <c r="E7" i="3"/>
  <c r="E8" i="3"/>
  <c r="E9" i="3"/>
  <c r="E10" i="3"/>
  <c r="E11" i="3"/>
  <c r="E12" i="3"/>
  <c r="E13" i="3"/>
  <c r="E14" i="3"/>
  <c r="I132" i="1" s="1"/>
  <c r="E15" i="3"/>
  <c r="E16" i="3"/>
  <c r="I129" i="1" s="1"/>
  <c r="E17" i="3"/>
  <c r="I134" i="1" s="1"/>
  <c r="G124" i="5" l="1"/>
  <c r="F124" i="5" s="1"/>
  <c r="K124" i="5"/>
  <c r="I124" i="5"/>
  <c r="M124" i="5" s="1"/>
  <c r="G120" i="5"/>
  <c r="F120" i="5" s="1"/>
  <c r="K120" i="5"/>
  <c r="I120" i="5"/>
  <c r="M120" i="5" s="1"/>
  <c r="G114" i="5"/>
  <c r="F114" i="5" s="1"/>
  <c r="K114" i="5"/>
  <c r="I114" i="5"/>
  <c r="M114" i="5" s="1"/>
  <c r="G127" i="5"/>
  <c r="F127" i="5" s="1"/>
  <c r="I127" i="5"/>
  <c r="M127" i="5" s="1"/>
  <c r="K127" i="5"/>
  <c r="G123" i="5"/>
  <c r="F123" i="5" s="1"/>
  <c r="I123" i="5"/>
  <c r="M123" i="5" s="1"/>
  <c r="K123" i="5"/>
  <c r="G119" i="5"/>
  <c r="F119" i="5" s="1"/>
  <c r="I119" i="5"/>
  <c r="M119" i="5" s="1"/>
  <c r="K119" i="5"/>
  <c r="G113" i="5"/>
  <c r="F113" i="5" s="1"/>
  <c r="I113" i="5"/>
  <c r="M113" i="5" s="1"/>
  <c r="K113" i="5"/>
  <c r="G126" i="5"/>
  <c r="F126" i="5" s="1"/>
  <c r="K126" i="5"/>
  <c r="I126" i="5"/>
  <c r="M126" i="5" s="1"/>
  <c r="G122" i="5"/>
  <c r="F122" i="5" s="1"/>
  <c r="K122" i="5"/>
  <c r="I122" i="5"/>
  <c r="M122" i="5" s="1"/>
  <c r="G118" i="5"/>
  <c r="F118" i="5" s="1"/>
  <c r="K118" i="5"/>
  <c r="I118" i="5"/>
  <c r="M118" i="5" s="1"/>
  <c r="G112" i="5"/>
  <c r="F112" i="5" s="1"/>
  <c r="K112" i="5"/>
  <c r="I112" i="5"/>
  <c r="M112" i="5" s="1"/>
  <c r="G125" i="5"/>
  <c r="F125" i="5" s="1"/>
  <c r="I125" i="5"/>
  <c r="M125" i="5" s="1"/>
  <c r="K125" i="5"/>
  <c r="G121" i="5"/>
  <c r="F121" i="5" s="1"/>
  <c r="I121" i="5"/>
  <c r="M121" i="5" s="1"/>
  <c r="K121" i="5"/>
  <c r="G117" i="5"/>
  <c r="F117" i="5" s="1"/>
  <c r="I117" i="5"/>
  <c r="M117" i="5" s="1"/>
  <c r="K117" i="5"/>
  <c r="G111" i="5"/>
  <c r="F111" i="5" s="1"/>
  <c r="I111" i="5"/>
  <c r="M111" i="5" s="1"/>
  <c r="K111" i="5"/>
  <c r="N60" i="5"/>
  <c r="O60" i="5" s="1"/>
  <c r="G78" i="5"/>
  <c r="F78" i="5" s="1"/>
  <c r="I78" i="5"/>
  <c r="M78" i="5" s="1"/>
  <c r="K78" i="5"/>
  <c r="K53" i="5"/>
  <c r="I53" i="5"/>
  <c r="M53" i="5" s="1"/>
  <c r="G53" i="5"/>
  <c r="F53" i="5" s="1"/>
  <c r="K5" i="5"/>
  <c r="G5" i="5"/>
  <c r="F5" i="5" s="1"/>
  <c r="I5" i="5"/>
  <c r="M5" i="5" s="1"/>
  <c r="L5" i="5" s="1"/>
  <c r="N5" i="5" s="1"/>
  <c r="O5" i="5" s="1"/>
  <c r="K108" i="5"/>
  <c r="G108" i="5"/>
  <c r="F108" i="5" s="1"/>
  <c r="I108" i="5"/>
  <c r="M108" i="5" s="1"/>
  <c r="I66" i="5"/>
  <c r="M66" i="5" s="1"/>
  <c r="K66" i="5"/>
  <c r="G66" i="5"/>
  <c r="F66" i="5" s="1"/>
  <c r="I107" i="5"/>
  <c r="M107" i="5" s="1"/>
  <c r="K107" i="5"/>
  <c r="G107" i="5"/>
  <c r="F107" i="5" s="1"/>
  <c r="I12" i="5"/>
  <c r="M12" i="5" s="1"/>
  <c r="K12" i="5"/>
  <c r="G12" i="5"/>
  <c r="F12" i="5" s="1"/>
  <c r="G4" i="5"/>
  <c r="F4" i="5" s="1"/>
  <c r="K4" i="5"/>
  <c r="I4" i="5"/>
  <c r="M4" i="5" s="1"/>
  <c r="L4" i="5" s="1"/>
  <c r="N4" i="5" s="1"/>
  <c r="O4" i="5" s="1"/>
  <c r="K17" i="5"/>
  <c r="I17" i="5"/>
  <c r="M17" i="5" s="1"/>
  <c r="G17" i="5"/>
  <c r="F17" i="5" s="1"/>
  <c r="K45" i="5"/>
  <c r="I45" i="5"/>
  <c r="M45" i="5" s="1"/>
  <c r="G45" i="5"/>
  <c r="F45" i="5" s="1"/>
  <c r="G67" i="5"/>
  <c r="F67" i="5" s="1"/>
  <c r="I67" i="5"/>
  <c r="M67" i="5" s="1"/>
  <c r="K67" i="5"/>
  <c r="I28" i="5"/>
  <c r="M28" i="5" s="1"/>
  <c r="K28" i="5"/>
  <c r="G28" i="5"/>
  <c r="F28" i="5" s="1"/>
  <c r="K27" i="5"/>
  <c r="I27" i="5"/>
  <c r="M27" i="5" s="1"/>
  <c r="G27" i="5"/>
  <c r="F27" i="5" s="1"/>
  <c r="K26" i="5"/>
  <c r="G26" i="5"/>
  <c r="F26" i="5" s="1"/>
  <c r="I26" i="5"/>
  <c r="M26" i="5" s="1"/>
  <c r="I36" i="5"/>
  <c r="M36" i="5" s="1"/>
  <c r="K36" i="5"/>
  <c r="G36" i="5"/>
  <c r="F36" i="5" s="1"/>
  <c r="I25" i="5"/>
  <c r="M25" i="5" s="1"/>
  <c r="K25" i="5"/>
  <c r="G25" i="5"/>
  <c r="F25" i="5" s="1"/>
  <c r="G110" i="5"/>
  <c r="F110" i="5" s="1"/>
  <c r="I110" i="5"/>
  <c r="M110" i="5" s="1"/>
  <c r="K110" i="5"/>
  <c r="I54" i="5"/>
  <c r="M54" i="5" s="1"/>
  <c r="L54" i="5" s="1"/>
  <c r="N54" i="5" s="1"/>
  <c r="O54" i="5" s="1"/>
  <c r="K54" i="5"/>
  <c r="G54" i="5"/>
  <c r="F54" i="5" s="1"/>
  <c r="G109" i="5"/>
  <c r="F109" i="5" s="1"/>
  <c r="K109" i="5"/>
  <c r="I109" i="5"/>
  <c r="M109" i="5" s="1"/>
  <c r="L106" i="5"/>
  <c r="N106" i="5"/>
  <c r="O106" i="5" s="1"/>
  <c r="L105" i="5"/>
  <c r="N105" i="5"/>
  <c r="O105" i="5" s="1"/>
  <c r="L104" i="5"/>
  <c r="N104" i="5"/>
  <c r="O104" i="5" s="1"/>
  <c r="L77" i="5"/>
  <c r="L44" i="5"/>
  <c r="L103" i="5"/>
  <c r="N103" i="5"/>
  <c r="O103" i="5" s="1"/>
  <c r="L35" i="5"/>
  <c r="L102" i="5"/>
  <c r="N102" i="5"/>
  <c r="O102" i="5" s="1"/>
  <c r="L52" i="5"/>
  <c r="L61" i="5"/>
  <c r="L65" i="5"/>
  <c r="L84" i="5"/>
  <c r="L101" i="5"/>
  <c r="N101" i="5"/>
  <c r="O101" i="5" s="1"/>
  <c r="L75" i="5"/>
  <c r="N58" i="5"/>
  <c r="O58" i="5" s="1"/>
  <c r="L58" i="5"/>
  <c r="L43" i="5"/>
  <c r="N100" i="5"/>
  <c r="O100" i="5" s="1"/>
  <c r="L100" i="5"/>
  <c r="N16" i="5"/>
  <c r="O16" i="5" s="1"/>
  <c r="L16" i="5"/>
  <c r="L74" i="5"/>
  <c r="N74" i="5" s="1"/>
  <c r="O74" i="5" s="1"/>
  <c r="L64" i="5"/>
  <c r="L32" i="5"/>
  <c r="L83" i="5"/>
  <c r="N83" i="5" s="1"/>
  <c r="O83" i="5" s="1"/>
  <c r="N56" i="5"/>
  <c r="O56" i="5" s="1"/>
  <c r="L56" i="5"/>
  <c r="L30" i="5"/>
  <c r="L80" i="5"/>
  <c r="N80" i="5" s="1"/>
  <c r="O80" i="5" s="1"/>
  <c r="L34" i="5"/>
  <c r="L91" i="5"/>
  <c r="L24" i="5"/>
  <c r="L95" i="5"/>
  <c r="N95" i="5"/>
  <c r="O95" i="5" s="1"/>
  <c r="L10" i="5"/>
  <c r="N10" i="5"/>
  <c r="O10" i="5" s="1"/>
  <c r="L42" i="5"/>
  <c r="N42" i="5"/>
  <c r="O42" i="5" s="1"/>
  <c r="L57" i="5"/>
  <c r="N57" i="5"/>
  <c r="O57" i="5" s="1"/>
  <c r="L85" i="5"/>
  <c r="N85" i="5" s="1"/>
  <c r="O85" i="5" s="1"/>
  <c r="L22" i="5"/>
  <c r="N22" i="5"/>
  <c r="O22" i="5" s="1"/>
  <c r="L46" i="5"/>
  <c r="N46" i="5"/>
  <c r="O46" i="5" s="1"/>
  <c r="L59" i="5"/>
  <c r="N59" i="5" s="1"/>
  <c r="O59" i="5" s="1"/>
  <c r="L79" i="5"/>
  <c r="N79" i="5"/>
  <c r="O79" i="5" s="1"/>
  <c r="L29" i="5"/>
  <c r="N29" i="5"/>
  <c r="O29" i="5" s="1"/>
  <c r="L37" i="5"/>
  <c r="N37" i="5"/>
  <c r="O37" i="5" s="1"/>
  <c r="L31" i="5"/>
  <c r="N31" i="5"/>
  <c r="O31" i="5" s="1"/>
  <c r="L47" i="5"/>
  <c r="N47" i="5" s="1"/>
  <c r="O47" i="5" s="1"/>
  <c r="L50" i="5"/>
  <c r="N50" i="5"/>
  <c r="O50" i="5" s="1"/>
  <c r="L18" i="5"/>
  <c r="N18" i="5"/>
  <c r="O18" i="5" s="1"/>
  <c r="L49" i="5"/>
  <c r="N49" i="5"/>
  <c r="O49" i="5" s="1"/>
  <c r="L69" i="5"/>
  <c r="N69" i="5"/>
  <c r="O69" i="5" s="1"/>
  <c r="L14" i="5"/>
  <c r="N14" i="5"/>
  <c r="O14" i="5" s="1"/>
  <c r="L38" i="5"/>
  <c r="N38" i="5"/>
  <c r="O38" i="5" s="1"/>
  <c r="L55" i="5"/>
  <c r="N55" i="5" s="1"/>
  <c r="O55" i="5" s="1"/>
  <c r="L63" i="5"/>
  <c r="N63" i="5"/>
  <c r="O63" i="5" s="1"/>
  <c r="L9" i="5"/>
  <c r="N9" i="5"/>
  <c r="O9" i="5" s="1"/>
  <c r="L21" i="5"/>
  <c r="N21" i="5"/>
  <c r="O21" i="5" s="1"/>
  <c r="L92" i="5"/>
  <c r="N92" i="5"/>
  <c r="O92" i="5" s="1"/>
  <c r="L68" i="5"/>
  <c r="N68" i="5"/>
  <c r="O68" i="5" s="1"/>
  <c r="L40" i="5"/>
  <c r="N40" i="5"/>
  <c r="O40" i="5" s="1"/>
  <c r="L7" i="5"/>
  <c r="N7" i="5" s="1"/>
  <c r="O7" i="5" s="1"/>
  <c r="L15" i="5"/>
  <c r="N15" i="5"/>
  <c r="O15" i="5" s="1"/>
  <c r="L39" i="5"/>
  <c r="N39" i="5"/>
  <c r="O39" i="5" s="1"/>
  <c r="L94" i="5"/>
  <c r="N94" i="5"/>
  <c r="O94" i="5" s="1"/>
  <c r="L99" i="5"/>
  <c r="N99" i="5"/>
  <c r="O99" i="5" s="1"/>
  <c r="L98" i="5"/>
  <c r="N98" i="5"/>
  <c r="O98" i="5" s="1"/>
  <c r="L82" i="5"/>
  <c r="N82" i="5" s="1"/>
  <c r="O82" i="5" s="1"/>
  <c r="L73" i="5"/>
  <c r="N73" i="5" s="1"/>
  <c r="O73" i="5" s="1"/>
  <c r="L93" i="5"/>
  <c r="N93" i="5"/>
  <c r="O93" i="5" s="1"/>
  <c r="L13" i="5"/>
  <c r="N13" i="5"/>
  <c r="O13" i="5" s="1"/>
  <c r="L96" i="5"/>
  <c r="N96" i="5"/>
  <c r="O96" i="5" s="1"/>
  <c r="L88" i="5"/>
  <c r="N88" i="5" s="1"/>
  <c r="O88" i="5" s="1"/>
  <c r="L48" i="5"/>
  <c r="N48" i="5" s="1"/>
  <c r="O48" i="5" s="1"/>
  <c r="L8" i="5"/>
  <c r="N8" i="5" s="1"/>
  <c r="O8" i="5" s="1"/>
  <c r="L11" i="5"/>
  <c r="N11" i="5"/>
  <c r="O11" i="5" s="1"/>
  <c r="L19" i="5"/>
  <c r="N19" i="5"/>
  <c r="O19" i="5" s="1"/>
  <c r="L86" i="5"/>
  <c r="N86" i="5" s="1"/>
  <c r="O86" i="5" s="1"/>
  <c r="L97" i="5"/>
  <c r="N97" i="5"/>
  <c r="O97" i="5" s="1"/>
  <c r="L2" i="5"/>
  <c r="N2" i="5"/>
  <c r="O2" i="5" s="1"/>
  <c r="L81" i="5"/>
  <c r="N81" i="5" s="1"/>
  <c r="O81" i="5" s="1"/>
  <c r="L89" i="5"/>
  <c r="N89" i="5" s="1"/>
  <c r="O89" i="5" s="1"/>
  <c r="L87" i="5"/>
  <c r="N87" i="5" s="1"/>
  <c r="O87" i="5" s="1"/>
  <c r="L33" i="5"/>
  <c r="N33" i="5"/>
  <c r="O33" i="5" s="1"/>
  <c r="L41" i="5"/>
  <c r="N41" i="5"/>
  <c r="O41" i="5" s="1"/>
  <c r="L23" i="5"/>
  <c r="N23" i="5"/>
  <c r="O23" i="5" s="1"/>
  <c r="L62" i="5"/>
  <c r="N62" i="5"/>
  <c r="O62" i="5" s="1"/>
  <c r="L20" i="5"/>
  <c r="N20" i="5"/>
  <c r="O20" i="5" s="1"/>
  <c r="L90" i="5"/>
  <c r="N90" i="5"/>
  <c r="O90" i="5" s="1"/>
  <c r="I120" i="1"/>
  <c r="I105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L111" i="5" l="1"/>
  <c r="N111" i="5"/>
  <c r="O111" i="5" s="1"/>
  <c r="L121" i="5"/>
  <c r="N121" i="5"/>
  <c r="O121" i="5" s="1"/>
  <c r="L118" i="5"/>
  <c r="N118" i="5"/>
  <c r="O118" i="5" s="1"/>
  <c r="L126" i="5"/>
  <c r="N126" i="5"/>
  <c r="O126" i="5" s="1"/>
  <c r="L113" i="5"/>
  <c r="N113" i="5"/>
  <c r="O113" i="5" s="1"/>
  <c r="L123" i="5"/>
  <c r="N123" i="5"/>
  <c r="O123" i="5" s="1"/>
  <c r="L120" i="5"/>
  <c r="N120" i="5"/>
  <c r="O120" i="5" s="1"/>
  <c r="L117" i="5"/>
  <c r="N117" i="5"/>
  <c r="O117" i="5" s="1"/>
  <c r="L125" i="5"/>
  <c r="N125" i="5"/>
  <c r="O125" i="5" s="1"/>
  <c r="L112" i="5"/>
  <c r="N112" i="5"/>
  <c r="O112" i="5" s="1"/>
  <c r="L122" i="5"/>
  <c r="N122" i="5"/>
  <c r="O122" i="5" s="1"/>
  <c r="L119" i="5"/>
  <c r="N119" i="5"/>
  <c r="O119" i="5" s="1"/>
  <c r="L127" i="5"/>
  <c r="N127" i="5"/>
  <c r="O127" i="5" s="1"/>
  <c r="L114" i="5"/>
  <c r="N114" i="5"/>
  <c r="O114" i="5" s="1"/>
  <c r="L124" i="5"/>
  <c r="N124" i="5"/>
  <c r="O124" i="5" s="1"/>
  <c r="N78" i="5"/>
  <c r="O78" i="5" s="1"/>
  <c r="L78" i="5"/>
  <c r="N53" i="5"/>
  <c r="O53" i="5" s="1"/>
  <c r="L53" i="5"/>
  <c r="L12" i="5"/>
  <c r="N12" i="5"/>
  <c r="O12" i="5" s="1"/>
  <c r="N66" i="5"/>
  <c r="O66" i="5" s="1"/>
  <c r="L66" i="5"/>
  <c r="N17" i="5"/>
  <c r="O17" i="5" s="1"/>
  <c r="L17" i="5"/>
  <c r="N107" i="5"/>
  <c r="O107" i="5" s="1"/>
  <c r="L107" i="5"/>
  <c r="N108" i="5"/>
  <c r="O108" i="5" s="1"/>
  <c r="L108" i="5"/>
  <c r="N109" i="5"/>
  <c r="O109" i="5" s="1"/>
  <c r="L109" i="5"/>
  <c r="N36" i="5"/>
  <c r="O36" i="5" s="1"/>
  <c r="L36" i="5"/>
  <c r="N45" i="5"/>
  <c r="O45" i="5" s="1"/>
  <c r="L45" i="5"/>
  <c r="N110" i="5"/>
  <c r="O110" i="5" s="1"/>
  <c r="L110" i="5"/>
  <c r="L25" i="5"/>
  <c r="N25" i="5"/>
  <c r="O25" i="5" s="1"/>
  <c r="N26" i="5"/>
  <c r="O26" i="5" s="1"/>
  <c r="L26" i="5"/>
  <c r="N27" i="5"/>
  <c r="O27" i="5" s="1"/>
  <c r="L27" i="5"/>
  <c r="N28" i="5"/>
  <c r="O28" i="5" s="1"/>
  <c r="L28" i="5"/>
  <c r="N67" i="5"/>
  <c r="O67" i="5" s="1"/>
  <c r="L67" i="5"/>
  <c r="B3" i="1"/>
  <c r="B4" i="1"/>
  <c r="B5" i="1"/>
  <c r="B7" i="1"/>
  <c r="B9" i="1"/>
  <c r="B12" i="1"/>
  <c r="B13" i="1"/>
  <c r="B15" i="1"/>
  <c r="B16" i="1"/>
  <c r="B20" i="1"/>
  <c r="B22" i="1"/>
  <c r="B24" i="1"/>
  <c r="B25" i="1"/>
  <c r="B26" i="1"/>
  <c r="B27" i="1"/>
  <c r="B29" i="1"/>
  <c r="B30" i="1"/>
  <c r="B34" i="1"/>
  <c r="B35" i="1"/>
  <c r="B36" i="1"/>
  <c r="B37" i="1"/>
  <c r="B39" i="1"/>
  <c r="B41" i="1"/>
  <c r="B42" i="1"/>
  <c r="B43" i="1"/>
  <c r="B47" i="1"/>
  <c r="B48" i="1"/>
  <c r="G48" i="1" s="1"/>
  <c r="B49" i="1"/>
  <c r="G49" i="1" s="1"/>
  <c r="B50" i="1"/>
  <c r="G50" i="1" s="1"/>
  <c r="B52" i="1"/>
  <c r="G52" i="1" s="1"/>
  <c r="B54" i="1"/>
  <c r="B55" i="1"/>
  <c r="G55" i="1" s="1"/>
  <c r="B56" i="1"/>
  <c r="G56" i="1" s="1"/>
  <c r="B57" i="1"/>
  <c r="G57" i="1" s="1"/>
  <c r="B58" i="1"/>
  <c r="G58" i="1" s="1"/>
  <c r="B59" i="1"/>
  <c r="G59" i="1" s="1"/>
  <c r="B61" i="1"/>
  <c r="G61" i="1" s="1"/>
  <c r="B62" i="1"/>
  <c r="G62" i="1" s="1"/>
  <c r="A62" i="1" s="1"/>
  <c r="B63" i="1"/>
  <c r="G63" i="1" s="1"/>
  <c r="A63" i="1" s="1"/>
  <c r="B64" i="1"/>
  <c r="G64" i="1" s="1"/>
  <c r="B66" i="1"/>
  <c r="G66" i="1" s="1"/>
  <c r="B68" i="1"/>
  <c r="G68" i="1" s="1"/>
  <c r="A68" i="1" s="1"/>
  <c r="B71" i="1"/>
  <c r="G71" i="1" s="1"/>
  <c r="B73" i="1"/>
  <c r="G73" i="1" s="1"/>
  <c r="A73" i="1" s="1"/>
  <c r="B74" i="1"/>
  <c r="G74" i="1" s="1"/>
  <c r="A74" i="1" s="1"/>
  <c r="B75" i="1"/>
  <c r="G75" i="1" s="1"/>
  <c r="B77" i="1"/>
  <c r="G77" i="1" s="1"/>
  <c r="A77" i="1" s="1"/>
  <c r="B79" i="1"/>
  <c r="G79" i="1" s="1"/>
  <c r="A79" i="1" s="1"/>
  <c r="B80" i="1"/>
  <c r="G80" i="1" s="1"/>
  <c r="A80" i="1" s="1"/>
  <c r="B81" i="1"/>
  <c r="G81" i="1" s="1"/>
  <c r="A81" i="1" s="1"/>
  <c r="B82" i="1"/>
  <c r="G82" i="1" s="1"/>
  <c r="A82" i="1" s="1"/>
  <c r="B83" i="1"/>
  <c r="G83" i="1" s="1"/>
  <c r="A83" i="1" s="1"/>
  <c r="B85" i="1"/>
  <c r="G85" i="1" s="1"/>
  <c r="B86" i="1"/>
  <c r="G86" i="1" s="1"/>
  <c r="B88" i="1"/>
  <c r="G88" i="1" s="1"/>
  <c r="B90" i="1"/>
  <c r="G90" i="1" s="1"/>
  <c r="B91" i="1"/>
  <c r="G91" i="1" s="1"/>
  <c r="B92" i="1"/>
  <c r="G92" i="1" s="1"/>
  <c r="B93" i="1"/>
  <c r="G93" i="1" s="1"/>
  <c r="B94" i="1"/>
  <c r="G94" i="1" s="1"/>
  <c r="B96" i="1"/>
  <c r="G96" i="1" s="1"/>
  <c r="B97" i="1"/>
  <c r="G97" i="1" s="1"/>
  <c r="H85" i="1"/>
  <c r="H88" i="1"/>
  <c r="H90" i="1"/>
  <c r="H92" i="1"/>
  <c r="H94" i="1"/>
  <c r="H96" i="1"/>
  <c r="H98" i="1"/>
  <c r="H83" i="1"/>
  <c r="H84" i="1"/>
  <c r="H86" i="1"/>
  <c r="H87" i="1"/>
  <c r="H89" i="1"/>
  <c r="H91" i="1"/>
  <c r="H93" i="1"/>
  <c r="H95" i="1"/>
  <c r="H97" i="1"/>
  <c r="I83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W94" i="1"/>
  <c r="W97" i="1"/>
  <c r="W86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Y83" i="1"/>
  <c r="Y84" i="1"/>
  <c r="Y85" i="1"/>
  <c r="Y86" i="1"/>
  <c r="Y87" i="1"/>
  <c r="Y88" i="1"/>
  <c r="Z88" i="1" s="1"/>
  <c r="S88" i="1" s="1"/>
  <c r="Y89" i="1"/>
  <c r="Z89" i="1" s="1"/>
  <c r="S89" i="1" s="1"/>
  <c r="Y90" i="1"/>
  <c r="Y91" i="1"/>
  <c r="Y92" i="1"/>
  <c r="Y93" i="1"/>
  <c r="Y94" i="1"/>
  <c r="Y95" i="1"/>
  <c r="Y96" i="1"/>
  <c r="Y97" i="1"/>
  <c r="Y98" i="1"/>
  <c r="Z83" i="1"/>
  <c r="S83" i="1" s="1"/>
  <c r="Z84" i="1"/>
  <c r="S84" i="1" s="1"/>
  <c r="Z85" i="1"/>
  <c r="S85" i="1" s="1"/>
  <c r="Z86" i="1"/>
  <c r="S86" i="1" s="1"/>
  <c r="Z87" i="1"/>
  <c r="S87" i="1" s="1"/>
  <c r="Z90" i="1"/>
  <c r="S90" i="1" s="1"/>
  <c r="Z91" i="1"/>
  <c r="S91" i="1" s="1"/>
  <c r="Z92" i="1"/>
  <c r="S92" i="1" s="1"/>
  <c r="Z93" i="1"/>
  <c r="S93" i="1" s="1"/>
  <c r="Z94" i="1"/>
  <c r="S94" i="1" s="1"/>
  <c r="Z95" i="1"/>
  <c r="S95" i="1" s="1"/>
  <c r="Z96" i="1"/>
  <c r="S96" i="1" s="1"/>
  <c r="Z97" i="1"/>
  <c r="S97" i="1" s="1"/>
  <c r="Z98" i="1"/>
  <c r="S98" i="1" s="1"/>
  <c r="H77" i="1"/>
  <c r="H78" i="1"/>
  <c r="H79" i="1"/>
  <c r="H80" i="1"/>
  <c r="H81" i="1"/>
  <c r="H82" i="1"/>
  <c r="I77" i="1"/>
  <c r="I78" i="1"/>
  <c r="I79" i="1"/>
  <c r="I80" i="1"/>
  <c r="I81" i="1"/>
  <c r="I82" i="1"/>
  <c r="X77" i="1"/>
  <c r="X78" i="1"/>
  <c r="X79" i="1"/>
  <c r="X80" i="1"/>
  <c r="X81" i="1"/>
  <c r="X82" i="1"/>
  <c r="Y77" i="1"/>
  <c r="Y78" i="1"/>
  <c r="Y79" i="1"/>
  <c r="Y80" i="1"/>
  <c r="Y81" i="1"/>
  <c r="Y82" i="1"/>
  <c r="Z77" i="1"/>
  <c r="S77" i="1" s="1"/>
  <c r="Z78" i="1"/>
  <c r="S78" i="1" s="1"/>
  <c r="Z79" i="1"/>
  <c r="S79" i="1" s="1"/>
  <c r="Z80" i="1"/>
  <c r="S80" i="1" s="1"/>
  <c r="Z81" i="1"/>
  <c r="S81" i="1" s="1"/>
  <c r="Z82" i="1"/>
  <c r="S82" i="1" s="1"/>
  <c r="H76" i="1"/>
  <c r="I76" i="1"/>
  <c r="X76" i="1"/>
  <c r="Y76" i="1" s="1"/>
  <c r="Z76" i="1" s="1"/>
  <c r="S76" i="1" s="1"/>
  <c r="H75" i="1"/>
  <c r="I75" i="1"/>
  <c r="W75" i="1"/>
  <c r="X75" i="1"/>
  <c r="Y75" i="1"/>
  <c r="Z75" i="1"/>
  <c r="S75" i="1" s="1"/>
  <c r="H73" i="1"/>
  <c r="H74" i="1"/>
  <c r="I73" i="1"/>
  <c r="I74" i="1"/>
  <c r="X73" i="1"/>
  <c r="X74" i="1"/>
  <c r="Y73" i="1"/>
  <c r="Y74" i="1"/>
  <c r="Z73" i="1"/>
  <c r="S73" i="1" s="1"/>
  <c r="Z74" i="1"/>
  <c r="S74" i="1" s="1"/>
  <c r="H72" i="1"/>
  <c r="X72" i="1"/>
  <c r="Y72" i="1" s="1"/>
  <c r="Z72" i="1" s="1"/>
  <c r="S72" i="1" s="1"/>
  <c r="H71" i="1"/>
  <c r="I71" i="1"/>
  <c r="X71" i="1"/>
  <c r="Y71" i="1" s="1"/>
  <c r="Z71" i="1" s="1"/>
  <c r="S71" i="1" s="1"/>
  <c r="H70" i="1"/>
  <c r="X70" i="1"/>
  <c r="Y70" i="1" s="1"/>
  <c r="Z70" i="1" s="1"/>
  <c r="S70" i="1" s="1"/>
  <c r="H69" i="1"/>
  <c r="I69" i="1"/>
  <c r="X69" i="1"/>
  <c r="Y69" i="1" s="1"/>
  <c r="Z69" i="1" s="1"/>
  <c r="S69" i="1" s="1"/>
  <c r="H68" i="1"/>
  <c r="I68" i="1"/>
  <c r="X68" i="1"/>
  <c r="Y68" i="1" s="1"/>
  <c r="Z68" i="1" s="1"/>
  <c r="S68" i="1" s="1"/>
  <c r="H67" i="1"/>
  <c r="X67" i="1"/>
  <c r="Y67" i="1" s="1"/>
  <c r="Z67" i="1" s="1"/>
  <c r="S67" i="1" s="1"/>
  <c r="H66" i="1"/>
  <c r="I66" i="1"/>
  <c r="W66" i="1"/>
  <c r="X66" i="1"/>
  <c r="Y66" i="1"/>
  <c r="Z66" i="1"/>
  <c r="S66" i="1" s="1"/>
  <c r="H65" i="1"/>
  <c r="X65" i="1"/>
  <c r="Y65" i="1" s="1"/>
  <c r="Z65" i="1" s="1"/>
  <c r="S65" i="1" s="1"/>
  <c r="H64" i="1"/>
  <c r="I64" i="1"/>
  <c r="X64" i="1"/>
  <c r="Y64" i="1" s="1"/>
  <c r="Z64" i="1" s="1"/>
  <c r="S64" i="1" s="1"/>
  <c r="H63" i="1"/>
  <c r="H62" i="1"/>
  <c r="I62" i="1"/>
  <c r="I63" i="1"/>
  <c r="X62" i="1"/>
  <c r="Y62" i="1" s="1"/>
  <c r="Z62" i="1" s="1"/>
  <c r="S62" i="1" s="1"/>
  <c r="X63" i="1"/>
  <c r="Y63" i="1" s="1"/>
  <c r="Z63" i="1" s="1"/>
  <c r="S63" i="1" s="1"/>
  <c r="H61" i="1"/>
  <c r="I61" i="1"/>
  <c r="X61" i="1"/>
  <c r="Y61" i="1" s="1"/>
  <c r="Z61" i="1" s="1"/>
  <c r="S61" i="1" s="1"/>
  <c r="H60" i="1"/>
  <c r="I60" i="1"/>
  <c r="X60" i="1"/>
  <c r="Y60" i="1" s="1"/>
  <c r="Z60" i="1" s="1"/>
  <c r="S60" i="1" s="1"/>
  <c r="H59" i="1"/>
  <c r="I59" i="1"/>
  <c r="X59" i="1"/>
  <c r="Y59" i="1" s="1"/>
  <c r="Z59" i="1" s="1"/>
  <c r="S59" i="1" s="1"/>
  <c r="H58" i="1"/>
  <c r="I58" i="1"/>
  <c r="X58" i="1"/>
  <c r="Y58" i="1" s="1"/>
  <c r="Z58" i="1" s="1"/>
  <c r="S58" i="1" s="1"/>
  <c r="H57" i="1"/>
  <c r="I57" i="1"/>
  <c r="X57" i="1"/>
  <c r="Y57" i="1" s="1"/>
  <c r="Z57" i="1" s="1"/>
  <c r="S57" i="1" s="1"/>
  <c r="H56" i="1"/>
  <c r="I56" i="1"/>
  <c r="X56" i="1"/>
  <c r="Y56" i="1" s="1"/>
  <c r="Z56" i="1" s="1"/>
  <c r="S56" i="1" s="1"/>
  <c r="H55" i="1"/>
  <c r="I55" i="1"/>
  <c r="X55" i="1"/>
  <c r="Y55" i="1" s="1"/>
  <c r="Z55" i="1" s="1"/>
  <c r="S55" i="1" s="1"/>
  <c r="G54" i="1"/>
  <c r="H54" i="1"/>
  <c r="I54" i="1"/>
  <c r="X54" i="1"/>
  <c r="Y54" i="1" s="1"/>
  <c r="Z54" i="1" s="1"/>
  <c r="S54" i="1" s="1"/>
  <c r="H53" i="1"/>
  <c r="I53" i="1"/>
  <c r="X53" i="1"/>
  <c r="Y53" i="1" s="1"/>
  <c r="Z53" i="1" s="1"/>
  <c r="S53" i="1" s="1"/>
  <c r="H52" i="1"/>
  <c r="I52" i="1"/>
  <c r="W52" i="1"/>
  <c r="X52" i="1"/>
  <c r="Y52" i="1"/>
  <c r="Z52" i="1"/>
  <c r="S52" i="1" s="1"/>
  <c r="H51" i="1"/>
  <c r="X51" i="1"/>
  <c r="Y51" i="1" s="1"/>
  <c r="Z51" i="1" s="1"/>
  <c r="S51" i="1" s="1"/>
  <c r="H50" i="1"/>
  <c r="I50" i="1"/>
  <c r="X50" i="1"/>
  <c r="Y50" i="1" s="1"/>
  <c r="Z50" i="1" s="1"/>
  <c r="S50" i="1" s="1"/>
  <c r="H49" i="1"/>
  <c r="I49" i="1"/>
  <c r="X49" i="1"/>
  <c r="Y49" i="1" s="1"/>
  <c r="Z49" i="1" s="1"/>
  <c r="S49" i="1" s="1"/>
  <c r="H48" i="1"/>
  <c r="I48" i="1"/>
  <c r="X48" i="1"/>
  <c r="Y48" i="1" s="1"/>
  <c r="Z48" i="1" s="1"/>
  <c r="S48" i="1" s="1"/>
  <c r="H47" i="1"/>
  <c r="I47" i="1"/>
  <c r="X47" i="1"/>
  <c r="Y47" i="1" s="1"/>
  <c r="Z47" i="1" s="1"/>
  <c r="S47" i="1" s="1"/>
  <c r="H46" i="1"/>
  <c r="X46" i="1"/>
  <c r="Y46" i="1" s="1"/>
  <c r="Z46" i="1" s="1"/>
  <c r="S46" i="1" s="1"/>
  <c r="I67" i="1"/>
  <c r="G47" i="1" l="1"/>
  <c r="A85" i="1"/>
  <c r="AA85" i="1" s="1"/>
  <c r="A47" i="1"/>
  <c r="AA47" i="1" s="1"/>
  <c r="A54" i="1"/>
  <c r="A55" i="1"/>
  <c r="AA55" i="1" s="1"/>
  <c r="A61" i="1"/>
  <c r="AA61" i="1" s="1"/>
  <c r="A71" i="1"/>
  <c r="AA71" i="1" s="1"/>
  <c r="A91" i="1"/>
  <c r="AA91" i="1" s="1"/>
  <c r="A86" i="1"/>
  <c r="AA86" i="1" s="1"/>
  <c r="A96" i="1"/>
  <c r="A94" i="1"/>
  <c r="AA94" i="1" s="1"/>
  <c r="A92" i="1"/>
  <c r="AA92" i="1" s="1"/>
  <c r="A90" i="1"/>
  <c r="A88" i="1"/>
  <c r="AA88" i="1" s="1"/>
  <c r="A75" i="1"/>
  <c r="AA75" i="1" s="1"/>
  <c r="A66" i="1"/>
  <c r="AA66" i="1" s="1"/>
  <c r="A58" i="1"/>
  <c r="AA58" i="1" s="1"/>
  <c r="A56" i="1"/>
  <c r="AA56" i="1" s="1"/>
  <c r="A50" i="1"/>
  <c r="AA50" i="1" s="1"/>
  <c r="A48" i="1"/>
  <c r="AA48" i="1" s="1"/>
  <c r="A49" i="1"/>
  <c r="AA49" i="1" s="1"/>
  <c r="A64" i="1"/>
  <c r="AA64" i="1" s="1"/>
  <c r="A97" i="1"/>
  <c r="AA97" i="1" s="1"/>
  <c r="A93" i="1"/>
  <c r="AA93" i="1" s="1"/>
  <c r="A59" i="1"/>
  <c r="AA59" i="1" s="1"/>
  <c r="A57" i="1"/>
  <c r="AA57" i="1" s="1"/>
  <c r="A52" i="1"/>
  <c r="AA52" i="1" s="1"/>
  <c r="B6" i="1"/>
  <c r="B11" i="1"/>
  <c r="AA77" i="1"/>
  <c r="AA81" i="1"/>
  <c r="AA79" i="1"/>
  <c r="AA82" i="1"/>
  <c r="AA80" i="1"/>
  <c r="AA73" i="1"/>
  <c r="AA74" i="1"/>
  <c r="AA68" i="1"/>
  <c r="AA62" i="1"/>
  <c r="AA63" i="1"/>
  <c r="AA96" i="1" l="1"/>
  <c r="AA90" i="1"/>
  <c r="AA54" i="1"/>
  <c r="B8" i="1"/>
  <c r="B10" i="1" s="1"/>
  <c r="B14" i="1"/>
  <c r="B17" i="1" s="1"/>
  <c r="B18" i="1" l="1"/>
  <c r="B19" i="1"/>
  <c r="B21" i="1"/>
  <c r="B23" i="1" l="1"/>
  <c r="B32" i="1"/>
  <c r="B40" i="1" s="1"/>
  <c r="B28" i="1" l="1"/>
  <c r="B46" i="1"/>
  <c r="B51" i="1" s="1"/>
  <c r="B31" i="1" l="1"/>
  <c r="B33" i="1"/>
  <c r="B38" i="1" s="1"/>
  <c r="B45" i="1" s="1"/>
  <c r="B53" i="1" l="1"/>
  <c r="B60" i="1" s="1"/>
  <c r="B65" i="1" s="1"/>
  <c r="B67" i="1" s="1"/>
  <c r="B70" i="1" s="1"/>
  <c r="B72" i="1"/>
  <c r="B69" i="1" l="1"/>
  <c r="G69" i="1" s="1"/>
  <c r="A69" i="1" s="1"/>
  <c r="V69" i="1" s="1"/>
  <c r="B76" i="1"/>
  <c r="B78" i="1" s="1"/>
  <c r="G78" i="1" s="1"/>
  <c r="A78" i="1" s="1"/>
  <c r="V78" i="1" s="1"/>
  <c r="V79" i="1" s="1"/>
  <c r="V80" i="1" s="1"/>
  <c r="V81" i="1" s="1"/>
  <c r="V82" i="1" s="1"/>
  <c r="V83" i="1" s="1"/>
  <c r="V84" i="1" s="1"/>
  <c r="V85" i="1" s="1"/>
  <c r="B84" i="1"/>
  <c r="G84" i="1" s="1"/>
  <c r="A84" i="1" s="1"/>
  <c r="G45" i="1"/>
  <c r="H45" i="1"/>
  <c r="I45" i="1"/>
  <c r="X45" i="1"/>
  <c r="Y45" i="1" s="1"/>
  <c r="Z45" i="1" s="1"/>
  <c r="S45" i="1" s="1"/>
  <c r="H44" i="1"/>
  <c r="I44" i="1"/>
  <c r="X44" i="1"/>
  <c r="Y44" i="1" s="1"/>
  <c r="Z44" i="1" s="1"/>
  <c r="S44" i="1" s="1"/>
  <c r="G43" i="1"/>
  <c r="H43" i="1"/>
  <c r="I43" i="1"/>
  <c r="X43" i="1"/>
  <c r="Y43" i="1" s="1"/>
  <c r="Z43" i="1" s="1"/>
  <c r="S43" i="1" s="1"/>
  <c r="G42" i="1"/>
  <c r="H41" i="1"/>
  <c r="H42" i="1"/>
  <c r="I41" i="1"/>
  <c r="I42" i="1"/>
  <c r="X41" i="1"/>
  <c r="X42" i="1"/>
  <c r="Y41" i="1"/>
  <c r="Y42" i="1"/>
  <c r="Z41" i="1"/>
  <c r="S41" i="1" s="1"/>
  <c r="Z42" i="1"/>
  <c r="S42" i="1" s="1"/>
  <c r="G41" i="1"/>
  <c r="H40" i="1"/>
  <c r="X40" i="1"/>
  <c r="Y40" i="1" s="1"/>
  <c r="Z40" i="1" s="1"/>
  <c r="S40" i="1" s="1"/>
  <c r="H39" i="1"/>
  <c r="I39" i="1"/>
  <c r="X39" i="1"/>
  <c r="Y39" i="1" s="1"/>
  <c r="Z39" i="1" s="1"/>
  <c r="S39" i="1" s="1"/>
  <c r="G36" i="1"/>
  <c r="G37" i="1"/>
  <c r="G38" i="1"/>
  <c r="H35" i="1"/>
  <c r="H36" i="1"/>
  <c r="H37" i="1"/>
  <c r="H38" i="1"/>
  <c r="I35" i="1"/>
  <c r="I36" i="1"/>
  <c r="I37" i="1"/>
  <c r="I38" i="1"/>
  <c r="X35" i="1"/>
  <c r="X36" i="1"/>
  <c r="X37" i="1"/>
  <c r="X38" i="1"/>
  <c r="Y35" i="1"/>
  <c r="Y36" i="1"/>
  <c r="Y37" i="1"/>
  <c r="Y38" i="1"/>
  <c r="Z35" i="1"/>
  <c r="S35" i="1" s="1"/>
  <c r="Z36" i="1"/>
  <c r="S36" i="1" s="1"/>
  <c r="Z37" i="1"/>
  <c r="S37" i="1" s="1"/>
  <c r="Z38" i="1"/>
  <c r="S38" i="1" s="1"/>
  <c r="I84" i="1"/>
  <c r="Z22" i="1"/>
  <c r="S22" i="1" s="1"/>
  <c r="Y22" i="1"/>
  <c r="X3" i="1"/>
  <c r="X4" i="1"/>
  <c r="X5" i="1"/>
  <c r="Y5" i="1" s="1"/>
  <c r="X6" i="1"/>
  <c r="X7" i="1"/>
  <c r="X8" i="1"/>
  <c r="X9" i="1"/>
  <c r="X10" i="1"/>
  <c r="Y10" i="1" s="1"/>
  <c r="Z10" i="1" s="1"/>
  <c r="S10" i="1" s="1"/>
  <c r="X11" i="1"/>
  <c r="X12" i="1"/>
  <c r="X13" i="1"/>
  <c r="X14" i="1"/>
  <c r="X15" i="1"/>
  <c r="X16" i="1"/>
  <c r="X17" i="1"/>
  <c r="X18" i="1"/>
  <c r="Y18" i="1" s="1"/>
  <c r="Z18" i="1" s="1"/>
  <c r="S18" i="1" s="1"/>
  <c r="X19" i="1"/>
  <c r="X20" i="1"/>
  <c r="Y20" i="1" s="1"/>
  <c r="X21" i="1"/>
  <c r="Y21" i="1" s="1"/>
  <c r="Z21" i="1" s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B87" i="1" l="1"/>
  <c r="G87" i="1" s="1"/>
  <c r="A87" i="1" s="1"/>
  <c r="V87" i="1" s="1"/>
  <c r="Y31" i="1"/>
  <c r="Z31" i="1" s="1"/>
  <c r="S31" i="1" s="1"/>
  <c r="Z20" i="1"/>
  <c r="S20" i="1" s="1"/>
  <c r="Y16" i="1"/>
  <c r="Z16" i="1" s="1"/>
  <c r="S16" i="1" s="1"/>
  <c r="Z5" i="1"/>
  <c r="S5" i="1" s="1"/>
  <c r="A37" i="1"/>
  <c r="AA37" i="1" s="1"/>
  <c r="A42" i="1"/>
  <c r="AA42" i="1" s="1"/>
  <c r="A38" i="1"/>
  <c r="V38" i="1" s="1"/>
  <c r="A36" i="1"/>
  <c r="AA36" i="1" s="1"/>
  <c r="A41" i="1"/>
  <c r="AA41" i="1" s="1"/>
  <c r="A43" i="1"/>
  <c r="AA43" i="1" s="1"/>
  <c r="A45" i="1"/>
  <c r="V45" i="1" s="1"/>
  <c r="I70" i="1"/>
  <c r="I65" i="1"/>
  <c r="I51" i="1"/>
  <c r="I40" i="1"/>
  <c r="I72" i="1"/>
  <c r="I46" i="1"/>
  <c r="S21" i="1"/>
  <c r="G35" i="1"/>
  <c r="Y33" i="1"/>
  <c r="Z33" i="1" s="1"/>
  <c r="S33" i="1" s="1"/>
  <c r="Y34" i="1"/>
  <c r="Z34" i="1" s="1"/>
  <c r="S34" i="1" s="1"/>
  <c r="Y32" i="1"/>
  <c r="Z32" i="1" s="1"/>
  <c r="Y9" i="1"/>
  <c r="Z9" i="1" s="1"/>
  <c r="S9" i="1" s="1"/>
  <c r="Y7" i="1"/>
  <c r="Z7" i="1" s="1"/>
  <c r="S7" i="1" s="1"/>
  <c r="Y3" i="1"/>
  <c r="Z3" i="1" s="1"/>
  <c r="Y8" i="1"/>
  <c r="Z8" i="1" s="1"/>
  <c r="S8" i="1" s="1"/>
  <c r="Y6" i="1"/>
  <c r="Z6" i="1" s="1"/>
  <c r="Y4" i="1"/>
  <c r="Z4" i="1" s="1"/>
  <c r="S4" i="1" s="1"/>
  <c r="Y29" i="1"/>
  <c r="Z29" i="1" s="1"/>
  <c r="S29" i="1" s="1"/>
  <c r="Y27" i="1"/>
  <c r="Z27" i="1" s="1"/>
  <c r="S27" i="1" s="1"/>
  <c r="Y25" i="1"/>
  <c r="Z25" i="1" s="1"/>
  <c r="S25" i="1" s="1"/>
  <c r="Y23" i="1"/>
  <c r="Z23" i="1" s="1"/>
  <c r="Y30" i="1"/>
  <c r="Z30" i="1" s="1"/>
  <c r="S30" i="1" s="1"/>
  <c r="Y28" i="1"/>
  <c r="Z28" i="1" s="1"/>
  <c r="S28" i="1" s="1"/>
  <c r="Y26" i="1"/>
  <c r="Z26" i="1" s="1"/>
  <c r="S26" i="1" s="1"/>
  <c r="Y24" i="1"/>
  <c r="Z24" i="1" s="1"/>
  <c r="S24" i="1" s="1"/>
  <c r="Y19" i="1"/>
  <c r="Z19" i="1" s="1"/>
  <c r="Y17" i="1"/>
  <c r="Z17" i="1" s="1"/>
  <c r="Y15" i="1"/>
  <c r="Z15" i="1" s="1"/>
  <c r="S15" i="1" s="1"/>
  <c r="Y14" i="1"/>
  <c r="Z14" i="1" s="1"/>
  <c r="Y12" i="1"/>
  <c r="Z12" i="1" s="1"/>
  <c r="S12" i="1" s="1"/>
  <c r="Y13" i="1"/>
  <c r="Z13" i="1" s="1"/>
  <c r="S13" i="1" s="1"/>
  <c r="Y11" i="1"/>
  <c r="Z11" i="1" s="1"/>
  <c r="H5" i="1"/>
  <c r="G5" i="1"/>
  <c r="I5" i="1"/>
  <c r="B89" i="1" l="1"/>
  <c r="G89" i="1" s="1"/>
  <c r="A89" i="1" s="1"/>
  <c r="V89" i="1" s="1"/>
  <c r="V90" i="1" s="1"/>
  <c r="V91" i="1" s="1"/>
  <c r="V92" i="1" s="1"/>
  <c r="V93" i="1" s="1"/>
  <c r="B95" i="1"/>
  <c r="A5" i="1"/>
  <c r="AA5" i="1" s="1"/>
  <c r="A35" i="1"/>
  <c r="AA35" i="1" s="1"/>
  <c r="S11" i="1"/>
  <c r="S14" i="1"/>
  <c r="S17" i="1"/>
  <c r="S23" i="1"/>
  <c r="S32" i="1"/>
  <c r="S19" i="1"/>
  <c r="S6" i="1"/>
  <c r="S3" i="1"/>
  <c r="G95" i="1" l="1"/>
  <c r="A95" i="1" s="1"/>
  <c r="V95" i="1" s="1"/>
  <c r="V96" i="1" s="1"/>
  <c r="B98" i="1"/>
  <c r="G39" i="1"/>
  <c r="G40" i="1"/>
  <c r="A40" i="1" s="1"/>
  <c r="G98" i="1" l="1"/>
  <c r="A98" i="1" s="1"/>
  <c r="V98" i="1" s="1"/>
  <c r="V99" i="1" s="1"/>
  <c r="V100" i="1" s="1"/>
  <c r="V101" i="1" s="1"/>
  <c r="V102" i="1" s="1"/>
  <c r="V103" i="1" s="1"/>
  <c r="B104" i="1"/>
  <c r="A39" i="1"/>
  <c r="V39" i="1" s="1"/>
  <c r="V40" i="1" s="1"/>
  <c r="V41" i="1" s="1"/>
  <c r="V42" i="1" s="1"/>
  <c r="V43" i="1" s="1"/>
  <c r="G44" i="1"/>
  <c r="A44" i="1" s="1"/>
  <c r="G104" i="1" l="1"/>
  <c r="A104" i="1" s="1"/>
  <c r="B105" i="1"/>
  <c r="AA39" i="1"/>
  <c r="G46" i="1"/>
  <c r="A46" i="1" s="1"/>
  <c r="V46" i="1" s="1"/>
  <c r="V47" i="1" s="1"/>
  <c r="V48" i="1" s="1"/>
  <c r="V49" i="1" s="1"/>
  <c r="V50" i="1" s="1"/>
  <c r="G105" i="1" l="1"/>
  <c r="A105" i="1" s="1"/>
  <c r="V105" i="1" s="1"/>
  <c r="V106" i="1" s="1"/>
  <c r="V107" i="1" s="1"/>
  <c r="V108" i="1" s="1"/>
  <c r="V109" i="1" s="1"/>
  <c r="V110" i="1" s="1"/>
  <c r="V111" i="1" s="1"/>
  <c r="V112" i="1" s="1"/>
  <c r="V113" i="1" s="1"/>
  <c r="V114" i="1" s="1"/>
  <c r="V115" i="1" s="1"/>
  <c r="V116" i="1" s="1"/>
  <c r="V117" i="1" s="1"/>
  <c r="V118" i="1" s="1"/>
  <c r="B120" i="1"/>
  <c r="G51" i="1"/>
  <c r="A51" i="1" s="1"/>
  <c r="V51" i="1" s="1"/>
  <c r="G120" i="1" l="1"/>
  <c r="A120" i="1" s="1"/>
  <c r="V120" i="1" s="1"/>
  <c r="V121" i="1" s="1"/>
  <c r="V122" i="1" s="1"/>
  <c r="V123" i="1" s="1"/>
  <c r="V124" i="1" s="1"/>
  <c r="V125" i="1" s="1"/>
  <c r="V126" i="1" s="1"/>
  <c r="V127" i="1" s="1"/>
  <c r="B129" i="1"/>
  <c r="G53" i="1"/>
  <c r="A53" i="1" s="1"/>
  <c r="V53" i="1" s="1"/>
  <c r="V54" i="1" s="1"/>
  <c r="V55" i="1" s="1"/>
  <c r="V56" i="1" s="1"/>
  <c r="V57" i="1" s="1"/>
  <c r="V58" i="1" s="1"/>
  <c r="V59" i="1" s="1"/>
  <c r="G129" i="1" l="1"/>
  <c r="A129" i="1" s="1"/>
  <c r="V129" i="1" s="1"/>
  <c r="V130" i="1" s="1"/>
  <c r="B132" i="1"/>
  <c r="G60" i="1"/>
  <c r="A60" i="1" s="1"/>
  <c r="V60" i="1" s="1"/>
  <c r="V61" i="1" s="1"/>
  <c r="V62" i="1" s="1"/>
  <c r="V63" i="1" s="1"/>
  <c r="V64" i="1" s="1"/>
  <c r="G132" i="1" l="1"/>
  <c r="A132" i="1" s="1"/>
  <c r="V132" i="1" s="1"/>
  <c r="B134" i="1"/>
  <c r="G65" i="1"/>
  <c r="A65" i="1" s="1"/>
  <c r="V65" i="1" s="1"/>
  <c r="G134" i="1" l="1"/>
  <c r="A134" i="1" s="1"/>
  <c r="V134" i="1" s="1"/>
  <c r="V135" i="1" s="1"/>
  <c r="V136" i="1" s="1"/>
  <c r="V137" i="1" s="1"/>
  <c r="B139" i="1"/>
  <c r="G67" i="1"/>
  <c r="A67" i="1" s="1"/>
  <c r="V67" i="1" s="1"/>
  <c r="G139" i="1" l="1"/>
  <c r="A139" i="1" s="1"/>
  <c r="V139" i="1" s="1"/>
  <c r="V140" i="1" s="1"/>
  <c r="V141" i="1" s="1"/>
  <c r="B143" i="1"/>
  <c r="G70" i="1"/>
  <c r="A70" i="1" s="1"/>
  <c r="V70" i="1" s="1"/>
  <c r="V71" i="1" s="1"/>
  <c r="G143" i="1" l="1"/>
  <c r="A143" i="1" s="1"/>
  <c r="V143" i="1" s="1"/>
  <c r="B145" i="1"/>
  <c r="G72" i="1"/>
  <c r="A72" i="1" s="1"/>
  <c r="V72" i="1" s="1"/>
  <c r="V73" i="1" s="1"/>
  <c r="V74" i="1" s="1"/>
  <c r="G76" i="1"/>
  <c r="A76" i="1" s="1"/>
  <c r="V76" i="1" s="1"/>
  <c r="G145" i="1" l="1"/>
  <c r="A145" i="1" s="1"/>
  <c r="V145" i="1" s="1"/>
  <c r="B147" i="1"/>
  <c r="I11" i="1"/>
  <c r="W22" i="1"/>
  <c r="I3" i="1"/>
  <c r="I4" i="1"/>
  <c r="I6" i="1"/>
  <c r="I7" i="1"/>
  <c r="I8" i="1"/>
  <c r="I9" i="1"/>
  <c r="I10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H3" i="1"/>
  <c r="H4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G4" i="1"/>
  <c r="G7" i="1"/>
  <c r="G8" i="1"/>
  <c r="G9" i="1"/>
  <c r="G10" i="1"/>
  <c r="G12" i="1"/>
  <c r="G13" i="1"/>
  <c r="G14" i="1"/>
  <c r="A14" i="1" s="1"/>
  <c r="G15" i="1"/>
  <c r="G16" i="1"/>
  <c r="G17" i="1"/>
  <c r="A17" i="1" s="1"/>
  <c r="G18" i="1"/>
  <c r="G19" i="1"/>
  <c r="A19" i="1" s="1"/>
  <c r="G20" i="1"/>
  <c r="G21" i="1"/>
  <c r="A21" i="1" s="1"/>
  <c r="G22" i="1"/>
  <c r="G23" i="1"/>
  <c r="A23" i="1" s="1"/>
  <c r="V23" i="1" s="1"/>
  <c r="G24" i="1"/>
  <c r="G25" i="1"/>
  <c r="G26" i="1"/>
  <c r="G27" i="1"/>
  <c r="G28" i="1"/>
  <c r="G29" i="1"/>
  <c r="G30" i="1"/>
  <c r="G31" i="1"/>
  <c r="G32" i="1"/>
  <c r="A32" i="1" s="1"/>
  <c r="G33" i="1"/>
  <c r="G34" i="1"/>
  <c r="G147" i="1" l="1"/>
  <c r="A147" i="1" s="1"/>
  <c r="V147" i="1" s="1"/>
  <c r="B151" i="1"/>
  <c r="A34" i="1"/>
  <c r="A30" i="1"/>
  <c r="AA30" i="1" s="1"/>
  <c r="A28" i="1"/>
  <c r="V28" i="1" s="1"/>
  <c r="A26" i="1"/>
  <c r="AA26" i="1" s="1"/>
  <c r="A24" i="1"/>
  <c r="V24" i="1" s="1"/>
  <c r="A22" i="1"/>
  <c r="AA22" i="1" s="1"/>
  <c r="A20" i="1"/>
  <c r="AA20" i="1" s="1"/>
  <c r="A18" i="1"/>
  <c r="V18" i="1" s="1"/>
  <c r="V19" i="1" s="1"/>
  <c r="A16" i="1"/>
  <c r="A12" i="1"/>
  <c r="AA12" i="1" s="1"/>
  <c r="AA9" i="1"/>
  <c r="A7" i="1"/>
  <c r="AA7" i="1" s="1"/>
  <c r="A33" i="1"/>
  <c r="V33" i="1" s="1"/>
  <c r="A31" i="1"/>
  <c r="V31" i="1" s="1"/>
  <c r="A29" i="1"/>
  <c r="AA29" i="1" s="1"/>
  <c r="A27" i="1"/>
  <c r="AA27" i="1" s="1"/>
  <c r="A25" i="1"/>
  <c r="AA25" i="1" s="1"/>
  <c r="A15" i="1"/>
  <c r="AA15" i="1" s="1"/>
  <c r="A13" i="1"/>
  <c r="AA13" i="1" s="1"/>
  <c r="A10" i="1"/>
  <c r="V10" i="1" s="1"/>
  <c r="A8" i="1"/>
  <c r="V8" i="1" s="1"/>
  <c r="A4" i="1"/>
  <c r="G11" i="1"/>
  <c r="A11" i="1" s="1"/>
  <c r="G6" i="1"/>
  <c r="A6" i="1" s="1"/>
  <c r="G3" i="1"/>
  <c r="A3" i="1" s="1"/>
  <c r="V3" i="1" s="1"/>
  <c r="V148" i="1" l="1"/>
  <c r="V4" i="1"/>
  <c r="V5" i="1" s="1"/>
  <c r="V6" i="1" s="1"/>
  <c r="V11" i="1"/>
  <c r="V12" i="1" s="1"/>
  <c r="V13" i="1" s="1"/>
  <c r="V14" i="1" s="1"/>
  <c r="V15" i="1" s="1"/>
  <c r="V16" i="1" s="1"/>
  <c r="V20" i="1"/>
  <c r="V21" i="1" s="1"/>
  <c r="V25" i="1"/>
  <c r="V26" i="1" s="1"/>
  <c r="V29" i="1"/>
  <c r="V34" i="1"/>
  <c r="V35" i="1" s="1"/>
  <c r="V36" i="1" s="1"/>
  <c r="G151" i="1"/>
  <c r="A151" i="1" s="1"/>
  <c r="V151" i="1" s="1"/>
  <c r="B153" i="1"/>
  <c r="AA4" i="1"/>
  <c r="AA24" i="1"/>
  <c r="AA34" i="1"/>
  <c r="AA16" i="1"/>
  <c r="AA83" i="1"/>
  <c r="V149" i="1" l="1"/>
  <c r="G153" i="1"/>
  <c r="A153" i="1" s="1"/>
  <c r="V153" i="1" s="1"/>
  <c r="V154" i="1" s="1"/>
  <c r="B156" i="1"/>
  <c r="AA104" i="1"/>
  <c r="G156" i="1" l="1"/>
  <c r="A156" i="1" s="1"/>
  <c r="V156" i="1" s="1"/>
  <c r="V157" i="1" s="1"/>
  <c r="B159" i="1"/>
  <c r="G159" i="1" l="1"/>
  <c r="A159" i="1" s="1"/>
  <c r="V159" i="1" s="1"/>
  <c r="V160" i="1" s="1"/>
  <c r="B162" i="1"/>
  <c r="G162" i="1" l="1"/>
  <c r="A162" i="1" s="1"/>
  <c r="V162" i="1" s="1"/>
  <c r="B164" i="1"/>
  <c r="AA72" i="1"/>
  <c r="AA21" i="1"/>
  <c r="AA70" i="1"/>
  <c r="W77" i="1"/>
  <c r="AA46" i="1"/>
  <c r="W44" i="1"/>
  <c r="AA17" i="1"/>
  <c r="W27" i="1"/>
  <c r="W9" i="1"/>
  <c r="AA40" i="1"/>
  <c r="AA19" i="1"/>
  <c r="AA6" i="1"/>
  <c r="AA14" i="1"/>
  <c r="AA51" i="1"/>
  <c r="AA60" i="1"/>
  <c r="W88" i="1"/>
  <c r="AA44" i="1"/>
  <c r="W68" i="1"/>
  <c r="AA84" i="1"/>
  <c r="AA65" i="1"/>
  <c r="W17" i="1"/>
  <c r="W37" i="1"/>
  <c r="G164" i="1" l="1"/>
  <c r="A164" i="1" s="1"/>
  <c r="B168" i="1"/>
  <c r="B185" i="1" s="1"/>
  <c r="W30" i="1"/>
  <c r="AA32" i="1"/>
  <c r="W7" i="1"/>
  <c r="AA11" i="1"/>
  <c r="W32" i="1"/>
  <c r="G185" i="1" l="1"/>
  <c r="A185" i="1" s="1"/>
  <c r="V185" i="1" s="1"/>
  <c r="V186" i="1" s="1"/>
  <c r="V187" i="1" s="1"/>
  <c r="B189" i="1"/>
  <c r="G168" i="1"/>
  <c r="A168" i="1" s="1"/>
  <c r="V168" i="1" s="1"/>
  <c r="V169" i="1" s="1"/>
  <c r="V170" i="1" s="1"/>
  <c r="V171" i="1" s="1"/>
  <c r="V172" i="1" s="1"/>
  <c r="V164" i="1"/>
  <c r="G189" i="1" l="1"/>
  <c r="A189" i="1" s="1"/>
  <c r="V189" i="1" s="1"/>
  <c r="V190" i="1" s="1"/>
  <c r="V191" i="1" s="1"/>
  <c r="V192" i="1" s="1"/>
  <c r="V193" i="1" s="1"/>
  <c r="V194" i="1" s="1"/>
  <c r="V195" i="1" s="1"/>
  <c r="B197" i="1"/>
  <c r="V173" i="1"/>
  <c r="V174" i="1" s="1"/>
  <c r="V175" i="1" s="1"/>
  <c r="V176" i="1" s="1"/>
  <c r="V177" i="1" s="1"/>
  <c r="V178" i="1" s="1"/>
  <c r="V179" i="1" s="1"/>
  <c r="V180" i="1" s="1"/>
  <c r="V181" i="1" s="1"/>
  <c r="V182" i="1" s="1"/>
  <c r="V183" i="1" s="1"/>
  <c r="V165" i="1"/>
  <c r="G197" i="1" l="1"/>
  <c r="A197" i="1" s="1"/>
  <c r="V197" i="1" s="1"/>
  <c r="V198" i="1" s="1"/>
  <c r="B201" i="1"/>
  <c r="G201" i="1" s="1"/>
  <c r="A201" i="1" s="1"/>
  <c r="V201" i="1" s="1"/>
  <c r="W197" i="1"/>
  <c r="V166" i="1"/>
  <c r="W185" i="1" s="1"/>
  <c r="W201" i="1" l="1"/>
  <c r="W198" i="1"/>
  <c r="AA201" i="1"/>
  <c r="AA197" i="1"/>
  <c r="W193" i="1"/>
  <c r="W194" i="1"/>
  <c r="W192" i="1"/>
  <c r="W190" i="1"/>
  <c r="W189" i="1"/>
  <c r="W195" i="1"/>
  <c r="W191" i="1"/>
  <c r="AA185" i="1"/>
  <c r="AA189" i="1"/>
  <c r="W187" i="1"/>
  <c r="W186" i="1"/>
  <c r="W176" i="1"/>
  <c r="W60" i="1"/>
  <c r="W34" i="1"/>
  <c r="AA53" i="1"/>
  <c r="AA45" i="1"/>
  <c r="W25" i="1"/>
  <c r="W93" i="1"/>
  <c r="AA139" i="1"/>
  <c r="W125" i="1"/>
  <c r="W96" i="1"/>
  <c r="W153" i="1"/>
  <c r="AA95" i="1"/>
  <c r="W55" i="1"/>
  <c r="W117" i="1"/>
  <c r="W65" i="1"/>
  <c r="AA105" i="1"/>
  <c r="W151" i="1"/>
  <c r="W11" i="1"/>
  <c r="W183" i="1"/>
  <c r="AA18" i="1"/>
  <c r="W40" i="1"/>
  <c r="AA89" i="1"/>
  <c r="W137" i="1"/>
  <c r="W141" i="1"/>
  <c r="AA28" i="1"/>
  <c r="W20" i="1"/>
  <c r="W51" i="1"/>
  <c r="W69" i="1"/>
  <c r="W28" i="1"/>
  <c r="W53" i="1"/>
  <c r="W63" i="1"/>
  <c r="W172" i="1"/>
  <c r="W41" i="1"/>
  <c r="AA129" i="1"/>
  <c r="W80" i="1"/>
  <c r="W43" i="1"/>
  <c r="W129" i="1"/>
  <c r="W113" i="1"/>
  <c r="W38" i="1"/>
  <c r="W135" i="1"/>
  <c r="W98" i="1"/>
  <c r="W179" i="1"/>
  <c r="W145" i="1"/>
  <c r="W110" i="1"/>
  <c r="W180" i="1"/>
  <c r="W78" i="1"/>
  <c r="W92" i="1"/>
  <c r="W29" i="1"/>
  <c r="W120" i="1"/>
  <c r="W87" i="1"/>
  <c r="W15" i="1"/>
  <c r="W61" i="1"/>
  <c r="AA67" i="1"/>
  <c r="W103" i="1"/>
  <c r="W67" i="1"/>
  <c r="AA153" i="1"/>
  <c r="W70" i="1"/>
  <c r="W168" i="1"/>
  <c r="W136" i="1"/>
  <c r="W36" i="1"/>
  <c r="W115" i="1"/>
  <c r="AA162" i="1"/>
  <c r="W114" i="1"/>
  <c r="W140" i="1"/>
  <c r="W109" i="1"/>
  <c r="AA159" i="1"/>
  <c r="W182" i="1"/>
  <c r="W149" i="1"/>
  <c r="W122" i="1"/>
  <c r="W39" i="1"/>
  <c r="W64" i="1"/>
  <c r="AA134" i="1"/>
  <c r="AA31" i="1"/>
  <c r="AA143" i="1"/>
  <c r="AA23" i="1"/>
  <c r="W35" i="1"/>
  <c r="W154" i="1"/>
  <c r="W181" i="1"/>
  <c r="W33" i="1"/>
  <c r="W174" i="1"/>
  <c r="W105" i="1"/>
  <c r="W6" i="1"/>
  <c r="W111" i="1"/>
  <c r="W162" i="1"/>
  <c r="W57" i="1"/>
  <c r="W31" i="1"/>
  <c r="W59" i="1"/>
  <c r="W24" i="1"/>
  <c r="W148" i="1"/>
  <c r="W46" i="1"/>
  <c r="W72" i="1"/>
  <c r="W84" i="1"/>
  <c r="W10" i="1"/>
  <c r="AA87" i="1"/>
  <c r="W126" i="1"/>
  <c r="W178" i="1"/>
  <c r="W127" i="1"/>
  <c r="W159" i="1"/>
  <c r="AA98" i="1"/>
  <c r="W156" i="1"/>
  <c r="W175" i="1"/>
  <c r="W100" i="1"/>
  <c r="W76" i="1"/>
  <c r="W116" i="1"/>
  <c r="W123" i="1"/>
  <c r="AA8" i="1"/>
  <c r="W164" i="1"/>
  <c r="W18" i="1"/>
  <c r="W12" i="1"/>
  <c r="W14" i="1"/>
  <c r="W62" i="1"/>
  <c r="W91" i="1"/>
  <c r="AA3" i="1"/>
  <c r="W71" i="1"/>
  <c r="AA168" i="1"/>
  <c r="W106" i="1"/>
  <c r="W121" i="1"/>
  <c r="W107" i="1"/>
  <c r="W58" i="1"/>
  <c r="W3" i="1"/>
  <c r="W79" i="1"/>
  <c r="W85" i="1"/>
  <c r="W166" i="1"/>
  <c r="W19" i="1"/>
  <c r="AA145" i="1"/>
  <c r="W147" i="1"/>
  <c r="AA164" i="1"/>
  <c r="AA69" i="1"/>
  <c r="W95" i="1"/>
  <c r="W90" i="1"/>
  <c r="W13" i="1"/>
  <c r="W5" i="1"/>
  <c r="W54" i="1"/>
  <c r="AA147" i="1"/>
  <c r="W83" i="1"/>
  <c r="W50" i="1"/>
  <c r="W102" i="1"/>
  <c r="AA120" i="1"/>
  <c r="W56" i="1"/>
  <c r="W173" i="1"/>
  <c r="W74" i="1"/>
  <c r="AA33" i="1"/>
  <c r="W165" i="1"/>
  <c r="W42" i="1"/>
  <c r="W47" i="1"/>
  <c r="W89" i="1"/>
  <c r="W157" i="1"/>
  <c r="W16" i="1"/>
  <c r="W171" i="1"/>
  <c r="W160" i="1"/>
  <c r="W169" i="1"/>
  <c r="W101" i="1"/>
  <c r="W26" i="1"/>
  <c r="W134" i="1"/>
  <c r="AA76" i="1"/>
  <c r="AA78" i="1"/>
  <c r="AA156" i="1"/>
  <c r="AA38" i="1"/>
  <c r="W49" i="1"/>
  <c r="W48" i="1"/>
  <c r="AA151" i="1"/>
  <c r="W143" i="1"/>
  <c r="W81" i="1"/>
  <c r="W82" i="1"/>
  <c r="W170" i="1"/>
  <c r="W8" i="1"/>
  <c r="W108" i="1"/>
  <c r="AA10" i="1"/>
  <c r="W45" i="1"/>
  <c r="W130" i="1"/>
  <c r="W21" i="1"/>
  <c r="W139" i="1"/>
  <c r="W132" i="1"/>
  <c r="W177" i="1"/>
  <c r="W23" i="1"/>
  <c r="W118" i="1"/>
  <c r="AA132" i="1"/>
  <c r="W4" i="1"/>
  <c r="W112" i="1"/>
  <c r="W99" i="1"/>
  <c r="W124" i="1"/>
  <c r="W73" i="1"/>
  <c r="E1" i="4"/>
  <c r="A1" i="2"/>
  <c r="G1" i="2" s="1"/>
  <c r="K12" i="2" s="1"/>
  <c r="K50" i="2" s="1"/>
  <c r="K88" i="2" s="1"/>
  <c r="D14" i="4" l="1"/>
  <c r="H14" i="4" s="1"/>
  <c r="D43" i="4"/>
  <c r="D42" i="4"/>
  <c r="I14" i="4"/>
  <c r="N14" i="4"/>
  <c r="O14" i="4"/>
  <c r="K14" i="4"/>
  <c r="M14" i="4" s="1"/>
  <c r="I16" i="2"/>
  <c r="I54" i="2" s="1"/>
  <c r="I92" i="2" s="1"/>
  <c r="I14" i="2"/>
  <c r="I52" i="2" s="1"/>
  <c r="I90" i="2" s="1"/>
  <c r="K15" i="2"/>
  <c r="K53" i="2" s="1"/>
  <c r="K91" i="2" s="1"/>
  <c r="B21" i="2"/>
  <c r="B59" i="2" s="1"/>
  <c r="B97" i="2" s="1"/>
  <c r="I26" i="2"/>
  <c r="I64" i="2" s="1"/>
  <c r="I102" i="2" s="1"/>
  <c r="H25" i="2"/>
  <c r="H63" i="2" s="1"/>
  <c r="H101" i="2" s="1"/>
  <c r="E15" i="2"/>
  <c r="E53" i="2" s="1"/>
  <c r="E91" i="2" s="1"/>
  <c r="K25" i="2"/>
  <c r="K63" i="2" s="1"/>
  <c r="K101" i="2" s="1"/>
  <c r="D7" i="2"/>
  <c r="D45" i="2" s="1"/>
  <c r="D83" i="2" s="1"/>
  <c r="C24" i="2"/>
  <c r="C62" i="2" s="1"/>
  <c r="C100" i="2" s="1"/>
  <c r="K14" i="2"/>
  <c r="K52" i="2" s="1"/>
  <c r="K90" i="2" s="1"/>
  <c r="C20" i="2"/>
  <c r="C58" i="2" s="1"/>
  <c r="C96" i="2" s="1"/>
  <c r="I17" i="2"/>
  <c r="I55" i="2" s="1"/>
  <c r="I93" i="2" s="1"/>
  <c r="I15" i="2"/>
  <c r="I53" i="2" s="1"/>
  <c r="I91" i="2" s="1"/>
  <c r="I13" i="2"/>
  <c r="I51" i="2" s="1"/>
  <c r="I89" i="2" s="1"/>
  <c r="C18" i="2"/>
  <c r="C56" i="2" s="1"/>
  <c r="C94" i="2" s="1"/>
  <c r="J16" i="2"/>
  <c r="J54" i="2" s="1"/>
  <c r="J92" i="2" s="1"/>
  <c r="J19" i="2"/>
  <c r="J57" i="2" s="1"/>
  <c r="J95" i="2" s="1"/>
  <c r="H18" i="2"/>
  <c r="H56" i="2" s="1"/>
  <c r="H94" i="2" s="1"/>
  <c r="C17" i="2"/>
  <c r="C55" i="2" s="1"/>
  <c r="C93" i="2" s="1"/>
  <c r="D19" i="4"/>
  <c r="D8" i="4"/>
  <c r="I19" i="2"/>
  <c r="I57" i="2" s="1"/>
  <c r="I95" i="2" s="1"/>
  <c r="E1" i="2"/>
  <c r="H3" i="2" s="1"/>
  <c r="K11" i="2"/>
  <c r="K49" i="2" s="1"/>
  <c r="K87" i="2" s="1"/>
  <c r="B17" i="2"/>
  <c r="B55" i="2" s="1"/>
  <c r="B93" i="2" s="1"/>
  <c r="E23" i="2"/>
  <c r="E61" i="2" s="1"/>
  <c r="E99" i="2" s="1"/>
  <c r="H23" i="2"/>
  <c r="H61" i="2" s="1"/>
  <c r="H99" i="2" s="1"/>
  <c r="I11" i="2"/>
  <c r="I49" i="2" s="1"/>
  <c r="I87" i="2" s="1"/>
  <c r="H12" i="2"/>
  <c r="H50" i="2" s="1"/>
  <c r="H88" i="2" s="1"/>
  <c r="H22" i="2"/>
  <c r="H60" i="2" s="1"/>
  <c r="H98" i="2" s="1"/>
  <c r="H11" i="2"/>
  <c r="H49" i="2" s="1"/>
  <c r="H87" i="2" s="1"/>
  <c r="C11" i="2"/>
  <c r="C49" i="2" s="1"/>
  <c r="C87" i="2" s="1"/>
  <c r="J24" i="2"/>
  <c r="J62" i="2" s="1"/>
  <c r="J100" i="2" s="1"/>
  <c r="H20" i="2"/>
  <c r="H58" i="2" s="1"/>
  <c r="H96" i="2" s="1"/>
  <c r="D12" i="2"/>
  <c r="D50" i="2" s="1"/>
  <c r="D88" i="2" s="1"/>
  <c r="D17" i="2"/>
  <c r="D55" i="2" s="1"/>
  <c r="D93" i="2" s="1"/>
  <c r="H15" i="2"/>
  <c r="H53" i="2" s="1"/>
  <c r="H91" i="2" s="1"/>
  <c r="D11" i="4"/>
  <c r="H26" i="2"/>
  <c r="H64" i="2" s="1"/>
  <c r="H102" i="2" s="1"/>
  <c r="I22" i="2"/>
  <c r="I60" i="2" s="1"/>
  <c r="I98" i="2" s="1"/>
  <c r="B14" i="2"/>
  <c r="B52" i="2" s="1"/>
  <c r="B90" i="2" s="1"/>
  <c r="B15" i="2"/>
  <c r="B53" i="2" s="1"/>
  <c r="B91" i="2" s="1"/>
  <c r="K16" i="2"/>
  <c r="K54" i="2" s="1"/>
  <c r="K92" i="2" s="1"/>
  <c r="H13" i="2"/>
  <c r="H51" i="2" s="1"/>
  <c r="H89" i="2" s="1"/>
  <c r="D13" i="4"/>
  <c r="D31" i="4"/>
  <c r="H17" i="2"/>
  <c r="H55" i="2" s="1"/>
  <c r="H93" i="2" s="1"/>
  <c r="B26" i="2"/>
  <c r="B64" i="2" s="1"/>
  <c r="B102" i="2" s="1"/>
  <c r="J21" i="2"/>
  <c r="J59" i="2" s="1"/>
  <c r="J97" i="2" s="1"/>
  <c r="D9" i="4"/>
  <c r="E25" i="2"/>
  <c r="E63" i="2" s="1"/>
  <c r="E101" i="2" s="1"/>
  <c r="D32" i="4"/>
  <c r="D13" i="2"/>
  <c r="D51" i="2" s="1"/>
  <c r="D89" i="2" s="1"/>
  <c r="D12" i="4"/>
  <c r="H16" i="2"/>
  <c r="H54" i="2" s="1"/>
  <c r="H92" i="2" s="1"/>
  <c r="D25" i="2"/>
  <c r="D63" i="2" s="1"/>
  <c r="D101" i="2" s="1"/>
  <c r="J20" i="2"/>
  <c r="J58" i="2" s="1"/>
  <c r="J96" i="2" s="1"/>
  <c r="D37" i="4"/>
  <c r="E18" i="2"/>
  <c r="E56" i="2" s="1"/>
  <c r="E94" i="2" s="1"/>
  <c r="C12" i="2"/>
  <c r="C50" i="2" s="1"/>
  <c r="C88" i="2" s="1"/>
  <c r="D18" i="4"/>
  <c r="K22" i="2"/>
  <c r="K60" i="2" s="1"/>
  <c r="K98" i="2" s="1"/>
  <c r="J13" i="2"/>
  <c r="J51" i="2" s="1"/>
  <c r="J89" i="2" s="1"/>
  <c r="E3" i="2"/>
  <c r="E41" i="2" s="1"/>
  <c r="E79" i="2" s="1"/>
  <c r="C19" i="2"/>
  <c r="C57" i="2" s="1"/>
  <c r="C95" i="2" s="1"/>
  <c r="J23" i="2"/>
  <c r="J61" i="2" s="1"/>
  <c r="J99" i="2" s="1"/>
  <c r="H24" i="2"/>
  <c r="H62" i="2" s="1"/>
  <c r="H100" i="2" s="1"/>
  <c r="D7" i="4"/>
  <c r="D38" i="4"/>
  <c r="K18" i="2"/>
  <c r="K56" i="2" s="1"/>
  <c r="K94" i="2" s="1"/>
  <c r="D24" i="2"/>
  <c r="D62" i="2" s="1"/>
  <c r="D100" i="2" s="1"/>
  <c r="E17" i="2"/>
  <c r="E55" i="2" s="1"/>
  <c r="E93" i="2" s="1"/>
  <c r="B12" i="2"/>
  <c r="B50" i="2" s="1"/>
  <c r="B88" i="2" s="1"/>
  <c r="E16" i="2"/>
  <c r="E54" i="2" s="1"/>
  <c r="E92" i="2" s="1"/>
  <c r="I20" i="2"/>
  <c r="I58" i="2" s="1"/>
  <c r="I96" i="2" s="1"/>
  <c r="E19" i="2"/>
  <c r="E57" i="2" s="1"/>
  <c r="E95" i="2" s="1"/>
  <c r="E20" i="2"/>
  <c r="E58" i="2" s="1"/>
  <c r="E96" i="2" s="1"/>
  <c r="J17" i="2"/>
  <c r="J55" i="2" s="1"/>
  <c r="J93" i="2" s="1"/>
  <c r="I18" i="2"/>
  <c r="I56" i="2" s="1"/>
  <c r="I94" i="2" s="1"/>
  <c r="E11" i="2"/>
  <c r="E49" i="2" s="1"/>
  <c r="E87" i="2" s="1"/>
  <c r="K20" i="2"/>
  <c r="K58" i="2" s="1"/>
  <c r="K96" i="2" s="1"/>
  <c r="K24" i="2"/>
  <c r="K62" i="2" s="1"/>
  <c r="K100" i="2" s="1"/>
  <c r="H21" i="2"/>
  <c r="H59" i="2" s="1"/>
  <c r="H97" i="2" s="1"/>
  <c r="E24" i="2"/>
  <c r="E62" i="2" s="1"/>
  <c r="E100" i="2" s="1"/>
  <c r="D19" i="2"/>
  <c r="D57" i="2" s="1"/>
  <c r="D95" i="2" s="1"/>
  <c r="K13" i="2"/>
  <c r="K51" i="2" s="1"/>
  <c r="K89" i="2" s="1"/>
  <c r="C16" i="2"/>
  <c r="C54" i="2" s="1"/>
  <c r="C92" i="2" s="1"/>
  <c r="D11" i="2"/>
  <c r="D49" i="2" s="1"/>
  <c r="D87" i="2" s="1"/>
  <c r="J12" i="2"/>
  <c r="J50" i="2" s="1"/>
  <c r="J88" i="2" s="1"/>
  <c r="J26" i="2"/>
  <c r="J64" i="2" s="1"/>
  <c r="J102" i="2" s="1"/>
  <c r="E13" i="2"/>
  <c r="E51" i="2" s="1"/>
  <c r="E89" i="2" s="1"/>
  <c r="K26" i="2"/>
  <c r="K64" i="2" s="1"/>
  <c r="K102" i="2" s="1"/>
  <c r="C14" i="2"/>
  <c r="C52" i="2" s="1"/>
  <c r="C90" i="2" s="1"/>
  <c r="B18" i="2"/>
  <c r="B56" i="2" s="1"/>
  <c r="B94" i="2" s="1"/>
  <c r="D21" i="2"/>
  <c r="D59" i="2" s="1"/>
  <c r="D97" i="2" s="1"/>
  <c r="B23" i="2"/>
  <c r="B61" i="2" s="1"/>
  <c r="B99" i="2" s="1"/>
  <c r="E22" i="2"/>
  <c r="E60" i="2" s="1"/>
  <c r="E98" i="2" s="1"/>
  <c r="C22" i="2"/>
  <c r="C60" i="2" s="1"/>
  <c r="C98" i="2" s="1"/>
  <c r="D22" i="2"/>
  <c r="D60" i="2" s="1"/>
  <c r="D98" i="2" s="1"/>
  <c r="C26" i="2"/>
  <c r="C64" i="2" s="1"/>
  <c r="C102" i="2" s="1"/>
  <c r="B25" i="2"/>
  <c r="B63" i="2" s="1"/>
  <c r="B101" i="2" s="1"/>
  <c r="H14" i="2"/>
  <c r="H52" i="2" s="1"/>
  <c r="H90" i="2" s="1"/>
  <c r="K21" i="2"/>
  <c r="K59" i="2" s="1"/>
  <c r="K97" i="2" s="1"/>
  <c r="K23" i="2"/>
  <c r="K61" i="2" s="1"/>
  <c r="K99" i="2" s="1"/>
  <c r="C15" i="2"/>
  <c r="C53" i="2" s="1"/>
  <c r="C91" i="2" s="1"/>
  <c r="E14" i="2"/>
  <c r="E52" i="2" s="1"/>
  <c r="E90" i="2" s="1"/>
  <c r="I24" i="2"/>
  <c r="I62" i="2" s="1"/>
  <c r="I100" i="2" s="1"/>
  <c r="D40" i="4"/>
  <c r="D10" i="4"/>
  <c r="D36" i="4"/>
  <c r="D27" i="4"/>
  <c r="D17" i="4"/>
  <c r="D30" i="4"/>
  <c r="D21" i="4"/>
  <c r="D23" i="4"/>
  <c r="D34" i="4"/>
  <c r="D16" i="4"/>
  <c r="D26" i="4"/>
  <c r="D3" i="4"/>
  <c r="D28" i="4"/>
  <c r="D33" i="4"/>
  <c r="D5" i="4"/>
  <c r="D25" i="4"/>
  <c r="D35" i="4"/>
  <c r="D22" i="4"/>
  <c r="D16" i="2"/>
  <c r="D54" i="2" s="1"/>
  <c r="D92" i="2" s="1"/>
  <c r="D14" i="2"/>
  <c r="D52" i="2" s="1"/>
  <c r="D90" i="2" s="1"/>
  <c r="E21" i="2"/>
  <c r="E59" i="2" s="1"/>
  <c r="E97" i="2" s="1"/>
  <c r="K19" i="2"/>
  <c r="K57" i="2" s="1"/>
  <c r="K95" i="2" s="1"/>
  <c r="B24" i="2"/>
  <c r="B62" i="2" s="1"/>
  <c r="B100" i="2" s="1"/>
  <c r="I25" i="2"/>
  <c r="I63" i="2" s="1"/>
  <c r="I101" i="2" s="1"/>
  <c r="C21" i="2"/>
  <c r="C59" i="2" s="1"/>
  <c r="C97" i="2" s="1"/>
  <c r="I21" i="2"/>
  <c r="I59" i="2" s="1"/>
  <c r="I97" i="2" s="1"/>
  <c r="B19" i="2"/>
  <c r="B57" i="2" s="1"/>
  <c r="B95" i="2" s="1"/>
  <c r="D39" i="4"/>
  <c r="C25" i="2"/>
  <c r="C63" i="2" s="1"/>
  <c r="C101" i="2" s="1"/>
  <c r="E12" i="2"/>
  <c r="E50" i="2" s="1"/>
  <c r="E88" i="2" s="1"/>
  <c r="D15" i="2"/>
  <c r="D53" i="2" s="1"/>
  <c r="D91" i="2" s="1"/>
  <c r="B20" i="2"/>
  <c r="B58" i="2" s="1"/>
  <c r="B96" i="2" s="1"/>
  <c r="J15" i="2"/>
  <c r="J53" i="2" s="1"/>
  <c r="J91" i="2" s="1"/>
  <c r="D26" i="2"/>
  <c r="D64" i="2" s="1"/>
  <c r="D102" i="2" s="1"/>
  <c r="J11" i="2"/>
  <c r="J49" i="2" s="1"/>
  <c r="J87" i="2" s="1"/>
  <c r="K17" i="2"/>
  <c r="K55" i="2" s="1"/>
  <c r="K93" i="2" s="1"/>
  <c r="D20" i="2"/>
  <c r="D58" i="2" s="1"/>
  <c r="D96" i="2" s="1"/>
  <c r="D18" i="2"/>
  <c r="D56" i="2" s="1"/>
  <c r="D94" i="2" s="1"/>
  <c r="D23" i="2"/>
  <c r="D61" i="2" s="1"/>
  <c r="D99" i="2" s="1"/>
  <c r="E26" i="2"/>
  <c r="E64" i="2" s="1"/>
  <c r="E102" i="2" s="1"/>
  <c r="D41" i="4"/>
  <c r="B11" i="2"/>
  <c r="B49" i="2" s="1"/>
  <c r="B87" i="2" s="1"/>
  <c r="D29" i="4"/>
  <c r="J25" i="2"/>
  <c r="J63" i="2" s="1"/>
  <c r="J101" i="2" s="1"/>
  <c r="D5" i="2"/>
  <c r="D43" i="2" s="1"/>
  <c r="D81" i="2" s="1"/>
  <c r="I12" i="2"/>
  <c r="I50" i="2" s="1"/>
  <c r="I88" i="2" s="1"/>
  <c r="D24" i="4"/>
  <c r="I23" i="2"/>
  <c r="I61" i="2" s="1"/>
  <c r="I99" i="2" s="1"/>
  <c r="D20" i="4"/>
  <c r="D4" i="4"/>
  <c r="J14" i="2"/>
  <c r="J52" i="2" s="1"/>
  <c r="J90" i="2" s="1"/>
  <c r="B13" i="2"/>
  <c r="B51" i="2" s="1"/>
  <c r="B89" i="2" s="1"/>
  <c r="B22" i="2"/>
  <c r="B60" i="2" s="1"/>
  <c r="B98" i="2" s="1"/>
  <c r="H19" i="2"/>
  <c r="H57" i="2" s="1"/>
  <c r="H95" i="2" s="1"/>
  <c r="B16" i="2"/>
  <c r="B54" i="2" s="1"/>
  <c r="B92" i="2" s="1"/>
  <c r="D6" i="4"/>
  <c r="C23" i="2"/>
  <c r="C61" i="2" s="1"/>
  <c r="C99" i="2" s="1"/>
  <c r="C13" i="2"/>
  <c r="C51" i="2" s="1"/>
  <c r="C89" i="2" s="1"/>
  <c r="D15" i="4"/>
  <c r="J18" i="2"/>
  <c r="J56" i="2" s="1"/>
  <c r="J94" i="2" s="1"/>
  <c r="J22" i="2"/>
  <c r="J60" i="2" s="1"/>
  <c r="J98" i="2" s="1"/>
  <c r="E14" i="4" l="1"/>
  <c r="S14" i="4" s="1"/>
  <c r="G14" i="4"/>
  <c r="T14" i="4" s="1"/>
  <c r="J14" i="4"/>
  <c r="F14" i="4"/>
  <c r="E43" i="4"/>
  <c r="F43" i="4"/>
  <c r="G43" i="4"/>
  <c r="H43" i="4"/>
  <c r="I43" i="4"/>
  <c r="J43" i="4"/>
  <c r="K43" i="4"/>
  <c r="M43" i="4" s="1"/>
  <c r="N43" i="4"/>
  <c r="O43" i="4"/>
  <c r="E42" i="4"/>
  <c r="S42" i="4" s="1"/>
  <c r="F42" i="4"/>
  <c r="G42" i="4"/>
  <c r="H42" i="4"/>
  <c r="I42" i="4"/>
  <c r="J42" i="4"/>
  <c r="K42" i="4"/>
  <c r="M42" i="4" s="1"/>
  <c r="N42" i="4"/>
  <c r="O42" i="4"/>
  <c r="R14" i="4"/>
  <c r="L14" i="4"/>
  <c r="N15" i="4"/>
  <c r="I15" i="4"/>
  <c r="F15" i="4"/>
  <c r="J15" i="4"/>
  <c r="H15" i="4"/>
  <c r="O15" i="4"/>
  <c r="K15" i="4"/>
  <c r="M15" i="4" s="1"/>
  <c r="G15" i="4"/>
  <c r="E15" i="4"/>
  <c r="S15" i="4" s="1"/>
  <c r="N20" i="4"/>
  <c r="F20" i="4"/>
  <c r="H20" i="4"/>
  <c r="I20" i="4"/>
  <c r="O20" i="4"/>
  <c r="J20" i="4"/>
  <c r="G20" i="4"/>
  <c r="K20" i="4"/>
  <c r="M20" i="4" s="1"/>
  <c r="E20" i="4"/>
  <c r="S20" i="4" s="1"/>
  <c r="H24" i="4"/>
  <c r="O24" i="4"/>
  <c r="I24" i="4"/>
  <c r="J24" i="4"/>
  <c r="N24" i="4"/>
  <c r="F24" i="4"/>
  <c r="G24" i="4"/>
  <c r="E24" i="4"/>
  <c r="S24" i="4" s="1"/>
  <c r="K24" i="4"/>
  <c r="M24" i="4" s="1"/>
  <c r="O29" i="4"/>
  <c r="J29" i="4"/>
  <c r="N29" i="4"/>
  <c r="I29" i="4"/>
  <c r="H29" i="4"/>
  <c r="F29" i="4"/>
  <c r="G29" i="4"/>
  <c r="K29" i="4"/>
  <c r="M29" i="4" s="1"/>
  <c r="E29" i="4"/>
  <c r="S29" i="4" s="1"/>
  <c r="F41" i="4"/>
  <c r="J41" i="4"/>
  <c r="O41" i="4"/>
  <c r="I41" i="4"/>
  <c r="N41" i="4"/>
  <c r="H41" i="4"/>
  <c r="G41" i="4"/>
  <c r="E41" i="4"/>
  <c r="S41" i="4" s="1"/>
  <c r="K41" i="4"/>
  <c r="M41" i="4" s="1"/>
  <c r="I39" i="4"/>
  <c r="J39" i="4"/>
  <c r="F39" i="4"/>
  <c r="O39" i="4"/>
  <c r="H39" i="4"/>
  <c r="N39" i="4"/>
  <c r="G39" i="4"/>
  <c r="E39" i="4"/>
  <c r="S39" i="4" s="1"/>
  <c r="K39" i="4"/>
  <c r="M39" i="4" s="1"/>
  <c r="I22" i="4"/>
  <c r="O22" i="4"/>
  <c r="J22" i="4"/>
  <c r="F22" i="4"/>
  <c r="H22" i="4"/>
  <c r="N22" i="4"/>
  <c r="E22" i="4"/>
  <c r="S22" i="4" s="1"/>
  <c r="G22" i="4"/>
  <c r="K22" i="4"/>
  <c r="M22" i="4" s="1"/>
  <c r="I25" i="4"/>
  <c r="O25" i="4"/>
  <c r="J25" i="4"/>
  <c r="N25" i="4"/>
  <c r="H25" i="4"/>
  <c r="F25" i="4"/>
  <c r="G25" i="4"/>
  <c r="E25" i="4"/>
  <c r="S25" i="4" s="1"/>
  <c r="K25" i="4"/>
  <c r="M25" i="4" s="1"/>
  <c r="I33" i="4"/>
  <c r="F33" i="4"/>
  <c r="H33" i="4"/>
  <c r="N33" i="4"/>
  <c r="O33" i="4"/>
  <c r="J33" i="4"/>
  <c r="G33" i="4"/>
  <c r="K33" i="4"/>
  <c r="M33" i="4" s="1"/>
  <c r="E33" i="4"/>
  <c r="S33" i="4" s="1"/>
  <c r="N3" i="4"/>
  <c r="O3" i="4"/>
  <c r="H3" i="4"/>
  <c r="F3" i="4"/>
  <c r="J3" i="4"/>
  <c r="E3" i="4"/>
  <c r="S3" i="4" s="1"/>
  <c r="I3" i="4"/>
  <c r="G3" i="4"/>
  <c r="K3" i="4"/>
  <c r="H16" i="4"/>
  <c r="J16" i="4"/>
  <c r="N16" i="4"/>
  <c r="F16" i="4"/>
  <c r="O16" i="4"/>
  <c r="I16" i="4"/>
  <c r="E16" i="4"/>
  <c r="S16" i="4" s="1"/>
  <c r="K16" i="4"/>
  <c r="M16" i="4" s="1"/>
  <c r="G16" i="4"/>
  <c r="N23" i="4"/>
  <c r="I23" i="4"/>
  <c r="J23" i="4"/>
  <c r="O23" i="4"/>
  <c r="F23" i="4"/>
  <c r="H23" i="4"/>
  <c r="G23" i="4"/>
  <c r="K23" i="4"/>
  <c r="M23" i="4" s="1"/>
  <c r="E23" i="4"/>
  <c r="S23" i="4" s="1"/>
  <c r="J30" i="4"/>
  <c r="N30" i="4"/>
  <c r="F30" i="4"/>
  <c r="I30" i="4"/>
  <c r="O30" i="4"/>
  <c r="H30" i="4"/>
  <c r="K30" i="4"/>
  <c r="M30" i="4" s="1"/>
  <c r="G30" i="4"/>
  <c r="E30" i="4"/>
  <c r="S30" i="4" s="1"/>
  <c r="F27" i="4"/>
  <c r="J27" i="4"/>
  <c r="N27" i="4"/>
  <c r="H27" i="4"/>
  <c r="I27" i="4"/>
  <c r="O27" i="4"/>
  <c r="E27" i="4"/>
  <c r="S27" i="4" s="1"/>
  <c r="K27" i="4"/>
  <c r="M27" i="4" s="1"/>
  <c r="G27" i="4"/>
  <c r="N10" i="4"/>
  <c r="I10" i="4"/>
  <c r="O10" i="4"/>
  <c r="J10" i="4"/>
  <c r="H10" i="4"/>
  <c r="F10" i="4"/>
  <c r="E10" i="4"/>
  <c r="S10" i="4" s="1"/>
  <c r="K10" i="4"/>
  <c r="M10" i="4" s="1"/>
  <c r="G10" i="4"/>
  <c r="H38" i="4"/>
  <c r="O38" i="4"/>
  <c r="N38" i="4"/>
  <c r="J38" i="4"/>
  <c r="F38" i="4"/>
  <c r="I38" i="4"/>
  <c r="G38" i="4"/>
  <c r="K38" i="4"/>
  <c r="M38" i="4" s="1"/>
  <c r="E38" i="4"/>
  <c r="S38" i="4" s="1"/>
  <c r="F37" i="4"/>
  <c r="O37" i="4"/>
  <c r="I37" i="4"/>
  <c r="J37" i="4"/>
  <c r="N37" i="4"/>
  <c r="H37" i="4"/>
  <c r="G37" i="4"/>
  <c r="K37" i="4"/>
  <c r="M37" i="4" s="1"/>
  <c r="E37" i="4"/>
  <c r="S37" i="4" s="1"/>
  <c r="O12" i="4"/>
  <c r="H12" i="4"/>
  <c r="F12" i="4"/>
  <c r="N12" i="4"/>
  <c r="J12" i="4"/>
  <c r="I12" i="4"/>
  <c r="G12" i="4"/>
  <c r="E12" i="4"/>
  <c r="S12" i="4" s="1"/>
  <c r="K12" i="4"/>
  <c r="M12" i="4" s="1"/>
  <c r="F32" i="4"/>
  <c r="J32" i="4"/>
  <c r="H32" i="4"/>
  <c r="O32" i="4"/>
  <c r="N32" i="4"/>
  <c r="I32" i="4"/>
  <c r="G32" i="4"/>
  <c r="K32" i="4"/>
  <c r="M32" i="4" s="1"/>
  <c r="E32" i="4"/>
  <c r="S32" i="4" s="1"/>
  <c r="N9" i="4"/>
  <c r="H9" i="4"/>
  <c r="J9" i="4"/>
  <c r="I9" i="4"/>
  <c r="F9" i="4"/>
  <c r="O9" i="4"/>
  <c r="K9" i="4"/>
  <c r="M9" i="4" s="1"/>
  <c r="G9" i="4"/>
  <c r="E9" i="4"/>
  <c r="S9" i="4" s="1"/>
  <c r="H31" i="4"/>
  <c r="I31" i="4"/>
  <c r="N31" i="4"/>
  <c r="J31" i="4"/>
  <c r="F31" i="4"/>
  <c r="O31" i="4"/>
  <c r="G31" i="4"/>
  <c r="E31" i="4"/>
  <c r="S31" i="4" s="1"/>
  <c r="K31" i="4"/>
  <c r="M31" i="4" s="1"/>
  <c r="H11" i="4"/>
  <c r="O11" i="4"/>
  <c r="I11" i="4"/>
  <c r="J11" i="4"/>
  <c r="N11" i="4"/>
  <c r="F11" i="4"/>
  <c r="G11" i="4"/>
  <c r="E11" i="4"/>
  <c r="S11" i="4" s="1"/>
  <c r="K11" i="4"/>
  <c r="M11" i="4" s="1"/>
  <c r="H41" i="2"/>
  <c r="H79" i="2" s="1"/>
  <c r="H6" i="2"/>
  <c r="H44" i="2" s="1"/>
  <c r="H82" i="2" s="1"/>
  <c r="H5" i="2"/>
  <c r="H43" i="2" s="1"/>
  <c r="H81" i="2" s="1"/>
  <c r="I8" i="4"/>
  <c r="O8" i="4"/>
  <c r="N8" i="4"/>
  <c r="J8" i="4"/>
  <c r="H8" i="4"/>
  <c r="F8" i="4"/>
  <c r="G8" i="4"/>
  <c r="E8" i="4"/>
  <c r="S8" i="4" s="1"/>
  <c r="K8" i="4"/>
  <c r="M8" i="4" s="1"/>
  <c r="I6" i="4"/>
  <c r="H6" i="4"/>
  <c r="F6" i="4"/>
  <c r="N6" i="4"/>
  <c r="J6" i="4"/>
  <c r="O6" i="4"/>
  <c r="G6" i="4"/>
  <c r="E6" i="4"/>
  <c r="S6" i="4" s="1"/>
  <c r="K6" i="4"/>
  <c r="M6" i="4" s="1"/>
  <c r="I4" i="4"/>
  <c r="O4" i="4"/>
  <c r="J4" i="4"/>
  <c r="F4" i="4"/>
  <c r="H4" i="4"/>
  <c r="N4" i="4"/>
  <c r="K4" i="4"/>
  <c r="M4" i="4" s="1"/>
  <c r="G4" i="4"/>
  <c r="E4" i="4"/>
  <c r="S4" i="4" s="1"/>
  <c r="F35" i="4"/>
  <c r="J35" i="4"/>
  <c r="N35" i="4"/>
  <c r="O35" i="4"/>
  <c r="I35" i="4"/>
  <c r="H35" i="4"/>
  <c r="G35" i="4"/>
  <c r="E35" i="4"/>
  <c r="S35" i="4" s="1"/>
  <c r="K35" i="4"/>
  <c r="M35" i="4" s="1"/>
  <c r="O5" i="4"/>
  <c r="N5" i="4"/>
  <c r="H5" i="4"/>
  <c r="F5" i="4"/>
  <c r="I5" i="4"/>
  <c r="J5" i="4"/>
  <c r="G5" i="4"/>
  <c r="K5" i="4"/>
  <c r="M5" i="4" s="1"/>
  <c r="E5" i="4"/>
  <c r="S5" i="4" s="1"/>
  <c r="J28" i="4"/>
  <c r="O28" i="4"/>
  <c r="H28" i="4"/>
  <c r="I28" i="4"/>
  <c r="F28" i="4"/>
  <c r="N28" i="4"/>
  <c r="K28" i="4"/>
  <c r="M28" i="4" s="1"/>
  <c r="G28" i="4"/>
  <c r="E28" i="4"/>
  <c r="S28" i="4" s="1"/>
  <c r="O26" i="4"/>
  <c r="H26" i="4"/>
  <c r="F26" i="4"/>
  <c r="I26" i="4"/>
  <c r="G26" i="4"/>
  <c r="J26" i="4"/>
  <c r="N26" i="4"/>
  <c r="E26" i="4"/>
  <c r="S26" i="4" s="1"/>
  <c r="K26" i="4"/>
  <c r="M26" i="4" s="1"/>
  <c r="J34" i="4"/>
  <c r="I34" i="4"/>
  <c r="N34" i="4"/>
  <c r="O34" i="4"/>
  <c r="F34" i="4"/>
  <c r="H34" i="4"/>
  <c r="K34" i="4"/>
  <c r="M34" i="4" s="1"/>
  <c r="E34" i="4"/>
  <c r="S34" i="4" s="1"/>
  <c r="G34" i="4"/>
  <c r="J21" i="4"/>
  <c r="I21" i="4"/>
  <c r="H21" i="4"/>
  <c r="F21" i="4"/>
  <c r="N21" i="4"/>
  <c r="O21" i="4"/>
  <c r="E21" i="4"/>
  <c r="S21" i="4" s="1"/>
  <c r="G21" i="4"/>
  <c r="K21" i="4"/>
  <c r="M21" i="4" s="1"/>
  <c r="H17" i="4"/>
  <c r="N17" i="4"/>
  <c r="F17" i="4"/>
  <c r="J17" i="4"/>
  <c r="I17" i="4"/>
  <c r="O17" i="4"/>
  <c r="K17" i="4"/>
  <c r="M17" i="4" s="1"/>
  <c r="G17" i="4"/>
  <c r="E17" i="4"/>
  <c r="S17" i="4" s="1"/>
  <c r="F36" i="4"/>
  <c r="H36" i="4"/>
  <c r="O36" i="4"/>
  <c r="N36" i="4"/>
  <c r="I36" i="4"/>
  <c r="J36" i="4"/>
  <c r="K36" i="4"/>
  <c r="M36" i="4" s="1"/>
  <c r="G36" i="4"/>
  <c r="E36" i="4"/>
  <c r="S36" i="4" s="1"/>
  <c r="F40" i="4"/>
  <c r="N40" i="4"/>
  <c r="O40" i="4"/>
  <c r="H40" i="4"/>
  <c r="J40" i="4"/>
  <c r="I40" i="4"/>
  <c r="G40" i="4"/>
  <c r="K40" i="4"/>
  <c r="M40" i="4" s="1"/>
  <c r="E40" i="4"/>
  <c r="S40" i="4" s="1"/>
  <c r="I7" i="4"/>
  <c r="J7" i="4"/>
  <c r="O7" i="4"/>
  <c r="H7" i="4"/>
  <c r="F7" i="4"/>
  <c r="N7" i="4"/>
  <c r="G7" i="4"/>
  <c r="E7" i="4"/>
  <c r="S7" i="4" s="1"/>
  <c r="K7" i="4"/>
  <c r="M7" i="4" s="1"/>
  <c r="I18" i="4"/>
  <c r="F18" i="4"/>
  <c r="J18" i="4"/>
  <c r="N18" i="4"/>
  <c r="H18" i="4"/>
  <c r="O18" i="4"/>
  <c r="K18" i="4"/>
  <c r="M18" i="4" s="1"/>
  <c r="G18" i="4"/>
  <c r="E18" i="4"/>
  <c r="S18" i="4" s="1"/>
  <c r="I13" i="4"/>
  <c r="N13" i="4"/>
  <c r="O13" i="4"/>
  <c r="H13" i="4"/>
  <c r="J13" i="4"/>
  <c r="F13" i="4"/>
  <c r="E13" i="4"/>
  <c r="S13" i="4" s="1"/>
  <c r="G13" i="4"/>
  <c r="K13" i="4"/>
  <c r="M13" i="4" s="1"/>
  <c r="H19" i="4"/>
  <c r="N19" i="4"/>
  <c r="O19" i="4"/>
  <c r="F19" i="4"/>
  <c r="I19" i="4"/>
  <c r="J19" i="4"/>
  <c r="G19" i="4"/>
  <c r="K19" i="4"/>
  <c r="M19" i="4" s="1"/>
  <c r="E19" i="4"/>
  <c r="S19" i="4" s="1"/>
  <c r="J38" i="2"/>
  <c r="L43" i="4" l="1"/>
  <c r="L42" i="4"/>
  <c r="J29" i="2"/>
  <c r="T42" i="4"/>
  <c r="R42" i="4"/>
  <c r="L41" i="4"/>
  <c r="J37" i="2"/>
  <c r="J75" i="2" s="1"/>
  <c r="J113" i="2" s="1"/>
  <c r="L40" i="4"/>
  <c r="L39" i="4"/>
  <c r="K35" i="2"/>
  <c r="K73" i="2" s="1"/>
  <c r="K111" i="2" s="1"/>
  <c r="L5" i="4"/>
  <c r="L25" i="4"/>
  <c r="L31" i="4"/>
  <c r="L12" i="4"/>
  <c r="L10" i="4"/>
  <c r="L38" i="4"/>
  <c r="R7" i="4"/>
  <c r="T7" i="4"/>
  <c r="L36" i="4"/>
  <c r="R34" i="4"/>
  <c r="T34" i="4"/>
  <c r="L34" i="4"/>
  <c r="L26" i="4"/>
  <c r="R5" i="4"/>
  <c r="T5" i="4"/>
  <c r="R35" i="4"/>
  <c r="T35" i="4"/>
  <c r="L35" i="4"/>
  <c r="R6" i="4"/>
  <c r="T6" i="4"/>
  <c r="R8" i="4"/>
  <c r="T8" i="4"/>
  <c r="T9" i="4"/>
  <c r="R9" i="4"/>
  <c r="L32" i="4"/>
  <c r="L37" i="4"/>
  <c r="T38" i="4"/>
  <c r="R38" i="4"/>
  <c r="T10" i="4"/>
  <c r="R10" i="4"/>
  <c r="R27" i="4"/>
  <c r="T27" i="4"/>
  <c r="R23" i="4"/>
  <c r="T23" i="4"/>
  <c r="R16" i="4"/>
  <c r="T16" i="4"/>
  <c r="K44" i="4"/>
  <c r="M3" i="4"/>
  <c r="L3" i="4"/>
  <c r="T33" i="4"/>
  <c r="R33" i="4"/>
  <c r="R25" i="4"/>
  <c r="T25" i="4"/>
  <c r="L22" i="4"/>
  <c r="R39" i="4"/>
  <c r="T39" i="4"/>
  <c r="L29" i="4"/>
  <c r="L24" i="4"/>
  <c r="L20" i="4"/>
  <c r="R15" i="4"/>
  <c r="T15" i="4"/>
  <c r="L15" i="4"/>
  <c r="T40" i="4"/>
  <c r="R40" i="4"/>
  <c r="L17" i="4"/>
  <c r="L28" i="4"/>
  <c r="R19" i="4"/>
  <c r="T19" i="4"/>
  <c r="L19" i="4"/>
  <c r="J67" i="2"/>
  <c r="J105" i="2" s="1"/>
  <c r="K31" i="2"/>
  <c r="K69" i="2" s="1"/>
  <c r="K107" i="2" s="1"/>
  <c r="T13" i="4"/>
  <c r="R13" i="4"/>
  <c r="L13" i="4"/>
  <c r="T18" i="4"/>
  <c r="R18" i="4"/>
  <c r="L18" i="4"/>
  <c r="L7" i="4"/>
  <c r="T36" i="4"/>
  <c r="R36" i="4"/>
  <c r="R17" i="4"/>
  <c r="T17" i="4"/>
  <c r="T21" i="4"/>
  <c r="R21" i="4"/>
  <c r="L21" i="4"/>
  <c r="T26" i="4"/>
  <c r="R26" i="4"/>
  <c r="T28" i="4"/>
  <c r="R28" i="4"/>
  <c r="T4" i="4"/>
  <c r="R4" i="4"/>
  <c r="L4" i="4"/>
  <c r="L6" i="4"/>
  <c r="L8" i="4"/>
  <c r="R11" i="4"/>
  <c r="T11" i="4"/>
  <c r="L11" i="4"/>
  <c r="R31" i="4"/>
  <c r="T31" i="4"/>
  <c r="L9" i="4"/>
  <c r="R32" i="4"/>
  <c r="T32" i="4"/>
  <c r="R12" i="4"/>
  <c r="T12" i="4"/>
  <c r="T37" i="4"/>
  <c r="R37" i="4"/>
  <c r="L27" i="4"/>
  <c r="R30" i="4"/>
  <c r="T30" i="4"/>
  <c r="L30" i="4"/>
  <c r="L23" i="4"/>
  <c r="L16" i="4"/>
  <c r="R3" i="4"/>
  <c r="T3" i="4"/>
  <c r="I44" i="4"/>
  <c r="J44" i="4"/>
  <c r="L33" i="4"/>
  <c r="R22" i="4"/>
  <c r="T22" i="4"/>
  <c r="T41" i="4"/>
  <c r="R41" i="4"/>
  <c r="T29" i="4"/>
  <c r="R29" i="4"/>
  <c r="R24" i="4"/>
  <c r="T24" i="4"/>
  <c r="T20" i="4"/>
  <c r="R20" i="4"/>
  <c r="J33" i="2" l="1"/>
  <c r="J71" i="2" s="1"/>
  <c r="J109" i="2" s="1"/>
  <c r="M44" i="4"/>
  <c r="W2" i="4"/>
  <c r="W4" i="4" s="1"/>
  <c r="W3" i="4"/>
  <c r="L44" i="4"/>
</calcChain>
</file>

<file path=xl/sharedStrings.xml><?xml version="1.0" encoding="utf-8"?>
<sst xmlns="http://schemas.openxmlformats.org/spreadsheetml/2006/main" count="985" uniqueCount="561">
  <si>
    <t>Column1</t>
  </si>
  <si>
    <t>No. Invoice :</t>
  </si>
  <si>
    <t>Tgl Invoice :</t>
  </si>
  <si>
    <t>Kode Sales :</t>
  </si>
  <si>
    <t>Toko</t>
  </si>
  <si>
    <t>Qty</t>
  </si>
  <si>
    <t>Unit</t>
  </si>
  <si>
    <t>C</t>
  </si>
  <si>
    <t>Item Description</t>
  </si>
  <si>
    <t>Unit Price</t>
  </si>
  <si>
    <t>Disc 1</t>
  </si>
  <si>
    <t>Disc 2</t>
  </si>
  <si>
    <t>pembuat nota :</t>
  </si>
  <si>
    <t>edited :</t>
  </si>
  <si>
    <t>//</t>
  </si>
  <si>
    <t>AM</t>
  </si>
  <si>
    <t xml:space="preserve">Kepada Yth :  </t>
  </si>
  <si>
    <t>CV TRINITY CENTRAAL</t>
  </si>
  <si>
    <t>INVOICE</t>
  </si>
  <si>
    <t>PURWOKERTO</t>
  </si>
  <si>
    <t>Amount</t>
  </si>
  <si>
    <t>Sub Total :</t>
  </si>
  <si>
    <t>Discount :</t>
  </si>
  <si>
    <t>Diterima Oleh :</t>
  </si>
  <si>
    <t>Hormat Kami,</t>
  </si>
  <si>
    <t>PPN 11% :</t>
  </si>
  <si>
    <t>Total Invoice :</t>
  </si>
  <si>
    <t>Tgl. :</t>
  </si>
  <si>
    <t>CV DWI JAYA</t>
  </si>
  <si>
    <t>YOGYAKARTA</t>
  </si>
  <si>
    <t>STAPLER HEAVY DUTY JOYKO HD-12N/24</t>
  </si>
  <si>
    <t>h_No. Invoice :</t>
  </si>
  <si>
    <t>h_Kode Sales :_1</t>
  </si>
  <si>
    <t>h_Kode Sales :_2</t>
  </si>
  <si>
    <t>a</t>
  </si>
  <si>
    <t>listToko</t>
  </si>
  <si>
    <t>b</t>
  </si>
  <si>
    <t>c</t>
  </si>
  <si>
    <t>d</t>
  </si>
  <si>
    <t>h_toko</t>
  </si>
  <si>
    <t>e</t>
  </si>
  <si>
    <t>h_id</t>
  </si>
  <si>
    <t>DWIJAYA</t>
  </si>
  <si>
    <t>CENTRAAL</t>
  </si>
  <si>
    <t xml:space="preserve">OFFSET : </t>
  </si>
  <si>
    <t>kToko :</t>
  </si>
  <si>
    <t>h_jumlahbarang</t>
  </si>
  <si>
    <t>jumlahBarang :</t>
  </si>
  <si>
    <t>h_hargasebelumdiskon</t>
  </si>
  <si>
    <t>h_diskon</t>
  </si>
  <si>
    <t>h_hargasetelahdiskon</t>
  </si>
  <si>
    <t>Sub Total</t>
  </si>
  <si>
    <t>Total</t>
  </si>
  <si>
    <t>PPN 11%</t>
  </si>
  <si>
    <t>Total Invoice</t>
  </si>
  <si>
    <t>Row Labels</t>
  </si>
  <si>
    <t>Grand Total</t>
  </si>
  <si>
    <t>jNota :</t>
  </si>
  <si>
    <t>Diskon</t>
  </si>
  <si>
    <t>pembuat nota</t>
  </si>
  <si>
    <t>edited</t>
  </si>
  <si>
    <t>PELITAJAYA</t>
  </si>
  <si>
    <t>STIP / PENGHAPUS KENKO ERW-40SQ PUTIH</t>
  </si>
  <si>
    <t>(ANUGERAH SEJAHTERA)</t>
  </si>
  <si>
    <t>CV PELITA JAYA</t>
  </si>
  <si>
    <t>SINARBHAKTI</t>
  </si>
  <si>
    <t>SINAR BHAKTI</t>
  </si>
  <si>
    <t>(REJO AGUNG)</t>
  </si>
  <si>
    <t>JOMBANG</t>
  </si>
  <si>
    <t>STIP / PENGHAPUS JOYKO 526-B40P PUTIH</t>
  </si>
  <si>
    <t>LILY JULIAWATI</t>
  </si>
  <si>
    <t>CV UTAMA PUTRA</t>
  </si>
  <si>
    <t>TULUNG AGUNG</t>
  </si>
  <si>
    <t>CRAYON / OIL PASTEL JOYKO OP-18S PP CASE SEA WORLD</t>
  </si>
  <si>
    <t>RAINBOW</t>
  </si>
  <si>
    <t>STAMP PLATE NUMBER KENKO N-38 (Cap Nomer)</t>
  </si>
  <si>
    <t>STAMP PLATE DATER KENKO S-68 (Cap Lunas)</t>
  </si>
  <si>
    <t>DATE STAMP KENKO D-4 (Cap Tanggal 4 Mm)</t>
  </si>
  <si>
    <t>CV RAINBOW NUSANTARA</t>
  </si>
  <si>
    <t>SIDOARJO</t>
  </si>
  <si>
    <t>PENSIL JOYKO 2B P-88</t>
  </si>
  <si>
    <t>BENDAN</t>
  </si>
  <si>
    <t>HARNOYO</t>
  </si>
  <si>
    <t>(BENDAN)</t>
  </si>
  <si>
    <t>PEKALONGAN</t>
  </si>
  <si>
    <t>SEARCH :</t>
  </si>
  <si>
    <t>LEM STICK KENKO 15 GR (TANGGUNG) isi 20 pc</t>
  </si>
  <si>
    <t>ISI CUTTER 18 MM KENKO L-150 (BESAR)</t>
  </si>
  <si>
    <t>PENSIL WARNA JOYKO CP-12PB (PANJANG)</t>
  </si>
  <si>
    <t>NIRMALA</t>
  </si>
  <si>
    <t>CV SINAR CAHAYA NIRMALA</t>
  </si>
  <si>
    <t>BREBES</t>
  </si>
  <si>
    <t>STAND PEN SPIRAL KENKO STP-300SG</t>
  </si>
  <si>
    <t>PENSIL WARNA KENKO CP-12HALF CLASSIC (PENDEK)</t>
  </si>
  <si>
    <t>DATE STAMP JOYKO S-68 (Lunas)</t>
  </si>
  <si>
    <t>PAPER JUMBO CLIP KENKO NO. 5</t>
  </si>
  <si>
    <t>JANGKA (MATH SET) JOYKO MS-55</t>
  </si>
  <si>
    <t>JANGKA (MATH SET) JOYKO MS-75</t>
  </si>
  <si>
    <t>CV SUPER FANCY NUSANTARA</t>
  </si>
  <si>
    <t>KARANGJATI</t>
  </si>
  <si>
    <t>GANESHA</t>
  </si>
  <si>
    <t>CV GANESHA</t>
  </si>
  <si>
    <t>WONOSOBO</t>
  </si>
  <si>
    <t>cek_ppn</t>
  </si>
  <si>
    <t>cek_rekap(share)</t>
  </si>
  <si>
    <t>cek_rekap(network)</t>
  </si>
  <si>
    <t>(blank)</t>
  </si>
  <si>
    <t>STAPLER HEAVY DUTY KENKO HD-12L/24</t>
  </si>
  <si>
    <t>h_Item Description</t>
  </si>
  <si>
    <t>ko</t>
  </si>
  <si>
    <t>centraal</t>
  </si>
  <si>
    <t>GRS</t>
  </si>
  <si>
    <t>PENKEN6191</t>
  </si>
  <si>
    <t>LSN</t>
  </si>
  <si>
    <t>PENKEN0192</t>
  </si>
  <si>
    <t>STAKENHD10</t>
  </si>
  <si>
    <t>PENSIL KENKO 2B-6191 HIJAU CAP HITAM</t>
  </si>
  <si>
    <t>PENSIL KENKO 2B 0192</t>
  </si>
  <si>
    <t>STAPLER KENKO HD-10</t>
  </si>
  <si>
    <t>NOVI / CONDRO</t>
  </si>
  <si>
    <t>0502</t>
  </si>
  <si>
    <t>PENKENKE200</t>
  </si>
  <si>
    <t>GEL PEN KENKO KE-200</t>
  </si>
  <si>
    <t>ANUGERAH</t>
  </si>
  <si>
    <t>anugerah</t>
  </si>
  <si>
    <t>PCS</t>
  </si>
  <si>
    <t>LABJKLB3</t>
  </si>
  <si>
    <t>LABEL HARGA JOYKO LB-3 (2 LINE KUNING FLUOR)</t>
  </si>
  <si>
    <t>0507</t>
  </si>
  <si>
    <t>KO</t>
  </si>
  <si>
    <t>0521</t>
  </si>
  <si>
    <t>PAK</t>
  </si>
  <si>
    <t>BINDER CLIP KENKO NO. 107</t>
  </si>
  <si>
    <t>BINDER CLIP KENKO NO. 200</t>
  </si>
  <si>
    <t>PENSIL WARNA JOYKO CP-24PB (PANJANG)</t>
  </si>
  <si>
    <t>KARTU STOCK FOLIO PUTIH</t>
  </si>
  <si>
    <t>KARTU STOCK KWARTO PUTIH</t>
  </si>
  <si>
    <t>GEL PEN KENKO KE-303 T-GEL TRIANGULAR HITAM</t>
  </si>
  <si>
    <t>KETERANGAN</t>
  </si>
  <si>
    <t>TAMBAHAN : GEL PEN KENKO KE-303 T-GEL TRIANGULAR HITAM</t>
  </si>
  <si>
    <t>CLIKEN107</t>
  </si>
  <si>
    <t>CLIKEN200</t>
  </si>
  <si>
    <t>PWJKCP12PB</t>
  </si>
  <si>
    <t>PWJKCP24PB</t>
  </si>
  <si>
    <t>KRTSTOCKFOLIOPUTIH</t>
  </si>
  <si>
    <t>KRTSTOCKKWARTOPUTOH</t>
  </si>
  <si>
    <t>PENKENKE303HITAM</t>
  </si>
  <si>
    <t>0560</t>
  </si>
  <si>
    <t>CRAYON / OIL PASTEL JOYKO OP-36S PP CASE SEA WORLD</t>
  </si>
  <si>
    <t>CRAYON / OIL PASTEL JOYKO OP-48S PP CASE SEA WORLD</t>
  </si>
  <si>
    <t>CRAYON / OIL PASTEL JOYKO OP-55S PP CASE SEA WORLD</t>
  </si>
  <si>
    <t>LINA / CONDRO</t>
  </si>
  <si>
    <t>2859</t>
  </si>
  <si>
    <t>FANCY</t>
  </si>
  <si>
    <t>STAKENS68</t>
  </si>
  <si>
    <t>STAKEND4</t>
  </si>
  <si>
    <t>RISMA / CONDRO</t>
  </si>
  <si>
    <t>0561</t>
  </si>
  <si>
    <t>PENSIL WARNA KENKO CP-12F CLASSIC (PANJANG)</t>
  </si>
  <si>
    <t>0532</t>
  </si>
  <si>
    <t>ARMADA</t>
  </si>
  <si>
    <t>STAKENN38</t>
  </si>
  <si>
    <t>0533</t>
  </si>
  <si>
    <t>BOX</t>
  </si>
  <si>
    <t>PENJKBP338</t>
  </si>
  <si>
    <t>LEMKEN15GR</t>
  </si>
  <si>
    <t>BALLPEN JOYKO BP-338 VOCUS HITAM</t>
  </si>
  <si>
    <t>SANTOSO BUDIONO</t>
  </si>
  <si>
    <t>(  ARMADA  )</t>
  </si>
  <si>
    <t>CV  WISUDA</t>
  </si>
  <si>
    <t>WISUDA</t>
  </si>
  <si>
    <t>0535</t>
  </si>
  <si>
    <t>PENJKBP265</t>
  </si>
  <si>
    <t>GEL PEN JOYKO GP-265 Q-GEL</t>
  </si>
  <si>
    <t>LABEL HARGA KENKO 5002-2R (2 LINE) isi 10 rol</t>
  </si>
  <si>
    <t>HIGHLIGHTER / STABILLO JOYKO HL-1 KUNING</t>
  </si>
  <si>
    <t>G</t>
  </si>
  <si>
    <t>2855</t>
  </si>
  <si>
    <t>PUNJK85</t>
  </si>
  <si>
    <t>JANJKMS55</t>
  </si>
  <si>
    <t>JANJKMS75</t>
  </si>
  <si>
    <t>CALJKDTC1313CH</t>
  </si>
  <si>
    <t>CALJKCC47CO</t>
  </si>
  <si>
    <t>TIPJKCFS209</t>
  </si>
  <si>
    <t>PCAKENPC071FANCY</t>
  </si>
  <si>
    <t>PENCIL CASE KENKO PC-0719 FANCY</t>
  </si>
  <si>
    <t>PUNCH JOYKO 85B</t>
  </si>
  <si>
    <t>CALCULATOR JOYKO DTC-1313CH</t>
  </si>
  <si>
    <t>CALCULATOR JOYKO CC-47CO</t>
  </si>
  <si>
    <t>CORRECTION FLUID JOYKO CF-S209A</t>
  </si>
  <si>
    <t>penken stp300sg</t>
  </si>
  <si>
    <t>pwkencp12half</t>
  </si>
  <si>
    <t>spijkhl1</t>
  </si>
  <si>
    <t>pwkencp12f</t>
  </si>
  <si>
    <t>opjk36s</t>
  </si>
  <si>
    <t>opjk18s</t>
  </si>
  <si>
    <t>opjk48s</t>
  </si>
  <si>
    <t>opjk55s</t>
  </si>
  <si>
    <t>0608</t>
  </si>
  <si>
    <t>CUTKENK200</t>
  </si>
  <si>
    <t>STAKENHD10D</t>
  </si>
  <si>
    <t>CLIKEN3100</t>
  </si>
  <si>
    <t>PINKENPN30</t>
  </si>
  <si>
    <t>DOS</t>
  </si>
  <si>
    <t>STIKEN20HITAM</t>
  </si>
  <si>
    <t>STIKEN20PUTIH</t>
  </si>
  <si>
    <t>STIKEN40PUTIH</t>
  </si>
  <si>
    <t>STIKEN40HITAM</t>
  </si>
  <si>
    <t>CLIKEN260</t>
  </si>
  <si>
    <t>CLIKEN3</t>
  </si>
  <si>
    <t>CLIKEN5</t>
  </si>
  <si>
    <t>CUTTER 9 MM KENKO K-200 (KECIL)</t>
  </si>
  <si>
    <t>STAPLER KENKO HD-10D</t>
  </si>
  <si>
    <t>PAPER CLIP WARNA KENKO 3100</t>
  </si>
  <si>
    <t>STIP / PENGHAPUS KENKO ERB-20SQ HITAM</t>
  </si>
  <si>
    <t>STIP / PENGHAPUS KENKO ERW-20SQ PUTIH</t>
  </si>
  <si>
    <t>STIP / PENGHAPUS KENKO ERB-40SQ HITAM</t>
  </si>
  <si>
    <t>BINDER CLIP KENKO NO. 260</t>
  </si>
  <si>
    <t>PAPER TRIGONAL CLIP KENKO NO. 3</t>
  </si>
  <si>
    <t>penkenhitech028hitam</t>
  </si>
  <si>
    <t>PUSH PIN KENKO PN-30 WARNA</t>
  </si>
  <si>
    <t>GEL PEN KENKO HI-TECH-H 0.28 MM HITAM</t>
  </si>
  <si>
    <t>tambahan</t>
  </si>
  <si>
    <t>ganti KE 303 hitam =&gt; isi cutter kenko besar</t>
  </si>
  <si>
    <t>0539</t>
  </si>
  <si>
    <t>bendan</t>
  </si>
  <si>
    <t>0610</t>
  </si>
  <si>
    <t>STAKENNO0</t>
  </si>
  <si>
    <t>TIPKENCT902</t>
  </si>
  <si>
    <t>ISIKEN1210</t>
  </si>
  <si>
    <t>PENKENKE303</t>
  </si>
  <si>
    <t>STAMP PAD KENKO NO. 0</t>
  </si>
  <si>
    <t>CORRECTION TAPE KENKO CT-902 (12M x 5MM)</t>
  </si>
  <si>
    <t>ISI STAPLER (STAPLES) KENKO 1210 PREMIUM (23/10)</t>
  </si>
  <si>
    <t>GEL PEN KENKO KE-303 T-GEL TRIANGULAR</t>
  </si>
  <si>
    <t>STAKENHD12L24</t>
  </si>
  <si>
    <t>0541</t>
  </si>
  <si>
    <t>0624</t>
  </si>
  <si>
    <t>ISIJKA550</t>
  </si>
  <si>
    <t>DOZ</t>
  </si>
  <si>
    <t>STIJK40PUTIH</t>
  </si>
  <si>
    <t>STIJK40HITAM</t>
  </si>
  <si>
    <t>STIJK20HITAM</t>
  </si>
  <si>
    <t>STIJK20PUTIH</t>
  </si>
  <si>
    <t>ISIJK1LINEPUTIH</t>
  </si>
  <si>
    <t>ISIJK1L2NEPUTIH</t>
  </si>
  <si>
    <t>LEMJKGLR35</t>
  </si>
  <si>
    <t>LOOSE LEAF JOYKO A5-7020 (50S)</t>
  </si>
  <si>
    <t>STIP / PENGHAPUS JOYKO 526-B40BL HITAM</t>
  </si>
  <si>
    <t>STIP / PENGHAPUS JOYKO ER-B20BL HITAM</t>
  </si>
  <si>
    <t>STIP / PENGHAPUS JOYKO 526-B20 PUTIH</t>
  </si>
  <si>
    <t>LABEL HARGA JOYKO LB-P2LN (2 LINE PUTIH)</t>
  </si>
  <si>
    <t>LABEL HARGA JOYKO LB-2RL (1 LINE PUTIH)</t>
  </si>
  <si>
    <t>LEM LIQUID (CAIR) JOYKO GL-R35 (35 ML)</t>
  </si>
  <si>
    <t>0626</t>
  </si>
  <si>
    <t>TIPKENKE823</t>
  </si>
  <si>
    <t>CORRECTION FLUID KENKO KE-823M</t>
  </si>
  <si>
    <t>0627</t>
  </si>
  <si>
    <t>STAJKHD10</t>
  </si>
  <si>
    <t>STAKENHD50</t>
  </si>
  <si>
    <t>STAPLER JOYKO HD-10</t>
  </si>
  <si>
    <t>STAPLER KENKO HD-50</t>
  </si>
  <si>
    <t>0616</t>
  </si>
  <si>
    <t>UTAMA</t>
  </si>
  <si>
    <t>ISIKENBESAR</t>
  </si>
  <si>
    <t>0629</t>
  </si>
  <si>
    <t>REJOAGUNG</t>
  </si>
  <si>
    <t>STAJKHD12N24</t>
  </si>
  <si>
    <t>STAJKHD12N13</t>
  </si>
  <si>
    <t>STAPLER HEAVY DUTY JOYKO HD-12N/13</t>
  </si>
  <si>
    <t>isikenBESAR</t>
  </si>
  <si>
    <t>g</t>
  </si>
  <si>
    <t>0631</t>
  </si>
  <si>
    <t>CALJKCC38</t>
  </si>
  <si>
    <t>CALJKCC37</t>
  </si>
  <si>
    <t>CALJKCC41</t>
  </si>
  <si>
    <t>CALJKCC15A</t>
  </si>
  <si>
    <t>CALJKCC8CO</t>
  </si>
  <si>
    <t>CALJKCC8A</t>
  </si>
  <si>
    <t>CALJKCC12CO</t>
  </si>
  <si>
    <t>CALJKCC800CH</t>
  </si>
  <si>
    <t>GTJKGT700</t>
  </si>
  <si>
    <t>ISIJKPL05</t>
  </si>
  <si>
    <t>ISIJKPL10</t>
  </si>
  <si>
    <t>ISIJKPL11</t>
  </si>
  <si>
    <t>MESJKMX5500M</t>
  </si>
  <si>
    <t>penjkp88</t>
  </si>
  <si>
    <t>CALCULATOR JOYKO CC-37</t>
  </si>
  <si>
    <t>CALCULATOR JOYKO CC-38</t>
  </si>
  <si>
    <t>CALCULATOR JOYKO CC-41</t>
  </si>
  <si>
    <t>CALCULATOR JOYKO CC-15A</t>
  </si>
  <si>
    <t>CALCULATOR JOYKO CC-8CO WARNA</t>
  </si>
  <si>
    <t>CALCULATOR JOYKO CC-8A</t>
  </si>
  <si>
    <t>CALCULATOR JOYKO CC-12CO WARNA</t>
  </si>
  <si>
    <t>CALCULATOR JOYKO CC-800CH</t>
  </si>
  <si>
    <t>STAPLER GUNTACKER JOYKO GT-700</t>
  </si>
  <si>
    <t>ISI PENSIL 2B 0.5 MM JOYKO PL-05</t>
  </si>
  <si>
    <t>ISI PENSIL 2B 2.0 MM JOYKO PL-10</t>
  </si>
  <si>
    <t>ISI PENSIL 2B 2.0 MM JOYKO PL-11</t>
  </si>
  <si>
    <t>MESIN LABEL HARGA JOYKO MX-5500M (8 DIGITS, 1 LINE)</t>
  </si>
  <si>
    <t>PINJKPP30</t>
  </si>
  <si>
    <t>TIPJKCT507</t>
  </si>
  <si>
    <t>PCJK0719MIX</t>
  </si>
  <si>
    <t>TIPJKCFS221</t>
  </si>
  <si>
    <t>TIPJKCFS224</t>
  </si>
  <si>
    <t>TIPJKCFS225</t>
  </si>
  <si>
    <t>STAJKS68</t>
  </si>
  <si>
    <t>PUSH PIN JOYKO PP-30 WARNA</t>
  </si>
  <si>
    <t>CORRECTION TAPE JOYKO CT-507</t>
  </si>
  <si>
    <t>PENCIL CASE KENKO PC-0719-MIX</t>
  </si>
  <si>
    <t>CORRECTION FLUID JOYKO CF-S221</t>
  </si>
  <si>
    <t>CORRECTION FLUID JOYKO CF-S224</t>
  </si>
  <si>
    <t>CORRECTION FLUID JOYKO CF-S225</t>
  </si>
  <si>
    <t>0633</t>
  </si>
  <si>
    <t>TAPKEN2"PLSTBIRU</t>
  </si>
  <si>
    <t>DOUBLE TAPE KENKO 48 MM - BLUE CORE (2")</t>
  </si>
  <si>
    <t>632</t>
  </si>
  <si>
    <t>0635</t>
  </si>
  <si>
    <t>2882</t>
  </si>
  <si>
    <t>LANCAR</t>
  </si>
  <si>
    <t>SET</t>
  </si>
  <si>
    <t>PENKENMICROTEC028</t>
  </si>
  <si>
    <t>GUNJKSC828</t>
  </si>
  <si>
    <t>GEL PEN KENKO 0.28MM MICROTEC</t>
  </si>
  <si>
    <t>GUNTING JOYKO SC-828</t>
  </si>
  <si>
    <t>SOEYANTO</t>
  </si>
  <si>
    <t>( LANCAR )</t>
  </si>
  <si>
    <t>MALANG</t>
  </si>
  <si>
    <t>N</t>
  </si>
  <si>
    <t>0658</t>
  </si>
  <si>
    <t>TIARA</t>
  </si>
  <si>
    <t>SOLO</t>
  </si>
  <si>
    <t>CV TIARA</t>
  </si>
  <si>
    <t>0660</t>
  </si>
  <si>
    <t>0637</t>
  </si>
  <si>
    <t>PENKENSAHARASNACKHITAM</t>
  </si>
  <si>
    <t>GEL PEN KENKO SAHARA SNACK (HITAM)</t>
  </si>
  <si>
    <t>//NOTA</t>
  </si>
  <si>
    <t>NAMA</t>
  </si>
  <si>
    <t>H_A1</t>
  </si>
  <si>
    <t>QTY</t>
  </si>
  <si>
    <t>UNIT</t>
  </si>
  <si>
    <t>BALLPEN JOYKO BP-338 VOCUS HITAMLSN12600</t>
  </si>
  <si>
    <t>BINDER CLIP KENKO NO. 107GRS31800</t>
  </si>
  <si>
    <t>BINDER CLIP KENKO NO. 200GRS120000</t>
  </si>
  <si>
    <t>BINDER CLIP KENKO NO. 260GRS180000</t>
  </si>
  <si>
    <t>CALCULATOR JOYKO CC-12CO WARNAPCS56000</t>
  </si>
  <si>
    <t>CALCULATOR JOYKO CC-15APCS47000</t>
  </si>
  <si>
    <t>CALCULATOR JOYKO CC-37PCS32000</t>
  </si>
  <si>
    <t>CALCULATOR JOYKO CC-38PCS27500</t>
  </si>
  <si>
    <t>CALCULATOR JOYKO CC-41PCS74000</t>
  </si>
  <si>
    <t>CALCULATOR JOYKO CC-47COPCS32500</t>
  </si>
  <si>
    <t>CALCULATOR JOYKO CC-800CHPCS79000</t>
  </si>
  <si>
    <t>CALCULATOR JOYKO CC-8APCS47000</t>
  </si>
  <si>
    <t>CALCULATOR JOYKO CC-8CO WARNAPCS47000</t>
  </si>
  <si>
    <t>CALCULATOR JOYKO DTC-1313CHPCS40000</t>
  </si>
  <si>
    <t>CORRECTION FLUID JOYKO CF-S209ALSN41400</t>
  </si>
  <si>
    <t>CORRECTION FLUID JOYKO CF-S221BOX70800</t>
  </si>
  <si>
    <t>CORRECTION FLUID JOYKO CF-S224BOX70800</t>
  </si>
  <si>
    <t>CORRECTION FLUID JOYKO CF-S225LSN34200</t>
  </si>
  <si>
    <t>CORRECTION FLUID KENKO KE-823MLSN57000</t>
  </si>
  <si>
    <t>CORRECTION TAPE JOYKO CT-507PCS4600</t>
  </si>
  <si>
    <t>CORRECTION TAPE KENKO CT-902 (12M x 5MM)LSN60000</t>
  </si>
  <si>
    <t>CRAYON / OIL PASTEL JOYKO OP-18S PP CASE SEA WORLDPCS23000</t>
  </si>
  <si>
    <t>CRAYON / OIL PASTEL JOYKO OP-36S PP CASE SEA WORLDPCS41500</t>
  </si>
  <si>
    <t>CRAYON / OIL PASTEL JOYKO OP-48S PP CASE SEA WORLDPCS58900</t>
  </si>
  <si>
    <t>CRAYON / OIL PASTEL JOYKO OP-55S PP CASE SEA WORLDPCS66900</t>
  </si>
  <si>
    <t>CUTTER 9 MM KENKO K-200 (KECIL)LSN52200</t>
  </si>
  <si>
    <t>DATE STAMP JOYKO S-68 (Lunas)LSN103200</t>
  </si>
  <si>
    <t>DATE STAMP KENKO D-4 (Cap Tanggal 4 Mm)PCS6200</t>
  </si>
  <si>
    <t>DOUBLE TAPE KENKO 48 MM - BLUE CORE (2")PCS9500</t>
  </si>
  <si>
    <t>GEL PEN JOYKO GP-265 Q-GELLSN28200</t>
  </si>
  <si>
    <t>GEL PEN KENKO 0.28MM MICROTECLSN39600</t>
  </si>
  <si>
    <t>GEL PEN KENKO HI-TECH-H 0.28 MM HITAMLSN39000</t>
  </si>
  <si>
    <t>GEL PEN KENKO KE-200LSN24600</t>
  </si>
  <si>
    <t>GEL PEN KENKO KE-303 T-GEL TRIANGULAR HITAMLSN21600</t>
  </si>
  <si>
    <t>GEL PEN KENKO KE-303 T-GEL TRIANGULARLSN21600</t>
  </si>
  <si>
    <t>GEL PEN KENKO SAHARA SNACK (HITAM)LSN39000</t>
  </si>
  <si>
    <t>GUNTING JOYKO SC-828LSN52200</t>
  </si>
  <si>
    <t>HIGHLIGHTER / STABILLO JOYKO HL-1 KUNINGPCS3700</t>
  </si>
  <si>
    <t>ISI CUTTER 18 MM KENKO L-150 (BESAR)LSN64800</t>
  </si>
  <si>
    <t>ISI PENSIL 2B 0.5 MM JOYKO PL-05GRS176400</t>
  </si>
  <si>
    <t>ISI PENSIL 2B 2.0 MM JOYKO PL-10LSN19800</t>
  </si>
  <si>
    <t>ISI PENSIL 2B 2.0 MM JOYKO PL-11LSN37200</t>
  </si>
  <si>
    <t>ISI STAPLER (STAPLES) KENKO 1210 PREMIUM (23/10)BOX4200</t>
  </si>
  <si>
    <t>ISI STAPLER (STAPLES) KENKO 1210 PREMIUM (23/10)PAK42000</t>
  </si>
  <si>
    <t>JANGKA (MATH SET) JOYKO MS-55LSN88200</t>
  </si>
  <si>
    <t>JANGKA (MATH SET) JOYKO MS-75LSN89400</t>
  </si>
  <si>
    <t>KARTU STOCK FOLIO PUTIHPAK37500</t>
  </si>
  <si>
    <t>KARTU STOCK KWARTO PUTIHPAK18500</t>
  </si>
  <si>
    <t>LABEL HARGA JOYKO LB-2RL (1 LINE PUTIH)PCS2050</t>
  </si>
  <si>
    <t>LABEL HARGA JOYKO LB-3 (2 LINE KUNING FLUOR)PCS4300</t>
  </si>
  <si>
    <t>LABEL HARGA JOYKO LB-P2LN (2 LINE PUTIH)PCS3050</t>
  </si>
  <si>
    <t>LABEL HARGA KENKO 5002-2R (2 LINE) isi 10 rolPAK27000</t>
  </si>
  <si>
    <t>LEM LIQUID (CAIR) JOYKO GL-R35 (35 ML)LSN18600</t>
  </si>
  <si>
    <t>LEM STICK KENKO 15 GR (TANGGUNG) isi 20 pcBOX72000</t>
  </si>
  <si>
    <t>LEM STICK KENKO 15 GR (TANGGUNG) isi 20 pcPAK72000</t>
  </si>
  <si>
    <t>LOOSE LEAF JOYKO A5-7020 (50S)PAK3600</t>
  </si>
  <si>
    <t>MESIN LABEL HARGA JOYKO MX-5500M (8 DIGITS, 1 LINE)PCS40500</t>
  </si>
  <si>
    <t>PAPER CLIP WARNA KENKO 3100LSN41400</t>
  </si>
  <si>
    <t>PAPER JUMBO CLIP KENKO NO. 5PAK43000</t>
  </si>
  <si>
    <t>PAPER TRIGONAL CLIP KENKO NO. 3PAK16000</t>
  </si>
  <si>
    <t>PENCIL CASE KENKO PC-0719 FANCYLSN62400</t>
  </si>
  <si>
    <t>PENCIL CASE KENKO PC-0719-MIXLSN57600</t>
  </si>
  <si>
    <t>PENSIL JOYKO 2B P-88GRS104400</t>
  </si>
  <si>
    <t>PENSIL KENKO 2B 0192GRS122400</t>
  </si>
  <si>
    <t>PENSIL KENKO 2B-6191 HIJAU CAP HITAMGRS110400</t>
  </si>
  <si>
    <t>PENSIL WARNA JOYKO CP-12PB (PANJANG)PCS10600</t>
  </si>
  <si>
    <t>PENSIL WARNA JOYKO CP-12PB (PANJANG)SET10600</t>
  </si>
  <si>
    <t>PENSIL WARNA JOYKO CP-24PB (PANJANG)PCS21200</t>
  </si>
  <si>
    <t>PENSIL WARNA KENKO CP-12F CLASSIC (PANJANG)LSN124200</t>
  </si>
  <si>
    <t>PENSIL WARNA KENKO CP-12HALF CLASSIC (PENDEK)LSN79200</t>
  </si>
  <si>
    <t>PENSIL WARNA KENKO CP-12HALF CLASSIC (PENDEK)PCS6600</t>
  </si>
  <si>
    <t>PUNCH JOYKO 85BPCS40000</t>
  </si>
  <si>
    <t>PUSH PIN JOYKO PP-30 WARNALSN31200</t>
  </si>
  <si>
    <t>PUSH PIN KENKO PN-30 WARNALSN33000</t>
  </si>
  <si>
    <t>STAMP PAD KENKO NO. 0LSN59400</t>
  </si>
  <si>
    <t>STAMP PLATE DATER KENKO S-68 (Cap Lunas)PCS8300</t>
  </si>
  <si>
    <t>STAMP PLATE NUMBER KENKO N-38 (Cap Nomer)LSN84000</t>
  </si>
  <si>
    <t>STAND PEN SPIRAL KENKO STP-300SGPCS4100</t>
  </si>
  <si>
    <t>STAPLER GUNTACKER JOYKO GT-700PCS34500</t>
  </si>
  <si>
    <t>STAPLER HEAVY DUTY JOYKO HD-12N/13PCS97000</t>
  </si>
  <si>
    <t>STAPLER HEAVY DUTY JOYKO HD-12N/24PCS187000</t>
  </si>
  <si>
    <t>STAPLER HEAVY DUTY KENKO HD-12L/24PCS360000</t>
  </si>
  <si>
    <t>STAPLER JOYKO HD-10LSN85200</t>
  </si>
  <si>
    <t>STAPLER KENKO HD-10DLSN117600</t>
  </si>
  <si>
    <t>STAPLER KENKO HD-10LSN93000</t>
  </si>
  <si>
    <t>STAPLER KENKO HD-50LSN228000</t>
  </si>
  <si>
    <t>STIP / PENGHAPUS JOYKO 526-B20 PUTIHDOS34100</t>
  </si>
  <si>
    <t>STIP / PENGHAPUS JOYKO 526-B40BL HITAMDOS28300</t>
  </si>
  <si>
    <t>STIP / PENGHAPUS JOYKO 526-B40P PUTIHDOS28300</t>
  </si>
  <si>
    <t>STIP / PENGHAPUS JOYKO 526-B40P PUTIHDOZ28300</t>
  </si>
  <si>
    <t>STIP / PENGHAPUS JOYKO ER-B20BL HITAMDOS34100</t>
  </si>
  <si>
    <t>STIP / PENGHAPUS KENKO ERB-20SQ HITAMDOS30000</t>
  </si>
  <si>
    <t>STIP / PENGHAPUS KENKO ERB-40SQ HITAMDOS27500</t>
  </si>
  <si>
    <t>STIP / PENGHAPUS KENKO ERW-20SQ PUTIHDOS30000</t>
  </si>
  <si>
    <t>STIP / PENGHAPUS KENKO ERW-40SQ PUTIHDOS27500</t>
  </si>
  <si>
    <t>//DB</t>
  </si>
  <si>
    <t>a1</t>
  </si>
  <si>
    <t>a2</t>
  </si>
  <si>
    <t>0672</t>
  </si>
  <si>
    <t>pcken0719fancy</t>
  </si>
  <si>
    <t>stajkno1</t>
  </si>
  <si>
    <t>STAMP PAD JOYKO NO. 1</t>
  </si>
  <si>
    <t>STAMP PAD JOYKO NO. 1LSN69600</t>
  </si>
  <si>
    <t>STIP / PENGHAPUS JOYKO 526-B40BL HITAMBOX28300</t>
  </si>
  <si>
    <t>b1</t>
  </si>
  <si>
    <t>b2</t>
  </si>
  <si>
    <t>c1</t>
  </si>
  <si>
    <t>pen99zhixing3093</t>
  </si>
  <si>
    <t>pen99zhixing3112</t>
  </si>
  <si>
    <t>pen99zhixing3103</t>
  </si>
  <si>
    <t>GEL PEN ZHIXIN G-3093 + ISI</t>
  </si>
  <si>
    <t>GEL PEN ZHIXIN G-3112 + ISI</t>
  </si>
  <si>
    <t>GEL PEN ZHIXIN G-3103 + ISI</t>
  </si>
  <si>
    <t>GEL PEN ZHIXIN G-3093 + ISILSN18000</t>
  </si>
  <si>
    <t>GEL PEN ZHIXIN G-3103 + ISILSN18000</t>
  </si>
  <si>
    <t>GEL PEN ZHIXIN G-3112 + ISILSN18000</t>
  </si>
  <si>
    <t>mix pink / orange</t>
  </si>
  <si>
    <t>HIGHLIGHTER / STABILLO JOYKO HL-MIX</t>
  </si>
  <si>
    <t>HIGHLIGHTER / STABILLO JOYKO HL-MIXPCS3700</t>
  </si>
  <si>
    <t>0678</t>
  </si>
  <si>
    <t>CALJKCC810CH</t>
  </si>
  <si>
    <t>CALCULATOR JOYKO CC-810CH</t>
  </si>
  <si>
    <t>CALCULATOR JOYKO CC-810CHPCS82000</t>
  </si>
  <si>
    <t>0686</t>
  </si>
  <si>
    <t>PENKENEASYHITAM</t>
  </si>
  <si>
    <t>GEL PEN KENKO EASY GEL HITAM</t>
  </si>
  <si>
    <t>2648</t>
  </si>
  <si>
    <t>PUNJK30XL</t>
  </si>
  <si>
    <t>PUNCH JOYKO 30XL</t>
  </si>
  <si>
    <t>GEL PEN KENKO EASY GEL HITAMLSN26100</t>
  </si>
  <si>
    <t>PENSIL WARNA JOYKO CP-12PB (PANJANG)SET21200</t>
  </si>
  <si>
    <t>PUNCH JOYKO 30XLPCS12950</t>
  </si>
  <si>
    <t>0755</t>
  </si>
  <si>
    <t>CLIJKNO3</t>
  </si>
  <si>
    <t>PAPER TRIGONAL CLIP JOYKO NO. 3</t>
  </si>
  <si>
    <t>PAPER TRIGONAL CLIP JOYKO NO. 3BOX1625</t>
  </si>
  <si>
    <t>0759</t>
  </si>
  <si>
    <t>0700</t>
  </si>
  <si>
    <t>STASDI1102</t>
  </si>
  <si>
    <t>STASDI1123</t>
  </si>
  <si>
    <t>STAPLER SDI 1102 NO.10 (HD-10)</t>
  </si>
  <si>
    <t>STAPLER SDI 1123</t>
  </si>
  <si>
    <t>STAPLER SDI 1123LSN300000</t>
  </si>
  <si>
    <t>STAPLER SDI 1102 NO.10 (HD-10)LSN138000</t>
  </si>
  <si>
    <t>0809</t>
  </si>
  <si>
    <t>MAPJK2637</t>
  </si>
  <si>
    <t>PENKENK1HITAM</t>
  </si>
  <si>
    <t>STAJKHD10CL</t>
  </si>
  <si>
    <t>STAJKHD50CL</t>
  </si>
  <si>
    <t>TIPKENCT309</t>
  </si>
  <si>
    <t>TIPKENCT809</t>
  </si>
  <si>
    <t>STASDI1104</t>
  </si>
  <si>
    <t>TIPKENKE107</t>
  </si>
  <si>
    <t>TIPKENKE826</t>
  </si>
  <si>
    <t>penken028MICROTEChitam</t>
  </si>
  <si>
    <t>LLKENa550</t>
  </si>
  <si>
    <t>PWJkCP24PB</t>
  </si>
  <si>
    <t>MAP TAS / BAG JOYKO B-2637-3</t>
  </si>
  <si>
    <t>GEL PEN KENKO K-1 HITAM</t>
  </si>
  <si>
    <t>GEL PEN KENKO 0.28MM MICROTEC HITAM</t>
  </si>
  <si>
    <t>STAPLER JOYKO HD-10CL</t>
  </si>
  <si>
    <t>STAPLER JOYKO HD-50CL</t>
  </si>
  <si>
    <t>CORRECTION TAPE KENKO CT-309 (12M x 5MM)</t>
  </si>
  <si>
    <t>CORRECTION TAPE KENKO CT-809 (8M x 5MM)</t>
  </si>
  <si>
    <t>STAPLER SDI 1104</t>
  </si>
  <si>
    <t>LOOSE LEAF KENKO A5-LL 50-2070</t>
  </si>
  <si>
    <t>CORRECTION FLUID KENKO KE-107M</t>
  </si>
  <si>
    <t>CORRECTION FLUID KENKO KE-826M</t>
  </si>
  <si>
    <t>CORRECTION FLUID KENKO KE-107MLSN55800</t>
  </si>
  <si>
    <t>CORRECTION FLUID KENKO KE-826MLSN60300</t>
  </si>
  <si>
    <t>CORRECTION TAPE KENKO CT-309 (12M x 5MM)LSN81600</t>
  </si>
  <si>
    <t>CORRECTION TAPE KENKO CT-809 (8M x 5MM)LSN54000</t>
  </si>
  <si>
    <t>GEL PEN KENKO 0.28MM MICROTEC HITAMLSN39600</t>
  </si>
  <si>
    <t>GEL PEN KENKO K-1 HITAMLSN39600</t>
  </si>
  <si>
    <t>LOOSE LEAF KENKO A5-LL 50-2070PAK4400</t>
  </si>
  <si>
    <t>MAP TAS / BAG JOYKO B-2637-3PCS17600</t>
  </si>
  <si>
    <t>PENSIL WARNA JOYKO CP-24PB (PANJANG)LSN254400</t>
  </si>
  <si>
    <t>STAPLER JOYKO HD-10CLLSN84000</t>
  </si>
  <si>
    <t>STAPLER JOYKO HD-50CLLSN216000</t>
  </si>
  <si>
    <t>STAPLER SDI 1104LSN234000</t>
  </si>
  <si>
    <t>0810</t>
  </si>
  <si>
    <t>STAKENHD10MP</t>
  </si>
  <si>
    <t>PENMERAHBIRUK</t>
  </si>
  <si>
    <t>DUS</t>
  </si>
  <si>
    <t>BENSENDOK</t>
  </si>
  <si>
    <t>STAPLER KENKO HD-10MP</t>
  </si>
  <si>
    <t>BENSIA SF-9925 C ISI 42 PC (SENDOK GARPU)</t>
  </si>
  <si>
    <t>PENSIL ZHONG HUA M/B CARPENTER 120 KECIL</t>
  </si>
  <si>
    <t>BENSIA SF-9925 C ISI 42 PC (SENDOK GARPU)DUS58000</t>
  </si>
  <si>
    <t>PENSIL ZHONG HUA M/B CARPENTER 120 KECILLSN22500</t>
  </si>
  <si>
    <t>STAPLER KENKO HD-10MPLSN67200</t>
  </si>
  <si>
    <t>0621</t>
  </si>
  <si>
    <t>PUNKEN85XL</t>
  </si>
  <si>
    <t>CLIJK155</t>
  </si>
  <si>
    <t>TIPKENCT905</t>
  </si>
  <si>
    <t>PENKENEASYGEL</t>
  </si>
  <si>
    <t>ISICUTKENKECIL</t>
  </si>
  <si>
    <t>PUNCH KENKO NO. 85XL</t>
  </si>
  <si>
    <t>BINDER CLIP JOYKO 155</t>
  </si>
  <si>
    <t>CORRECTION TAPE KENKO CT-905 (12M x 5MM)</t>
  </si>
  <si>
    <t>ISI CUTTER 9 MM KENKO A-100 (KECIL)</t>
  </si>
  <si>
    <t>GEL PEN KENKO EASY GEL</t>
  </si>
  <si>
    <t>BINDER CLIP JOYKO 155GRS67800</t>
  </si>
  <si>
    <t>CORRECTION TAPE KENKO CT-905 (12M x 5MM)LSN62400</t>
  </si>
  <si>
    <t>GEL PEN KENKO EASY GELLSN26100</t>
  </si>
  <si>
    <t>ISI CUTTER 9 MM KENKO A-100 (KECIL)LSN32400</t>
  </si>
  <si>
    <t>PUNCH KENKO NO. 85XLPCS59000</t>
  </si>
  <si>
    <t>0772</t>
  </si>
  <si>
    <t>ISIPENKEN2B05</t>
  </si>
  <si>
    <t>ISI PENSIL 2B 0.5 MM KENKO PL-05 HI-POLYMER</t>
  </si>
  <si>
    <t>ISI PENSIL 2B 0.5 MM KENKO PL-05 HI-POLYMERGRS180000</t>
  </si>
  <si>
    <t>0785</t>
  </si>
  <si>
    <t>ISISTAKEN1210</t>
  </si>
  <si>
    <t>JANJKMS25</t>
  </si>
  <si>
    <t>JANGKA (MATH SET) JOYKO MS-25</t>
  </si>
  <si>
    <t>JANGKA (MATH SET) JOYKO MS-25LSN88200</t>
  </si>
  <si>
    <t>B</t>
  </si>
  <si>
    <t>0789</t>
  </si>
  <si>
    <t>0793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</si>
</sst>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1" formatCode="_(* #,##0_);_(* \(#,##0\);_(* &quot;-&quot;_);_(@_)"/>
    <numFmt numFmtId="43" formatCode="_(* #,##0.00_);_(* \(#,##0.00\);_(* &quot;-&quot;??_);_(@_)"/>
    <numFmt numFmtId="164" formatCode="dd/mm/yyyy;@"/>
    <numFmt numFmtId="165" formatCode="_-* #,##0.00_-;\-* #,##0.00_-;_-* &quot;-&quot;??_-;_-@_-"/>
    <numFmt numFmtId="166" formatCode="\ "/>
    <numFmt numFmtId="167" formatCode="_-* #,##0_-;\-* #,##0_-;_-* &quot;-&quot;_-;_-@_-"/>
  </numFmts>
  <fonts count="39" x14ac:knownFonts="1">
    <font>
      <sz val="11"/>
      <color theme="1"/>
      <name val="Calibri"/>
      <family val="2"/>
      <scheme val="minor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sz val="8"/>
      <color theme="1"/>
      <name val="Calibri"/>
      <family val="2"/>
      <scheme val="minor"/>
    </font>
    <font>
      <sz val="8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4"/>
      <color theme="1"/>
      <name val="Cambria"/>
      <family val="1"/>
    </font>
    <font>
      <sz val="12"/>
      <color theme="1"/>
      <name val="Cambria"/>
      <family val="1"/>
    </font>
    <font>
      <sz val="26"/>
      <color theme="2" tint="-0.499984740745262"/>
      <name val="Arial Rounded MT Bold"/>
      <family val="2"/>
    </font>
    <font>
      <sz val="30"/>
      <color theme="2" tint="-0.249977111117893"/>
      <name val="Arial Rounded MT Bold"/>
      <family val="2"/>
    </font>
    <font>
      <sz val="7"/>
      <color theme="1"/>
      <name val="Arial Narrow"/>
      <family val="2"/>
    </font>
    <font>
      <sz val="10"/>
      <name val="Arial Narrow"/>
      <family val="2"/>
    </font>
    <font>
      <sz val="10"/>
      <name val="Arial"/>
      <family val="2"/>
    </font>
    <font>
      <sz val="8"/>
      <name val="Arial Narrow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sz val="10"/>
      <color theme="2" tint="-0.499984740745262"/>
      <name val="Arial Narrow"/>
      <family val="2"/>
    </font>
    <font>
      <sz val="8"/>
      <color theme="2" tint="-0.499984740745262"/>
      <name val="Arial Narrow"/>
      <family val="2"/>
    </font>
    <font>
      <sz val="9"/>
      <color theme="2" tint="-0.499984740745262"/>
      <name val="Arial Narrow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0"/>
      <name val="Arial Narrow"/>
      <family val="2"/>
    </font>
    <font>
      <b/>
      <sz val="11"/>
      <name val="Arial Narrow"/>
      <family val="2"/>
    </font>
    <font>
      <sz val="11"/>
      <name val="Arial Narrow"/>
      <family val="2"/>
    </font>
    <font>
      <sz val="14"/>
      <name val="Cambria"/>
      <family val="1"/>
    </font>
    <font>
      <sz val="30"/>
      <name val="Arial Rounded MT Bold"/>
      <family val="2"/>
    </font>
    <font>
      <sz val="7"/>
      <name val="Arial Narrow"/>
      <family val="2"/>
    </font>
    <font>
      <b/>
      <sz val="12"/>
      <name val="Arial Narrow"/>
      <family val="2"/>
    </font>
    <font>
      <sz val="9"/>
      <name val="Arial Narrow"/>
      <family val="2"/>
    </font>
    <font>
      <sz val="10"/>
      <color theme="1" tint="0.499984740745262"/>
      <name val="Arial Narrow"/>
      <family val="2"/>
    </font>
    <font>
      <b/>
      <sz val="11"/>
      <color theme="1" tint="0.499984740745262"/>
      <name val="Arial Narrow"/>
      <family val="2"/>
    </font>
    <font>
      <sz val="22"/>
      <color theme="1" tint="0.499984740745262"/>
      <name val="Arial Rounded MT Bold"/>
      <family val="2"/>
    </font>
    <font>
      <sz val="11"/>
      <color theme="1" tint="0.499984740745262"/>
      <name val="Arial Narrow"/>
      <family val="2"/>
    </font>
    <font>
      <sz val="26"/>
      <color theme="1" tint="0.499984740745262"/>
      <name val="Arial Rounded MT Bold"/>
      <family val="2"/>
    </font>
    <font>
      <sz val="9"/>
      <color theme="1" tint="0.499984740745262"/>
      <name val="Arial Narrow"/>
      <family val="2"/>
    </font>
    <font>
      <sz val="8"/>
      <color theme="1" tint="0.499984740745262"/>
      <name val="Arial Narrow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2">
    <xf numFmtId="0" fontId="0" fillId="0" borderId="0"/>
    <xf numFmtId="0" fontId="13" fillId="0" borderId="0"/>
  </cellStyleXfs>
  <cellXfs count="356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3" fillId="0" borderId="0" xfId="0" applyFont="1" applyFill="1"/>
    <xf numFmtId="0" fontId="0" fillId="0" borderId="0" xfId="0" applyFill="1"/>
    <xf numFmtId="0" fontId="0" fillId="0" borderId="0" xfId="0" applyFill="1" applyAlignment="1">
      <alignment horizontal="right"/>
    </xf>
    <xf numFmtId="10" fontId="3" fillId="0" borderId="0" xfId="0" applyNumberFormat="1" applyFont="1" applyFill="1"/>
    <xf numFmtId="0" fontId="4" fillId="0" borderId="0" xfId="0" applyFont="1" applyFill="1"/>
    <xf numFmtId="0" fontId="5" fillId="0" borderId="2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left"/>
    </xf>
    <xf numFmtId="0" fontId="2" fillId="0" borderId="0" xfId="0" applyFont="1" applyFill="1"/>
    <xf numFmtId="0" fontId="5" fillId="0" borderId="4" xfId="0" applyFont="1" applyFill="1" applyBorder="1" applyAlignment="1">
      <alignment vertical="center"/>
    </xf>
    <xf numFmtId="0" fontId="8" fillId="0" borderId="7" xfId="0" applyFont="1" applyFill="1" applyBorder="1" applyAlignment="1"/>
    <xf numFmtId="0" fontId="5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right"/>
    </xf>
    <xf numFmtId="0" fontId="6" fillId="0" borderId="0" xfId="0" applyFont="1" applyFill="1" applyBorder="1" applyAlignment="1">
      <alignment horizontal="left"/>
    </xf>
    <xf numFmtId="0" fontId="5" fillId="0" borderId="7" xfId="0" applyFont="1" applyFill="1" applyBorder="1" applyAlignment="1">
      <alignment horizontal="left"/>
    </xf>
    <xf numFmtId="0" fontId="6" fillId="0" borderId="7" xfId="0" applyFont="1" applyFill="1" applyBorder="1" applyAlignment="1"/>
    <xf numFmtId="0" fontId="6" fillId="0" borderId="7" xfId="0" applyFont="1" applyFill="1" applyBorder="1" applyAlignment="1">
      <alignment vertical="top"/>
    </xf>
    <xf numFmtId="0" fontId="6" fillId="0" borderId="2" xfId="0" applyFont="1" applyFill="1" applyBorder="1" applyAlignment="1"/>
    <xf numFmtId="0" fontId="9" fillId="0" borderId="8" xfId="0" applyFont="1" applyFill="1" applyBorder="1" applyAlignment="1"/>
    <xf numFmtId="0" fontId="6" fillId="0" borderId="9" xfId="0" applyFont="1" applyFill="1" applyBorder="1" applyAlignment="1"/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right"/>
    </xf>
    <xf numFmtId="0" fontId="10" fillId="0" borderId="10" xfId="0" applyFont="1" applyFill="1" applyBorder="1" applyAlignment="1"/>
    <xf numFmtId="10" fontId="4" fillId="0" borderId="0" xfId="0" applyNumberFormat="1" applyFont="1" applyFill="1" applyAlignment="1">
      <alignment horizontal="center"/>
    </xf>
    <xf numFmtId="0" fontId="2" fillId="0" borderId="0" xfId="0" applyNumberFormat="1" applyFont="1" applyFill="1"/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vertical="center"/>
    </xf>
    <xf numFmtId="0" fontId="1" fillId="0" borderId="15" xfId="0" applyFont="1" applyFill="1" applyBorder="1" applyAlignment="1">
      <alignment vertical="center"/>
    </xf>
    <xf numFmtId="0" fontId="1" fillId="0" borderId="13" xfId="0" applyFont="1" applyFill="1" applyBorder="1" applyAlignment="1">
      <alignment vertical="center"/>
    </xf>
    <xf numFmtId="10" fontId="1" fillId="0" borderId="12" xfId="0" applyNumberFormat="1" applyFont="1" applyFill="1" applyBorder="1" applyAlignment="1">
      <alignment horizontal="center" vertical="center"/>
    </xf>
    <xf numFmtId="0" fontId="1" fillId="0" borderId="14" xfId="0" applyNumberFormat="1" applyFont="1" applyFill="1" applyBorder="1" applyAlignment="1">
      <alignment horizontal="center" vertical="center"/>
    </xf>
    <xf numFmtId="0" fontId="2" fillId="0" borderId="7" xfId="0" applyFont="1" applyFill="1" applyBorder="1"/>
    <xf numFmtId="0" fontId="1" fillId="0" borderId="16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0" fontId="1" fillId="0" borderId="16" xfId="0" applyNumberFormat="1" applyFont="1" applyFill="1" applyBorder="1" applyAlignment="1">
      <alignment horizontal="center" vertical="center"/>
    </xf>
    <xf numFmtId="0" fontId="1" fillId="0" borderId="7" xfId="0" applyNumberFormat="1" applyFont="1" applyFill="1" applyBorder="1" applyAlignment="1">
      <alignment horizontal="center" vertical="center"/>
    </xf>
    <xf numFmtId="0" fontId="11" fillId="0" borderId="0" xfId="0" applyFont="1" applyFill="1"/>
    <xf numFmtId="0" fontId="2" fillId="0" borderId="20" xfId="0" applyFont="1" applyFill="1" applyBorder="1" applyAlignment="1"/>
    <xf numFmtId="0" fontId="2" fillId="0" borderId="8" xfId="0" applyFont="1" applyFill="1" applyBorder="1" applyAlignment="1">
      <alignment horizontal="center"/>
    </xf>
    <xf numFmtId="0" fontId="12" fillId="0" borderId="0" xfId="0" applyFont="1" applyFill="1" applyBorder="1"/>
    <xf numFmtId="0" fontId="2" fillId="0" borderId="0" xfId="0" applyFont="1" applyFill="1" applyBorder="1" applyAlignment="1"/>
    <xf numFmtId="0" fontId="2" fillId="0" borderId="8" xfId="0" applyFont="1" applyFill="1" applyBorder="1" applyAlignment="1"/>
    <xf numFmtId="165" fontId="2" fillId="0" borderId="20" xfId="0" applyNumberFormat="1" applyFont="1" applyFill="1" applyBorder="1"/>
    <xf numFmtId="10" fontId="4" fillId="0" borderId="20" xfId="0" applyNumberFormat="1" applyFont="1" applyFill="1" applyBorder="1" applyAlignment="1">
      <alignment horizontal="center"/>
    </xf>
    <xf numFmtId="165" fontId="2" fillId="0" borderId="7" xfId="0" applyNumberFormat="1" applyFont="1" applyFill="1" applyBorder="1"/>
    <xf numFmtId="0" fontId="2" fillId="0" borderId="21" xfId="0" applyFont="1" applyFill="1" applyBorder="1" applyAlignment="1"/>
    <xf numFmtId="0" fontId="2" fillId="0" borderId="11" xfId="0" applyFont="1" applyFill="1" applyBorder="1" applyAlignment="1">
      <alignment horizontal="center"/>
    </xf>
    <xf numFmtId="0" fontId="2" fillId="0" borderId="9" xfId="0" applyFont="1" applyFill="1" applyBorder="1" applyAlignment="1"/>
    <xf numFmtId="0" fontId="2" fillId="0" borderId="10" xfId="0" applyFont="1" applyFill="1" applyBorder="1" applyAlignment="1"/>
    <xf numFmtId="0" fontId="2" fillId="0" borderId="11" xfId="0" applyFont="1" applyFill="1" applyBorder="1" applyAlignment="1"/>
    <xf numFmtId="165" fontId="2" fillId="0" borderId="21" xfId="0" applyNumberFormat="1" applyFont="1" applyFill="1" applyBorder="1"/>
    <xf numFmtId="10" fontId="4" fillId="0" borderId="21" xfId="0" applyNumberFormat="1" applyFont="1" applyFill="1" applyBorder="1" applyAlignment="1">
      <alignment horizontal="center"/>
    </xf>
    <xf numFmtId="165" fontId="2" fillId="0" borderId="9" xfId="0" applyNumberFormat="1" applyFont="1" applyFill="1" applyBorder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right"/>
    </xf>
    <xf numFmtId="0" fontId="2" fillId="0" borderId="0" xfId="0" applyFont="1" applyFill="1" applyBorder="1"/>
    <xf numFmtId="10" fontId="4" fillId="0" borderId="0" xfId="0" applyNumberFormat="1" applyFont="1" applyFill="1" applyBorder="1"/>
    <xf numFmtId="0" fontId="2" fillId="0" borderId="0" xfId="0" applyFont="1" applyFill="1" applyAlignment="1">
      <alignment horizontal="center"/>
    </xf>
    <xf numFmtId="10" fontId="6" fillId="0" borderId="0" xfId="0" applyNumberFormat="1" applyFont="1" applyFill="1" applyAlignment="1">
      <alignment horizontal="right"/>
    </xf>
    <xf numFmtId="10" fontId="5" fillId="0" borderId="0" xfId="0" applyNumberFormat="1" applyFont="1" applyFill="1" applyAlignment="1">
      <alignment horizontal="right"/>
    </xf>
    <xf numFmtId="10" fontId="14" fillId="0" borderId="1" xfId="0" applyNumberFormat="1" applyFont="1" applyFill="1" applyBorder="1" applyAlignment="1"/>
    <xf numFmtId="165" fontId="6" fillId="0" borderId="2" xfId="0" applyNumberFormat="1" applyFont="1" applyFill="1" applyBorder="1" applyAlignment="1"/>
    <xf numFmtId="0" fontId="6" fillId="0" borderId="7" xfId="0" applyFont="1" applyFill="1" applyBorder="1"/>
    <xf numFmtId="0" fontId="2" fillId="0" borderId="0" xfId="0" applyFont="1" applyFill="1" applyAlignment="1"/>
    <xf numFmtId="0" fontId="15" fillId="0" borderId="7" xfId="0" applyFont="1" applyFill="1" applyBorder="1"/>
    <xf numFmtId="0" fontId="2" fillId="0" borderId="10" xfId="0" applyFont="1" applyFill="1" applyBorder="1" applyAlignment="1">
      <alignment horizontal="center"/>
    </xf>
    <xf numFmtId="0" fontId="2" fillId="0" borderId="10" xfId="0" applyFont="1" applyFill="1" applyBorder="1"/>
    <xf numFmtId="165" fontId="16" fillId="0" borderId="1" xfId="0" applyNumberFormat="1" applyFont="1" applyFill="1" applyBorder="1" applyAlignment="1"/>
    <xf numFmtId="165" fontId="16" fillId="0" borderId="2" xfId="0" applyNumberFormat="1" applyFont="1" applyFill="1" applyBorder="1" applyAlignment="1"/>
    <xf numFmtId="0" fontId="4" fillId="0" borderId="0" xfId="0" applyFont="1" applyFill="1" applyBorder="1"/>
    <xf numFmtId="0" fontId="4" fillId="0" borderId="0" xfId="0" applyFont="1" applyFill="1" applyBorder="1" applyAlignment="1">
      <alignment horizontal="right"/>
    </xf>
    <xf numFmtId="0" fontId="4" fillId="0" borderId="0" xfId="0" applyFont="1" applyFill="1" applyAlignment="1">
      <alignment horizontal="right"/>
    </xf>
    <xf numFmtId="0" fontId="2" fillId="0" borderId="0" xfId="0" applyFont="1" applyFill="1" applyBorder="1" applyAlignment="1">
      <alignment horizontal="left"/>
    </xf>
    <xf numFmtId="0" fontId="17" fillId="0" borderId="0" xfId="0" applyFont="1" applyFill="1"/>
    <xf numFmtId="0" fontId="4" fillId="0" borderId="0" xfId="0" applyFont="1" applyFill="1" applyBorder="1" applyAlignment="1"/>
    <xf numFmtId="0" fontId="18" fillId="0" borderId="0" xfId="0" applyFont="1" applyFill="1" applyAlignment="1">
      <alignment horizontal="right"/>
    </xf>
    <xf numFmtId="0" fontId="19" fillId="0" borderId="0" xfId="0" applyFont="1" applyFill="1" applyBorder="1" applyAlignment="1">
      <alignment horizontal="center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43" fontId="0" fillId="0" borderId="0" xfId="0" applyNumberFormat="1"/>
    <xf numFmtId="14" fontId="0" fillId="0" borderId="0" xfId="0" applyNumberFormat="1"/>
    <xf numFmtId="0" fontId="6" fillId="0" borderId="2" xfId="0" quotePrefix="1" applyFont="1" applyFill="1" applyBorder="1" applyAlignment="1">
      <alignment horizontal="left"/>
    </xf>
    <xf numFmtId="0" fontId="0" fillId="0" borderId="0" xfId="0" applyFont="1" applyFill="1" applyBorder="1" applyAlignment="1">
      <alignment horizontal="left" vertical="center"/>
    </xf>
    <xf numFmtId="43" fontId="0" fillId="0" borderId="0" xfId="0" applyNumberFormat="1" applyFont="1" applyFill="1" applyBorder="1" applyAlignment="1">
      <alignment horizontal="left" vertical="center"/>
    </xf>
    <xf numFmtId="10" fontId="0" fillId="0" borderId="0" xfId="0" applyNumberFormat="1" applyFont="1" applyFill="1" applyBorder="1" applyAlignment="1">
      <alignment horizontal="left" vertical="center"/>
    </xf>
    <xf numFmtId="0" fontId="0" fillId="0" borderId="0" xfId="0" applyNumberFormat="1" applyFont="1" applyFill="1" applyBorder="1" applyAlignment="1">
      <alignment horizontal="left" vertical="center"/>
    </xf>
    <xf numFmtId="0" fontId="0" fillId="0" borderId="0" xfId="0" applyNumberFormat="1" applyFont="1" applyFill="1" applyAlignment="1">
      <alignment horizontal="left" vertical="center"/>
    </xf>
    <xf numFmtId="49" fontId="0" fillId="0" borderId="0" xfId="0" applyNumberFormat="1" applyFont="1" applyFill="1" applyBorder="1" applyAlignment="1">
      <alignment horizontal="left" vertical="center"/>
    </xf>
    <xf numFmtId="164" fontId="0" fillId="0" borderId="0" xfId="0" applyNumberFormat="1" applyFont="1" applyFill="1" applyBorder="1" applyAlignment="1">
      <alignment horizontal="left" vertical="center"/>
    </xf>
    <xf numFmtId="164" fontId="2" fillId="0" borderId="0" xfId="0" applyNumberFormat="1" applyFont="1" applyFill="1" applyBorder="1" applyAlignment="1">
      <alignment horizontal="left" vertical="center"/>
    </xf>
    <xf numFmtId="0" fontId="20" fillId="0" borderId="0" xfId="0" applyFont="1" applyFill="1" applyBorder="1" applyAlignment="1">
      <alignment horizontal="left" vertical="center"/>
    </xf>
    <xf numFmtId="0" fontId="20" fillId="0" borderId="0" xfId="0" applyNumberFormat="1" applyFont="1" applyFill="1" applyBorder="1" applyAlignment="1">
      <alignment horizontal="left" vertical="center"/>
    </xf>
    <xf numFmtId="164" fontId="20" fillId="0" borderId="0" xfId="0" applyNumberFormat="1" applyFont="1" applyFill="1" applyBorder="1" applyAlignment="1">
      <alignment horizontal="left" vertical="center"/>
    </xf>
    <xf numFmtId="49" fontId="20" fillId="0" borderId="0" xfId="0" applyNumberFormat="1" applyFont="1" applyFill="1" applyBorder="1" applyAlignment="1">
      <alignment horizontal="left" vertical="center"/>
    </xf>
    <xf numFmtId="43" fontId="20" fillId="0" borderId="0" xfId="0" applyNumberFormat="1" applyFont="1" applyFill="1" applyBorder="1" applyAlignment="1">
      <alignment horizontal="left" vertical="center"/>
    </xf>
    <xf numFmtId="10" fontId="20" fillId="0" borderId="0" xfId="0" applyNumberFormat="1" applyFont="1" applyFill="1" applyBorder="1" applyAlignment="1">
      <alignment horizontal="left" vertical="center"/>
    </xf>
    <xf numFmtId="0" fontId="20" fillId="0" borderId="0" xfId="0" applyNumberFormat="1" applyFont="1" applyFill="1" applyAlignment="1">
      <alignment horizontal="left" vertical="center"/>
    </xf>
    <xf numFmtId="0" fontId="0" fillId="2" borderId="0" xfId="0" applyFill="1"/>
    <xf numFmtId="0" fontId="2" fillId="2" borderId="0" xfId="0" applyFont="1" applyFill="1"/>
    <xf numFmtId="0" fontId="8" fillId="2" borderId="7" xfId="0" applyFont="1" applyFill="1" applyBorder="1" applyAlignment="1"/>
    <xf numFmtId="0" fontId="6" fillId="2" borderId="7" xfId="0" applyFont="1" applyFill="1" applyBorder="1" applyAlignment="1"/>
    <xf numFmtId="0" fontId="6" fillId="2" borderId="7" xfId="0" applyFont="1" applyFill="1" applyBorder="1" applyAlignment="1">
      <alignment vertical="top"/>
    </xf>
    <xf numFmtId="0" fontId="2" fillId="2" borderId="7" xfId="0" applyFont="1" applyFill="1" applyBorder="1"/>
    <xf numFmtId="0" fontId="12" fillId="2" borderId="0" xfId="0" applyFont="1" applyFill="1" applyBorder="1"/>
    <xf numFmtId="0" fontId="2" fillId="2" borderId="0" xfId="0" applyFont="1" applyFill="1" applyBorder="1"/>
    <xf numFmtId="10" fontId="14" fillId="2" borderId="1" xfId="0" applyNumberFormat="1" applyFont="1" applyFill="1" applyBorder="1" applyAlignment="1"/>
    <xf numFmtId="0" fontId="6" fillId="2" borderId="7" xfId="0" applyFont="1" applyFill="1" applyBorder="1"/>
    <xf numFmtId="0" fontId="15" fillId="2" borderId="7" xfId="0" applyFont="1" applyFill="1" applyBorder="1"/>
    <xf numFmtId="166" fontId="12" fillId="2" borderId="0" xfId="0" applyNumberFormat="1" applyFont="1" applyFill="1" applyBorder="1"/>
    <xf numFmtId="0" fontId="21" fillId="2" borderId="0" xfId="0" applyFont="1" applyFill="1"/>
    <xf numFmtId="0" fontId="20" fillId="2" borderId="0" xfId="0" applyFont="1" applyFill="1"/>
    <xf numFmtId="0" fontId="20" fillId="2" borderId="0" xfId="0" applyFont="1" applyFill="1" applyAlignment="1">
      <alignment horizontal="right"/>
    </xf>
    <xf numFmtId="10" fontId="21" fillId="2" borderId="0" xfId="0" applyNumberFormat="1" applyFont="1" applyFill="1"/>
    <xf numFmtId="0" fontId="14" fillId="2" borderId="0" xfId="0" applyFont="1" applyFill="1"/>
    <xf numFmtId="0" fontId="22" fillId="2" borderId="1" xfId="0" applyFont="1" applyFill="1" applyBorder="1" applyAlignment="1">
      <alignment horizontal="left" vertical="center"/>
    </xf>
    <xf numFmtId="0" fontId="23" fillId="2" borderId="2" xfId="0" applyFont="1" applyFill="1" applyBorder="1" applyAlignment="1">
      <alignment horizontal="center"/>
    </xf>
    <xf numFmtId="0" fontId="24" fillId="2" borderId="2" xfId="0" quotePrefix="1" applyFont="1" applyFill="1" applyBorder="1" applyAlignment="1">
      <alignment horizontal="left"/>
    </xf>
    <xf numFmtId="0" fontId="24" fillId="2" borderId="3" xfId="0" applyFont="1" applyFill="1" applyBorder="1" applyAlignment="1">
      <alignment horizontal="left"/>
    </xf>
    <xf numFmtId="0" fontId="12" fillId="2" borderId="0" xfId="0" applyFont="1" applyFill="1"/>
    <xf numFmtId="0" fontId="23" fillId="2" borderId="0" xfId="0" applyFont="1" applyFill="1" applyBorder="1" applyAlignment="1">
      <alignment horizontal="left"/>
    </xf>
    <xf numFmtId="0" fontId="23" fillId="2" borderId="0" xfId="0" applyFont="1" applyFill="1" applyBorder="1" applyAlignment="1">
      <alignment horizontal="center"/>
    </xf>
    <xf numFmtId="0" fontId="24" fillId="2" borderId="0" xfId="0" applyFont="1" applyFill="1" applyBorder="1" applyAlignment="1">
      <alignment horizontal="right"/>
    </xf>
    <xf numFmtId="0" fontId="24" fillId="2" borderId="0" xfId="0" applyFont="1" applyFill="1" applyBorder="1" applyAlignment="1">
      <alignment horizontal="left"/>
    </xf>
    <xf numFmtId="166" fontId="24" fillId="2" borderId="2" xfId="0" applyNumberFormat="1" applyFont="1" applyFill="1" applyBorder="1" applyAlignment="1"/>
    <xf numFmtId="0" fontId="22" fillId="2" borderId="0" xfId="0" applyFont="1" applyFill="1" applyAlignment="1">
      <alignment horizontal="left"/>
    </xf>
    <xf numFmtId="0" fontId="22" fillId="2" borderId="0" xfId="0" applyFont="1" applyFill="1" applyAlignment="1">
      <alignment horizontal="center"/>
    </xf>
    <xf numFmtId="0" fontId="12" fillId="2" borderId="0" xfId="0" applyFont="1" applyFill="1" applyAlignment="1">
      <alignment horizontal="right"/>
    </xf>
    <xf numFmtId="0" fontId="26" fillId="2" borderId="10" xfId="0" applyFont="1" applyFill="1" applyBorder="1" applyAlignment="1"/>
    <xf numFmtId="10" fontId="14" fillId="2" borderId="0" xfId="0" applyNumberFormat="1" applyFont="1" applyFill="1" applyAlignment="1">
      <alignment horizontal="center"/>
    </xf>
    <xf numFmtId="0" fontId="22" fillId="2" borderId="12" xfId="0" applyFont="1" applyFill="1" applyBorder="1" applyAlignment="1">
      <alignment horizontal="center" vertical="center"/>
    </xf>
    <xf numFmtId="0" fontId="22" fillId="2" borderId="13" xfId="0" applyFont="1" applyFill="1" applyBorder="1" applyAlignment="1">
      <alignment horizontal="center" vertical="center"/>
    </xf>
    <xf numFmtId="0" fontId="22" fillId="2" borderId="14" xfId="0" applyFont="1" applyFill="1" applyBorder="1" applyAlignment="1">
      <alignment vertical="center"/>
    </xf>
    <xf numFmtId="0" fontId="22" fillId="2" borderId="15" xfId="0" applyFont="1" applyFill="1" applyBorder="1" applyAlignment="1">
      <alignment vertical="center"/>
    </xf>
    <xf numFmtId="0" fontId="22" fillId="2" borderId="13" xfId="0" applyFont="1" applyFill="1" applyBorder="1" applyAlignment="1">
      <alignment vertical="center"/>
    </xf>
    <xf numFmtId="10" fontId="22" fillId="2" borderId="12" xfId="0" applyNumberFormat="1" applyFont="1" applyFill="1" applyBorder="1" applyAlignment="1">
      <alignment horizontal="center" vertical="center"/>
    </xf>
    <xf numFmtId="0" fontId="22" fillId="2" borderId="14" xfId="0" applyFont="1" applyFill="1" applyBorder="1" applyAlignment="1">
      <alignment horizontal="center" vertical="center"/>
    </xf>
    <xf numFmtId="0" fontId="22" fillId="2" borderId="16" xfId="0" applyFont="1" applyFill="1" applyBorder="1" applyAlignment="1">
      <alignment horizontal="center" vertical="center"/>
    </xf>
    <xf numFmtId="0" fontId="22" fillId="2" borderId="16" xfId="0" applyFont="1" applyFill="1" applyBorder="1" applyAlignment="1">
      <alignment vertical="center"/>
    </xf>
    <xf numFmtId="0" fontId="22" fillId="2" borderId="17" xfId="0" applyFont="1" applyFill="1" applyBorder="1" applyAlignment="1">
      <alignment horizontal="center" vertical="center"/>
    </xf>
    <xf numFmtId="0" fontId="22" fillId="2" borderId="18" xfId="0" applyFont="1" applyFill="1" applyBorder="1" applyAlignment="1">
      <alignment vertical="center"/>
    </xf>
    <xf numFmtId="0" fontId="22" fillId="2" borderId="19" xfId="0" applyFont="1" applyFill="1" applyBorder="1" applyAlignment="1">
      <alignment vertical="center"/>
    </xf>
    <xf numFmtId="0" fontId="22" fillId="2" borderId="17" xfId="0" applyFont="1" applyFill="1" applyBorder="1" applyAlignment="1">
      <alignment vertical="center"/>
    </xf>
    <xf numFmtId="10" fontId="22" fillId="2" borderId="16" xfId="0" applyNumberFormat="1" applyFont="1" applyFill="1" applyBorder="1" applyAlignment="1">
      <alignment horizontal="center" vertical="center"/>
    </xf>
    <xf numFmtId="0" fontId="22" fillId="2" borderId="7" xfId="0" applyFont="1" applyFill="1" applyBorder="1" applyAlignment="1">
      <alignment horizontal="center" vertical="center"/>
    </xf>
    <xf numFmtId="0" fontId="27" fillId="2" borderId="0" xfId="0" applyFont="1" applyFill="1"/>
    <xf numFmtId="167" fontId="12" fillId="2" borderId="20" xfId="0" applyNumberFormat="1" applyFont="1" applyFill="1" applyBorder="1" applyAlignment="1"/>
    <xf numFmtId="166" fontId="12" fillId="2" borderId="20" xfId="0" applyNumberFormat="1" applyFont="1" applyFill="1" applyBorder="1" applyAlignment="1"/>
    <xf numFmtId="0" fontId="12" fillId="2" borderId="8" xfId="0" applyFont="1" applyFill="1" applyBorder="1" applyAlignment="1">
      <alignment horizontal="center"/>
    </xf>
    <xf numFmtId="0" fontId="12" fillId="2" borderId="0" xfId="0" applyFont="1" applyFill="1" applyBorder="1" applyAlignment="1"/>
    <xf numFmtId="0" fontId="12" fillId="2" borderId="8" xfId="0" applyFont="1" applyFill="1" applyBorder="1" applyAlignment="1"/>
    <xf numFmtId="165" fontId="12" fillId="2" borderId="20" xfId="0" applyNumberFormat="1" applyFont="1" applyFill="1" applyBorder="1"/>
    <xf numFmtId="10" fontId="14" fillId="2" borderId="20" xfId="0" applyNumberFormat="1" applyFont="1" applyFill="1" applyBorder="1" applyAlignment="1">
      <alignment horizontal="center"/>
    </xf>
    <xf numFmtId="165" fontId="12" fillId="2" borderId="7" xfId="0" applyNumberFormat="1" applyFont="1" applyFill="1" applyBorder="1"/>
    <xf numFmtId="0" fontId="12" fillId="2" borderId="21" xfId="0" applyFont="1" applyFill="1" applyBorder="1" applyAlignment="1"/>
    <xf numFmtId="0" fontId="12" fillId="2" borderId="11" xfId="0" applyFont="1" applyFill="1" applyBorder="1" applyAlignment="1">
      <alignment horizontal="center"/>
    </xf>
    <xf numFmtId="0" fontId="12" fillId="2" borderId="9" xfId="0" applyFont="1" applyFill="1" applyBorder="1" applyAlignment="1"/>
    <xf numFmtId="0" fontId="12" fillId="2" borderId="10" xfId="0" applyFont="1" applyFill="1" applyBorder="1" applyAlignment="1"/>
    <xf numFmtId="0" fontId="12" fillId="2" borderId="11" xfId="0" applyFont="1" applyFill="1" applyBorder="1" applyAlignment="1"/>
    <xf numFmtId="165" fontId="12" fillId="2" borderId="21" xfId="0" applyNumberFormat="1" applyFont="1" applyFill="1" applyBorder="1"/>
    <xf numFmtId="10" fontId="14" fillId="2" borderId="21" xfId="0" applyNumberFormat="1" applyFont="1" applyFill="1" applyBorder="1" applyAlignment="1">
      <alignment horizontal="center"/>
    </xf>
    <xf numFmtId="165" fontId="12" fillId="2" borderId="9" xfId="0" applyNumberFormat="1" applyFont="1" applyFill="1" applyBorder="1"/>
    <xf numFmtId="0" fontId="12" fillId="2" borderId="0" xfId="0" applyFont="1" applyFill="1" applyBorder="1" applyAlignment="1">
      <alignment horizontal="center"/>
    </xf>
    <xf numFmtId="0" fontId="12" fillId="2" borderId="0" xfId="0" applyFont="1" applyFill="1" applyBorder="1" applyAlignment="1">
      <alignment horizontal="right"/>
    </xf>
    <xf numFmtId="10" fontId="14" fillId="2" borderId="0" xfId="0" applyNumberFormat="1" applyFont="1" applyFill="1" applyBorder="1"/>
    <xf numFmtId="0" fontId="12" fillId="2" borderId="0" xfId="0" applyFont="1" applyFill="1" applyAlignment="1">
      <alignment horizontal="center"/>
    </xf>
    <xf numFmtId="10" fontId="24" fillId="2" borderId="0" xfId="0" applyNumberFormat="1" applyFont="1" applyFill="1" applyAlignment="1">
      <alignment horizontal="right"/>
    </xf>
    <xf numFmtId="10" fontId="23" fillId="2" borderId="0" xfId="0" applyNumberFormat="1" applyFont="1" applyFill="1" applyAlignment="1">
      <alignment horizontal="right"/>
    </xf>
    <xf numFmtId="165" fontId="24" fillId="2" borderId="2" xfId="0" applyNumberFormat="1" applyFont="1" applyFill="1" applyBorder="1" applyAlignment="1"/>
    <xf numFmtId="0" fontId="12" fillId="2" borderId="0" xfId="0" applyFont="1" applyFill="1" applyAlignment="1"/>
    <xf numFmtId="0" fontId="12" fillId="2" borderId="10" xfId="0" applyFont="1" applyFill="1" applyBorder="1" applyAlignment="1">
      <alignment horizontal="center"/>
    </xf>
    <xf numFmtId="0" fontId="12" fillId="2" borderId="10" xfId="0" applyFont="1" applyFill="1" applyBorder="1"/>
    <xf numFmtId="165" fontId="28" fillId="2" borderId="1" xfId="0" applyNumberFormat="1" applyFont="1" applyFill="1" applyBorder="1" applyAlignment="1"/>
    <xf numFmtId="165" fontId="28" fillId="2" borderId="2" xfId="0" applyNumberFormat="1" applyFont="1" applyFill="1" applyBorder="1" applyAlignment="1"/>
    <xf numFmtId="0" fontId="14" fillId="2" borderId="0" xfId="0" applyFont="1" applyFill="1" applyBorder="1"/>
    <xf numFmtId="0" fontId="14" fillId="2" borderId="0" xfId="0" applyFont="1" applyFill="1" applyBorder="1" applyAlignment="1">
      <alignment horizontal="right"/>
    </xf>
    <xf numFmtId="0" fontId="14" fillId="2" borderId="0" xfId="0" applyFont="1" applyFill="1" applyAlignment="1">
      <alignment horizontal="right"/>
    </xf>
    <xf numFmtId="0" fontId="12" fillId="2" borderId="0" xfId="0" applyFont="1" applyFill="1" applyBorder="1" applyAlignment="1">
      <alignment horizontal="left"/>
    </xf>
    <xf numFmtId="0" fontId="14" fillId="2" borderId="0" xfId="0" applyFont="1" applyFill="1" applyBorder="1" applyAlignment="1"/>
    <xf numFmtId="0" fontId="29" fillId="2" borderId="0" xfId="0" applyFont="1" applyFill="1" applyBorder="1" applyAlignment="1">
      <alignment horizontal="center"/>
    </xf>
    <xf numFmtId="0" fontId="30" fillId="2" borderId="0" xfId="0" applyFont="1" applyFill="1"/>
    <xf numFmtId="0" fontId="31" fillId="2" borderId="4" xfId="0" applyFont="1" applyFill="1" applyBorder="1" applyAlignment="1">
      <alignment vertical="center"/>
    </xf>
    <xf numFmtId="0" fontId="31" fillId="2" borderId="7" xfId="0" applyFont="1" applyFill="1" applyBorder="1" applyAlignment="1">
      <alignment horizontal="left"/>
    </xf>
    <xf numFmtId="0" fontId="33" fillId="2" borderId="7" xfId="0" applyFont="1" applyFill="1" applyBorder="1" applyAlignment="1"/>
    <xf numFmtId="0" fontId="34" fillId="2" borderId="8" xfId="0" applyFont="1" applyFill="1" applyBorder="1" applyAlignment="1"/>
    <xf numFmtId="0" fontId="33" fillId="2" borderId="9" xfId="0" applyFont="1" applyFill="1" applyBorder="1" applyAlignment="1"/>
    <xf numFmtId="0" fontId="21" fillId="3" borderId="0" xfId="0" applyFont="1" applyFill="1"/>
    <xf numFmtId="0" fontId="20" fillId="3" borderId="0" xfId="0" applyFont="1" applyFill="1"/>
    <xf numFmtId="0" fontId="20" fillId="3" borderId="0" xfId="0" applyFont="1" applyFill="1" applyAlignment="1">
      <alignment horizontal="right"/>
    </xf>
    <xf numFmtId="10" fontId="21" fillId="3" borderId="0" xfId="0" applyNumberFormat="1" applyFont="1" applyFill="1"/>
    <xf numFmtId="0" fontId="0" fillId="3" borderId="0" xfId="0" applyFill="1"/>
    <xf numFmtId="0" fontId="14" fillId="3" borderId="0" xfId="0" applyFont="1" applyFill="1"/>
    <xf numFmtId="0" fontId="22" fillId="3" borderId="1" xfId="0" applyFont="1" applyFill="1" applyBorder="1" applyAlignment="1">
      <alignment horizontal="left" vertical="center"/>
    </xf>
    <xf numFmtId="0" fontId="23" fillId="3" borderId="2" xfId="0" applyFont="1" applyFill="1" applyBorder="1" applyAlignment="1">
      <alignment horizontal="center"/>
    </xf>
    <xf numFmtId="0" fontId="24" fillId="3" borderId="2" xfId="0" quotePrefix="1" applyFont="1" applyFill="1" applyBorder="1" applyAlignment="1">
      <alignment horizontal="left"/>
    </xf>
    <xf numFmtId="0" fontId="24" fillId="3" borderId="3" xfId="0" applyFont="1" applyFill="1" applyBorder="1" applyAlignment="1">
      <alignment horizontal="left"/>
    </xf>
    <xf numFmtId="0" fontId="30" fillId="3" borderId="0" xfId="0" applyFont="1" applyFill="1"/>
    <xf numFmtId="0" fontId="31" fillId="3" borderId="4" xfId="0" applyFont="1" applyFill="1" applyBorder="1" applyAlignment="1">
      <alignment vertical="center"/>
    </xf>
    <xf numFmtId="0" fontId="8" fillId="3" borderId="7" xfId="0" applyFont="1" applyFill="1" applyBorder="1" applyAlignment="1"/>
    <xf numFmtId="0" fontId="23" fillId="3" borderId="0" xfId="0" applyFont="1" applyFill="1" applyBorder="1" applyAlignment="1">
      <alignment horizontal="left"/>
    </xf>
    <xf numFmtId="0" fontId="23" fillId="3" borderId="0" xfId="0" applyFont="1" applyFill="1" applyBorder="1" applyAlignment="1">
      <alignment horizontal="center"/>
    </xf>
    <xf numFmtId="0" fontId="24" fillId="3" borderId="0" xfId="0" applyFont="1" applyFill="1" applyBorder="1" applyAlignment="1">
      <alignment horizontal="right"/>
    </xf>
    <xf numFmtId="0" fontId="24" fillId="3" borderId="0" xfId="0" applyFont="1" applyFill="1" applyBorder="1" applyAlignment="1">
      <alignment horizontal="left"/>
    </xf>
    <xf numFmtId="0" fontId="31" fillId="3" borderId="7" xfId="0" applyFont="1" applyFill="1" applyBorder="1" applyAlignment="1">
      <alignment horizontal="left"/>
    </xf>
    <xf numFmtId="0" fontId="33" fillId="3" borderId="7" xfId="0" applyFont="1" applyFill="1" applyBorder="1" applyAlignment="1"/>
    <xf numFmtId="0" fontId="6" fillId="3" borderId="7" xfId="0" applyFont="1" applyFill="1" applyBorder="1" applyAlignment="1"/>
    <xf numFmtId="0" fontId="6" fillId="3" borderId="7" xfId="0" applyFont="1" applyFill="1" applyBorder="1" applyAlignment="1">
      <alignment vertical="top"/>
    </xf>
    <xf numFmtId="166" fontId="24" fillId="3" borderId="2" xfId="0" applyNumberFormat="1" applyFont="1" applyFill="1" applyBorder="1" applyAlignment="1"/>
    <xf numFmtId="0" fontId="34" fillId="3" borderId="8" xfId="0" applyFont="1" applyFill="1" applyBorder="1" applyAlignment="1"/>
    <xf numFmtId="0" fontId="33" fillId="3" borderId="9" xfId="0" applyFont="1" applyFill="1" applyBorder="1" applyAlignment="1"/>
    <xf numFmtId="0" fontId="22" fillId="3" borderId="0" xfId="0" applyFont="1" applyFill="1" applyAlignment="1">
      <alignment horizontal="left"/>
    </xf>
    <xf numFmtId="0" fontId="22" fillId="3" borderId="0" xfId="0" applyFont="1" applyFill="1" applyAlignment="1">
      <alignment horizontal="center"/>
    </xf>
    <xf numFmtId="0" fontId="12" fillId="3" borderId="0" xfId="0" applyFont="1" applyFill="1" applyAlignment="1">
      <alignment horizontal="right"/>
    </xf>
    <xf numFmtId="0" fontId="12" fillId="3" borderId="0" xfId="0" applyFont="1" applyFill="1"/>
    <xf numFmtId="0" fontId="26" fillId="3" borderId="10" xfId="0" applyFont="1" applyFill="1" applyBorder="1" applyAlignment="1"/>
    <xf numFmtId="10" fontId="14" fillId="3" borderId="0" xfId="0" applyNumberFormat="1" applyFont="1" applyFill="1" applyAlignment="1">
      <alignment horizontal="center"/>
    </xf>
    <xf numFmtId="0" fontId="2" fillId="3" borderId="0" xfId="0" applyFont="1" applyFill="1"/>
    <xf numFmtId="0" fontId="22" fillId="3" borderId="12" xfId="0" applyFont="1" applyFill="1" applyBorder="1" applyAlignment="1">
      <alignment horizontal="center" vertical="center"/>
    </xf>
    <xf numFmtId="0" fontId="22" fillId="3" borderId="13" xfId="0" applyFont="1" applyFill="1" applyBorder="1" applyAlignment="1">
      <alignment horizontal="center" vertical="center"/>
    </xf>
    <xf numFmtId="0" fontId="22" fillId="3" borderId="14" xfId="0" applyFont="1" applyFill="1" applyBorder="1" applyAlignment="1">
      <alignment vertical="center"/>
    </xf>
    <xf numFmtId="0" fontId="22" fillId="3" borderId="15" xfId="0" applyFont="1" applyFill="1" applyBorder="1" applyAlignment="1">
      <alignment vertical="center"/>
    </xf>
    <xf numFmtId="0" fontId="22" fillId="3" borderId="13" xfId="0" applyFont="1" applyFill="1" applyBorder="1" applyAlignment="1">
      <alignment vertical="center"/>
    </xf>
    <xf numFmtId="10" fontId="22" fillId="3" borderId="12" xfId="0" applyNumberFormat="1" applyFont="1" applyFill="1" applyBorder="1" applyAlignment="1">
      <alignment horizontal="center" vertical="center"/>
    </xf>
    <xf numFmtId="0" fontId="22" fillId="3" borderId="14" xfId="0" applyFont="1" applyFill="1" applyBorder="1" applyAlignment="1">
      <alignment horizontal="center" vertical="center"/>
    </xf>
    <xf numFmtId="0" fontId="2" fillId="3" borderId="7" xfId="0" applyFont="1" applyFill="1" applyBorder="1"/>
    <xf numFmtId="0" fontId="22" fillId="3" borderId="16" xfId="0" applyFont="1" applyFill="1" applyBorder="1" applyAlignment="1">
      <alignment horizontal="center" vertical="center"/>
    </xf>
    <xf numFmtId="0" fontId="22" fillId="3" borderId="16" xfId="0" applyFont="1" applyFill="1" applyBorder="1" applyAlignment="1">
      <alignment vertical="center"/>
    </xf>
    <xf numFmtId="0" fontId="22" fillId="3" borderId="17" xfId="0" applyFont="1" applyFill="1" applyBorder="1" applyAlignment="1">
      <alignment horizontal="center" vertical="center"/>
    </xf>
    <xf numFmtId="0" fontId="22" fillId="3" borderId="18" xfId="0" applyFont="1" applyFill="1" applyBorder="1" applyAlignment="1">
      <alignment vertical="center"/>
    </xf>
    <xf numFmtId="0" fontId="22" fillId="3" borderId="19" xfId="0" applyFont="1" applyFill="1" applyBorder="1" applyAlignment="1">
      <alignment vertical="center"/>
    </xf>
    <xf numFmtId="0" fontId="22" fillId="3" borderId="17" xfId="0" applyFont="1" applyFill="1" applyBorder="1" applyAlignment="1">
      <alignment vertical="center"/>
    </xf>
    <xf numFmtId="10" fontId="22" fillId="3" borderId="16" xfId="0" applyNumberFormat="1" applyFont="1" applyFill="1" applyBorder="1" applyAlignment="1">
      <alignment horizontal="center" vertical="center"/>
    </xf>
    <xf numFmtId="0" fontId="22" fillId="3" borderId="7" xfId="0" applyFont="1" applyFill="1" applyBorder="1" applyAlignment="1">
      <alignment horizontal="center" vertical="center"/>
    </xf>
    <xf numFmtId="0" fontId="27" fillId="3" borderId="0" xfId="0" applyFont="1" applyFill="1"/>
    <xf numFmtId="167" fontId="12" fillId="3" borderId="20" xfId="0" applyNumberFormat="1" applyFont="1" applyFill="1" applyBorder="1" applyAlignment="1"/>
    <xf numFmtId="166" fontId="12" fillId="3" borderId="20" xfId="0" applyNumberFormat="1" applyFont="1" applyFill="1" applyBorder="1" applyAlignment="1"/>
    <xf numFmtId="0" fontId="12" fillId="3" borderId="8" xfId="0" applyFont="1" applyFill="1" applyBorder="1" applyAlignment="1">
      <alignment horizontal="center"/>
    </xf>
    <xf numFmtId="166" fontId="12" fillId="3" borderId="0" xfId="0" applyNumberFormat="1" applyFont="1" applyFill="1" applyBorder="1"/>
    <xf numFmtId="0" fontId="12" fillId="3" borderId="0" xfId="0" applyFont="1" applyFill="1" applyBorder="1" applyAlignment="1"/>
    <xf numFmtId="0" fontId="12" fillId="3" borderId="8" xfId="0" applyFont="1" applyFill="1" applyBorder="1" applyAlignment="1"/>
    <xf numFmtId="165" fontId="12" fillId="3" borderId="20" xfId="0" applyNumberFormat="1" applyFont="1" applyFill="1" applyBorder="1"/>
    <xf numFmtId="10" fontId="14" fillId="3" borderId="20" xfId="0" applyNumberFormat="1" applyFont="1" applyFill="1" applyBorder="1" applyAlignment="1">
      <alignment horizontal="center"/>
    </xf>
    <xf numFmtId="165" fontId="12" fillId="3" borderId="7" xfId="0" applyNumberFormat="1" applyFont="1" applyFill="1" applyBorder="1"/>
    <xf numFmtId="0" fontId="12" fillId="3" borderId="21" xfId="0" applyFont="1" applyFill="1" applyBorder="1" applyAlignment="1"/>
    <xf numFmtId="0" fontId="12" fillId="3" borderId="11" xfId="0" applyFont="1" applyFill="1" applyBorder="1" applyAlignment="1">
      <alignment horizontal="center"/>
    </xf>
    <xf numFmtId="0" fontId="12" fillId="3" borderId="9" xfId="0" applyFont="1" applyFill="1" applyBorder="1" applyAlignment="1"/>
    <xf numFmtId="0" fontId="12" fillId="3" borderId="10" xfId="0" applyFont="1" applyFill="1" applyBorder="1" applyAlignment="1"/>
    <xf numFmtId="0" fontId="12" fillId="3" borderId="11" xfId="0" applyFont="1" applyFill="1" applyBorder="1" applyAlignment="1"/>
    <xf numFmtId="165" fontId="12" fillId="3" borderId="21" xfId="0" applyNumberFormat="1" applyFont="1" applyFill="1" applyBorder="1"/>
    <xf numFmtId="10" fontId="14" fillId="3" borderId="21" xfId="0" applyNumberFormat="1" applyFont="1" applyFill="1" applyBorder="1" applyAlignment="1">
      <alignment horizontal="center"/>
    </xf>
    <xf numFmtId="165" fontId="12" fillId="3" borderId="9" xfId="0" applyNumberFormat="1" applyFont="1" applyFill="1" applyBorder="1"/>
    <xf numFmtId="0" fontId="12" fillId="3" borderId="0" xfId="0" applyFont="1" applyFill="1" applyBorder="1" applyAlignment="1">
      <alignment horizontal="center"/>
    </xf>
    <xf numFmtId="0" fontId="12" fillId="3" borderId="0" xfId="0" applyFont="1" applyFill="1" applyBorder="1" applyAlignment="1">
      <alignment horizontal="right"/>
    </xf>
    <xf numFmtId="0" fontId="12" fillId="3" borderId="0" xfId="0" applyFont="1" applyFill="1" applyBorder="1"/>
    <xf numFmtId="10" fontId="14" fillId="3" borderId="0" xfId="0" applyNumberFormat="1" applyFont="1" applyFill="1" applyBorder="1"/>
    <xf numFmtId="0" fontId="12" fillId="3" borderId="0" xfId="0" applyFont="1" applyFill="1" applyAlignment="1">
      <alignment horizontal="center"/>
    </xf>
    <xf numFmtId="10" fontId="24" fillId="3" borderId="0" xfId="0" applyNumberFormat="1" applyFont="1" applyFill="1" applyAlignment="1">
      <alignment horizontal="right"/>
    </xf>
    <xf numFmtId="10" fontId="23" fillId="3" borderId="0" xfId="0" applyNumberFormat="1" applyFont="1" applyFill="1" applyAlignment="1">
      <alignment horizontal="right"/>
    </xf>
    <xf numFmtId="10" fontId="14" fillId="3" borderId="1" xfId="0" applyNumberFormat="1" applyFont="1" applyFill="1" applyBorder="1" applyAlignment="1"/>
    <xf numFmtId="165" fontId="24" fillId="3" borderId="2" xfId="0" applyNumberFormat="1" applyFont="1" applyFill="1" applyBorder="1" applyAlignment="1"/>
    <xf numFmtId="0" fontId="6" fillId="3" borderId="7" xfId="0" applyFont="1" applyFill="1" applyBorder="1"/>
    <xf numFmtId="0" fontId="12" fillId="3" borderId="0" xfId="0" applyFont="1" applyFill="1" applyAlignment="1"/>
    <xf numFmtId="0" fontId="15" fillId="3" borderId="7" xfId="0" applyFont="1" applyFill="1" applyBorder="1"/>
    <xf numFmtId="0" fontId="12" fillId="3" borderId="10" xfId="0" applyFont="1" applyFill="1" applyBorder="1" applyAlignment="1">
      <alignment horizontal="center"/>
    </xf>
    <xf numFmtId="0" fontId="12" fillId="3" borderId="10" xfId="0" applyFont="1" applyFill="1" applyBorder="1"/>
    <xf numFmtId="165" fontId="28" fillId="3" borderId="1" xfId="0" applyNumberFormat="1" applyFont="1" applyFill="1" applyBorder="1" applyAlignment="1"/>
    <xf numFmtId="165" fontId="28" fillId="3" borderId="2" xfId="0" applyNumberFormat="1" applyFont="1" applyFill="1" applyBorder="1" applyAlignment="1"/>
    <xf numFmtId="0" fontId="14" fillId="3" borderId="0" xfId="0" applyFont="1" applyFill="1" applyBorder="1"/>
    <xf numFmtId="0" fontId="14" fillId="3" borderId="0" xfId="0" applyFont="1" applyFill="1" applyBorder="1" applyAlignment="1">
      <alignment horizontal="right"/>
    </xf>
    <xf numFmtId="0" fontId="14" fillId="3" borderId="0" xfId="0" applyFont="1" applyFill="1" applyAlignment="1">
      <alignment horizontal="right"/>
    </xf>
    <xf numFmtId="0" fontId="2" fillId="3" borderId="0" xfId="0" applyFont="1" applyFill="1" applyBorder="1"/>
    <xf numFmtId="0" fontId="12" fillId="3" borderId="0" xfId="0" applyFont="1" applyFill="1" applyBorder="1" applyAlignment="1">
      <alignment horizontal="left"/>
    </xf>
    <xf numFmtId="0" fontId="14" fillId="3" borderId="0" xfId="0" applyFont="1" applyFill="1" applyBorder="1" applyAlignment="1"/>
    <xf numFmtId="0" fontId="29" fillId="3" borderId="0" xfId="0" applyFont="1" applyFill="1" applyBorder="1" applyAlignment="1">
      <alignment horizontal="center"/>
    </xf>
    <xf numFmtId="0" fontId="30" fillId="0" borderId="0" xfId="0" applyFont="1" applyFill="1"/>
    <xf numFmtId="10" fontId="36" fillId="0" borderId="0" xfId="0" applyNumberFormat="1" applyFont="1" applyFill="1" applyAlignment="1">
      <alignment horizontal="right"/>
    </xf>
    <xf numFmtId="0" fontId="36" fillId="0" borderId="0" xfId="0" applyFont="1" applyFill="1" applyAlignment="1">
      <alignment horizontal="right"/>
    </xf>
    <xf numFmtId="10" fontId="36" fillId="2" borderId="0" xfId="0" applyNumberFormat="1" applyFont="1" applyFill="1" applyAlignment="1">
      <alignment horizontal="right"/>
    </xf>
    <xf numFmtId="0" fontId="36" fillId="2" borderId="0" xfId="0" applyFont="1" applyFill="1" applyAlignment="1">
      <alignment horizontal="right"/>
    </xf>
    <xf numFmtId="10" fontId="36" fillId="3" borderId="0" xfId="0" applyNumberFormat="1" applyFont="1" applyFill="1" applyAlignment="1">
      <alignment horizontal="right"/>
    </xf>
    <xf numFmtId="0" fontId="36" fillId="3" borderId="0" xfId="0" applyFont="1" applyFill="1" applyAlignment="1">
      <alignment horizontal="right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41" fontId="0" fillId="0" borderId="0" xfId="0" applyNumberFormat="1"/>
    <xf numFmtId="0" fontId="37" fillId="0" borderId="0" xfId="0" applyFont="1" applyAlignment="1">
      <alignment horizontal="left"/>
    </xf>
    <xf numFmtId="0" fontId="38" fillId="0" borderId="0" xfId="0" applyNumberFormat="1" applyFont="1" applyFill="1" applyBorder="1" applyAlignment="1">
      <alignment horizontal="left" vertical="center"/>
    </xf>
    <xf numFmtId="0" fontId="38" fillId="0" borderId="0" xfId="0" applyFont="1" applyFill="1" applyBorder="1" applyAlignment="1">
      <alignment horizontal="left" vertical="center"/>
    </xf>
    <xf numFmtId="49" fontId="38" fillId="0" borderId="0" xfId="0" applyNumberFormat="1" applyFont="1" applyFill="1" applyBorder="1" applyAlignment="1">
      <alignment horizontal="left" vertical="center"/>
    </xf>
    <xf numFmtId="43" fontId="38" fillId="0" borderId="0" xfId="0" applyNumberFormat="1" applyFont="1" applyFill="1" applyBorder="1" applyAlignment="1">
      <alignment horizontal="left" vertical="center"/>
    </xf>
    <xf numFmtId="0" fontId="0" fillId="0" borderId="0" xfId="0" applyAlignment="1">
      <alignment horizontal="right"/>
    </xf>
    <xf numFmtId="0" fontId="35" fillId="0" borderId="22" xfId="0" applyFont="1" applyFill="1" applyBorder="1" applyAlignment="1">
      <alignment horizontal="center"/>
    </xf>
    <xf numFmtId="0" fontId="35" fillId="0" borderId="23" xfId="0" applyFont="1" applyFill="1" applyBorder="1" applyAlignment="1">
      <alignment horizontal="center"/>
    </xf>
    <xf numFmtId="165" fontId="6" fillId="0" borderId="1" xfId="0" applyNumberFormat="1" applyFont="1" applyFill="1" applyBorder="1" applyAlignment="1">
      <alignment horizontal="right"/>
    </xf>
    <xf numFmtId="165" fontId="6" fillId="0" borderId="3" xfId="0" applyNumberFormat="1" applyFont="1" applyFill="1" applyBorder="1" applyAlignment="1">
      <alignment horizontal="right"/>
    </xf>
    <xf numFmtId="4" fontId="2" fillId="0" borderId="2" xfId="0" applyNumberFormat="1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32" fillId="0" borderId="8" xfId="0" applyFont="1" applyFill="1" applyBorder="1" applyAlignment="1">
      <alignment horizontal="center" vertical="center"/>
    </xf>
    <xf numFmtId="164" fontId="6" fillId="0" borderId="2" xfId="0" applyNumberFormat="1" applyFont="1" applyFill="1" applyBorder="1" applyAlignment="1">
      <alignment horizontal="left"/>
    </xf>
    <xf numFmtId="164" fontId="6" fillId="0" borderId="3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166" fontId="25" fillId="2" borderId="5" xfId="0" applyNumberFormat="1" applyFont="1" applyFill="1" applyBorder="1" applyAlignment="1">
      <alignment horizontal="center" vertical="center"/>
    </xf>
    <xf numFmtId="166" fontId="25" fillId="2" borderId="6" xfId="0" applyNumberFormat="1" applyFont="1" applyFill="1" applyBorder="1" applyAlignment="1">
      <alignment horizontal="center" vertical="center"/>
    </xf>
    <xf numFmtId="166" fontId="25" fillId="2" borderId="0" xfId="0" applyNumberFormat="1" applyFont="1" applyFill="1" applyBorder="1" applyAlignment="1">
      <alignment horizontal="center" vertical="center"/>
    </xf>
    <xf numFmtId="166" fontId="25" fillId="2" borderId="8" xfId="0" applyNumberFormat="1" applyFont="1" applyFill="1" applyBorder="1" applyAlignment="1">
      <alignment horizontal="center" vertical="center"/>
    </xf>
    <xf numFmtId="0" fontId="32" fillId="2" borderId="8" xfId="0" applyFont="1" applyFill="1" applyBorder="1" applyAlignment="1">
      <alignment horizontal="center" vertical="center"/>
    </xf>
    <xf numFmtId="164" fontId="24" fillId="2" borderId="2" xfId="0" applyNumberFormat="1" applyFont="1" applyFill="1" applyBorder="1" applyAlignment="1">
      <alignment horizontal="left"/>
    </xf>
    <xf numFmtId="164" fontId="24" fillId="2" borderId="3" xfId="0" applyNumberFormat="1" applyFont="1" applyFill="1" applyBorder="1" applyAlignment="1">
      <alignment horizontal="left"/>
    </xf>
    <xf numFmtId="166" fontId="12" fillId="2" borderId="0" xfId="0" applyNumberFormat="1" applyFont="1" applyFill="1" applyBorder="1" applyAlignment="1">
      <alignment horizontal="center" vertical="center"/>
    </xf>
    <xf numFmtId="166" fontId="12" fillId="2" borderId="8" xfId="0" applyNumberFormat="1" applyFont="1" applyFill="1" applyBorder="1" applyAlignment="1">
      <alignment horizontal="center" vertical="center"/>
    </xf>
    <xf numFmtId="166" fontId="24" fillId="2" borderId="0" xfId="0" applyNumberFormat="1" applyFont="1" applyFill="1" applyBorder="1" applyAlignment="1">
      <alignment horizontal="center" vertical="center"/>
    </xf>
    <xf numFmtId="166" fontId="24" fillId="2" borderId="8" xfId="0" applyNumberFormat="1" applyFont="1" applyFill="1" applyBorder="1" applyAlignment="1">
      <alignment horizontal="center" vertical="center"/>
    </xf>
    <xf numFmtId="166" fontId="24" fillId="2" borderId="10" xfId="0" applyNumberFormat="1" applyFont="1" applyFill="1" applyBorder="1" applyAlignment="1">
      <alignment horizontal="center" vertical="center"/>
    </xf>
    <xf numFmtId="166" fontId="24" fillId="2" borderId="11" xfId="0" applyNumberFormat="1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/>
    </xf>
    <xf numFmtId="165" fontId="24" fillId="2" borderId="1" xfId="0" applyNumberFormat="1" applyFont="1" applyFill="1" applyBorder="1" applyAlignment="1">
      <alignment horizontal="right"/>
    </xf>
    <xf numFmtId="165" fontId="24" fillId="2" borderId="3" xfId="0" applyNumberFormat="1" applyFont="1" applyFill="1" applyBorder="1" applyAlignment="1">
      <alignment horizontal="right"/>
    </xf>
    <xf numFmtId="4" fontId="12" fillId="2" borderId="2" xfId="0" applyNumberFormat="1" applyFont="1" applyFill="1" applyBorder="1" applyAlignment="1">
      <alignment horizontal="center"/>
    </xf>
    <xf numFmtId="166" fontId="35" fillId="2" borderId="22" xfId="0" applyNumberFormat="1" applyFont="1" applyFill="1" applyBorder="1" applyAlignment="1">
      <alignment horizontal="center"/>
    </xf>
    <xf numFmtId="166" fontId="35" fillId="2" borderId="23" xfId="0" applyNumberFormat="1" applyFont="1" applyFill="1" applyBorder="1" applyAlignment="1">
      <alignment horizontal="center"/>
    </xf>
    <xf numFmtId="166" fontId="25" fillId="3" borderId="5" xfId="0" applyNumberFormat="1" applyFont="1" applyFill="1" applyBorder="1" applyAlignment="1">
      <alignment horizontal="center" vertical="center"/>
    </xf>
    <xf numFmtId="166" fontId="25" fillId="3" borderId="6" xfId="0" applyNumberFormat="1" applyFont="1" applyFill="1" applyBorder="1" applyAlignment="1">
      <alignment horizontal="center" vertical="center"/>
    </xf>
    <xf numFmtId="166" fontId="25" fillId="3" borderId="0" xfId="0" applyNumberFormat="1" applyFont="1" applyFill="1" applyBorder="1" applyAlignment="1">
      <alignment horizontal="center" vertical="center"/>
    </xf>
    <xf numFmtId="166" fontId="25" fillId="3" borderId="8" xfId="0" applyNumberFormat="1" applyFont="1" applyFill="1" applyBorder="1" applyAlignment="1">
      <alignment horizontal="center" vertical="center"/>
    </xf>
    <xf numFmtId="0" fontId="32" fillId="3" borderId="8" xfId="0" applyFont="1" applyFill="1" applyBorder="1" applyAlignment="1">
      <alignment horizontal="center" vertical="center"/>
    </xf>
    <xf numFmtId="164" fontId="24" fillId="3" borderId="2" xfId="0" applyNumberFormat="1" applyFont="1" applyFill="1" applyBorder="1" applyAlignment="1">
      <alignment horizontal="left"/>
    </xf>
    <xf numFmtId="164" fontId="24" fillId="3" borderId="3" xfId="0" applyNumberFormat="1" applyFont="1" applyFill="1" applyBorder="1" applyAlignment="1">
      <alignment horizontal="left"/>
    </xf>
    <xf numFmtId="166" fontId="12" fillId="3" borderId="0" xfId="0" applyNumberFormat="1" applyFont="1" applyFill="1" applyBorder="1" applyAlignment="1">
      <alignment horizontal="center" vertical="center"/>
    </xf>
    <xf numFmtId="166" fontId="12" fillId="3" borderId="8" xfId="0" applyNumberFormat="1" applyFont="1" applyFill="1" applyBorder="1" applyAlignment="1">
      <alignment horizontal="center" vertical="center"/>
    </xf>
    <xf numFmtId="166" fontId="24" fillId="3" borderId="0" xfId="0" applyNumberFormat="1" applyFont="1" applyFill="1" applyBorder="1" applyAlignment="1">
      <alignment horizontal="center" vertical="center"/>
    </xf>
    <xf numFmtId="166" fontId="24" fillId="3" borderId="8" xfId="0" applyNumberFormat="1" applyFont="1" applyFill="1" applyBorder="1" applyAlignment="1">
      <alignment horizontal="center" vertical="center"/>
    </xf>
    <xf numFmtId="166" fontId="24" fillId="3" borderId="10" xfId="0" applyNumberFormat="1" applyFont="1" applyFill="1" applyBorder="1" applyAlignment="1">
      <alignment horizontal="center" vertical="center"/>
    </xf>
    <xf numFmtId="166" fontId="24" fillId="3" borderId="11" xfId="0" applyNumberFormat="1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/>
    </xf>
    <xf numFmtId="165" fontId="24" fillId="3" borderId="1" xfId="0" applyNumberFormat="1" applyFont="1" applyFill="1" applyBorder="1" applyAlignment="1">
      <alignment horizontal="right"/>
    </xf>
    <xf numFmtId="165" fontId="24" fillId="3" borderId="3" xfId="0" applyNumberFormat="1" applyFont="1" applyFill="1" applyBorder="1" applyAlignment="1">
      <alignment horizontal="right"/>
    </xf>
    <xf numFmtId="166" fontId="35" fillId="3" borderId="22" xfId="0" applyNumberFormat="1" applyFont="1" applyFill="1" applyBorder="1" applyAlignment="1">
      <alignment horizontal="center"/>
    </xf>
    <xf numFmtId="166" fontId="35" fillId="3" borderId="23" xfId="0" applyNumberFormat="1" applyFont="1" applyFill="1" applyBorder="1" applyAlignment="1">
      <alignment horizontal="center"/>
    </xf>
    <xf numFmtId="4" fontId="12" fillId="3" borderId="2" xfId="0" applyNumberFormat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74">
    <dxf>
      <font>
        <i/>
      </font>
    </dxf>
    <dxf>
      <font>
        <i/>
      </font>
    </dxf>
    <dxf>
      <font>
        <i/>
      </font>
    </dxf>
    <dxf>
      <font>
        <color rgb="FF9C0006"/>
      </font>
      <fill>
        <patternFill>
          <bgColor rgb="FFFFC7CE"/>
        </patternFill>
      </fill>
    </dxf>
    <dxf>
      <font>
        <i/>
      </font>
    </dxf>
    <dxf>
      <font>
        <i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3" formatCode="_(* #,##0_);_(* \(#,##0\);_(* &quot;-&quot;_);_(@_)"/>
    </dxf>
    <dxf>
      <numFmt numFmtId="33" formatCode="_(* #,##0_);_(* \(#,##0\);_(* &quot;-&quot;_);_(@_)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font>
        <i/>
      </font>
    </dxf>
    <dxf>
      <font>
        <b val="0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14" formatCode="0.00%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14" formatCode="0.00%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164" formatCode="dd/mm/yyyy;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border diagonalDown="0">
        <left/>
        <top style="double">
          <color auto="1"/>
        </top>
      </border>
    </dxf>
  </dxfs>
  <tableStyles count="1" defaultTableStyle="TableStyleMedium2" defaultPivotStyle="PivotStyleMedium9">
    <tableStyle name="Table Style 1" pivot="0" count="1">
      <tableStyleElement type="totalRow" dxfId="7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643778</xdr:colOff>
      <xdr:row>40</xdr:row>
      <xdr:rowOff>0</xdr:rowOff>
    </xdr:from>
    <xdr:to>
      <xdr:col>7</xdr:col>
      <xdr:colOff>0</xdr:colOff>
      <xdr:row>46</xdr:row>
      <xdr:rowOff>77880</xdr:rowOff>
    </xdr:to>
    <xdr:sp macro="" textlink="">
      <xdr:nvSpPr>
        <xdr:cNvPr id="6" name="TextBox 5"/>
        <xdr:cNvSpPr txBox="1"/>
      </xdr:nvSpPr>
      <xdr:spPr>
        <a:xfrm>
          <a:off x="1797984" y="6062382"/>
          <a:ext cx="2695575" cy="101917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299195</xdr:colOff>
      <xdr:row>66</xdr:row>
      <xdr:rowOff>19052</xdr:rowOff>
    </xdr:from>
    <xdr:to>
      <xdr:col>7</xdr:col>
      <xdr:colOff>309840</xdr:colOff>
      <xdr:row>71</xdr:row>
      <xdr:rowOff>1682</xdr:rowOff>
    </xdr:to>
    <xdr:sp macro="" textlink="">
      <xdr:nvSpPr>
        <xdr:cNvPr id="7" name="Rounded Rectangle 6"/>
        <xdr:cNvSpPr/>
      </xdr:nvSpPr>
      <xdr:spPr>
        <a:xfrm>
          <a:off x="2450724" y="10193993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66</xdr:row>
      <xdr:rowOff>0</xdr:rowOff>
    </xdr:from>
    <xdr:to>
      <xdr:col>5</xdr:col>
      <xdr:colOff>203946</xdr:colOff>
      <xdr:row>70</xdr:row>
      <xdr:rowOff>5043</xdr:rowOff>
    </xdr:to>
    <xdr:sp macro="" textlink="">
      <xdr:nvSpPr>
        <xdr:cNvPr id="8" name="Rectangle 7"/>
        <xdr:cNvSpPr/>
      </xdr:nvSpPr>
      <xdr:spPr>
        <a:xfrm>
          <a:off x="145676" y="10174941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643778</xdr:colOff>
      <xdr:row>78</xdr:row>
      <xdr:rowOff>0</xdr:rowOff>
    </xdr:from>
    <xdr:to>
      <xdr:col>7</xdr:col>
      <xdr:colOff>0</xdr:colOff>
      <xdr:row>84</xdr:row>
      <xdr:rowOff>77880</xdr:rowOff>
    </xdr:to>
    <xdr:sp macro="" textlink="">
      <xdr:nvSpPr>
        <xdr:cNvPr id="12" name="TextBox 11"/>
        <xdr:cNvSpPr txBox="1"/>
      </xdr:nvSpPr>
      <xdr:spPr>
        <a:xfrm>
          <a:off x="1796303" y="6067425"/>
          <a:ext cx="2689972" cy="992280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C</a:t>
          </a: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chemeClr val="tx1">
                  <a:alpha val="20000"/>
                </a:schemeClr>
              </a:solidFill>
              <a:effectLst/>
              <a:uLnTx/>
              <a:uFillTx/>
              <a:latin typeface="Stencil" panose="040409050D0802020404" pitchFamily="82" charset="0"/>
            </a:rPr>
            <a:t>OP</a:t>
          </a: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Y</a:t>
          </a:r>
        </a:p>
      </xdr:txBody>
    </xdr:sp>
    <xdr:clientData/>
  </xdr:twoCellAnchor>
  <xdr:twoCellAnchor>
    <xdr:from>
      <xdr:col>5</xdr:col>
      <xdr:colOff>299195</xdr:colOff>
      <xdr:row>104</xdr:row>
      <xdr:rowOff>19052</xdr:rowOff>
    </xdr:from>
    <xdr:to>
      <xdr:col>7</xdr:col>
      <xdr:colOff>309840</xdr:colOff>
      <xdr:row>109</xdr:row>
      <xdr:rowOff>1682</xdr:rowOff>
    </xdr:to>
    <xdr:sp macro="" textlink="">
      <xdr:nvSpPr>
        <xdr:cNvPr id="13" name="Rounded Rectangle 12"/>
        <xdr:cNvSpPr/>
      </xdr:nvSpPr>
      <xdr:spPr>
        <a:xfrm>
          <a:off x="2451845" y="10229852"/>
          <a:ext cx="2344270" cy="725580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104</xdr:row>
      <xdr:rowOff>0</xdr:rowOff>
    </xdr:from>
    <xdr:to>
      <xdr:col>5</xdr:col>
      <xdr:colOff>203946</xdr:colOff>
      <xdr:row>108</xdr:row>
      <xdr:rowOff>5043</xdr:rowOff>
    </xdr:to>
    <xdr:sp macro="" textlink="">
      <xdr:nvSpPr>
        <xdr:cNvPr id="14" name="Rectangle 13"/>
        <xdr:cNvSpPr/>
      </xdr:nvSpPr>
      <xdr:spPr>
        <a:xfrm>
          <a:off x="142875" y="10210800"/>
          <a:ext cx="2213721" cy="538443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152398</xdr:colOff>
      <xdr:row>28</xdr:row>
      <xdr:rowOff>19052</xdr:rowOff>
    </xdr:from>
    <xdr:to>
      <xdr:col>7</xdr:col>
      <xdr:colOff>19048</xdr:colOff>
      <xdr:row>33</xdr:row>
      <xdr:rowOff>9526</xdr:rowOff>
    </xdr:to>
    <xdr:sp macro="" textlink="">
      <xdr:nvSpPr>
        <xdr:cNvPr id="9" name="Rounded Rectangle 8"/>
        <xdr:cNvSpPr/>
      </xdr:nvSpPr>
      <xdr:spPr>
        <a:xfrm>
          <a:off x="2457448" y="4257677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28</xdr:row>
      <xdr:rowOff>0</xdr:rowOff>
    </xdr:from>
    <xdr:to>
      <xdr:col>5</xdr:col>
      <xdr:colOff>57149</xdr:colOff>
      <xdr:row>32</xdr:row>
      <xdr:rowOff>9526</xdr:rowOff>
    </xdr:to>
    <xdr:sp macro="" textlink="">
      <xdr:nvSpPr>
        <xdr:cNvPr id="10" name="Rectangle 9"/>
        <xdr:cNvSpPr/>
      </xdr:nvSpPr>
      <xdr:spPr>
        <a:xfrm>
          <a:off x="152400" y="4238625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kerja\BANK%20EXP\BARU\DB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p\Desktop\Share\rekap%20pembukuan%202023\1-Hitung%20FP%20Keluar%20Januari%202023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p\Desktop\Share\REKAP%20PEMBUKUAN%202022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ktop-sji3eq0\rekap%20pembukuan%20pajak%202023\3-REKAP%20PEMBUKUAN%20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"/>
      <sheetName val="Sheet2"/>
      <sheetName val="Sheet3"/>
    </sheetNames>
    <sheetDataSet>
      <sheetData sheetId="0"/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voice"/>
      <sheetName val="Hitung FP Keluar"/>
    </sheetNames>
    <sheetDataSet>
      <sheetData sheetId="0">
        <row r="2">
          <cell r="D2" t="str">
            <v>AM</v>
          </cell>
        </row>
        <row r="4">
          <cell r="D4">
            <v>44928</v>
          </cell>
        </row>
        <row r="6">
          <cell r="D6" t="str">
            <v>KO 0502</v>
          </cell>
        </row>
        <row r="8">
          <cell r="D8" t="str">
            <v>C</v>
          </cell>
        </row>
        <row r="10">
          <cell r="D10" t="str">
            <v/>
          </cell>
        </row>
        <row r="11">
          <cell r="D11" t="str">
            <v/>
          </cell>
        </row>
        <row r="12">
          <cell r="D12">
            <v>2</v>
          </cell>
        </row>
        <row r="13">
          <cell r="D13" t="str">
            <v/>
          </cell>
        </row>
        <row r="40">
          <cell r="D40" t="str">
            <v>AM</v>
          </cell>
        </row>
        <row r="42">
          <cell r="D42">
            <v>44928</v>
          </cell>
        </row>
        <row r="44">
          <cell r="D44" t="str">
            <v>KO 0502</v>
          </cell>
        </row>
        <row r="46">
          <cell r="D46" t="str">
            <v>C</v>
          </cell>
        </row>
        <row r="48">
          <cell r="D48" t="str">
            <v/>
          </cell>
        </row>
        <row r="49">
          <cell r="D49" t="str">
            <v/>
          </cell>
        </row>
        <row r="50">
          <cell r="D50">
            <v>2</v>
          </cell>
        </row>
        <row r="51">
          <cell r="D51" t="str">
            <v/>
          </cell>
        </row>
        <row r="52">
          <cell r="D52">
            <v>0</v>
          </cell>
        </row>
        <row r="53">
          <cell r="D53">
            <v>0</v>
          </cell>
        </row>
        <row r="54">
          <cell r="D54">
            <v>0</v>
          </cell>
        </row>
        <row r="55">
          <cell r="D55">
            <v>0</v>
          </cell>
        </row>
        <row r="56">
          <cell r="D56">
            <v>0</v>
          </cell>
        </row>
        <row r="57">
          <cell r="D57">
            <v>0</v>
          </cell>
        </row>
        <row r="58">
          <cell r="D58">
            <v>0</v>
          </cell>
        </row>
        <row r="59">
          <cell r="D59">
            <v>0</v>
          </cell>
        </row>
        <row r="60">
          <cell r="D60">
            <v>0</v>
          </cell>
        </row>
        <row r="61">
          <cell r="D61">
            <v>0</v>
          </cell>
        </row>
        <row r="62">
          <cell r="D62">
            <v>0</v>
          </cell>
        </row>
        <row r="63">
          <cell r="D63">
            <v>0</v>
          </cell>
        </row>
        <row r="78">
          <cell r="D78" t="str">
            <v>AM</v>
          </cell>
        </row>
        <row r="80">
          <cell r="D80">
            <v>44928</v>
          </cell>
        </row>
        <row r="82">
          <cell r="D82" t="str">
            <v>KO 0502</v>
          </cell>
        </row>
        <row r="84">
          <cell r="D84" t="str">
            <v>C</v>
          </cell>
        </row>
        <row r="86">
          <cell r="D86" t="str">
            <v/>
          </cell>
        </row>
        <row r="87">
          <cell r="D87" t="str">
            <v/>
          </cell>
        </row>
        <row r="88">
          <cell r="D88">
            <v>2</v>
          </cell>
        </row>
        <row r="89">
          <cell r="D89" t="str">
            <v/>
          </cell>
        </row>
        <row r="90">
          <cell r="D90">
            <v>0</v>
          </cell>
        </row>
        <row r="91">
          <cell r="D91">
            <v>0</v>
          </cell>
        </row>
        <row r="92">
          <cell r="D92">
            <v>0</v>
          </cell>
        </row>
        <row r="93">
          <cell r="D93">
            <v>0</v>
          </cell>
        </row>
        <row r="94">
          <cell r="D94">
            <v>0</v>
          </cell>
        </row>
        <row r="95">
          <cell r="D95">
            <v>0</v>
          </cell>
        </row>
        <row r="96">
          <cell r="D96">
            <v>0</v>
          </cell>
        </row>
        <row r="97">
          <cell r="D97">
            <v>0</v>
          </cell>
        </row>
        <row r="98">
          <cell r="D98">
            <v>0</v>
          </cell>
        </row>
        <row r="99">
          <cell r="D99">
            <v>0</v>
          </cell>
        </row>
        <row r="100">
          <cell r="D100">
            <v>0</v>
          </cell>
        </row>
        <row r="101">
          <cell r="D101">
            <v>0</v>
          </cell>
        </row>
        <row r="116">
          <cell r="D116" t="str">
            <v>AM</v>
          </cell>
        </row>
        <row r="118">
          <cell r="D118">
            <v>44928</v>
          </cell>
        </row>
        <row r="120">
          <cell r="D120" t="str">
            <v>KO 0507</v>
          </cell>
        </row>
        <row r="122">
          <cell r="D122" t="str">
            <v>C</v>
          </cell>
        </row>
        <row r="124">
          <cell r="D124">
            <v>2</v>
          </cell>
        </row>
        <row r="154">
          <cell r="D154" t="str">
            <v>AM</v>
          </cell>
        </row>
        <row r="156">
          <cell r="D156">
            <v>44928</v>
          </cell>
        </row>
        <row r="158">
          <cell r="D158" t="str">
            <v>KO 0507</v>
          </cell>
        </row>
        <row r="160">
          <cell r="D160" t="str">
            <v>C</v>
          </cell>
        </row>
        <row r="162">
          <cell r="D162">
            <v>2</v>
          </cell>
        </row>
        <row r="163">
          <cell r="D163">
            <v>0</v>
          </cell>
        </row>
        <row r="164">
          <cell r="D164">
            <v>0</v>
          </cell>
        </row>
        <row r="165">
          <cell r="D165">
            <v>0</v>
          </cell>
        </row>
        <row r="166">
          <cell r="D166">
            <v>0</v>
          </cell>
        </row>
        <row r="167">
          <cell r="D167">
            <v>0</v>
          </cell>
        </row>
        <row r="168">
          <cell r="D168">
            <v>0</v>
          </cell>
        </row>
        <row r="169">
          <cell r="D169">
            <v>0</v>
          </cell>
        </row>
        <row r="170">
          <cell r="D170">
            <v>0</v>
          </cell>
        </row>
        <row r="171">
          <cell r="D171">
            <v>0</v>
          </cell>
        </row>
        <row r="172">
          <cell r="D172">
            <v>0</v>
          </cell>
        </row>
        <row r="173">
          <cell r="D173">
            <v>0</v>
          </cell>
        </row>
        <row r="174">
          <cell r="D174">
            <v>0</v>
          </cell>
        </row>
        <row r="175">
          <cell r="D175">
            <v>0</v>
          </cell>
        </row>
        <row r="176">
          <cell r="D176">
            <v>0</v>
          </cell>
        </row>
        <row r="177">
          <cell r="D177">
            <v>0</v>
          </cell>
        </row>
        <row r="192">
          <cell r="D192" t="str">
            <v>AM</v>
          </cell>
        </row>
        <row r="194">
          <cell r="D194">
            <v>44928</v>
          </cell>
        </row>
        <row r="196">
          <cell r="D196" t="str">
            <v>KO 0507</v>
          </cell>
        </row>
        <row r="198">
          <cell r="D198" t="str">
            <v>C</v>
          </cell>
        </row>
        <row r="200">
          <cell r="D200">
            <v>2</v>
          </cell>
        </row>
        <row r="201">
          <cell r="D201">
            <v>0</v>
          </cell>
        </row>
        <row r="202">
          <cell r="D202">
            <v>0</v>
          </cell>
        </row>
        <row r="203">
          <cell r="D203">
            <v>0</v>
          </cell>
        </row>
        <row r="204">
          <cell r="D204">
            <v>0</v>
          </cell>
        </row>
        <row r="205">
          <cell r="D205">
            <v>0</v>
          </cell>
        </row>
        <row r="206">
          <cell r="D206">
            <v>0</v>
          </cell>
        </row>
        <row r="207">
          <cell r="D207">
            <v>0</v>
          </cell>
        </row>
        <row r="208">
          <cell r="D208">
            <v>0</v>
          </cell>
        </row>
        <row r="209">
          <cell r="D209">
            <v>0</v>
          </cell>
        </row>
        <row r="210">
          <cell r="D210">
            <v>0</v>
          </cell>
        </row>
        <row r="211">
          <cell r="D211">
            <v>0</v>
          </cell>
        </row>
        <row r="212">
          <cell r="D212">
            <v>0</v>
          </cell>
        </row>
        <row r="213">
          <cell r="D213">
            <v>0</v>
          </cell>
        </row>
        <row r="214">
          <cell r="D214">
            <v>0</v>
          </cell>
        </row>
        <row r="215">
          <cell r="D215">
            <v>0</v>
          </cell>
        </row>
        <row r="230">
          <cell r="D230" t="str">
            <v>AM</v>
          </cell>
        </row>
        <row r="232">
          <cell r="D232">
            <v>44931</v>
          </cell>
        </row>
        <row r="234">
          <cell r="D234" t="str">
            <v>KO 0521</v>
          </cell>
        </row>
        <row r="236">
          <cell r="D236" t="str">
            <v>C</v>
          </cell>
        </row>
        <row r="238">
          <cell r="D238">
            <v>1</v>
          </cell>
        </row>
        <row r="239">
          <cell r="D239">
            <v>1</v>
          </cell>
        </row>
        <row r="240">
          <cell r="D240">
            <v>2</v>
          </cell>
        </row>
        <row r="241">
          <cell r="D241">
            <v>1</v>
          </cell>
        </row>
        <row r="242">
          <cell r="D242" t="str">
            <v/>
          </cell>
        </row>
        <row r="243">
          <cell r="D243" t="str">
            <v/>
          </cell>
        </row>
        <row r="244">
          <cell r="D244" t="str">
            <v/>
          </cell>
        </row>
        <row r="268">
          <cell r="D268" t="str">
            <v>AM</v>
          </cell>
        </row>
        <row r="270">
          <cell r="D270">
            <v>44931</v>
          </cell>
        </row>
        <row r="272">
          <cell r="D272" t="str">
            <v>KO 0521</v>
          </cell>
        </row>
        <row r="274">
          <cell r="D274" t="str">
            <v>C</v>
          </cell>
        </row>
        <row r="276">
          <cell r="D276">
            <v>1</v>
          </cell>
        </row>
        <row r="277">
          <cell r="D277">
            <v>1</v>
          </cell>
        </row>
        <row r="278">
          <cell r="D278">
            <v>2</v>
          </cell>
        </row>
        <row r="279">
          <cell r="D279">
            <v>1</v>
          </cell>
        </row>
        <row r="280">
          <cell r="D280" t="str">
            <v/>
          </cell>
        </row>
        <row r="281">
          <cell r="D281" t="str">
            <v/>
          </cell>
        </row>
        <row r="282">
          <cell r="D282" t="str">
            <v/>
          </cell>
        </row>
        <row r="283">
          <cell r="D283">
            <v>0</v>
          </cell>
        </row>
        <row r="284">
          <cell r="D284">
            <v>0</v>
          </cell>
        </row>
        <row r="285">
          <cell r="D285">
            <v>0</v>
          </cell>
        </row>
        <row r="286">
          <cell r="D286">
            <v>0</v>
          </cell>
        </row>
        <row r="287">
          <cell r="D287">
            <v>0</v>
          </cell>
        </row>
        <row r="288">
          <cell r="D288">
            <v>0</v>
          </cell>
        </row>
        <row r="289">
          <cell r="D289">
            <v>0</v>
          </cell>
        </row>
        <row r="290">
          <cell r="D290">
            <v>0</v>
          </cell>
        </row>
        <row r="291">
          <cell r="D291">
            <v>0</v>
          </cell>
        </row>
        <row r="306">
          <cell r="D306" t="str">
            <v>AM</v>
          </cell>
        </row>
        <row r="308">
          <cell r="D308">
            <v>44931</v>
          </cell>
        </row>
        <row r="310">
          <cell r="D310" t="str">
            <v>KO 0521</v>
          </cell>
        </row>
        <row r="312">
          <cell r="D312" t="str">
            <v>C</v>
          </cell>
        </row>
        <row r="314">
          <cell r="D314">
            <v>1</v>
          </cell>
        </row>
        <row r="315">
          <cell r="D315">
            <v>1</v>
          </cell>
        </row>
        <row r="316">
          <cell r="D316">
            <v>2</v>
          </cell>
        </row>
        <row r="317">
          <cell r="D317">
            <v>1</v>
          </cell>
        </row>
        <row r="318">
          <cell r="D318" t="str">
            <v/>
          </cell>
        </row>
        <row r="319">
          <cell r="D319" t="str">
            <v/>
          </cell>
        </row>
        <row r="320">
          <cell r="D320" t="str">
            <v/>
          </cell>
        </row>
        <row r="321">
          <cell r="D321">
            <v>0</v>
          </cell>
        </row>
        <row r="322">
          <cell r="D322">
            <v>0</v>
          </cell>
        </row>
        <row r="323">
          <cell r="D323">
            <v>0</v>
          </cell>
        </row>
        <row r="324">
          <cell r="D324">
            <v>0</v>
          </cell>
        </row>
        <row r="325">
          <cell r="D325">
            <v>0</v>
          </cell>
        </row>
        <row r="326">
          <cell r="D326">
            <v>0</v>
          </cell>
        </row>
        <row r="327">
          <cell r="D327">
            <v>0</v>
          </cell>
        </row>
        <row r="328">
          <cell r="D328">
            <v>0</v>
          </cell>
        </row>
        <row r="329">
          <cell r="D329">
            <v>0</v>
          </cell>
        </row>
        <row r="344">
          <cell r="D344" t="str">
            <v>AM</v>
          </cell>
        </row>
        <row r="346">
          <cell r="D346">
            <v>44931</v>
          </cell>
        </row>
        <row r="348">
          <cell r="D348" t="str">
            <v>KO 0560</v>
          </cell>
        </row>
        <row r="350">
          <cell r="D350" t="str">
            <v>C</v>
          </cell>
        </row>
        <row r="352">
          <cell r="D352">
            <v>5</v>
          </cell>
        </row>
        <row r="353">
          <cell r="D353">
            <v>1</v>
          </cell>
        </row>
        <row r="354">
          <cell r="D354">
            <v>1</v>
          </cell>
        </row>
        <row r="355">
          <cell r="D355">
            <v>1</v>
          </cell>
        </row>
        <row r="382">
          <cell r="D382" t="str">
            <v>AM</v>
          </cell>
        </row>
        <row r="384">
          <cell r="D384">
            <v>44931</v>
          </cell>
        </row>
        <row r="386">
          <cell r="D386" t="str">
            <v>KO 0560</v>
          </cell>
        </row>
        <row r="388">
          <cell r="D388" t="str">
            <v>C</v>
          </cell>
        </row>
        <row r="390">
          <cell r="D390">
            <v>5</v>
          </cell>
        </row>
        <row r="391">
          <cell r="D391">
            <v>1</v>
          </cell>
        </row>
        <row r="392">
          <cell r="D392">
            <v>1</v>
          </cell>
        </row>
        <row r="393">
          <cell r="D393">
            <v>1</v>
          </cell>
        </row>
        <row r="394">
          <cell r="D394">
            <v>0</v>
          </cell>
        </row>
        <row r="395">
          <cell r="D395">
            <v>0</v>
          </cell>
        </row>
        <row r="396">
          <cell r="D396">
            <v>0</v>
          </cell>
        </row>
        <row r="397">
          <cell r="D397">
            <v>0</v>
          </cell>
        </row>
        <row r="398">
          <cell r="D398">
            <v>0</v>
          </cell>
        </row>
        <row r="399">
          <cell r="D399">
            <v>0</v>
          </cell>
        </row>
        <row r="400">
          <cell r="D400">
            <v>0</v>
          </cell>
        </row>
        <row r="401">
          <cell r="D401">
            <v>0</v>
          </cell>
        </row>
        <row r="402">
          <cell r="D402">
            <v>0</v>
          </cell>
        </row>
        <row r="403">
          <cell r="D403">
            <v>0</v>
          </cell>
        </row>
        <row r="404">
          <cell r="D404">
            <v>0</v>
          </cell>
        </row>
        <row r="405">
          <cell r="D405">
            <v>0</v>
          </cell>
        </row>
        <row r="420">
          <cell r="D420" t="str">
            <v>AM</v>
          </cell>
        </row>
        <row r="422">
          <cell r="D422">
            <v>44931</v>
          </cell>
        </row>
        <row r="424">
          <cell r="D424" t="str">
            <v>KO 0560</v>
          </cell>
        </row>
        <row r="426">
          <cell r="D426" t="str">
            <v>C</v>
          </cell>
        </row>
        <row r="428">
          <cell r="D428">
            <v>5</v>
          </cell>
        </row>
        <row r="429">
          <cell r="D429">
            <v>1</v>
          </cell>
        </row>
        <row r="430">
          <cell r="D430">
            <v>1</v>
          </cell>
        </row>
        <row r="431">
          <cell r="D431">
            <v>1</v>
          </cell>
        </row>
        <row r="432">
          <cell r="D432">
            <v>0</v>
          </cell>
        </row>
        <row r="433">
          <cell r="D433">
            <v>0</v>
          </cell>
        </row>
        <row r="434">
          <cell r="D434">
            <v>0</v>
          </cell>
        </row>
        <row r="435">
          <cell r="D435">
            <v>0</v>
          </cell>
        </row>
        <row r="436">
          <cell r="D436">
            <v>0</v>
          </cell>
        </row>
        <row r="437">
          <cell r="D437">
            <v>0</v>
          </cell>
        </row>
        <row r="438">
          <cell r="D438">
            <v>0</v>
          </cell>
        </row>
        <row r="439">
          <cell r="D439">
            <v>0</v>
          </cell>
        </row>
        <row r="440">
          <cell r="D440">
            <v>0</v>
          </cell>
        </row>
        <row r="441">
          <cell r="D441">
            <v>0</v>
          </cell>
        </row>
        <row r="442">
          <cell r="D442">
            <v>0</v>
          </cell>
        </row>
        <row r="443">
          <cell r="D443">
            <v>0</v>
          </cell>
        </row>
        <row r="458">
          <cell r="D458" t="str">
            <v>AM</v>
          </cell>
        </row>
        <row r="460">
          <cell r="D460">
            <v>44931</v>
          </cell>
        </row>
        <row r="462">
          <cell r="D462" t="str">
            <v>KO 2859</v>
          </cell>
        </row>
        <row r="464">
          <cell r="D464" t="str">
            <v>C</v>
          </cell>
        </row>
        <row r="466">
          <cell r="D466" t="str">
            <v/>
          </cell>
        </row>
        <row r="467">
          <cell r="D467" t="str">
            <v/>
          </cell>
        </row>
        <row r="468">
          <cell r="D468" t="str">
            <v/>
          </cell>
        </row>
        <row r="469">
          <cell r="D469" t="str">
            <v/>
          </cell>
        </row>
        <row r="496">
          <cell r="D496" t="str">
            <v>AM</v>
          </cell>
        </row>
        <row r="498">
          <cell r="D498">
            <v>44931</v>
          </cell>
        </row>
        <row r="500">
          <cell r="D500" t="str">
            <v>KO 2859</v>
          </cell>
        </row>
        <row r="502">
          <cell r="D502" t="str">
            <v>C</v>
          </cell>
        </row>
        <row r="504">
          <cell r="D504" t="str">
            <v/>
          </cell>
        </row>
        <row r="505">
          <cell r="D505" t="str">
            <v/>
          </cell>
        </row>
        <row r="506">
          <cell r="D506" t="str">
            <v/>
          </cell>
        </row>
        <row r="507">
          <cell r="D507" t="str">
            <v/>
          </cell>
        </row>
        <row r="508">
          <cell r="D508">
            <v>0</v>
          </cell>
        </row>
        <row r="509">
          <cell r="D509">
            <v>0</v>
          </cell>
        </row>
        <row r="510">
          <cell r="D510">
            <v>0</v>
          </cell>
        </row>
        <row r="511">
          <cell r="D511">
            <v>0</v>
          </cell>
        </row>
        <row r="512">
          <cell r="D512">
            <v>0</v>
          </cell>
        </row>
        <row r="513">
          <cell r="D513">
            <v>0</v>
          </cell>
        </row>
        <row r="514">
          <cell r="D514">
            <v>0</v>
          </cell>
        </row>
        <row r="515">
          <cell r="D515">
            <v>0</v>
          </cell>
        </row>
        <row r="516">
          <cell r="D516">
            <v>0</v>
          </cell>
        </row>
        <row r="517">
          <cell r="D517">
            <v>0</v>
          </cell>
        </row>
        <row r="518">
          <cell r="D518">
            <v>0</v>
          </cell>
        </row>
        <row r="519">
          <cell r="D519">
            <v>0</v>
          </cell>
        </row>
        <row r="534">
          <cell r="D534" t="str">
            <v>AM</v>
          </cell>
        </row>
        <row r="536">
          <cell r="D536">
            <v>44931</v>
          </cell>
        </row>
        <row r="538">
          <cell r="D538" t="str">
            <v>KO 2859</v>
          </cell>
        </row>
        <row r="540">
          <cell r="D540" t="str">
            <v>C</v>
          </cell>
        </row>
        <row r="542">
          <cell r="D542" t="str">
            <v/>
          </cell>
        </row>
        <row r="543">
          <cell r="D543" t="str">
            <v/>
          </cell>
        </row>
        <row r="544">
          <cell r="D544" t="str">
            <v/>
          </cell>
        </row>
        <row r="545">
          <cell r="D545" t="str">
            <v/>
          </cell>
        </row>
        <row r="546">
          <cell r="D546">
            <v>0</v>
          </cell>
        </row>
        <row r="547">
          <cell r="D547">
            <v>0</v>
          </cell>
        </row>
        <row r="548">
          <cell r="D548">
            <v>0</v>
          </cell>
        </row>
        <row r="549">
          <cell r="D549">
            <v>0</v>
          </cell>
        </row>
        <row r="550">
          <cell r="D550">
            <v>0</v>
          </cell>
        </row>
        <row r="551">
          <cell r="D551">
            <v>0</v>
          </cell>
        </row>
        <row r="552">
          <cell r="D552">
            <v>0</v>
          </cell>
        </row>
        <row r="553">
          <cell r="D553">
            <v>0</v>
          </cell>
        </row>
        <row r="554">
          <cell r="D554">
            <v>0</v>
          </cell>
        </row>
        <row r="555">
          <cell r="D555">
            <v>0</v>
          </cell>
        </row>
        <row r="556">
          <cell r="D556">
            <v>0</v>
          </cell>
        </row>
        <row r="557">
          <cell r="D557">
            <v>0</v>
          </cell>
        </row>
        <row r="572">
          <cell r="D572" t="str">
            <v>AM</v>
          </cell>
        </row>
        <row r="574">
          <cell r="D574">
            <v>44931</v>
          </cell>
        </row>
        <row r="576">
          <cell r="D576" t="str">
            <v>KO 0561</v>
          </cell>
        </row>
        <row r="578">
          <cell r="D578" t="str">
            <v>C</v>
          </cell>
        </row>
        <row r="580">
          <cell r="D580">
            <v>1</v>
          </cell>
        </row>
        <row r="581">
          <cell r="D581">
            <v>2</v>
          </cell>
        </row>
        <row r="610">
          <cell r="D610" t="str">
            <v>AM</v>
          </cell>
        </row>
        <row r="612">
          <cell r="D612">
            <v>44931</v>
          </cell>
        </row>
        <row r="614">
          <cell r="D614" t="str">
            <v>KO 0561</v>
          </cell>
        </row>
        <row r="616">
          <cell r="D616" t="str">
            <v>C</v>
          </cell>
        </row>
        <row r="618">
          <cell r="D618">
            <v>1</v>
          </cell>
        </row>
        <row r="619">
          <cell r="D619">
            <v>2</v>
          </cell>
        </row>
        <row r="620">
          <cell r="D620">
            <v>0</v>
          </cell>
        </row>
        <row r="621">
          <cell r="D621">
            <v>0</v>
          </cell>
        </row>
        <row r="622">
          <cell r="D622">
            <v>0</v>
          </cell>
        </row>
        <row r="623">
          <cell r="D623">
            <v>0</v>
          </cell>
        </row>
        <row r="624">
          <cell r="D624">
            <v>0</v>
          </cell>
        </row>
        <row r="625">
          <cell r="D625">
            <v>0</v>
          </cell>
        </row>
        <row r="626">
          <cell r="D626">
            <v>0</v>
          </cell>
        </row>
        <row r="627">
          <cell r="D627">
            <v>0</v>
          </cell>
        </row>
        <row r="628">
          <cell r="D628">
            <v>0</v>
          </cell>
        </row>
        <row r="629">
          <cell r="D629">
            <v>0</v>
          </cell>
        </row>
        <row r="630">
          <cell r="D630">
            <v>0</v>
          </cell>
        </row>
        <row r="631">
          <cell r="D631">
            <v>0</v>
          </cell>
        </row>
        <row r="632">
          <cell r="D632">
            <v>0</v>
          </cell>
        </row>
        <row r="633">
          <cell r="D633">
            <v>0</v>
          </cell>
        </row>
        <row r="648">
          <cell r="D648" t="str">
            <v>AM</v>
          </cell>
        </row>
        <row r="650">
          <cell r="D650">
            <v>44931</v>
          </cell>
        </row>
        <row r="652">
          <cell r="D652" t="str">
            <v>KO 0561</v>
          </cell>
        </row>
        <row r="654">
          <cell r="D654" t="str">
            <v>C</v>
          </cell>
        </row>
        <row r="656">
          <cell r="D656">
            <v>1</v>
          </cell>
        </row>
        <row r="657">
          <cell r="D657">
            <v>2</v>
          </cell>
        </row>
        <row r="658">
          <cell r="D658">
            <v>0</v>
          </cell>
        </row>
        <row r="659">
          <cell r="D659">
            <v>0</v>
          </cell>
        </row>
        <row r="660">
          <cell r="D660">
            <v>0</v>
          </cell>
        </row>
        <row r="661">
          <cell r="D661">
            <v>0</v>
          </cell>
        </row>
        <row r="662">
          <cell r="D662">
            <v>0</v>
          </cell>
        </row>
        <row r="663">
          <cell r="D663">
            <v>0</v>
          </cell>
        </row>
        <row r="664">
          <cell r="D664">
            <v>0</v>
          </cell>
        </row>
        <row r="665">
          <cell r="D665">
            <v>0</v>
          </cell>
        </row>
        <row r="666">
          <cell r="D666">
            <v>0</v>
          </cell>
        </row>
        <row r="667">
          <cell r="D667">
            <v>0</v>
          </cell>
        </row>
        <row r="668">
          <cell r="D668">
            <v>0</v>
          </cell>
        </row>
        <row r="669">
          <cell r="D669">
            <v>0</v>
          </cell>
        </row>
        <row r="670">
          <cell r="D670">
            <v>0</v>
          </cell>
        </row>
        <row r="671">
          <cell r="D671">
            <v>0</v>
          </cell>
        </row>
        <row r="686">
          <cell r="D686" t="str">
            <v>AM</v>
          </cell>
        </row>
        <row r="688">
          <cell r="D688">
            <v>44933</v>
          </cell>
        </row>
        <row r="690">
          <cell r="D690" t="str">
            <v>KO 0532</v>
          </cell>
        </row>
        <row r="692">
          <cell r="D692" t="str">
            <v>C</v>
          </cell>
        </row>
        <row r="694">
          <cell r="D694" t="str">
            <v/>
          </cell>
        </row>
        <row r="724">
          <cell r="D724" t="str">
            <v>AM</v>
          </cell>
        </row>
        <row r="726">
          <cell r="D726">
            <v>44933</v>
          </cell>
        </row>
        <row r="728">
          <cell r="D728" t="str">
            <v>KO 0532</v>
          </cell>
        </row>
        <row r="730">
          <cell r="D730" t="str">
            <v>C</v>
          </cell>
        </row>
        <row r="732">
          <cell r="D732" t="str">
            <v/>
          </cell>
        </row>
        <row r="733">
          <cell r="D733">
            <v>0</v>
          </cell>
        </row>
        <row r="734">
          <cell r="D734">
            <v>0</v>
          </cell>
        </row>
        <row r="735">
          <cell r="D735">
            <v>0</v>
          </cell>
        </row>
        <row r="736">
          <cell r="D736">
            <v>0</v>
          </cell>
        </row>
        <row r="737">
          <cell r="D737">
            <v>0</v>
          </cell>
        </row>
        <row r="738">
          <cell r="D738">
            <v>0</v>
          </cell>
        </row>
        <row r="739">
          <cell r="D739">
            <v>0</v>
          </cell>
        </row>
        <row r="740">
          <cell r="D740">
            <v>0</v>
          </cell>
        </row>
        <row r="741">
          <cell r="D741">
            <v>0</v>
          </cell>
        </row>
        <row r="742">
          <cell r="D742">
            <v>0</v>
          </cell>
        </row>
        <row r="743">
          <cell r="D743">
            <v>0</v>
          </cell>
        </row>
        <row r="744">
          <cell r="D744">
            <v>0</v>
          </cell>
        </row>
        <row r="745">
          <cell r="D745">
            <v>0</v>
          </cell>
        </row>
        <row r="746">
          <cell r="D746">
            <v>0</v>
          </cell>
        </row>
        <row r="747">
          <cell r="D747">
            <v>0</v>
          </cell>
        </row>
        <row r="762">
          <cell r="D762" t="str">
            <v>AM</v>
          </cell>
        </row>
        <row r="764">
          <cell r="D764">
            <v>44933</v>
          </cell>
        </row>
        <row r="766">
          <cell r="D766" t="str">
            <v>KO 0532</v>
          </cell>
        </row>
        <row r="768">
          <cell r="D768" t="str">
            <v>C</v>
          </cell>
        </row>
        <row r="770">
          <cell r="D770" t="str">
            <v/>
          </cell>
        </row>
        <row r="771">
          <cell r="D771">
            <v>0</v>
          </cell>
        </row>
        <row r="772">
          <cell r="D772">
            <v>0</v>
          </cell>
        </row>
        <row r="773">
          <cell r="D773">
            <v>0</v>
          </cell>
        </row>
        <row r="774">
          <cell r="D774">
            <v>0</v>
          </cell>
        </row>
        <row r="775">
          <cell r="D775">
            <v>0</v>
          </cell>
        </row>
        <row r="776">
          <cell r="D776">
            <v>0</v>
          </cell>
        </row>
        <row r="777">
          <cell r="D777">
            <v>0</v>
          </cell>
        </row>
        <row r="778">
          <cell r="D778">
            <v>0</v>
          </cell>
        </row>
        <row r="779">
          <cell r="D779">
            <v>0</v>
          </cell>
        </row>
        <row r="780">
          <cell r="D780">
            <v>0</v>
          </cell>
        </row>
        <row r="781">
          <cell r="D781">
            <v>0</v>
          </cell>
        </row>
        <row r="782">
          <cell r="D782">
            <v>0</v>
          </cell>
        </row>
        <row r="783">
          <cell r="D783">
            <v>0</v>
          </cell>
        </row>
        <row r="784">
          <cell r="D784">
            <v>0</v>
          </cell>
        </row>
        <row r="785">
          <cell r="D785">
            <v>0</v>
          </cell>
        </row>
        <row r="800">
          <cell r="D800" t="str">
            <v>AM</v>
          </cell>
        </row>
        <row r="802">
          <cell r="D802">
            <v>44933</v>
          </cell>
        </row>
        <row r="804">
          <cell r="D804" t="str">
            <v>KO 0533</v>
          </cell>
        </row>
        <row r="806">
          <cell r="D806" t="str">
            <v>C</v>
          </cell>
        </row>
        <row r="808">
          <cell r="D808">
            <v>3</v>
          </cell>
        </row>
        <row r="809">
          <cell r="D809">
            <v>1</v>
          </cell>
        </row>
        <row r="810">
          <cell r="D810">
            <v>2</v>
          </cell>
        </row>
        <row r="811">
          <cell r="D811">
            <v>1</v>
          </cell>
        </row>
        <row r="838">
          <cell r="D838" t="str">
            <v>AM</v>
          </cell>
        </row>
        <row r="840">
          <cell r="D840">
            <v>44933</v>
          </cell>
        </row>
        <row r="842">
          <cell r="D842" t="str">
            <v>KO 0533</v>
          </cell>
        </row>
        <row r="844">
          <cell r="D844" t="str">
            <v>C</v>
          </cell>
        </row>
        <row r="846">
          <cell r="D846">
            <v>3</v>
          </cell>
        </row>
        <row r="847">
          <cell r="D847">
            <v>1</v>
          </cell>
        </row>
        <row r="848">
          <cell r="D848">
            <v>2</v>
          </cell>
        </row>
        <row r="849">
          <cell r="D849">
            <v>1</v>
          </cell>
        </row>
        <row r="850">
          <cell r="D850">
            <v>0</v>
          </cell>
        </row>
        <row r="851">
          <cell r="D851">
            <v>0</v>
          </cell>
        </row>
        <row r="852">
          <cell r="D852">
            <v>0</v>
          </cell>
        </row>
        <row r="853">
          <cell r="D853">
            <v>0</v>
          </cell>
        </row>
        <row r="854">
          <cell r="D854">
            <v>0</v>
          </cell>
        </row>
        <row r="855">
          <cell r="D855">
            <v>0</v>
          </cell>
        </row>
        <row r="856">
          <cell r="D856">
            <v>0</v>
          </cell>
        </row>
        <row r="857">
          <cell r="D857">
            <v>0</v>
          </cell>
        </row>
        <row r="858">
          <cell r="D858">
            <v>0</v>
          </cell>
        </row>
        <row r="859">
          <cell r="D859">
            <v>0</v>
          </cell>
        </row>
        <row r="860">
          <cell r="D860">
            <v>0</v>
          </cell>
        </row>
        <row r="861">
          <cell r="D861">
            <v>0</v>
          </cell>
        </row>
        <row r="876">
          <cell r="D876" t="str">
            <v>AM</v>
          </cell>
        </row>
        <row r="878">
          <cell r="D878">
            <v>44933</v>
          </cell>
        </row>
        <row r="880">
          <cell r="D880" t="str">
            <v>KO 0533</v>
          </cell>
        </row>
        <row r="882">
          <cell r="D882" t="str">
            <v>C</v>
          </cell>
        </row>
        <row r="884">
          <cell r="D884">
            <v>3</v>
          </cell>
        </row>
        <row r="885">
          <cell r="D885">
            <v>1</v>
          </cell>
        </row>
        <row r="886">
          <cell r="D886">
            <v>2</v>
          </cell>
        </row>
        <row r="887">
          <cell r="D887">
            <v>1</v>
          </cell>
        </row>
        <row r="888">
          <cell r="D888">
            <v>0</v>
          </cell>
        </row>
        <row r="889">
          <cell r="D889">
            <v>0</v>
          </cell>
        </row>
        <row r="890">
          <cell r="D890">
            <v>0</v>
          </cell>
        </row>
        <row r="891">
          <cell r="D891">
            <v>0</v>
          </cell>
        </row>
        <row r="892">
          <cell r="D892">
            <v>0</v>
          </cell>
        </row>
        <row r="893">
          <cell r="D893">
            <v>0</v>
          </cell>
        </row>
        <row r="894">
          <cell r="D894">
            <v>0</v>
          </cell>
        </row>
        <row r="895">
          <cell r="D895">
            <v>0</v>
          </cell>
        </row>
        <row r="896">
          <cell r="D896">
            <v>0</v>
          </cell>
        </row>
        <row r="897">
          <cell r="D897">
            <v>0</v>
          </cell>
        </row>
        <row r="898">
          <cell r="D898">
            <v>0</v>
          </cell>
        </row>
        <row r="899">
          <cell r="D899">
            <v>0</v>
          </cell>
        </row>
        <row r="914">
          <cell r="D914" t="str">
            <v>AM</v>
          </cell>
        </row>
        <row r="916">
          <cell r="D916">
            <v>44933</v>
          </cell>
        </row>
        <row r="918">
          <cell r="D918" t="str">
            <v>KO 0535</v>
          </cell>
        </row>
        <row r="920">
          <cell r="D920" t="str">
            <v>C</v>
          </cell>
        </row>
        <row r="922">
          <cell r="D922" t="str">
            <v/>
          </cell>
        </row>
        <row r="923">
          <cell r="D923" t="str">
            <v/>
          </cell>
        </row>
        <row r="924">
          <cell r="D924" t="str">
            <v/>
          </cell>
        </row>
        <row r="925">
          <cell r="D925" t="str">
            <v/>
          </cell>
        </row>
        <row r="926">
          <cell r="D926" t="str">
            <v/>
          </cell>
        </row>
        <row r="927">
          <cell r="D927" t="str">
            <v/>
          </cell>
        </row>
        <row r="952">
          <cell r="D952" t="str">
            <v>AM</v>
          </cell>
        </row>
        <row r="954">
          <cell r="D954">
            <v>44933</v>
          </cell>
        </row>
        <row r="956">
          <cell r="D956" t="str">
            <v>KO 0535</v>
          </cell>
        </row>
        <row r="958">
          <cell r="D958" t="str">
            <v>C</v>
          </cell>
        </row>
        <row r="960">
          <cell r="D960" t="str">
            <v/>
          </cell>
        </row>
        <row r="961">
          <cell r="D961" t="str">
            <v/>
          </cell>
        </row>
        <row r="962">
          <cell r="D962" t="str">
            <v/>
          </cell>
        </row>
        <row r="963">
          <cell r="D963" t="str">
            <v/>
          </cell>
        </row>
        <row r="964">
          <cell r="D964" t="str">
            <v/>
          </cell>
        </row>
        <row r="965">
          <cell r="D965" t="str">
            <v/>
          </cell>
        </row>
        <row r="966">
          <cell r="D966">
            <v>0</v>
          </cell>
        </row>
        <row r="967">
          <cell r="D967">
            <v>0</v>
          </cell>
        </row>
        <row r="968">
          <cell r="D968">
            <v>0</v>
          </cell>
        </row>
        <row r="969">
          <cell r="D969">
            <v>0</v>
          </cell>
        </row>
        <row r="970">
          <cell r="D970">
            <v>0</v>
          </cell>
        </row>
        <row r="971">
          <cell r="D971">
            <v>0</v>
          </cell>
        </row>
        <row r="972">
          <cell r="D972">
            <v>0</v>
          </cell>
        </row>
        <row r="973">
          <cell r="D973">
            <v>0</v>
          </cell>
        </row>
        <row r="974">
          <cell r="D974">
            <v>0</v>
          </cell>
        </row>
        <row r="975">
          <cell r="D975">
            <v>0</v>
          </cell>
        </row>
        <row r="990">
          <cell r="D990" t="str">
            <v>AM</v>
          </cell>
        </row>
        <row r="992">
          <cell r="D992">
            <v>44933</v>
          </cell>
        </row>
        <row r="994">
          <cell r="D994" t="str">
            <v>KO 0535</v>
          </cell>
        </row>
        <row r="996">
          <cell r="D996" t="str">
            <v>C</v>
          </cell>
        </row>
        <row r="998">
          <cell r="D998" t="str">
            <v/>
          </cell>
        </row>
        <row r="999">
          <cell r="D999" t="str">
            <v/>
          </cell>
        </row>
        <row r="1000">
          <cell r="D1000" t="str">
            <v/>
          </cell>
        </row>
        <row r="1001">
          <cell r="D1001" t="str">
            <v/>
          </cell>
        </row>
        <row r="1002">
          <cell r="D1002" t="str">
            <v/>
          </cell>
        </row>
        <row r="1003">
          <cell r="D1003" t="str">
            <v/>
          </cell>
        </row>
        <row r="1004">
          <cell r="D1004">
            <v>0</v>
          </cell>
        </row>
        <row r="1005">
          <cell r="D1005">
            <v>0</v>
          </cell>
        </row>
        <row r="1006">
          <cell r="D1006">
            <v>0</v>
          </cell>
        </row>
        <row r="1007">
          <cell r="D1007">
            <v>0</v>
          </cell>
        </row>
        <row r="1008">
          <cell r="D1008">
            <v>0</v>
          </cell>
        </row>
        <row r="1009">
          <cell r="D1009">
            <v>0</v>
          </cell>
        </row>
        <row r="1010">
          <cell r="D1010">
            <v>0</v>
          </cell>
        </row>
        <row r="1011">
          <cell r="D1011">
            <v>0</v>
          </cell>
        </row>
        <row r="1012">
          <cell r="D1012">
            <v>0</v>
          </cell>
        </row>
        <row r="1013">
          <cell r="D1013">
            <v>0</v>
          </cell>
        </row>
        <row r="1028">
          <cell r="D1028" t="str">
            <v>AM</v>
          </cell>
        </row>
        <row r="1030">
          <cell r="D1030">
            <v>44933</v>
          </cell>
        </row>
        <row r="1032">
          <cell r="D1032" t="str">
            <v>G 2855</v>
          </cell>
        </row>
        <row r="1034">
          <cell r="D1034" t="str">
            <v>C</v>
          </cell>
        </row>
        <row r="1036">
          <cell r="D1036">
            <v>2</v>
          </cell>
        </row>
        <row r="1037">
          <cell r="D1037">
            <v>1</v>
          </cell>
        </row>
        <row r="1038">
          <cell r="D1038">
            <v>1</v>
          </cell>
        </row>
        <row r="1039">
          <cell r="D1039">
            <v>1</v>
          </cell>
        </row>
        <row r="1040">
          <cell r="D1040">
            <v>1</v>
          </cell>
        </row>
        <row r="1041">
          <cell r="D1041">
            <v>2</v>
          </cell>
        </row>
        <row r="1042">
          <cell r="D1042">
            <v>2</v>
          </cell>
        </row>
        <row r="1066">
          <cell r="D1066" t="str">
            <v>AM</v>
          </cell>
        </row>
        <row r="1068">
          <cell r="D1068">
            <v>44933</v>
          </cell>
        </row>
        <row r="1070">
          <cell r="D1070" t="str">
            <v>G 2855</v>
          </cell>
        </row>
        <row r="1072">
          <cell r="D1072" t="str">
            <v>C</v>
          </cell>
        </row>
        <row r="1074">
          <cell r="D1074">
            <v>2</v>
          </cell>
        </row>
        <row r="1075">
          <cell r="D1075">
            <v>1</v>
          </cell>
        </row>
        <row r="1076">
          <cell r="D1076">
            <v>1</v>
          </cell>
        </row>
        <row r="1077">
          <cell r="D1077">
            <v>1</v>
          </cell>
        </row>
        <row r="1078">
          <cell r="D1078">
            <v>1</v>
          </cell>
        </row>
        <row r="1079">
          <cell r="D1079">
            <v>2</v>
          </cell>
        </row>
        <row r="1080">
          <cell r="D1080">
            <v>2</v>
          </cell>
        </row>
        <row r="1081">
          <cell r="D1081">
            <v>0</v>
          </cell>
        </row>
        <row r="1082">
          <cell r="D1082">
            <v>0</v>
          </cell>
        </row>
        <row r="1083">
          <cell r="D1083">
            <v>0</v>
          </cell>
        </row>
        <row r="1084">
          <cell r="D1084">
            <v>0</v>
          </cell>
        </row>
        <row r="1085">
          <cell r="D1085">
            <v>0</v>
          </cell>
        </row>
        <row r="1086">
          <cell r="D1086">
            <v>0</v>
          </cell>
        </row>
        <row r="1087">
          <cell r="D1087">
            <v>0</v>
          </cell>
        </row>
        <row r="1088">
          <cell r="D1088">
            <v>0</v>
          </cell>
        </row>
        <row r="1089">
          <cell r="D1089">
            <v>0</v>
          </cell>
        </row>
        <row r="1104">
          <cell r="D1104" t="str">
            <v>AM</v>
          </cell>
        </row>
        <row r="1106">
          <cell r="D1106">
            <v>44933</v>
          </cell>
        </row>
        <row r="1108">
          <cell r="D1108" t="str">
            <v>G 2855</v>
          </cell>
        </row>
        <row r="1110">
          <cell r="D1110" t="str">
            <v>C</v>
          </cell>
        </row>
        <row r="1112">
          <cell r="D1112">
            <v>2</v>
          </cell>
        </row>
        <row r="1113">
          <cell r="D1113">
            <v>1</v>
          </cell>
        </row>
        <row r="1114">
          <cell r="D1114">
            <v>1</v>
          </cell>
        </row>
        <row r="1115">
          <cell r="D1115">
            <v>1</v>
          </cell>
        </row>
        <row r="1116">
          <cell r="D1116">
            <v>1</v>
          </cell>
        </row>
        <row r="1117">
          <cell r="D1117">
            <v>2</v>
          </cell>
        </row>
        <row r="1118">
          <cell r="D1118">
            <v>2</v>
          </cell>
        </row>
        <row r="1119">
          <cell r="D1119">
            <v>0</v>
          </cell>
        </row>
        <row r="1120">
          <cell r="D1120">
            <v>0</v>
          </cell>
        </row>
        <row r="1121">
          <cell r="D1121">
            <v>0</v>
          </cell>
        </row>
        <row r="1122">
          <cell r="D1122">
            <v>0</v>
          </cell>
        </row>
        <row r="1123">
          <cell r="D1123">
            <v>0</v>
          </cell>
        </row>
        <row r="1124">
          <cell r="D1124">
            <v>0</v>
          </cell>
        </row>
        <row r="1125">
          <cell r="D1125">
            <v>0</v>
          </cell>
        </row>
        <row r="1126">
          <cell r="D1126">
            <v>0</v>
          </cell>
        </row>
        <row r="1127">
          <cell r="D1127">
            <v>0</v>
          </cell>
        </row>
        <row r="1142">
          <cell r="D1142" t="str">
            <v>AM</v>
          </cell>
        </row>
        <row r="1144">
          <cell r="D1144">
            <v>44935</v>
          </cell>
        </row>
        <row r="1146">
          <cell r="D1146" t="str">
            <v>KO 0608</v>
          </cell>
        </row>
        <row r="1148">
          <cell r="D1148" t="str">
            <v>C</v>
          </cell>
        </row>
        <row r="1150">
          <cell r="D1150">
            <v>2</v>
          </cell>
        </row>
        <row r="1151">
          <cell r="D1151" t="str">
            <v/>
          </cell>
        </row>
        <row r="1152">
          <cell r="D1152">
            <v>1</v>
          </cell>
        </row>
        <row r="1153">
          <cell r="D1153">
            <v>1</v>
          </cell>
        </row>
        <row r="1154">
          <cell r="D1154">
            <v>1</v>
          </cell>
        </row>
        <row r="1155">
          <cell r="D1155">
            <v>1</v>
          </cell>
        </row>
        <row r="1156">
          <cell r="D1156">
            <v>1</v>
          </cell>
        </row>
        <row r="1157">
          <cell r="D1157">
            <v>2</v>
          </cell>
        </row>
        <row r="1158">
          <cell r="D1158">
            <v>1</v>
          </cell>
        </row>
        <row r="1159">
          <cell r="D1159">
            <v>1</v>
          </cell>
        </row>
        <row r="1160">
          <cell r="D1160">
            <v>1</v>
          </cell>
        </row>
        <row r="1161">
          <cell r="D1161">
            <v>1</v>
          </cell>
        </row>
        <row r="1162">
          <cell r="D1162">
            <v>1</v>
          </cell>
        </row>
        <row r="1180">
          <cell r="D1180" t="str">
            <v>AM</v>
          </cell>
        </row>
        <row r="1182">
          <cell r="D1182">
            <v>44935</v>
          </cell>
        </row>
        <row r="1184">
          <cell r="D1184" t="str">
            <v>KO 0608</v>
          </cell>
        </row>
        <row r="1186">
          <cell r="D1186" t="str">
            <v>C</v>
          </cell>
        </row>
        <row r="1188">
          <cell r="D1188">
            <v>2</v>
          </cell>
        </row>
        <row r="1189">
          <cell r="D1189" t="str">
            <v/>
          </cell>
        </row>
        <row r="1190">
          <cell r="D1190">
            <v>1</v>
          </cell>
        </row>
        <row r="1191">
          <cell r="D1191">
            <v>1</v>
          </cell>
        </row>
        <row r="1192">
          <cell r="D1192">
            <v>1</v>
          </cell>
        </row>
        <row r="1193">
          <cell r="D1193">
            <v>1</v>
          </cell>
        </row>
        <row r="1194">
          <cell r="D1194">
            <v>1</v>
          </cell>
        </row>
        <row r="1195">
          <cell r="D1195">
            <v>2</v>
          </cell>
        </row>
        <row r="1196">
          <cell r="D1196">
            <v>1</v>
          </cell>
        </row>
        <row r="1197">
          <cell r="D1197">
            <v>1</v>
          </cell>
        </row>
        <row r="1198">
          <cell r="D1198">
            <v>1</v>
          </cell>
        </row>
        <row r="1199">
          <cell r="D1199">
            <v>1</v>
          </cell>
        </row>
        <row r="1200">
          <cell r="D1200">
            <v>1</v>
          </cell>
        </row>
        <row r="1201">
          <cell r="D1201">
            <v>0</v>
          </cell>
        </row>
        <row r="1202">
          <cell r="D1202">
            <v>0</v>
          </cell>
        </row>
        <row r="1203">
          <cell r="D1203">
            <v>0</v>
          </cell>
        </row>
        <row r="1218">
          <cell r="D1218" t="str">
            <v>AM</v>
          </cell>
        </row>
        <row r="1220">
          <cell r="D1220">
            <v>44935</v>
          </cell>
        </row>
        <row r="1222">
          <cell r="D1222" t="str">
            <v>KO 0608</v>
          </cell>
        </row>
        <row r="1224">
          <cell r="D1224" t="str">
            <v>C</v>
          </cell>
        </row>
        <row r="1226">
          <cell r="D1226">
            <v>2</v>
          </cell>
        </row>
        <row r="1227">
          <cell r="D1227" t="str">
            <v/>
          </cell>
        </row>
        <row r="1228">
          <cell r="D1228">
            <v>1</v>
          </cell>
        </row>
        <row r="1229">
          <cell r="D1229">
            <v>1</v>
          </cell>
        </row>
        <row r="1230">
          <cell r="D1230">
            <v>1</v>
          </cell>
        </row>
        <row r="1231">
          <cell r="D1231">
            <v>1</v>
          </cell>
        </row>
        <row r="1232">
          <cell r="D1232">
            <v>1</v>
          </cell>
        </row>
        <row r="1233">
          <cell r="D1233">
            <v>2</v>
          </cell>
        </row>
        <row r="1234">
          <cell r="D1234">
            <v>1</v>
          </cell>
        </row>
        <row r="1235">
          <cell r="D1235">
            <v>1</v>
          </cell>
        </row>
        <row r="1236">
          <cell r="D1236">
            <v>1</v>
          </cell>
        </row>
        <row r="1237">
          <cell r="D1237">
            <v>1</v>
          </cell>
        </row>
        <row r="1238">
          <cell r="D1238">
            <v>1</v>
          </cell>
        </row>
        <row r="1239">
          <cell r="D1239">
            <v>0</v>
          </cell>
        </row>
        <row r="1240">
          <cell r="D1240">
            <v>0</v>
          </cell>
        </row>
        <row r="1241">
          <cell r="D1241">
            <v>0</v>
          </cell>
        </row>
        <row r="1256">
          <cell r="D1256" t="str">
            <v>AM</v>
          </cell>
        </row>
        <row r="1258">
          <cell r="D1258">
            <v>44936</v>
          </cell>
        </row>
        <row r="1260">
          <cell r="D1260" t="str">
            <v>KO 0539</v>
          </cell>
        </row>
        <row r="1262">
          <cell r="D1262" t="str">
            <v>C</v>
          </cell>
        </row>
        <row r="1264">
          <cell r="D1264">
            <v>1</v>
          </cell>
        </row>
        <row r="1294">
          <cell r="D1294" t="str">
            <v>AM</v>
          </cell>
        </row>
        <row r="1296">
          <cell r="D1296">
            <v>44936</v>
          </cell>
        </row>
        <row r="1298">
          <cell r="D1298" t="str">
            <v>KO 0539</v>
          </cell>
        </row>
        <row r="1300">
          <cell r="D1300" t="str">
            <v>C</v>
          </cell>
        </row>
        <row r="1302">
          <cell r="D1302">
            <v>1</v>
          </cell>
        </row>
        <row r="1303">
          <cell r="D1303">
            <v>0</v>
          </cell>
        </row>
        <row r="1304">
          <cell r="D1304">
            <v>0</v>
          </cell>
        </row>
        <row r="1305">
          <cell r="D1305">
            <v>0</v>
          </cell>
        </row>
        <row r="1306">
          <cell r="D1306">
            <v>0</v>
          </cell>
        </row>
        <row r="1307">
          <cell r="D1307">
            <v>0</v>
          </cell>
        </row>
        <row r="1308">
          <cell r="D1308">
            <v>0</v>
          </cell>
        </row>
        <row r="1309">
          <cell r="D1309">
            <v>0</v>
          </cell>
        </row>
        <row r="1310">
          <cell r="D1310">
            <v>0</v>
          </cell>
        </row>
        <row r="1311">
          <cell r="D1311">
            <v>0</v>
          </cell>
        </row>
        <row r="1312">
          <cell r="D1312">
            <v>0</v>
          </cell>
        </row>
        <row r="1313">
          <cell r="D1313">
            <v>0</v>
          </cell>
        </row>
        <row r="1314">
          <cell r="D1314">
            <v>0</v>
          </cell>
        </row>
        <row r="1315">
          <cell r="D1315">
            <v>0</v>
          </cell>
        </row>
        <row r="1316">
          <cell r="D1316">
            <v>0</v>
          </cell>
        </row>
        <row r="1317">
          <cell r="D1317">
            <v>0</v>
          </cell>
        </row>
        <row r="1332">
          <cell r="D1332" t="str">
            <v>AM</v>
          </cell>
        </row>
        <row r="1334">
          <cell r="D1334">
            <v>44936</v>
          </cell>
        </row>
        <row r="1336">
          <cell r="D1336" t="str">
            <v>KO 0539</v>
          </cell>
        </row>
        <row r="1338">
          <cell r="D1338" t="str">
            <v>C</v>
          </cell>
        </row>
        <row r="1340">
          <cell r="D1340">
            <v>1</v>
          </cell>
        </row>
        <row r="1341">
          <cell r="D1341">
            <v>0</v>
          </cell>
        </row>
        <row r="1342">
          <cell r="D1342">
            <v>0</v>
          </cell>
        </row>
        <row r="1343">
          <cell r="D1343">
            <v>0</v>
          </cell>
        </row>
        <row r="1344">
          <cell r="D1344">
            <v>0</v>
          </cell>
        </row>
        <row r="1345">
          <cell r="D1345">
            <v>0</v>
          </cell>
        </row>
        <row r="1346">
          <cell r="D1346">
            <v>0</v>
          </cell>
        </row>
        <row r="1347">
          <cell r="D1347">
            <v>0</v>
          </cell>
        </row>
        <row r="1348">
          <cell r="D1348">
            <v>0</v>
          </cell>
        </row>
        <row r="1349">
          <cell r="D1349">
            <v>0</v>
          </cell>
        </row>
        <row r="1350">
          <cell r="D1350">
            <v>0</v>
          </cell>
        </row>
        <row r="1351">
          <cell r="D1351">
            <v>0</v>
          </cell>
        </row>
        <row r="1352">
          <cell r="D1352">
            <v>0</v>
          </cell>
        </row>
        <row r="1353">
          <cell r="D1353">
            <v>0</v>
          </cell>
        </row>
        <row r="1354">
          <cell r="D1354">
            <v>0</v>
          </cell>
        </row>
        <row r="1355">
          <cell r="D1355">
            <v>0</v>
          </cell>
        </row>
        <row r="1370">
          <cell r="D1370" t="str">
            <v>AM</v>
          </cell>
        </row>
        <row r="1372">
          <cell r="D1372">
            <v>44936</v>
          </cell>
        </row>
        <row r="1374">
          <cell r="D1374" t="str">
            <v>KO 0610</v>
          </cell>
        </row>
        <row r="1376">
          <cell r="D1376" t="str">
            <v>C</v>
          </cell>
        </row>
        <row r="1378">
          <cell r="D1378">
            <v>1</v>
          </cell>
        </row>
        <row r="1379">
          <cell r="D1379">
            <v>2</v>
          </cell>
        </row>
        <row r="1380">
          <cell r="D1380">
            <v>2</v>
          </cell>
        </row>
        <row r="1381">
          <cell r="D1381">
            <v>1</v>
          </cell>
        </row>
        <row r="1382">
          <cell r="D1382">
            <v>3</v>
          </cell>
        </row>
        <row r="1383">
          <cell r="D1383">
            <v>1</v>
          </cell>
        </row>
        <row r="1408">
          <cell r="D1408" t="str">
            <v>AM</v>
          </cell>
        </row>
        <row r="1410">
          <cell r="D1410">
            <v>44936</v>
          </cell>
        </row>
        <row r="1412">
          <cell r="D1412" t="str">
            <v>KO 0610</v>
          </cell>
        </row>
        <row r="1414">
          <cell r="D1414" t="str">
            <v>C</v>
          </cell>
        </row>
        <row r="1416">
          <cell r="D1416">
            <v>1</v>
          </cell>
        </row>
        <row r="1417">
          <cell r="D1417">
            <v>2</v>
          </cell>
        </row>
        <row r="1418">
          <cell r="D1418">
            <v>2</v>
          </cell>
        </row>
        <row r="1419">
          <cell r="D1419">
            <v>1</v>
          </cell>
        </row>
        <row r="1420">
          <cell r="D1420">
            <v>3</v>
          </cell>
        </row>
        <row r="1421">
          <cell r="D1421">
            <v>1</v>
          </cell>
        </row>
        <row r="1422">
          <cell r="D1422">
            <v>0</v>
          </cell>
        </row>
        <row r="1423">
          <cell r="D1423">
            <v>0</v>
          </cell>
        </row>
        <row r="1424">
          <cell r="D1424">
            <v>0</v>
          </cell>
        </row>
        <row r="1425">
          <cell r="D1425">
            <v>0</v>
          </cell>
        </row>
        <row r="1426">
          <cell r="D1426">
            <v>0</v>
          </cell>
        </row>
        <row r="1427">
          <cell r="D1427">
            <v>0</v>
          </cell>
        </row>
        <row r="1428">
          <cell r="D1428">
            <v>0</v>
          </cell>
        </row>
        <row r="1429">
          <cell r="D1429">
            <v>0</v>
          </cell>
        </row>
        <row r="1430">
          <cell r="D1430">
            <v>0</v>
          </cell>
        </row>
        <row r="1431">
          <cell r="D1431">
            <v>0</v>
          </cell>
        </row>
        <row r="1446">
          <cell r="D1446" t="str">
            <v>AM</v>
          </cell>
        </row>
        <row r="1448">
          <cell r="D1448">
            <v>44936</v>
          </cell>
        </row>
        <row r="1450">
          <cell r="D1450" t="str">
            <v>KO 0610</v>
          </cell>
        </row>
        <row r="1452">
          <cell r="D1452" t="str">
            <v>C</v>
          </cell>
        </row>
        <row r="1454">
          <cell r="D1454">
            <v>1</v>
          </cell>
        </row>
        <row r="1455">
          <cell r="D1455">
            <v>2</v>
          </cell>
        </row>
        <row r="1456">
          <cell r="D1456">
            <v>2</v>
          </cell>
        </row>
        <row r="1457">
          <cell r="D1457">
            <v>1</v>
          </cell>
        </row>
        <row r="1458">
          <cell r="D1458">
            <v>3</v>
          </cell>
        </row>
        <row r="1459">
          <cell r="D1459">
            <v>1</v>
          </cell>
        </row>
        <row r="1460">
          <cell r="D1460">
            <v>0</v>
          </cell>
        </row>
        <row r="1461">
          <cell r="D1461">
            <v>0</v>
          </cell>
        </row>
        <row r="1462">
          <cell r="D1462">
            <v>0</v>
          </cell>
        </row>
        <row r="1463">
          <cell r="D1463">
            <v>0</v>
          </cell>
        </row>
        <row r="1464">
          <cell r="D1464">
            <v>0</v>
          </cell>
        </row>
        <row r="1465">
          <cell r="D1465">
            <v>0</v>
          </cell>
        </row>
        <row r="1466">
          <cell r="D1466">
            <v>0</v>
          </cell>
        </row>
        <row r="1467">
          <cell r="D1467">
            <v>0</v>
          </cell>
        </row>
        <row r="1468">
          <cell r="D1468">
            <v>0</v>
          </cell>
        </row>
        <row r="1469">
          <cell r="D1469">
            <v>0</v>
          </cell>
        </row>
        <row r="1484">
          <cell r="D1484" t="str">
            <v>AM</v>
          </cell>
        </row>
        <row r="1486">
          <cell r="D1486">
            <v>44936</v>
          </cell>
        </row>
        <row r="1488">
          <cell r="D1488" t="str">
            <v>KO 0541</v>
          </cell>
        </row>
        <row r="1490">
          <cell r="D1490" t="str">
            <v>C</v>
          </cell>
        </row>
        <row r="1492">
          <cell r="D1492" t="str">
            <v/>
          </cell>
        </row>
        <row r="1522">
          <cell r="D1522" t="str">
            <v>AM</v>
          </cell>
        </row>
        <row r="1524">
          <cell r="D1524">
            <v>44936</v>
          </cell>
        </row>
        <row r="1526">
          <cell r="D1526" t="str">
            <v>KO 0541</v>
          </cell>
        </row>
        <row r="1528">
          <cell r="D1528" t="str">
            <v>C</v>
          </cell>
        </row>
        <row r="1530">
          <cell r="D1530" t="str">
            <v/>
          </cell>
        </row>
        <row r="1531">
          <cell r="D1531">
            <v>0</v>
          </cell>
        </row>
        <row r="1532">
          <cell r="D1532">
            <v>0</v>
          </cell>
        </row>
        <row r="1533">
          <cell r="D1533">
            <v>0</v>
          </cell>
        </row>
        <row r="1534">
          <cell r="D1534">
            <v>0</v>
          </cell>
        </row>
        <row r="1535">
          <cell r="D1535">
            <v>0</v>
          </cell>
        </row>
        <row r="1536">
          <cell r="D1536">
            <v>0</v>
          </cell>
        </row>
        <row r="1537">
          <cell r="D1537">
            <v>0</v>
          </cell>
        </row>
        <row r="1538">
          <cell r="D1538">
            <v>0</v>
          </cell>
        </row>
        <row r="1539">
          <cell r="D1539">
            <v>0</v>
          </cell>
        </row>
        <row r="1540">
          <cell r="D1540">
            <v>0</v>
          </cell>
        </row>
        <row r="1541">
          <cell r="D1541">
            <v>0</v>
          </cell>
        </row>
        <row r="1542">
          <cell r="D1542">
            <v>0</v>
          </cell>
        </row>
        <row r="1543">
          <cell r="D1543">
            <v>0</v>
          </cell>
        </row>
        <row r="1544">
          <cell r="D1544">
            <v>0</v>
          </cell>
        </row>
        <row r="1545">
          <cell r="D1545">
            <v>0</v>
          </cell>
        </row>
        <row r="1560">
          <cell r="D1560" t="str">
            <v>AM</v>
          </cell>
        </row>
        <row r="1562">
          <cell r="D1562">
            <v>44936</v>
          </cell>
        </row>
        <row r="1564">
          <cell r="D1564" t="str">
            <v>KO 0541</v>
          </cell>
        </row>
        <row r="1566">
          <cell r="D1566" t="str">
            <v>C</v>
          </cell>
        </row>
        <row r="1568">
          <cell r="D1568" t="str">
            <v/>
          </cell>
        </row>
        <row r="1569">
          <cell r="D1569">
            <v>0</v>
          </cell>
        </row>
        <row r="1570">
          <cell r="D1570">
            <v>0</v>
          </cell>
        </row>
        <row r="1571">
          <cell r="D1571">
            <v>0</v>
          </cell>
        </row>
        <row r="1572">
          <cell r="D1572">
            <v>0</v>
          </cell>
        </row>
        <row r="1573">
          <cell r="D1573">
            <v>0</v>
          </cell>
        </row>
        <row r="1574">
          <cell r="D1574">
            <v>0</v>
          </cell>
        </row>
        <row r="1575">
          <cell r="D1575">
            <v>0</v>
          </cell>
        </row>
        <row r="1576">
          <cell r="D1576">
            <v>0</v>
          </cell>
        </row>
        <row r="1577">
          <cell r="D1577">
            <v>0</v>
          </cell>
        </row>
        <row r="1578">
          <cell r="D1578">
            <v>0</v>
          </cell>
        </row>
        <row r="1579">
          <cell r="D1579">
            <v>0</v>
          </cell>
        </row>
        <row r="1580">
          <cell r="D1580">
            <v>0</v>
          </cell>
        </row>
        <row r="1581">
          <cell r="D1581">
            <v>0</v>
          </cell>
        </row>
        <row r="1582">
          <cell r="D1582">
            <v>0</v>
          </cell>
        </row>
        <row r="1583">
          <cell r="D1583">
            <v>0</v>
          </cell>
        </row>
        <row r="1598">
          <cell r="D1598" t="str">
            <v>AM</v>
          </cell>
        </row>
        <row r="1600">
          <cell r="D1600">
            <v>44937</v>
          </cell>
        </row>
        <row r="1602">
          <cell r="D1602" t="str">
            <v>KO 0624</v>
          </cell>
        </row>
        <row r="1604">
          <cell r="D1604" t="str">
            <v>C</v>
          </cell>
        </row>
        <row r="1606">
          <cell r="D1606">
            <v>1</v>
          </cell>
        </row>
        <row r="1607">
          <cell r="D1607">
            <v>2</v>
          </cell>
        </row>
        <row r="1608">
          <cell r="D1608">
            <v>1</v>
          </cell>
        </row>
        <row r="1609">
          <cell r="D1609">
            <v>1</v>
          </cell>
        </row>
        <row r="1610">
          <cell r="D1610">
            <v>1</v>
          </cell>
        </row>
        <row r="1611">
          <cell r="D1611">
            <v>1</v>
          </cell>
        </row>
        <row r="1612">
          <cell r="D1612">
            <v>1</v>
          </cell>
        </row>
        <row r="1613">
          <cell r="D1613">
            <v>2</v>
          </cell>
        </row>
        <row r="1636">
          <cell r="D1636" t="str">
            <v>AM</v>
          </cell>
        </row>
        <row r="1638">
          <cell r="D1638">
            <v>44937</v>
          </cell>
        </row>
        <row r="1640">
          <cell r="D1640" t="str">
            <v>KO 0624</v>
          </cell>
        </row>
        <row r="1642">
          <cell r="D1642" t="str">
            <v>C</v>
          </cell>
        </row>
        <row r="1644">
          <cell r="D1644">
            <v>1</v>
          </cell>
        </row>
        <row r="1645">
          <cell r="D1645">
            <v>2</v>
          </cell>
        </row>
        <row r="1646">
          <cell r="D1646">
            <v>1</v>
          </cell>
        </row>
        <row r="1647">
          <cell r="D1647">
            <v>1</v>
          </cell>
        </row>
        <row r="1648">
          <cell r="D1648">
            <v>1</v>
          </cell>
        </row>
        <row r="1649">
          <cell r="D1649">
            <v>1</v>
          </cell>
        </row>
        <row r="1650">
          <cell r="D1650">
            <v>1</v>
          </cell>
        </row>
        <row r="1651">
          <cell r="D1651">
            <v>2</v>
          </cell>
        </row>
        <row r="1652">
          <cell r="D1652">
            <v>0</v>
          </cell>
        </row>
        <row r="1653">
          <cell r="D1653">
            <v>0</v>
          </cell>
        </row>
        <row r="1654">
          <cell r="D1654">
            <v>0</v>
          </cell>
        </row>
        <row r="1655">
          <cell r="D1655">
            <v>0</v>
          </cell>
        </row>
        <row r="1656">
          <cell r="D1656">
            <v>0</v>
          </cell>
        </row>
        <row r="1657">
          <cell r="D1657">
            <v>0</v>
          </cell>
        </row>
        <row r="1658">
          <cell r="D1658">
            <v>0</v>
          </cell>
        </row>
        <row r="1659">
          <cell r="D1659">
            <v>0</v>
          </cell>
        </row>
        <row r="1674">
          <cell r="D1674" t="str">
            <v>AM</v>
          </cell>
        </row>
        <row r="1676">
          <cell r="D1676">
            <v>44937</v>
          </cell>
        </row>
        <row r="1678">
          <cell r="D1678" t="str">
            <v>KO 0624</v>
          </cell>
        </row>
        <row r="1680">
          <cell r="D1680" t="str">
            <v>C</v>
          </cell>
        </row>
        <row r="1682">
          <cell r="D1682">
            <v>1</v>
          </cell>
        </row>
        <row r="1683">
          <cell r="D1683">
            <v>2</v>
          </cell>
        </row>
        <row r="1684">
          <cell r="D1684">
            <v>1</v>
          </cell>
        </row>
        <row r="1685">
          <cell r="D1685">
            <v>1</v>
          </cell>
        </row>
        <row r="1686">
          <cell r="D1686">
            <v>1</v>
          </cell>
        </row>
        <row r="1687">
          <cell r="D1687">
            <v>1</v>
          </cell>
        </row>
        <row r="1688">
          <cell r="D1688">
            <v>1</v>
          </cell>
        </row>
        <row r="1689">
          <cell r="D1689">
            <v>2</v>
          </cell>
        </row>
        <row r="1690">
          <cell r="D1690">
            <v>0</v>
          </cell>
        </row>
        <row r="1691">
          <cell r="D1691">
            <v>0</v>
          </cell>
        </row>
        <row r="1692">
          <cell r="D1692">
            <v>0</v>
          </cell>
        </row>
        <row r="1693">
          <cell r="D1693">
            <v>0</v>
          </cell>
        </row>
        <row r="1694">
          <cell r="D1694">
            <v>0</v>
          </cell>
        </row>
        <row r="1695">
          <cell r="D1695">
            <v>0</v>
          </cell>
        </row>
        <row r="1696">
          <cell r="D1696">
            <v>0</v>
          </cell>
        </row>
        <row r="1697">
          <cell r="D1697">
            <v>0</v>
          </cell>
        </row>
        <row r="1712">
          <cell r="D1712" t="str">
            <v>AM</v>
          </cell>
        </row>
        <row r="1714">
          <cell r="D1714">
            <v>44937</v>
          </cell>
        </row>
        <row r="1716">
          <cell r="D1716" t="str">
            <v>KO 0626</v>
          </cell>
        </row>
        <row r="1718">
          <cell r="D1718" t="str">
            <v>C</v>
          </cell>
        </row>
        <row r="1720">
          <cell r="D1720">
            <v>1</v>
          </cell>
        </row>
        <row r="1750">
          <cell r="D1750" t="str">
            <v>AM</v>
          </cell>
        </row>
        <row r="1752">
          <cell r="D1752">
            <v>44937</v>
          </cell>
        </row>
        <row r="1754">
          <cell r="D1754" t="str">
            <v>KO 0626</v>
          </cell>
        </row>
        <row r="1756">
          <cell r="D1756" t="str">
            <v>C</v>
          </cell>
        </row>
        <row r="1758">
          <cell r="D1758">
            <v>1</v>
          </cell>
        </row>
        <row r="1759">
          <cell r="D1759">
            <v>0</v>
          </cell>
        </row>
        <row r="1760">
          <cell r="D1760">
            <v>0</v>
          </cell>
        </row>
        <row r="1761">
          <cell r="D1761">
            <v>0</v>
          </cell>
        </row>
        <row r="1762">
          <cell r="D1762">
            <v>0</v>
          </cell>
        </row>
        <row r="1763">
          <cell r="D1763">
            <v>0</v>
          </cell>
        </row>
        <row r="1764">
          <cell r="D1764">
            <v>0</v>
          </cell>
        </row>
        <row r="1765">
          <cell r="D1765">
            <v>0</v>
          </cell>
        </row>
        <row r="1766">
          <cell r="D1766">
            <v>0</v>
          </cell>
        </row>
        <row r="1767">
          <cell r="D1767">
            <v>0</v>
          </cell>
        </row>
        <row r="1768">
          <cell r="D1768">
            <v>0</v>
          </cell>
        </row>
        <row r="1769">
          <cell r="D1769">
            <v>0</v>
          </cell>
        </row>
        <row r="1770">
          <cell r="D1770">
            <v>0</v>
          </cell>
        </row>
        <row r="1771">
          <cell r="D1771">
            <v>0</v>
          </cell>
        </row>
        <row r="1772">
          <cell r="D1772">
            <v>0</v>
          </cell>
        </row>
        <row r="1773">
          <cell r="D1773">
            <v>0</v>
          </cell>
        </row>
        <row r="1788">
          <cell r="D1788" t="str">
            <v>AM</v>
          </cell>
        </row>
        <row r="1790">
          <cell r="D1790">
            <v>44937</v>
          </cell>
        </row>
        <row r="1792">
          <cell r="D1792" t="str">
            <v>KO 0626</v>
          </cell>
        </row>
        <row r="1794">
          <cell r="D1794" t="str">
            <v>C</v>
          </cell>
        </row>
        <row r="1796">
          <cell r="D1796">
            <v>1</v>
          </cell>
        </row>
        <row r="1797">
          <cell r="D1797">
            <v>0</v>
          </cell>
        </row>
        <row r="1798">
          <cell r="D1798">
            <v>0</v>
          </cell>
        </row>
        <row r="1799">
          <cell r="D1799">
            <v>0</v>
          </cell>
        </row>
        <row r="1800">
          <cell r="D1800">
            <v>0</v>
          </cell>
        </row>
        <row r="1801">
          <cell r="D1801">
            <v>0</v>
          </cell>
        </row>
        <row r="1802">
          <cell r="D1802">
            <v>0</v>
          </cell>
        </row>
        <row r="1803">
          <cell r="D1803">
            <v>0</v>
          </cell>
        </row>
        <row r="1804">
          <cell r="D1804">
            <v>0</v>
          </cell>
        </row>
        <row r="1805">
          <cell r="D1805">
            <v>0</v>
          </cell>
        </row>
        <row r="1806">
          <cell r="D1806">
            <v>0</v>
          </cell>
        </row>
        <row r="1807">
          <cell r="D1807">
            <v>0</v>
          </cell>
        </row>
        <row r="1808">
          <cell r="D1808">
            <v>0</v>
          </cell>
        </row>
        <row r="1809">
          <cell r="D1809">
            <v>0</v>
          </cell>
        </row>
        <row r="1810">
          <cell r="D1810">
            <v>0</v>
          </cell>
        </row>
        <row r="1811">
          <cell r="D1811">
            <v>0</v>
          </cell>
        </row>
        <row r="1826">
          <cell r="D1826" t="str">
            <v>AM</v>
          </cell>
        </row>
        <row r="1828">
          <cell r="D1828">
            <v>44937</v>
          </cell>
        </row>
        <row r="1830">
          <cell r="D1830" t="str">
            <v>KO 0627</v>
          </cell>
        </row>
        <row r="1832">
          <cell r="D1832" t="str">
            <v>C</v>
          </cell>
        </row>
        <row r="1834">
          <cell r="D1834">
            <v>2</v>
          </cell>
        </row>
        <row r="1835">
          <cell r="D1835">
            <v>1</v>
          </cell>
        </row>
        <row r="1836">
          <cell r="D1836">
            <v>2</v>
          </cell>
        </row>
        <row r="1837">
          <cell r="D1837">
            <v>1</v>
          </cell>
        </row>
        <row r="1838">
          <cell r="D1838">
            <v>3</v>
          </cell>
        </row>
        <row r="1864">
          <cell r="D1864" t="str">
            <v>AM</v>
          </cell>
        </row>
        <row r="1866">
          <cell r="D1866">
            <v>44937</v>
          </cell>
        </row>
        <row r="1868">
          <cell r="D1868" t="str">
            <v>KO 0627</v>
          </cell>
        </row>
        <row r="1870">
          <cell r="D1870" t="str">
            <v>C</v>
          </cell>
        </row>
        <row r="1872">
          <cell r="D1872">
            <v>2</v>
          </cell>
        </row>
        <row r="1873">
          <cell r="D1873">
            <v>1</v>
          </cell>
        </row>
        <row r="1874">
          <cell r="D1874">
            <v>2</v>
          </cell>
        </row>
        <row r="1875">
          <cell r="D1875">
            <v>1</v>
          </cell>
        </row>
        <row r="1876">
          <cell r="D1876">
            <v>3</v>
          </cell>
        </row>
        <row r="1877">
          <cell r="D1877">
            <v>0</v>
          </cell>
        </row>
        <row r="1878">
          <cell r="D1878">
            <v>0</v>
          </cell>
        </row>
        <row r="1879">
          <cell r="D1879">
            <v>0</v>
          </cell>
        </row>
        <row r="1880">
          <cell r="D1880">
            <v>0</v>
          </cell>
        </row>
        <row r="1881">
          <cell r="D1881">
            <v>0</v>
          </cell>
        </row>
        <row r="1882">
          <cell r="D1882">
            <v>0</v>
          </cell>
        </row>
        <row r="1883">
          <cell r="D1883">
            <v>0</v>
          </cell>
        </row>
        <row r="1884">
          <cell r="D1884">
            <v>0</v>
          </cell>
        </row>
        <row r="1885">
          <cell r="D1885">
            <v>0</v>
          </cell>
        </row>
        <row r="1886">
          <cell r="D1886">
            <v>0</v>
          </cell>
        </row>
        <row r="1887">
          <cell r="D1887">
            <v>0</v>
          </cell>
        </row>
        <row r="1902">
          <cell r="D1902" t="str">
            <v>AM</v>
          </cell>
        </row>
        <row r="1904">
          <cell r="D1904">
            <v>44937</v>
          </cell>
        </row>
        <row r="1906">
          <cell r="D1906" t="str">
            <v>KO 0627</v>
          </cell>
        </row>
        <row r="1908">
          <cell r="D1908" t="str">
            <v>C</v>
          </cell>
        </row>
        <row r="1910">
          <cell r="D1910">
            <v>2</v>
          </cell>
        </row>
        <row r="1911">
          <cell r="D1911">
            <v>1</v>
          </cell>
        </row>
        <row r="1912">
          <cell r="D1912">
            <v>2</v>
          </cell>
        </row>
        <row r="1913">
          <cell r="D1913">
            <v>1</v>
          </cell>
        </row>
        <row r="1914">
          <cell r="D1914">
            <v>3</v>
          </cell>
        </row>
        <row r="1915">
          <cell r="D1915">
            <v>0</v>
          </cell>
        </row>
        <row r="1916">
          <cell r="D1916">
            <v>0</v>
          </cell>
        </row>
        <row r="1917">
          <cell r="D1917">
            <v>0</v>
          </cell>
        </row>
        <row r="1918">
          <cell r="D1918">
            <v>0</v>
          </cell>
        </row>
        <row r="1919">
          <cell r="D1919">
            <v>0</v>
          </cell>
        </row>
        <row r="1920">
          <cell r="D1920">
            <v>0</v>
          </cell>
        </row>
        <row r="1921">
          <cell r="D1921">
            <v>0</v>
          </cell>
        </row>
        <row r="1922">
          <cell r="D1922">
            <v>0</v>
          </cell>
        </row>
        <row r="1923">
          <cell r="D1923">
            <v>0</v>
          </cell>
        </row>
        <row r="1924">
          <cell r="D1924">
            <v>0</v>
          </cell>
        </row>
        <row r="1925">
          <cell r="D1925">
            <v>0</v>
          </cell>
        </row>
        <row r="1940">
          <cell r="D1940" t="str">
            <v>AM</v>
          </cell>
        </row>
        <row r="1942">
          <cell r="D1942">
            <v>44936</v>
          </cell>
        </row>
        <row r="1944">
          <cell r="D1944" t="str">
            <v>G 0616</v>
          </cell>
        </row>
        <row r="1946">
          <cell r="D1946" t="str">
            <v>C</v>
          </cell>
        </row>
        <row r="1948">
          <cell r="D1948">
            <v>2</v>
          </cell>
        </row>
        <row r="1949">
          <cell r="D1949">
            <v>1</v>
          </cell>
        </row>
        <row r="1978">
          <cell r="D1978" t="str">
            <v>AM</v>
          </cell>
        </row>
        <row r="1980">
          <cell r="D1980">
            <v>44936</v>
          </cell>
        </row>
        <row r="1982">
          <cell r="D1982" t="str">
            <v>G 0616</v>
          </cell>
        </row>
        <row r="1984">
          <cell r="D1984" t="str">
            <v>C</v>
          </cell>
        </row>
        <row r="1986">
          <cell r="D1986">
            <v>2</v>
          </cell>
        </row>
        <row r="1987">
          <cell r="D1987">
            <v>1</v>
          </cell>
        </row>
        <row r="1988">
          <cell r="D1988">
            <v>0</v>
          </cell>
        </row>
        <row r="1989">
          <cell r="D1989">
            <v>0</v>
          </cell>
        </row>
        <row r="1990">
          <cell r="D1990">
            <v>0</v>
          </cell>
        </row>
        <row r="1991">
          <cell r="D1991">
            <v>0</v>
          </cell>
        </row>
        <row r="1992">
          <cell r="D1992">
            <v>0</v>
          </cell>
        </row>
        <row r="1993">
          <cell r="D1993">
            <v>0</v>
          </cell>
        </row>
        <row r="1994">
          <cell r="D1994">
            <v>0</v>
          </cell>
        </row>
        <row r="1995">
          <cell r="D1995">
            <v>0</v>
          </cell>
        </row>
        <row r="1996">
          <cell r="D1996">
            <v>0</v>
          </cell>
        </row>
        <row r="1997">
          <cell r="D1997">
            <v>0</v>
          </cell>
        </row>
        <row r="1998">
          <cell r="D1998">
            <v>0</v>
          </cell>
        </row>
        <row r="1999">
          <cell r="D1999">
            <v>0</v>
          </cell>
        </row>
        <row r="2000">
          <cell r="D2000">
            <v>0</v>
          </cell>
        </row>
        <row r="2001">
          <cell r="D2001">
            <v>0</v>
          </cell>
        </row>
        <row r="2016">
          <cell r="D2016" t="str">
            <v>AM</v>
          </cell>
        </row>
        <row r="2018">
          <cell r="D2018">
            <v>44936</v>
          </cell>
        </row>
        <row r="2020">
          <cell r="D2020" t="str">
            <v>G 0616</v>
          </cell>
        </row>
        <row r="2022">
          <cell r="D2022" t="str">
            <v>C</v>
          </cell>
        </row>
        <row r="2024">
          <cell r="D2024">
            <v>2</v>
          </cell>
        </row>
        <row r="2025">
          <cell r="D2025">
            <v>1</v>
          </cell>
        </row>
        <row r="2026">
          <cell r="D2026">
            <v>0</v>
          </cell>
        </row>
        <row r="2027">
          <cell r="D2027">
            <v>0</v>
          </cell>
        </row>
        <row r="2028">
          <cell r="D2028">
            <v>0</v>
          </cell>
        </row>
        <row r="2029">
          <cell r="D2029">
            <v>0</v>
          </cell>
        </row>
        <row r="2030">
          <cell r="D2030">
            <v>0</v>
          </cell>
        </row>
        <row r="2031">
          <cell r="D2031">
            <v>0</v>
          </cell>
        </row>
        <row r="2032">
          <cell r="D2032">
            <v>0</v>
          </cell>
        </row>
        <row r="2033">
          <cell r="D2033">
            <v>0</v>
          </cell>
        </row>
        <row r="2034">
          <cell r="D2034">
            <v>0</v>
          </cell>
        </row>
        <row r="2035">
          <cell r="D2035">
            <v>0</v>
          </cell>
        </row>
        <row r="2036">
          <cell r="D2036">
            <v>0</v>
          </cell>
        </row>
        <row r="2037">
          <cell r="D2037">
            <v>0</v>
          </cell>
        </row>
        <row r="2038">
          <cell r="D2038">
            <v>0</v>
          </cell>
        </row>
        <row r="2039">
          <cell r="D2039">
            <v>0</v>
          </cell>
        </row>
        <row r="2054">
          <cell r="D2054" t="str">
            <v>AM</v>
          </cell>
        </row>
        <row r="2056">
          <cell r="D2056">
            <v>44937</v>
          </cell>
        </row>
        <row r="2058">
          <cell r="D2058" t="str">
            <v>G 0629</v>
          </cell>
        </row>
        <row r="2060">
          <cell r="D2060" t="str">
            <v>C</v>
          </cell>
        </row>
        <row r="2062">
          <cell r="D2062">
            <v>4</v>
          </cell>
        </row>
        <row r="2063">
          <cell r="D2063">
            <v>2</v>
          </cell>
        </row>
        <row r="2064">
          <cell r="D2064">
            <v>2</v>
          </cell>
        </row>
        <row r="2065">
          <cell r="D2065">
            <v>2</v>
          </cell>
        </row>
        <row r="2066">
          <cell r="D2066">
            <v>5</v>
          </cell>
        </row>
        <row r="2067">
          <cell r="D2067">
            <v>5</v>
          </cell>
        </row>
        <row r="2092">
          <cell r="D2092" t="str">
            <v>AM</v>
          </cell>
        </row>
        <row r="2094">
          <cell r="D2094">
            <v>44937</v>
          </cell>
        </row>
        <row r="2096">
          <cell r="D2096" t="str">
            <v>G 0629</v>
          </cell>
        </row>
        <row r="2098">
          <cell r="D2098" t="str">
            <v>C</v>
          </cell>
        </row>
        <row r="2100">
          <cell r="D2100">
            <v>4</v>
          </cell>
        </row>
        <row r="2101">
          <cell r="D2101">
            <v>2</v>
          </cell>
        </row>
        <row r="2102">
          <cell r="D2102">
            <v>2</v>
          </cell>
        </row>
        <row r="2103">
          <cell r="D2103">
            <v>2</v>
          </cell>
        </row>
        <row r="2104">
          <cell r="D2104">
            <v>5</v>
          </cell>
        </row>
        <row r="2105">
          <cell r="D2105">
            <v>5</v>
          </cell>
        </row>
        <row r="2106">
          <cell r="D2106">
            <v>0</v>
          </cell>
        </row>
        <row r="2107">
          <cell r="D2107">
            <v>0</v>
          </cell>
        </row>
        <row r="2108">
          <cell r="D2108">
            <v>0</v>
          </cell>
        </row>
        <row r="2109">
          <cell r="D2109">
            <v>0</v>
          </cell>
        </row>
        <row r="2110">
          <cell r="D2110">
            <v>0</v>
          </cell>
        </row>
        <row r="2111">
          <cell r="D2111">
            <v>0</v>
          </cell>
        </row>
        <row r="2112">
          <cell r="D2112">
            <v>0</v>
          </cell>
        </row>
        <row r="2113">
          <cell r="D2113">
            <v>0</v>
          </cell>
        </row>
        <row r="2114">
          <cell r="D2114">
            <v>0</v>
          </cell>
        </row>
        <row r="2115">
          <cell r="D2115">
            <v>0</v>
          </cell>
        </row>
        <row r="2130">
          <cell r="D2130" t="str">
            <v>AM</v>
          </cell>
        </row>
        <row r="2132">
          <cell r="D2132">
            <v>44937</v>
          </cell>
        </row>
        <row r="2134">
          <cell r="D2134" t="str">
            <v>G 0629</v>
          </cell>
        </row>
        <row r="2136">
          <cell r="D2136" t="str">
            <v>C</v>
          </cell>
        </row>
        <row r="2138">
          <cell r="D2138">
            <v>4</v>
          </cell>
        </row>
        <row r="2139">
          <cell r="D2139">
            <v>2</v>
          </cell>
        </row>
        <row r="2140">
          <cell r="D2140">
            <v>2</v>
          </cell>
        </row>
        <row r="2141">
          <cell r="D2141">
            <v>2</v>
          </cell>
        </row>
        <row r="2142">
          <cell r="D2142">
            <v>5</v>
          </cell>
        </row>
        <row r="2143">
          <cell r="D2143">
            <v>5</v>
          </cell>
        </row>
        <row r="2144">
          <cell r="D2144">
            <v>0</v>
          </cell>
        </row>
        <row r="2145">
          <cell r="D2145">
            <v>0</v>
          </cell>
        </row>
        <row r="2146">
          <cell r="D2146">
            <v>0</v>
          </cell>
        </row>
        <row r="2147">
          <cell r="D2147">
            <v>0</v>
          </cell>
        </row>
        <row r="2148">
          <cell r="D2148">
            <v>0</v>
          </cell>
        </row>
        <row r="2149">
          <cell r="D2149">
            <v>0</v>
          </cell>
        </row>
        <row r="2150">
          <cell r="D2150">
            <v>0</v>
          </cell>
        </row>
        <row r="2151">
          <cell r="D2151">
            <v>0</v>
          </cell>
        </row>
        <row r="2152">
          <cell r="D2152">
            <v>0</v>
          </cell>
        </row>
        <row r="2153">
          <cell r="D2153">
            <v>0</v>
          </cell>
        </row>
        <row r="2168">
          <cell r="D2168" t="str">
            <v>AM</v>
          </cell>
        </row>
        <row r="2170">
          <cell r="D2170">
            <v>44938</v>
          </cell>
        </row>
        <row r="2172">
          <cell r="D2172" t="str">
            <v>G 0631</v>
          </cell>
        </row>
        <row r="2174">
          <cell r="D2174" t="str">
            <v>C</v>
          </cell>
        </row>
        <row r="2176">
          <cell r="D2176">
            <v>1</v>
          </cell>
        </row>
        <row r="2177">
          <cell r="D2177">
            <v>1</v>
          </cell>
        </row>
        <row r="2178">
          <cell r="D2178">
            <v>2</v>
          </cell>
        </row>
        <row r="2179">
          <cell r="D2179">
            <v>1</v>
          </cell>
        </row>
        <row r="2180">
          <cell r="D2180">
            <v>1</v>
          </cell>
        </row>
        <row r="2181">
          <cell r="D2181">
            <v>1</v>
          </cell>
        </row>
        <row r="2182">
          <cell r="D2182">
            <v>1</v>
          </cell>
        </row>
        <row r="2183">
          <cell r="D2183">
            <v>1</v>
          </cell>
        </row>
        <row r="2184">
          <cell r="D2184">
            <v>10</v>
          </cell>
        </row>
        <row r="2185">
          <cell r="D2185">
            <v>1</v>
          </cell>
        </row>
        <row r="2186">
          <cell r="D2186">
            <v>2</v>
          </cell>
        </row>
        <row r="2187">
          <cell r="D2187">
            <v>3</v>
          </cell>
        </row>
        <row r="2188">
          <cell r="D2188">
            <v>3</v>
          </cell>
        </row>
        <row r="2189">
          <cell r="D2189">
            <v>1</v>
          </cell>
        </row>
        <row r="2206">
          <cell r="D2206" t="str">
            <v>AM</v>
          </cell>
        </row>
        <row r="2208">
          <cell r="D2208">
            <v>44938</v>
          </cell>
        </row>
        <row r="2210">
          <cell r="D2210" t="str">
            <v>G 0631</v>
          </cell>
        </row>
        <row r="2212">
          <cell r="D2212" t="str">
            <v>C</v>
          </cell>
        </row>
        <row r="2214">
          <cell r="D2214">
            <v>1</v>
          </cell>
        </row>
        <row r="2215">
          <cell r="D2215">
            <v>1</v>
          </cell>
        </row>
        <row r="2216">
          <cell r="D2216">
            <v>2</v>
          </cell>
        </row>
        <row r="2217">
          <cell r="D2217">
            <v>1</v>
          </cell>
        </row>
        <row r="2218">
          <cell r="D2218">
            <v>1</v>
          </cell>
        </row>
        <row r="2219">
          <cell r="D2219">
            <v>1</v>
          </cell>
        </row>
        <row r="2220">
          <cell r="D2220">
            <v>1</v>
          </cell>
        </row>
        <row r="2221">
          <cell r="D2221">
            <v>1</v>
          </cell>
        </row>
        <row r="2222">
          <cell r="D2222">
            <v>10</v>
          </cell>
        </row>
        <row r="2223">
          <cell r="D2223">
            <v>1</v>
          </cell>
        </row>
        <row r="2224">
          <cell r="D2224">
            <v>2</v>
          </cell>
        </row>
        <row r="2225">
          <cell r="D2225">
            <v>3</v>
          </cell>
        </row>
        <row r="2226">
          <cell r="D2226">
            <v>3</v>
          </cell>
        </row>
        <row r="2227">
          <cell r="D2227">
            <v>1</v>
          </cell>
        </row>
        <row r="2228">
          <cell r="D2228">
            <v>0</v>
          </cell>
        </row>
        <row r="2229">
          <cell r="D2229">
            <v>0</v>
          </cell>
        </row>
        <row r="2244">
          <cell r="D2244" t="str">
            <v>AM</v>
          </cell>
        </row>
        <row r="2246">
          <cell r="D2246">
            <v>44938</v>
          </cell>
        </row>
        <row r="2248">
          <cell r="D2248" t="str">
            <v>G 0631</v>
          </cell>
        </row>
        <row r="2250">
          <cell r="D2250" t="str">
            <v>C</v>
          </cell>
        </row>
        <row r="2252">
          <cell r="D2252">
            <v>1</v>
          </cell>
        </row>
        <row r="2253">
          <cell r="D2253">
            <v>1</v>
          </cell>
        </row>
        <row r="2254">
          <cell r="D2254">
            <v>2</v>
          </cell>
        </row>
        <row r="2255">
          <cell r="D2255">
            <v>1</v>
          </cell>
        </row>
        <row r="2256">
          <cell r="D2256">
            <v>1</v>
          </cell>
        </row>
        <row r="2257">
          <cell r="D2257">
            <v>1</v>
          </cell>
        </row>
        <row r="2258">
          <cell r="D2258">
            <v>1</v>
          </cell>
        </row>
        <row r="2259">
          <cell r="D2259">
            <v>1</v>
          </cell>
        </row>
        <row r="2260">
          <cell r="D2260">
            <v>10</v>
          </cell>
        </row>
        <row r="2261">
          <cell r="D2261">
            <v>1</v>
          </cell>
        </row>
        <row r="2262">
          <cell r="D2262">
            <v>2</v>
          </cell>
        </row>
        <row r="2263">
          <cell r="D2263">
            <v>3</v>
          </cell>
        </row>
        <row r="2264">
          <cell r="D2264">
            <v>3</v>
          </cell>
        </row>
        <row r="2265">
          <cell r="D2265">
            <v>1</v>
          </cell>
        </row>
        <row r="2266">
          <cell r="D2266">
            <v>0</v>
          </cell>
        </row>
        <row r="2267">
          <cell r="D2267">
            <v>0</v>
          </cell>
        </row>
        <row r="2282">
          <cell r="D2282" t="str">
            <v>AM</v>
          </cell>
        </row>
        <row r="2284">
          <cell r="D2284">
            <v>44938</v>
          </cell>
        </row>
        <row r="2286">
          <cell r="D2286" t="str">
            <v>G 632</v>
          </cell>
        </row>
        <row r="2288">
          <cell r="D2288" t="str">
            <v>C</v>
          </cell>
        </row>
        <row r="2290">
          <cell r="D2290">
            <v>1</v>
          </cell>
        </row>
        <row r="2291">
          <cell r="D2291">
            <v>1</v>
          </cell>
        </row>
        <row r="2292">
          <cell r="D2292">
            <v>1</v>
          </cell>
        </row>
        <row r="2293">
          <cell r="D2293">
            <v>3</v>
          </cell>
        </row>
        <row r="2294">
          <cell r="D2294">
            <v>5</v>
          </cell>
        </row>
        <row r="2295">
          <cell r="D2295">
            <v>5</v>
          </cell>
        </row>
        <row r="2296">
          <cell r="D2296">
            <v>2</v>
          </cell>
        </row>
        <row r="2297">
          <cell r="D2297" t="str">
            <v/>
          </cell>
        </row>
        <row r="2320">
          <cell r="D2320" t="str">
            <v>AM</v>
          </cell>
        </row>
        <row r="2322">
          <cell r="D2322">
            <v>44938</v>
          </cell>
        </row>
        <row r="2324">
          <cell r="D2324" t="str">
            <v>G 632</v>
          </cell>
        </row>
        <row r="2326">
          <cell r="D2326" t="str">
            <v>C</v>
          </cell>
        </row>
        <row r="2328">
          <cell r="D2328">
            <v>1</v>
          </cell>
        </row>
        <row r="2329">
          <cell r="D2329">
            <v>1</v>
          </cell>
        </row>
        <row r="2330">
          <cell r="D2330">
            <v>1</v>
          </cell>
        </row>
        <row r="2331">
          <cell r="D2331">
            <v>3</v>
          </cell>
        </row>
        <row r="2332">
          <cell r="D2332">
            <v>5</v>
          </cell>
        </row>
        <row r="2333">
          <cell r="D2333">
            <v>5</v>
          </cell>
        </row>
        <row r="2334">
          <cell r="D2334">
            <v>2</v>
          </cell>
        </row>
        <row r="2335">
          <cell r="D2335" t="str">
            <v/>
          </cell>
        </row>
        <row r="2336">
          <cell r="D2336">
            <v>0</v>
          </cell>
        </row>
        <row r="2337">
          <cell r="D2337">
            <v>0</v>
          </cell>
        </row>
        <row r="2338">
          <cell r="D2338">
            <v>0</v>
          </cell>
        </row>
        <row r="2339">
          <cell r="D2339">
            <v>0</v>
          </cell>
        </row>
        <row r="2340">
          <cell r="D2340">
            <v>0</v>
          </cell>
        </row>
        <row r="2341">
          <cell r="D2341">
            <v>0</v>
          </cell>
        </row>
        <row r="2342">
          <cell r="D2342">
            <v>0</v>
          </cell>
        </row>
        <row r="2343">
          <cell r="D2343">
            <v>0</v>
          </cell>
        </row>
        <row r="2358">
          <cell r="D2358" t="str">
            <v>AM</v>
          </cell>
        </row>
        <row r="2360">
          <cell r="D2360">
            <v>44938</v>
          </cell>
        </row>
        <row r="2362">
          <cell r="D2362" t="str">
            <v>G 632</v>
          </cell>
        </row>
        <row r="2364">
          <cell r="D2364" t="str">
            <v>C</v>
          </cell>
        </row>
        <row r="2366">
          <cell r="D2366">
            <v>1</v>
          </cell>
        </row>
        <row r="2367">
          <cell r="D2367">
            <v>1</v>
          </cell>
        </row>
        <row r="2368">
          <cell r="D2368">
            <v>1</v>
          </cell>
        </row>
        <row r="2369">
          <cell r="D2369">
            <v>3</v>
          </cell>
        </row>
        <row r="2370">
          <cell r="D2370">
            <v>5</v>
          </cell>
        </row>
        <row r="2371">
          <cell r="D2371">
            <v>5</v>
          </cell>
        </row>
        <row r="2372">
          <cell r="D2372">
            <v>2</v>
          </cell>
        </row>
        <row r="2373">
          <cell r="D2373" t="str">
            <v/>
          </cell>
        </row>
        <row r="2374">
          <cell r="D2374">
            <v>0</v>
          </cell>
        </row>
        <row r="2375">
          <cell r="D2375">
            <v>0</v>
          </cell>
        </row>
        <row r="2376">
          <cell r="D2376">
            <v>0</v>
          </cell>
        </row>
        <row r="2377">
          <cell r="D2377">
            <v>0</v>
          </cell>
        </row>
        <row r="2378">
          <cell r="D2378">
            <v>0</v>
          </cell>
        </row>
        <row r="2379">
          <cell r="D2379">
            <v>0</v>
          </cell>
        </row>
        <row r="2380">
          <cell r="D2380">
            <v>0</v>
          </cell>
        </row>
        <row r="2381">
          <cell r="D2381">
            <v>0</v>
          </cell>
        </row>
        <row r="2396">
          <cell r="D2396" t="str">
            <v>AM</v>
          </cell>
        </row>
        <row r="2398">
          <cell r="D2398">
            <v>44938</v>
          </cell>
        </row>
        <row r="2400">
          <cell r="D2400" t="str">
            <v>KO 0633</v>
          </cell>
        </row>
        <row r="2402">
          <cell r="D2402" t="str">
            <v>C</v>
          </cell>
        </row>
        <row r="2404">
          <cell r="D2404" t="str">
            <v/>
          </cell>
        </row>
        <row r="2405">
          <cell r="D2405" t="str">
            <v/>
          </cell>
        </row>
        <row r="2434">
          <cell r="D2434" t="str">
            <v>AM</v>
          </cell>
        </row>
        <row r="2436">
          <cell r="D2436">
            <v>44938</v>
          </cell>
        </row>
        <row r="2438">
          <cell r="D2438" t="str">
            <v>KO 0633</v>
          </cell>
        </row>
        <row r="2440">
          <cell r="D2440" t="str">
            <v>C</v>
          </cell>
        </row>
        <row r="2442">
          <cell r="D2442" t="str">
            <v/>
          </cell>
        </row>
        <row r="2443">
          <cell r="D2443" t="str">
            <v/>
          </cell>
        </row>
        <row r="2444">
          <cell r="D2444">
            <v>0</v>
          </cell>
        </row>
        <row r="2445">
          <cell r="D2445">
            <v>0</v>
          </cell>
        </row>
        <row r="2446">
          <cell r="D2446">
            <v>0</v>
          </cell>
        </row>
        <row r="2447">
          <cell r="D2447">
            <v>0</v>
          </cell>
        </row>
        <row r="2448">
          <cell r="D2448">
            <v>0</v>
          </cell>
        </row>
        <row r="2449">
          <cell r="D2449">
            <v>0</v>
          </cell>
        </row>
        <row r="2450">
          <cell r="D2450">
            <v>0</v>
          </cell>
        </row>
        <row r="2451">
          <cell r="D2451">
            <v>0</v>
          </cell>
        </row>
        <row r="2452">
          <cell r="D2452">
            <v>0</v>
          </cell>
        </row>
        <row r="2453">
          <cell r="D2453">
            <v>0</v>
          </cell>
        </row>
        <row r="2454">
          <cell r="D2454">
            <v>0</v>
          </cell>
        </row>
        <row r="2455">
          <cell r="D2455">
            <v>0</v>
          </cell>
        </row>
        <row r="2456">
          <cell r="D2456">
            <v>0</v>
          </cell>
        </row>
        <row r="2457">
          <cell r="D2457">
            <v>0</v>
          </cell>
        </row>
        <row r="2472">
          <cell r="D2472" t="str">
            <v>AM</v>
          </cell>
        </row>
        <row r="2474">
          <cell r="D2474">
            <v>44938</v>
          </cell>
        </row>
        <row r="2476">
          <cell r="D2476" t="str">
            <v>KO 0633</v>
          </cell>
        </row>
        <row r="2478">
          <cell r="D2478" t="str">
            <v>C</v>
          </cell>
        </row>
        <row r="2480">
          <cell r="D2480" t="str">
            <v/>
          </cell>
        </row>
        <row r="2481">
          <cell r="D2481" t="str">
            <v/>
          </cell>
        </row>
        <row r="2482">
          <cell r="D2482">
            <v>0</v>
          </cell>
        </row>
        <row r="2483">
          <cell r="D2483">
            <v>0</v>
          </cell>
        </row>
        <row r="2484">
          <cell r="D2484">
            <v>0</v>
          </cell>
        </row>
        <row r="2485">
          <cell r="D2485">
            <v>0</v>
          </cell>
        </row>
        <row r="2486">
          <cell r="D2486">
            <v>0</v>
          </cell>
        </row>
        <row r="2487">
          <cell r="D2487">
            <v>0</v>
          </cell>
        </row>
        <row r="2488">
          <cell r="D2488">
            <v>0</v>
          </cell>
        </row>
        <row r="2489">
          <cell r="D2489">
            <v>0</v>
          </cell>
        </row>
        <row r="2490">
          <cell r="D2490">
            <v>0</v>
          </cell>
        </row>
        <row r="2491">
          <cell r="D2491">
            <v>0</v>
          </cell>
        </row>
        <row r="2492">
          <cell r="D2492">
            <v>0</v>
          </cell>
        </row>
        <row r="2493">
          <cell r="D2493">
            <v>0</v>
          </cell>
        </row>
        <row r="2494">
          <cell r="D2494">
            <v>0</v>
          </cell>
        </row>
        <row r="2495">
          <cell r="D2495">
            <v>0</v>
          </cell>
        </row>
        <row r="2510">
          <cell r="D2510" t="str">
            <v>AM</v>
          </cell>
        </row>
        <row r="2512">
          <cell r="D2512">
            <v>44938</v>
          </cell>
        </row>
        <row r="2514">
          <cell r="D2514" t="str">
            <v>KO 0635</v>
          </cell>
        </row>
        <row r="2516">
          <cell r="D2516" t="str">
            <v>C</v>
          </cell>
        </row>
        <row r="2518">
          <cell r="D2518">
            <v>2</v>
          </cell>
        </row>
        <row r="2548">
          <cell r="D2548" t="str">
            <v>AM</v>
          </cell>
        </row>
        <row r="2550">
          <cell r="D2550">
            <v>44938</v>
          </cell>
        </row>
        <row r="2552">
          <cell r="D2552" t="str">
            <v>KO 0635</v>
          </cell>
        </row>
        <row r="2554">
          <cell r="D2554" t="str">
            <v>C</v>
          </cell>
        </row>
        <row r="2556">
          <cell r="D2556">
            <v>2</v>
          </cell>
        </row>
        <row r="2557">
          <cell r="D2557">
            <v>0</v>
          </cell>
        </row>
        <row r="2558">
          <cell r="D2558">
            <v>0</v>
          </cell>
        </row>
        <row r="2559">
          <cell r="D2559">
            <v>0</v>
          </cell>
        </row>
        <row r="2560">
          <cell r="D2560">
            <v>0</v>
          </cell>
        </row>
        <row r="2561">
          <cell r="D2561">
            <v>0</v>
          </cell>
        </row>
        <row r="2562">
          <cell r="D2562">
            <v>0</v>
          </cell>
        </row>
        <row r="2563">
          <cell r="D2563">
            <v>0</v>
          </cell>
        </row>
        <row r="2564">
          <cell r="D2564">
            <v>0</v>
          </cell>
        </row>
        <row r="2565">
          <cell r="D2565">
            <v>0</v>
          </cell>
        </row>
        <row r="2566">
          <cell r="D2566">
            <v>0</v>
          </cell>
        </row>
        <row r="2567">
          <cell r="D2567">
            <v>0</v>
          </cell>
        </row>
        <row r="2568">
          <cell r="D2568">
            <v>0</v>
          </cell>
        </row>
        <row r="2569">
          <cell r="D2569">
            <v>0</v>
          </cell>
        </row>
        <row r="2570">
          <cell r="D2570">
            <v>0</v>
          </cell>
        </row>
        <row r="2571">
          <cell r="D2571">
            <v>0</v>
          </cell>
        </row>
        <row r="2586">
          <cell r="D2586" t="str">
            <v>AM</v>
          </cell>
        </row>
        <row r="2588">
          <cell r="D2588">
            <v>44938</v>
          </cell>
        </row>
        <row r="2590">
          <cell r="D2590" t="str">
            <v>KO 0635</v>
          </cell>
        </row>
        <row r="2592">
          <cell r="D2592" t="str">
            <v>C</v>
          </cell>
        </row>
        <row r="2594">
          <cell r="D2594">
            <v>2</v>
          </cell>
        </row>
        <row r="2595">
          <cell r="D2595">
            <v>0</v>
          </cell>
        </row>
        <row r="2596">
          <cell r="D2596">
            <v>0</v>
          </cell>
        </row>
        <row r="2597">
          <cell r="D2597">
            <v>0</v>
          </cell>
        </row>
        <row r="2598">
          <cell r="D2598">
            <v>0</v>
          </cell>
        </row>
        <row r="2599">
          <cell r="D2599">
            <v>0</v>
          </cell>
        </row>
        <row r="2600">
          <cell r="D2600">
            <v>0</v>
          </cell>
        </row>
        <row r="2601">
          <cell r="D2601">
            <v>0</v>
          </cell>
        </row>
        <row r="2602">
          <cell r="D2602">
            <v>0</v>
          </cell>
        </row>
        <row r="2603">
          <cell r="D2603">
            <v>0</v>
          </cell>
        </row>
        <row r="2604">
          <cell r="D2604">
            <v>0</v>
          </cell>
        </row>
        <row r="2605">
          <cell r="D2605">
            <v>0</v>
          </cell>
        </row>
        <row r="2606">
          <cell r="D2606">
            <v>0</v>
          </cell>
        </row>
        <row r="2607">
          <cell r="D2607">
            <v>0</v>
          </cell>
        </row>
        <row r="2608">
          <cell r="D2608">
            <v>0</v>
          </cell>
        </row>
        <row r="2609">
          <cell r="D2609">
            <v>0</v>
          </cell>
        </row>
        <row r="2624">
          <cell r="D2624" t="str">
            <v>AM</v>
          </cell>
        </row>
        <row r="2626">
          <cell r="D2626">
            <v>44938</v>
          </cell>
        </row>
        <row r="2628">
          <cell r="D2628" t="str">
            <v>KO 2882</v>
          </cell>
        </row>
        <row r="2630">
          <cell r="D2630" t="str">
            <v>C</v>
          </cell>
        </row>
        <row r="2632">
          <cell r="D2632">
            <v>1</v>
          </cell>
        </row>
        <row r="2633">
          <cell r="D2633">
            <v>3</v>
          </cell>
        </row>
        <row r="2634">
          <cell r="D2634" t="str">
            <v/>
          </cell>
        </row>
        <row r="2635">
          <cell r="D2635" t="str">
            <v/>
          </cell>
        </row>
        <row r="2662">
          <cell r="D2662" t="str">
            <v>AM</v>
          </cell>
        </row>
        <row r="2664">
          <cell r="D2664">
            <v>44938</v>
          </cell>
        </row>
        <row r="2666">
          <cell r="D2666" t="str">
            <v>KO 2882</v>
          </cell>
        </row>
        <row r="2668">
          <cell r="D2668" t="str">
            <v>C</v>
          </cell>
        </row>
        <row r="2670">
          <cell r="D2670">
            <v>1</v>
          </cell>
        </row>
        <row r="2671">
          <cell r="D2671">
            <v>3</v>
          </cell>
        </row>
        <row r="2672">
          <cell r="D2672" t="str">
            <v/>
          </cell>
        </row>
        <row r="2673">
          <cell r="D2673" t="str">
            <v/>
          </cell>
        </row>
        <row r="2674">
          <cell r="D2674">
            <v>0</v>
          </cell>
        </row>
        <row r="2675">
          <cell r="D2675">
            <v>0</v>
          </cell>
        </row>
        <row r="2676">
          <cell r="D2676">
            <v>0</v>
          </cell>
        </row>
        <row r="2677">
          <cell r="D2677">
            <v>0</v>
          </cell>
        </row>
        <row r="2678">
          <cell r="D2678">
            <v>0</v>
          </cell>
        </row>
        <row r="2679">
          <cell r="D2679">
            <v>0</v>
          </cell>
        </row>
        <row r="2680">
          <cell r="D2680">
            <v>0</v>
          </cell>
        </row>
        <row r="2681">
          <cell r="D2681">
            <v>0</v>
          </cell>
        </row>
        <row r="2682">
          <cell r="D2682">
            <v>0</v>
          </cell>
        </row>
        <row r="2683">
          <cell r="D2683">
            <v>0</v>
          </cell>
        </row>
        <row r="2684">
          <cell r="D2684">
            <v>0</v>
          </cell>
        </row>
        <row r="2685">
          <cell r="D2685">
            <v>0</v>
          </cell>
        </row>
        <row r="2700">
          <cell r="D2700" t="str">
            <v>AM</v>
          </cell>
        </row>
        <row r="2702">
          <cell r="D2702">
            <v>44938</v>
          </cell>
        </row>
        <row r="2704">
          <cell r="D2704" t="str">
            <v>KO 2882</v>
          </cell>
        </row>
        <row r="2706">
          <cell r="D2706" t="str">
            <v>C</v>
          </cell>
        </row>
        <row r="2708">
          <cell r="D2708">
            <v>1</v>
          </cell>
        </row>
        <row r="2709">
          <cell r="D2709">
            <v>3</v>
          </cell>
        </row>
        <row r="2710">
          <cell r="D2710" t="str">
            <v/>
          </cell>
        </row>
        <row r="2711">
          <cell r="D2711" t="str">
            <v/>
          </cell>
        </row>
        <row r="2712">
          <cell r="D2712">
            <v>0</v>
          </cell>
        </row>
        <row r="2713">
          <cell r="D2713">
            <v>0</v>
          </cell>
        </row>
        <row r="2714">
          <cell r="D2714">
            <v>0</v>
          </cell>
        </row>
        <row r="2715">
          <cell r="D2715">
            <v>0</v>
          </cell>
        </row>
        <row r="2716">
          <cell r="D2716">
            <v>0</v>
          </cell>
        </row>
        <row r="2717">
          <cell r="D2717">
            <v>0</v>
          </cell>
        </row>
        <row r="2718">
          <cell r="D2718">
            <v>0</v>
          </cell>
        </row>
        <row r="2719">
          <cell r="D2719">
            <v>0</v>
          </cell>
        </row>
        <row r="2720">
          <cell r="D2720">
            <v>0</v>
          </cell>
        </row>
        <row r="2721">
          <cell r="D2721">
            <v>0</v>
          </cell>
        </row>
        <row r="2722">
          <cell r="D2722">
            <v>0</v>
          </cell>
        </row>
        <row r="2723">
          <cell r="D2723">
            <v>0</v>
          </cell>
        </row>
        <row r="2738">
          <cell r="D2738" t="str">
            <v>AM</v>
          </cell>
        </row>
        <row r="2740">
          <cell r="D2740">
            <v>44940</v>
          </cell>
        </row>
        <row r="2742">
          <cell r="D2742" t="str">
            <v>N 0658</v>
          </cell>
        </row>
        <row r="2744">
          <cell r="D2744" t="str">
            <v>C</v>
          </cell>
        </row>
        <row r="2746">
          <cell r="D2746">
            <v>1</v>
          </cell>
        </row>
        <row r="2747">
          <cell r="D2747">
            <v>1</v>
          </cell>
        </row>
        <row r="2748">
          <cell r="D2748">
            <v>1</v>
          </cell>
        </row>
        <row r="2776">
          <cell r="D2776" t="str">
            <v>AM</v>
          </cell>
        </row>
        <row r="2778">
          <cell r="D2778">
            <v>44940</v>
          </cell>
        </row>
        <row r="2780">
          <cell r="D2780" t="str">
            <v>N 0658</v>
          </cell>
        </row>
        <row r="2782">
          <cell r="D2782" t="str">
            <v>C</v>
          </cell>
        </row>
        <row r="2784">
          <cell r="D2784">
            <v>1</v>
          </cell>
        </row>
        <row r="2785">
          <cell r="D2785">
            <v>1</v>
          </cell>
        </row>
        <row r="2786">
          <cell r="D2786">
            <v>1</v>
          </cell>
        </row>
        <row r="2787">
          <cell r="D2787">
            <v>0</v>
          </cell>
        </row>
        <row r="2788">
          <cell r="D2788">
            <v>0</v>
          </cell>
        </row>
        <row r="2789">
          <cell r="D2789">
            <v>0</v>
          </cell>
        </row>
        <row r="2790">
          <cell r="D2790">
            <v>0</v>
          </cell>
        </row>
        <row r="2791">
          <cell r="D2791">
            <v>0</v>
          </cell>
        </row>
        <row r="2792">
          <cell r="D2792">
            <v>0</v>
          </cell>
        </row>
        <row r="2793">
          <cell r="D2793">
            <v>0</v>
          </cell>
        </row>
        <row r="2794">
          <cell r="D2794">
            <v>0</v>
          </cell>
        </row>
        <row r="2795">
          <cell r="D2795">
            <v>0</v>
          </cell>
        </row>
        <row r="2796">
          <cell r="D2796">
            <v>0</v>
          </cell>
        </row>
        <row r="2797">
          <cell r="D2797">
            <v>0</v>
          </cell>
        </row>
        <row r="2798">
          <cell r="D2798">
            <v>0</v>
          </cell>
        </row>
        <row r="2799">
          <cell r="D2799">
            <v>0</v>
          </cell>
        </row>
        <row r="2814">
          <cell r="D2814" t="str">
            <v>AM</v>
          </cell>
        </row>
        <row r="2816">
          <cell r="D2816">
            <v>44940</v>
          </cell>
        </row>
        <row r="2818">
          <cell r="D2818" t="str">
            <v>N 0658</v>
          </cell>
        </row>
        <row r="2820">
          <cell r="D2820" t="str">
            <v>C</v>
          </cell>
        </row>
        <row r="2822">
          <cell r="D2822">
            <v>1</v>
          </cell>
        </row>
        <row r="2823">
          <cell r="D2823">
            <v>1</v>
          </cell>
        </row>
        <row r="2824">
          <cell r="D2824">
            <v>1</v>
          </cell>
        </row>
        <row r="2825">
          <cell r="D2825">
            <v>0</v>
          </cell>
        </row>
        <row r="2826">
          <cell r="D2826">
            <v>0</v>
          </cell>
        </row>
        <row r="2827">
          <cell r="D2827">
            <v>0</v>
          </cell>
        </row>
        <row r="2828">
          <cell r="D2828">
            <v>0</v>
          </cell>
        </row>
        <row r="2829">
          <cell r="D2829">
            <v>0</v>
          </cell>
        </row>
        <row r="2830">
          <cell r="D2830">
            <v>0</v>
          </cell>
        </row>
        <row r="2831">
          <cell r="D2831">
            <v>0</v>
          </cell>
        </row>
        <row r="2832">
          <cell r="D2832">
            <v>0</v>
          </cell>
        </row>
        <row r="2833">
          <cell r="D2833">
            <v>0</v>
          </cell>
        </row>
        <row r="2834">
          <cell r="D2834">
            <v>0</v>
          </cell>
        </row>
        <row r="2835">
          <cell r="D2835">
            <v>0</v>
          </cell>
        </row>
        <row r="2836">
          <cell r="D2836">
            <v>0</v>
          </cell>
        </row>
        <row r="2837">
          <cell r="D2837">
            <v>0</v>
          </cell>
        </row>
        <row r="2852">
          <cell r="D2852" t="str">
            <v>AM</v>
          </cell>
        </row>
        <row r="2854">
          <cell r="D2854">
            <v>44940</v>
          </cell>
        </row>
        <row r="2856">
          <cell r="D2856" t="str">
            <v>KO 0660</v>
          </cell>
        </row>
        <row r="2858">
          <cell r="D2858" t="str">
            <v>C</v>
          </cell>
        </row>
        <row r="2860">
          <cell r="D2860">
            <v>1</v>
          </cell>
        </row>
        <row r="2890">
          <cell r="D2890" t="str">
            <v>AM</v>
          </cell>
        </row>
        <row r="2892">
          <cell r="D2892">
            <v>44940</v>
          </cell>
        </row>
        <row r="2894">
          <cell r="D2894" t="str">
            <v>KO 0660</v>
          </cell>
        </row>
        <row r="2896">
          <cell r="D2896" t="str">
            <v>C</v>
          </cell>
        </row>
        <row r="2898">
          <cell r="D2898">
            <v>1</v>
          </cell>
        </row>
        <row r="2899">
          <cell r="D2899">
            <v>0</v>
          </cell>
        </row>
        <row r="2900">
          <cell r="D2900">
            <v>0</v>
          </cell>
        </row>
        <row r="2901">
          <cell r="D2901">
            <v>0</v>
          </cell>
        </row>
        <row r="2902">
          <cell r="D2902">
            <v>0</v>
          </cell>
        </row>
        <row r="2903">
          <cell r="D2903">
            <v>0</v>
          </cell>
        </row>
        <row r="2904">
          <cell r="D2904">
            <v>0</v>
          </cell>
        </row>
        <row r="2905">
          <cell r="D2905">
            <v>0</v>
          </cell>
        </row>
        <row r="2906">
          <cell r="D2906">
            <v>0</v>
          </cell>
        </row>
        <row r="2907">
          <cell r="D2907">
            <v>0</v>
          </cell>
        </row>
        <row r="2908">
          <cell r="D2908">
            <v>0</v>
          </cell>
        </row>
        <row r="2909">
          <cell r="D2909">
            <v>0</v>
          </cell>
        </row>
        <row r="2910">
          <cell r="D2910">
            <v>0</v>
          </cell>
        </row>
        <row r="2911">
          <cell r="D2911">
            <v>0</v>
          </cell>
        </row>
        <row r="2912">
          <cell r="D2912">
            <v>0</v>
          </cell>
        </row>
        <row r="2913">
          <cell r="D2913">
            <v>0</v>
          </cell>
        </row>
        <row r="2928">
          <cell r="D2928" t="str">
            <v>AM</v>
          </cell>
        </row>
        <row r="2930">
          <cell r="D2930">
            <v>44940</v>
          </cell>
        </row>
        <row r="2932">
          <cell r="D2932" t="str">
            <v>KO 0660</v>
          </cell>
        </row>
        <row r="2934">
          <cell r="D2934" t="str">
            <v>C</v>
          </cell>
        </row>
        <row r="2936">
          <cell r="D2936">
            <v>1</v>
          </cell>
        </row>
        <row r="2937">
          <cell r="D2937">
            <v>0</v>
          </cell>
        </row>
        <row r="2938">
          <cell r="D2938">
            <v>0</v>
          </cell>
        </row>
        <row r="2939">
          <cell r="D2939">
            <v>0</v>
          </cell>
        </row>
        <row r="2940">
          <cell r="D2940">
            <v>0</v>
          </cell>
        </row>
        <row r="2941">
          <cell r="D2941">
            <v>0</v>
          </cell>
        </row>
        <row r="2942">
          <cell r="D2942">
            <v>0</v>
          </cell>
        </row>
        <row r="2943">
          <cell r="D2943">
            <v>0</v>
          </cell>
        </row>
        <row r="2944">
          <cell r="D2944">
            <v>0</v>
          </cell>
        </row>
        <row r="2945">
          <cell r="D2945">
            <v>0</v>
          </cell>
        </row>
        <row r="2946">
          <cell r="D2946">
            <v>0</v>
          </cell>
        </row>
        <row r="2947">
          <cell r="D2947">
            <v>0</v>
          </cell>
        </row>
        <row r="2948">
          <cell r="D2948">
            <v>0</v>
          </cell>
        </row>
        <row r="2949">
          <cell r="D2949">
            <v>0</v>
          </cell>
        </row>
        <row r="2950">
          <cell r="D2950">
            <v>0</v>
          </cell>
        </row>
        <row r="2951">
          <cell r="D2951">
            <v>0</v>
          </cell>
        </row>
        <row r="2966">
          <cell r="D2966" t="str">
            <v>AM</v>
          </cell>
        </row>
        <row r="2968">
          <cell r="D2968">
            <v>44939</v>
          </cell>
        </row>
        <row r="2970">
          <cell r="D2970" t="str">
            <v>G 0637</v>
          </cell>
        </row>
        <row r="2972">
          <cell r="D2972" t="str">
            <v>C</v>
          </cell>
        </row>
        <row r="2974">
          <cell r="D2974" t="str">
            <v/>
          </cell>
        </row>
        <row r="3004">
          <cell r="D3004" t="str">
            <v>AM</v>
          </cell>
        </row>
        <row r="3006">
          <cell r="D3006">
            <v>44939</v>
          </cell>
        </row>
        <row r="3008">
          <cell r="D3008" t="str">
            <v>G 0637</v>
          </cell>
        </row>
        <row r="3010">
          <cell r="D3010" t="str">
            <v>C</v>
          </cell>
        </row>
        <row r="3012">
          <cell r="D3012" t="str">
            <v/>
          </cell>
        </row>
        <row r="3013">
          <cell r="D3013">
            <v>0</v>
          </cell>
        </row>
        <row r="3014">
          <cell r="D3014">
            <v>0</v>
          </cell>
        </row>
        <row r="3015">
          <cell r="D3015">
            <v>0</v>
          </cell>
        </row>
        <row r="3016">
          <cell r="D3016">
            <v>0</v>
          </cell>
        </row>
        <row r="3017">
          <cell r="D3017">
            <v>0</v>
          </cell>
        </row>
        <row r="3018">
          <cell r="D3018">
            <v>0</v>
          </cell>
        </row>
        <row r="3019">
          <cell r="D3019">
            <v>0</v>
          </cell>
        </row>
        <row r="3020">
          <cell r="D3020">
            <v>0</v>
          </cell>
        </row>
        <row r="3021">
          <cell r="D3021">
            <v>0</v>
          </cell>
        </row>
        <row r="3022">
          <cell r="D3022">
            <v>0</v>
          </cell>
        </row>
        <row r="3023">
          <cell r="D3023">
            <v>0</v>
          </cell>
        </row>
        <row r="3024">
          <cell r="D3024">
            <v>0</v>
          </cell>
        </row>
        <row r="3025">
          <cell r="D3025">
            <v>0</v>
          </cell>
        </row>
        <row r="3026">
          <cell r="D3026">
            <v>0</v>
          </cell>
        </row>
        <row r="3027">
          <cell r="D3027">
            <v>0</v>
          </cell>
        </row>
        <row r="3042">
          <cell r="D3042" t="str">
            <v>AM</v>
          </cell>
        </row>
        <row r="3044">
          <cell r="D3044">
            <v>44939</v>
          </cell>
        </row>
        <row r="3046">
          <cell r="D3046" t="str">
            <v>G 0637</v>
          </cell>
        </row>
        <row r="3048">
          <cell r="D3048" t="str">
            <v>C</v>
          </cell>
        </row>
        <row r="3050">
          <cell r="D3050" t="str">
            <v/>
          </cell>
        </row>
        <row r="3051">
          <cell r="D3051">
            <v>0</v>
          </cell>
        </row>
        <row r="3052">
          <cell r="D3052">
            <v>0</v>
          </cell>
        </row>
        <row r="3053">
          <cell r="D3053">
            <v>0</v>
          </cell>
        </row>
        <row r="3054">
          <cell r="D3054">
            <v>0</v>
          </cell>
        </row>
        <row r="3055">
          <cell r="D3055">
            <v>0</v>
          </cell>
        </row>
        <row r="3056">
          <cell r="D3056">
            <v>0</v>
          </cell>
        </row>
        <row r="3057">
          <cell r="D3057">
            <v>0</v>
          </cell>
        </row>
        <row r="3058">
          <cell r="D3058">
            <v>0</v>
          </cell>
        </row>
        <row r="3059">
          <cell r="D3059">
            <v>0</v>
          </cell>
        </row>
        <row r="3060">
          <cell r="D3060">
            <v>0</v>
          </cell>
        </row>
        <row r="3061">
          <cell r="D3061">
            <v>0</v>
          </cell>
        </row>
        <row r="3062">
          <cell r="D3062">
            <v>0</v>
          </cell>
        </row>
        <row r="3063">
          <cell r="D3063">
            <v>0</v>
          </cell>
        </row>
        <row r="3064">
          <cell r="D3064">
            <v>0</v>
          </cell>
        </row>
        <row r="3065">
          <cell r="D3065">
            <v>0</v>
          </cell>
        </row>
        <row r="3080">
          <cell r="D3080" t="str">
            <v>AM</v>
          </cell>
        </row>
        <row r="3082">
          <cell r="D3082">
            <v>44943</v>
          </cell>
        </row>
        <row r="3084">
          <cell r="D3084" t="str">
            <v>G 0672</v>
          </cell>
        </row>
        <row r="3086">
          <cell r="D3086" t="str">
            <v>C</v>
          </cell>
        </row>
        <row r="3088">
          <cell r="D3088">
            <v>1</v>
          </cell>
        </row>
        <row r="3089">
          <cell r="D3089">
            <v>1</v>
          </cell>
        </row>
        <row r="3090">
          <cell r="D3090">
            <v>2</v>
          </cell>
        </row>
        <row r="3118">
          <cell r="D3118" t="str">
            <v>AM</v>
          </cell>
        </row>
        <row r="3120">
          <cell r="D3120">
            <v>44943</v>
          </cell>
        </row>
        <row r="3122">
          <cell r="D3122" t="str">
            <v>G 0672</v>
          </cell>
        </row>
        <row r="3124">
          <cell r="D3124" t="str">
            <v>C</v>
          </cell>
        </row>
        <row r="3126">
          <cell r="D3126">
            <v>1</v>
          </cell>
        </row>
        <row r="3127">
          <cell r="D3127">
            <v>1</v>
          </cell>
        </row>
        <row r="3128">
          <cell r="D3128">
            <v>2</v>
          </cell>
        </row>
        <row r="3129">
          <cell r="D3129">
            <v>0</v>
          </cell>
        </row>
        <row r="3130">
          <cell r="D3130">
            <v>0</v>
          </cell>
        </row>
        <row r="3131">
          <cell r="D3131">
            <v>0</v>
          </cell>
        </row>
        <row r="3132">
          <cell r="D3132">
            <v>0</v>
          </cell>
        </row>
        <row r="3133">
          <cell r="D3133">
            <v>0</v>
          </cell>
        </row>
        <row r="3134">
          <cell r="D3134">
            <v>0</v>
          </cell>
        </row>
        <row r="3135">
          <cell r="D3135">
            <v>0</v>
          </cell>
        </row>
        <row r="3136">
          <cell r="D3136">
            <v>0</v>
          </cell>
        </row>
        <row r="3137">
          <cell r="D3137">
            <v>0</v>
          </cell>
        </row>
        <row r="3138">
          <cell r="D3138">
            <v>0</v>
          </cell>
        </row>
        <row r="3139">
          <cell r="D3139">
            <v>0</v>
          </cell>
        </row>
        <row r="3140">
          <cell r="D3140">
            <v>0</v>
          </cell>
        </row>
        <row r="3141">
          <cell r="D3141">
            <v>0</v>
          </cell>
        </row>
        <row r="3156">
          <cell r="D3156" t="str">
            <v>AM</v>
          </cell>
        </row>
        <row r="3158">
          <cell r="D3158">
            <v>44943</v>
          </cell>
        </row>
        <row r="3160">
          <cell r="D3160" t="str">
            <v>G 0672</v>
          </cell>
        </row>
        <row r="3162">
          <cell r="D3162" t="str">
            <v>C</v>
          </cell>
        </row>
        <row r="3164">
          <cell r="D3164">
            <v>1</v>
          </cell>
        </row>
        <row r="3165">
          <cell r="D3165">
            <v>1</v>
          </cell>
        </row>
        <row r="3166">
          <cell r="D3166">
            <v>2</v>
          </cell>
        </row>
        <row r="3167">
          <cell r="D3167">
            <v>0</v>
          </cell>
        </row>
        <row r="3168">
          <cell r="D3168">
            <v>0</v>
          </cell>
        </row>
        <row r="3169">
          <cell r="D3169">
            <v>0</v>
          </cell>
        </row>
        <row r="3170">
          <cell r="D3170">
            <v>0</v>
          </cell>
        </row>
        <row r="3171">
          <cell r="D3171">
            <v>0</v>
          </cell>
        </row>
        <row r="3172">
          <cell r="D3172">
            <v>0</v>
          </cell>
        </row>
        <row r="3173">
          <cell r="D3173">
            <v>0</v>
          </cell>
        </row>
        <row r="3174">
          <cell r="D3174">
            <v>0</v>
          </cell>
        </row>
        <row r="3175">
          <cell r="D3175">
            <v>0</v>
          </cell>
        </row>
        <row r="3176">
          <cell r="D3176">
            <v>0</v>
          </cell>
        </row>
        <row r="3177">
          <cell r="D3177">
            <v>0</v>
          </cell>
        </row>
        <row r="3178">
          <cell r="D3178">
            <v>0</v>
          </cell>
        </row>
        <row r="3179">
          <cell r="D3179">
            <v>0</v>
          </cell>
        </row>
        <row r="3194">
          <cell r="D3194" t="str">
            <v>AM</v>
          </cell>
        </row>
        <row r="3196">
          <cell r="D3196">
            <v>44944</v>
          </cell>
        </row>
        <row r="3198">
          <cell r="D3198" t="str">
            <v>G 0678</v>
          </cell>
        </row>
        <row r="3200">
          <cell r="D3200" t="str">
            <v>C</v>
          </cell>
        </row>
        <row r="3202">
          <cell r="D3202">
            <v>1</v>
          </cell>
        </row>
        <row r="3232">
          <cell r="D3232" t="str">
            <v>AM</v>
          </cell>
        </row>
        <row r="3234">
          <cell r="D3234">
            <v>44944</v>
          </cell>
        </row>
        <row r="3236">
          <cell r="D3236" t="str">
            <v>G 0678</v>
          </cell>
        </row>
        <row r="3238">
          <cell r="D3238" t="str">
            <v>C</v>
          </cell>
        </row>
        <row r="3240">
          <cell r="D3240">
            <v>1</v>
          </cell>
        </row>
        <row r="3241">
          <cell r="D3241">
            <v>0</v>
          </cell>
        </row>
        <row r="3242">
          <cell r="D3242">
            <v>0</v>
          </cell>
        </row>
        <row r="3243">
          <cell r="D3243">
            <v>0</v>
          </cell>
        </row>
        <row r="3244">
          <cell r="D3244">
            <v>0</v>
          </cell>
        </row>
        <row r="3245">
          <cell r="D3245">
            <v>0</v>
          </cell>
        </row>
        <row r="3246">
          <cell r="D3246">
            <v>0</v>
          </cell>
        </row>
        <row r="3247">
          <cell r="D3247">
            <v>0</v>
          </cell>
        </row>
        <row r="3248">
          <cell r="D3248">
            <v>0</v>
          </cell>
        </row>
        <row r="3249">
          <cell r="D3249">
            <v>0</v>
          </cell>
        </row>
        <row r="3250">
          <cell r="D3250">
            <v>0</v>
          </cell>
        </row>
        <row r="3251">
          <cell r="D3251">
            <v>0</v>
          </cell>
        </row>
        <row r="3252">
          <cell r="D3252">
            <v>0</v>
          </cell>
        </row>
        <row r="3253">
          <cell r="D3253">
            <v>0</v>
          </cell>
        </row>
        <row r="3254">
          <cell r="D3254">
            <v>0</v>
          </cell>
        </row>
        <row r="3255">
          <cell r="D3255">
            <v>0</v>
          </cell>
        </row>
        <row r="3270">
          <cell r="D3270" t="str">
            <v>AM</v>
          </cell>
        </row>
        <row r="3272">
          <cell r="D3272">
            <v>44944</v>
          </cell>
        </row>
        <row r="3274">
          <cell r="D3274" t="str">
            <v>G 0678</v>
          </cell>
        </row>
        <row r="3276">
          <cell r="D3276" t="str">
            <v>C</v>
          </cell>
        </row>
        <row r="3278">
          <cell r="D3278">
            <v>1</v>
          </cell>
        </row>
        <row r="3279">
          <cell r="D3279">
            <v>0</v>
          </cell>
        </row>
        <row r="3280">
          <cell r="D3280">
            <v>0</v>
          </cell>
        </row>
        <row r="3281">
          <cell r="D3281">
            <v>0</v>
          </cell>
        </row>
        <row r="3282">
          <cell r="D3282">
            <v>0</v>
          </cell>
        </row>
        <row r="3283">
          <cell r="D3283">
            <v>0</v>
          </cell>
        </row>
        <row r="3284">
          <cell r="D3284">
            <v>0</v>
          </cell>
        </row>
        <row r="3285">
          <cell r="D3285">
            <v>0</v>
          </cell>
        </row>
        <row r="3286">
          <cell r="D3286">
            <v>0</v>
          </cell>
        </row>
        <row r="3287">
          <cell r="D3287">
            <v>0</v>
          </cell>
        </row>
        <row r="3288">
          <cell r="D3288">
            <v>0</v>
          </cell>
        </row>
        <row r="3289">
          <cell r="D3289">
            <v>0</v>
          </cell>
        </row>
        <row r="3290">
          <cell r="D3290">
            <v>0</v>
          </cell>
        </row>
        <row r="3291">
          <cell r="D3291">
            <v>0</v>
          </cell>
        </row>
        <row r="3292">
          <cell r="D3292">
            <v>0</v>
          </cell>
        </row>
        <row r="3293">
          <cell r="D3293">
            <v>0</v>
          </cell>
        </row>
        <row r="3308">
          <cell r="D3308" t="str">
            <v>AM</v>
          </cell>
        </row>
        <row r="3310">
          <cell r="D3310">
            <v>44945</v>
          </cell>
        </row>
        <row r="3312">
          <cell r="D3312" t="str">
            <v>KO 0686</v>
          </cell>
        </row>
        <row r="3314">
          <cell r="D3314" t="str">
            <v>C</v>
          </cell>
        </row>
        <row r="3316">
          <cell r="D3316">
            <v>2</v>
          </cell>
        </row>
        <row r="3317">
          <cell r="D3317">
            <v>1</v>
          </cell>
        </row>
        <row r="3346">
          <cell r="D3346" t="str">
            <v>AM</v>
          </cell>
        </row>
        <row r="3348">
          <cell r="D3348">
            <v>44945</v>
          </cell>
        </row>
        <row r="3350">
          <cell r="D3350" t="str">
            <v>KO 0686</v>
          </cell>
        </row>
        <row r="3352">
          <cell r="D3352" t="str">
            <v>C</v>
          </cell>
        </row>
        <row r="3354">
          <cell r="D3354">
            <v>2</v>
          </cell>
        </row>
        <row r="3355">
          <cell r="D3355">
            <v>1</v>
          </cell>
        </row>
        <row r="3356">
          <cell r="D3356">
            <v>0</v>
          </cell>
        </row>
        <row r="3357">
          <cell r="D3357">
            <v>0</v>
          </cell>
        </row>
        <row r="3358">
          <cell r="D3358">
            <v>0</v>
          </cell>
        </row>
        <row r="3359">
          <cell r="D3359">
            <v>0</v>
          </cell>
        </row>
        <row r="3360">
          <cell r="D3360">
            <v>0</v>
          </cell>
        </row>
        <row r="3361">
          <cell r="D3361">
            <v>0</v>
          </cell>
        </row>
        <row r="3362">
          <cell r="D3362">
            <v>0</v>
          </cell>
        </row>
        <row r="3363">
          <cell r="D3363">
            <v>0</v>
          </cell>
        </row>
        <row r="3364">
          <cell r="D3364">
            <v>0</v>
          </cell>
        </row>
        <row r="3365">
          <cell r="D3365">
            <v>0</v>
          </cell>
        </row>
        <row r="3366">
          <cell r="D3366">
            <v>0</v>
          </cell>
        </row>
        <row r="3367">
          <cell r="D3367">
            <v>0</v>
          </cell>
        </row>
        <row r="3368">
          <cell r="D3368">
            <v>0</v>
          </cell>
        </row>
        <row r="3369">
          <cell r="D3369">
            <v>0</v>
          </cell>
        </row>
        <row r="3384">
          <cell r="D3384" t="str">
            <v>AM</v>
          </cell>
        </row>
        <row r="3386">
          <cell r="D3386">
            <v>44945</v>
          </cell>
        </row>
        <row r="3388">
          <cell r="D3388" t="str">
            <v>KO 0686</v>
          </cell>
        </row>
        <row r="3390">
          <cell r="D3390" t="str">
            <v>C</v>
          </cell>
        </row>
        <row r="3392">
          <cell r="D3392">
            <v>2</v>
          </cell>
        </row>
        <row r="3393">
          <cell r="D3393">
            <v>1</v>
          </cell>
        </row>
        <row r="3394">
          <cell r="D3394">
            <v>0</v>
          </cell>
        </row>
        <row r="3395">
          <cell r="D3395">
            <v>0</v>
          </cell>
        </row>
        <row r="3396">
          <cell r="D3396">
            <v>0</v>
          </cell>
        </row>
        <row r="3397">
          <cell r="D3397">
            <v>0</v>
          </cell>
        </row>
        <row r="3398">
          <cell r="D3398">
            <v>0</v>
          </cell>
        </row>
        <row r="3399">
          <cell r="D3399">
            <v>0</v>
          </cell>
        </row>
        <row r="3400">
          <cell r="D3400">
            <v>0</v>
          </cell>
        </row>
        <row r="3401">
          <cell r="D3401">
            <v>0</v>
          </cell>
        </row>
        <row r="3402">
          <cell r="D3402">
            <v>0</v>
          </cell>
        </row>
        <row r="3403">
          <cell r="D3403">
            <v>0</v>
          </cell>
        </row>
        <row r="3404">
          <cell r="D3404">
            <v>0</v>
          </cell>
        </row>
        <row r="3405">
          <cell r="D3405">
            <v>0</v>
          </cell>
        </row>
        <row r="3406">
          <cell r="D3406">
            <v>0</v>
          </cell>
        </row>
        <row r="3407">
          <cell r="D3407">
            <v>0</v>
          </cell>
        </row>
        <row r="3422">
          <cell r="D3422" t="str">
            <v>AM</v>
          </cell>
        </row>
        <row r="3424">
          <cell r="D3424">
            <v>44944</v>
          </cell>
        </row>
        <row r="3426">
          <cell r="D3426" t="str">
            <v>KO 2648</v>
          </cell>
        </row>
        <row r="3428">
          <cell r="D3428" t="str">
            <v>C</v>
          </cell>
        </row>
        <row r="3430">
          <cell r="D3430">
            <v>1</v>
          </cell>
        </row>
        <row r="3431">
          <cell r="D3431">
            <v>1</v>
          </cell>
        </row>
        <row r="3460">
          <cell r="D3460" t="str">
            <v>AM</v>
          </cell>
        </row>
        <row r="3462">
          <cell r="D3462">
            <v>44944</v>
          </cell>
        </row>
        <row r="3464">
          <cell r="D3464" t="str">
            <v>KO 2648</v>
          </cell>
        </row>
        <row r="3466">
          <cell r="D3466" t="str">
            <v>C</v>
          </cell>
        </row>
        <row r="3468">
          <cell r="D3468">
            <v>1</v>
          </cell>
        </row>
        <row r="3469">
          <cell r="D3469">
            <v>1</v>
          </cell>
        </row>
        <row r="3470">
          <cell r="D3470">
            <v>0</v>
          </cell>
        </row>
        <row r="3471">
          <cell r="D3471">
            <v>0</v>
          </cell>
        </row>
        <row r="3472">
          <cell r="D3472">
            <v>0</v>
          </cell>
        </row>
        <row r="3473">
          <cell r="D3473">
            <v>0</v>
          </cell>
        </row>
        <row r="3474">
          <cell r="D3474">
            <v>0</v>
          </cell>
        </row>
        <row r="3475">
          <cell r="D3475">
            <v>0</v>
          </cell>
        </row>
        <row r="3476">
          <cell r="D3476">
            <v>0</v>
          </cell>
        </row>
        <row r="3477">
          <cell r="D3477">
            <v>0</v>
          </cell>
        </row>
        <row r="3478">
          <cell r="D3478">
            <v>0</v>
          </cell>
        </row>
        <row r="3479">
          <cell r="D3479">
            <v>0</v>
          </cell>
        </row>
        <row r="3480">
          <cell r="D3480">
            <v>0</v>
          </cell>
        </row>
        <row r="3481">
          <cell r="D3481">
            <v>0</v>
          </cell>
        </row>
        <row r="3482">
          <cell r="D3482">
            <v>0</v>
          </cell>
        </row>
        <row r="3483">
          <cell r="D3483">
            <v>0</v>
          </cell>
        </row>
        <row r="3498">
          <cell r="D3498" t="str">
            <v>AM</v>
          </cell>
        </row>
        <row r="3500">
          <cell r="D3500">
            <v>44944</v>
          </cell>
        </row>
        <row r="3502">
          <cell r="D3502" t="str">
            <v>KO 2648</v>
          </cell>
        </row>
        <row r="3504">
          <cell r="D3504" t="str">
            <v>C</v>
          </cell>
        </row>
        <row r="3506">
          <cell r="D3506">
            <v>1</v>
          </cell>
        </row>
        <row r="3507">
          <cell r="D3507">
            <v>1</v>
          </cell>
        </row>
        <row r="3508">
          <cell r="D3508">
            <v>0</v>
          </cell>
        </row>
        <row r="3509">
          <cell r="D3509">
            <v>0</v>
          </cell>
        </row>
        <row r="3510">
          <cell r="D3510">
            <v>0</v>
          </cell>
        </row>
        <row r="3511">
          <cell r="D3511">
            <v>0</v>
          </cell>
        </row>
        <row r="3512">
          <cell r="D3512">
            <v>0</v>
          </cell>
        </row>
        <row r="3513">
          <cell r="D3513">
            <v>0</v>
          </cell>
        </row>
        <row r="3514">
          <cell r="D3514">
            <v>0</v>
          </cell>
        </row>
        <row r="3515">
          <cell r="D3515">
            <v>0</v>
          </cell>
        </row>
        <row r="3516">
          <cell r="D3516">
            <v>0</v>
          </cell>
        </row>
        <row r="3517">
          <cell r="D3517">
            <v>0</v>
          </cell>
        </row>
        <row r="3518">
          <cell r="D3518">
            <v>0</v>
          </cell>
        </row>
        <row r="3519">
          <cell r="D3519">
            <v>0</v>
          </cell>
        </row>
        <row r="3520">
          <cell r="D3520">
            <v>0</v>
          </cell>
        </row>
        <row r="3521">
          <cell r="D3521">
            <v>0</v>
          </cell>
        </row>
        <row r="3536">
          <cell r="D3536" t="str">
            <v>AM</v>
          </cell>
        </row>
        <row r="3538">
          <cell r="D3538">
            <v>44946</v>
          </cell>
        </row>
        <row r="3540">
          <cell r="D3540" t="str">
            <v>KO 0755</v>
          </cell>
        </row>
        <row r="3542">
          <cell r="D3542" t="str">
            <v>C</v>
          </cell>
        </row>
        <row r="3544">
          <cell r="D3544">
            <v>1</v>
          </cell>
        </row>
        <row r="3545">
          <cell r="D3545" t="str">
            <v/>
          </cell>
        </row>
        <row r="3574">
          <cell r="D3574" t="str">
            <v>AM</v>
          </cell>
        </row>
        <row r="3576">
          <cell r="D3576">
            <v>44946</v>
          </cell>
        </row>
        <row r="3578">
          <cell r="D3578" t="str">
            <v>KO 0755</v>
          </cell>
        </row>
        <row r="3580">
          <cell r="D3580" t="str">
            <v>C</v>
          </cell>
        </row>
        <row r="3582">
          <cell r="D3582">
            <v>1</v>
          </cell>
        </row>
        <row r="3583">
          <cell r="D3583" t="str">
            <v/>
          </cell>
        </row>
        <row r="3584">
          <cell r="D3584">
            <v>0</v>
          </cell>
        </row>
        <row r="3585">
          <cell r="D3585">
            <v>0</v>
          </cell>
        </row>
        <row r="3586">
          <cell r="D3586">
            <v>0</v>
          </cell>
        </row>
        <row r="3587">
          <cell r="D3587">
            <v>0</v>
          </cell>
        </row>
        <row r="3588">
          <cell r="D3588">
            <v>0</v>
          </cell>
        </row>
        <row r="3589">
          <cell r="D3589">
            <v>0</v>
          </cell>
        </row>
        <row r="3590">
          <cell r="D3590">
            <v>0</v>
          </cell>
        </row>
        <row r="3591">
          <cell r="D3591">
            <v>0</v>
          </cell>
        </row>
        <row r="3592">
          <cell r="D3592">
            <v>0</v>
          </cell>
        </row>
        <row r="3593">
          <cell r="D3593">
            <v>0</v>
          </cell>
        </row>
        <row r="3594">
          <cell r="D3594">
            <v>0</v>
          </cell>
        </row>
        <row r="3595">
          <cell r="D3595">
            <v>0</v>
          </cell>
        </row>
        <row r="3596">
          <cell r="D3596">
            <v>0</v>
          </cell>
        </row>
        <row r="3597">
          <cell r="D3597">
            <v>0</v>
          </cell>
        </row>
        <row r="3612">
          <cell r="D3612" t="str">
            <v>AM</v>
          </cell>
        </row>
        <row r="3614">
          <cell r="D3614">
            <v>44946</v>
          </cell>
        </row>
        <row r="3616">
          <cell r="D3616" t="str">
            <v>KO 0755</v>
          </cell>
        </row>
        <row r="3618">
          <cell r="D3618" t="str">
            <v>C</v>
          </cell>
        </row>
        <row r="3620">
          <cell r="D3620">
            <v>1</v>
          </cell>
        </row>
        <row r="3621">
          <cell r="D3621" t="str">
            <v/>
          </cell>
        </row>
        <row r="3622">
          <cell r="D3622">
            <v>0</v>
          </cell>
        </row>
        <row r="3623">
          <cell r="D3623">
            <v>0</v>
          </cell>
        </row>
        <row r="3624">
          <cell r="D3624">
            <v>0</v>
          </cell>
        </row>
        <row r="3625">
          <cell r="D3625">
            <v>0</v>
          </cell>
        </row>
        <row r="3626">
          <cell r="D3626">
            <v>0</v>
          </cell>
        </row>
        <row r="3627">
          <cell r="D3627">
            <v>0</v>
          </cell>
        </row>
        <row r="3628">
          <cell r="D3628">
            <v>0</v>
          </cell>
        </row>
        <row r="3629">
          <cell r="D3629">
            <v>0</v>
          </cell>
        </row>
        <row r="3630">
          <cell r="D3630">
            <v>0</v>
          </cell>
        </row>
        <row r="3631">
          <cell r="D3631">
            <v>0</v>
          </cell>
        </row>
        <row r="3632">
          <cell r="D3632">
            <v>0</v>
          </cell>
        </row>
        <row r="3633">
          <cell r="D3633">
            <v>0</v>
          </cell>
        </row>
        <row r="3634">
          <cell r="D3634">
            <v>0</v>
          </cell>
        </row>
        <row r="3635">
          <cell r="D3635">
            <v>0</v>
          </cell>
        </row>
        <row r="3650">
          <cell r="D3650" t="str">
            <v>AM</v>
          </cell>
        </row>
        <row r="3652">
          <cell r="D3652">
            <v>44946</v>
          </cell>
        </row>
        <row r="3654">
          <cell r="D3654" t="str">
            <v>KO 0759</v>
          </cell>
        </row>
        <row r="3656">
          <cell r="D3656" t="str">
            <v>C</v>
          </cell>
        </row>
        <row r="3658">
          <cell r="D3658">
            <v>1</v>
          </cell>
        </row>
        <row r="3688">
          <cell r="D3688" t="str">
            <v>AM</v>
          </cell>
        </row>
        <row r="3690">
          <cell r="D3690">
            <v>44946</v>
          </cell>
        </row>
        <row r="3692">
          <cell r="D3692" t="str">
            <v>KO 0759</v>
          </cell>
        </row>
        <row r="3694">
          <cell r="D3694" t="str">
            <v>C</v>
          </cell>
        </row>
        <row r="3696">
          <cell r="D3696">
            <v>1</v>
          </cell>
        </row>
        <row r="3697">
          <cell r="D3697">
            <v>0</v>
          </cell>
        </row>
        <row r="3698">
          <cell r="D3698">
            <v>0</v>
          </cell>
        </row>
        <row r="3699">
          <cell r="D3699">
            <v>0</v>
          </cell>
        </row>
        <row r="3700">
          <cell r="D3700">
            <v>0</v>
          </cell>
        </row>
        <row r="3701">
          <cell r="D3701">
            <v>0</v>
          </cell>
        </row>
        <row r="3702">
          <cell r="D3702">
            <v>0</v>
          </cell>
        </row>
        <row r="3703">
          <cell r="D3703">
            <v>0</v>
          </cell>
        </row>
        <row r="3704">
          <cell r="D3704">
            <v>0</v>
          </cell>
        </row>
        <row r="3705">
          <cell r="D3705">
            <v>0</v>
          </cell>
        </row>
        <row r="3706">
          <cell r="D3706">
            <v>0</v>
          </cell>
        </row>
        <row r="3707">
          <cell r="D3707">
            <v>0</v>
          </cell>
        </row>
        <row r="3708">
          <cell r="D3708">
            <v>0</v>
          </cell>
        </row>
        <row r="3709">
          <cell r="D3709">
            <v>0</v>
          </cell>
        </row>
        <row r="3710">
          <cell r="D3710">
            <v>0</v>
          </cell>
        </row>
        <row r="3711">
          <cell r="D3711">
            <v>0</v>
          </cell>
        </row>
        <row r="3726">
          <cell r="D3726" t="str">
            <v>AM</v>
          </cell>
        </row>
        <row r="3728">
          <cell r="D3728">
            <v>44946</v>
          </cell>
        </row>
        <row r="3730">
          <cell r="D3730" t="str">
            <v>KO 0759</v>
          </cell>
        </row>
        <row r="3732">
          <cell r="D3732" t="str">
            <v>C</v>
          </cell>
        </row>
        <row r="3734">
          <cell r="D3734">
            <v>1</v>
          </cell>
        </row>
        <row r="3735">
          <cell r="D3735">
            <v>0</v>
          </cell>
        </row>
        <row r="3736">
          <cell r="D3736">
            <v>0</v>
          </cell>
        </row>
        <row r="3737">
          <cell r="D3737">
            <v>0</v>
          </cell>
        </row>
        <row r="3738">
          <cell r="D3738">
            <v>0</v>
          </cell>
        </row>
        <row r="3739">
          <cell r="D3739">
            <v>0</v>
          </cell>
        </row>
        <row r="3740">
          <cell r="D3740">
            <v>0</v>
          </cell>
        </row>
        <row r="3741">
          <cell r="D3741">
            <v>0</v>
          </cell>
        </row>
        <row r="3742">
          <cell r="D3742">
            <v>0</v>
          </cell>
        </row>
        <row r="3743">
          <cell r="D3743">
            <v>0</v>
          </cell>
        </row>
        <row r="3744">
          <cell r="D3744">
            <v>0</v>
          </cell>
        </row>
        <row r="3745">
          <cell r="D3745">
            <v>0</v>
          </cell>
        </row>
        <row r="3746">
          <cell r="D3746">
            <v>0</v>
          </cell>
        </row>
        <row r="3747">
          <cell r="D3747">
            <v>0</v>
          </cell>
        </row>
        <row r="3748">
          <cell r="D3748">
            <v>0</v>
          </cell>
        </row>
        <row r="3749">
          <cell r="D3749">
            <v>0</v>
          </cell>
        </row>
        <row r="3764">
          <cell r="D3764" t="str">
            <v>AM</v>
          </cell>
        </row>
        <row r="3766">
          <cell r="D3766">
            <v>44952</v>
          </cell>
        </row>
        <row r="3768">
          <cell r="D3768" t="str">
            <v>KO 0700</v>
          </cell>
        </row>
        <row r="3770">
          <cell r="D3770" t="str">
            <v>C</v>
          </cell>
        </row>
        <row r="3772">
          <cell r="D3772">
            <v>1</v>
          </cell>
        </row>
        <row r="3773">
          <cell r="D3773">
            <v>1</v>
          </cell>
        </row>
        <row r="3774">
          <cell r="D3774">
            <v>2</v>
          </cell>
        </row>
        <row r="3802">
          <cell r="D3802" t="str">
            <v>AM</v>
          </cell>
        </row>
        <row r="3804">
          <cell r="D3804">
            <v>44952</v>
          </cell>
        </row>
        <row r="3806">
          <cell r="D3806" t="str">
            <v>KO 0700</v>
          </cell>
        </row>
        <row r="3808">
          <cell r="D3808" t="str">
            <v>C</v>
          </cell>
        </row>
        <row r="3810">
          <cell r="D3810">
            <v>1</v>
          </cell>
        </row>
        <row r="3811">
          <cell r="D3811">
            <v>1</v>
          </cell>
        </row>
        <row r="3812">
          <cell r="D3812">
            <v>2</v>
          </cell>
        </row>
        <row r="3813">
          <cell r="D3813">
            <v>0</v>
          </cell>
        </row>
        <row r="3814">
          <cell r="D3814">
            <v>0</v>
          </cell>
        </row>
        <row r="3815">
          <cell r="D3815">
            <v>0</v>
          </cell>
        </row>
        <row r="3816">
          <cell r="D3816">
            <v>0</v>
          </cell>
        </row>
        <row r="3817">
          <cell r="D3817">
            <v>0</v>
          </cell>
        </row>
        <row r="3818">
          <cell r="D3818">
            <v>0</v>
          </cell>
        </row>
        <row r="3819">
          <cell r="D3819">
            <v>0</v>
          </cell>
        </row>
        <row r="3820">
          <cell r="D3820">
            <v>0</v>
          </cell>
        </row>
        <row r="3821">
          <cell r="D3821">
            <v>0</v>
          </cell>
        </row>
        <row r="3822">
          <cell r="D3822">
            <v>0</v>
          </cell>
        </row>
        <row r="3823">
          <cell r="D3823">
            <v>0</v>
          </cell>
        </row>
        <row r="3824">
          <cell r="D3824">
            <v>0</v>
          </cell>
        </row>
        <row r="3825">
          <cell r="D3825">
            <v>0</v>
          </cell>
        </row>
        <row r="3840">
          <cell r="D3840" t="str">
            <v>AM</v>
          </cell>
        </row>
        <row r="3842">
          <cell r="D3842">
            <v>44952</v>
          </cell>
        </row>
        <row r="3844">
          <cell r="D3844" t="str">
            <v>KO 0700</v>
          </cell>
        </row>
        <row r="3846">
          <cell r="D3846" t="str">
            <v>C</v>
          </cell>
        </row>
        <row r="3848">
          <cell r="D3848">
            <v>1</v>
          </cell>
        </row>
        <row r="3849">
          <cell r="D3849">
            <v>1</v>
          </cell>
        </row>
        <row r="3850">
          <cell r="D3850">
            <v>2</v>
          </cell>
        </row>
        <row r="3851">
          <cell r="D3851">
            <v>0</v>
          </cell>
        </row>
        <row r="3852">
          <cell r="D3852">
            <v>0</v>
          </cell>
        </row>
        <row r="3853">
          <cell r="D3853">
            <v>0</v>
          </cell>
        </row>
        <row r="3854">
          <cell r="D3854">
            <v>0</v>
          </cell>
        </row>
        <row r="3855">
          <cell r="D3855">
            <v>0</v>
          </cell>
        </row>
        <row r="3856">
          <cell r="D3856">
            <v>0</v>
          </cell>
        </row>
        <row r="3857">
          <cell r="D3857">
            <v>0</v>
          </cell>
        </row>
        <row r="3858">
          <cell r="D3858">
            <v>0</v>
          </cell>
        </row>
        <row r="3859">
          <cell r="D3859">
            <v>0</v>
          </cell>
        </row>
        <row r="3860">
          <cell r="D3860">
            <v>0</v>
          </cell>
        </row>
        <row r="3861">
          <cell r="D3861">
            <v>0</v>
          </cell>
        </row>
        <row r="3862">
          <cell r="D3862">
            <v>0</v>
          </cell>
        </row>
        <row r="3863">
          <cell r="D3863">
            <v>0</v>
          </cell>
        </row>
        <row r="3878">
          <cell r="D3878" t="str">
            <v>AM</v>
          </cell>
        </row>
        <row r="3880">
          <cell r="D3880">
            <v>44953</v>
          </cell>
        </row>
        <row r="3882">
          <cell r="D3882" t="str">
            <v>KO 0809</v>
          </cell>
        </row>
        <row r="3884">
          <cell r="D3884" t="str">
            <v>C</v>
          </cell>
        </row>
        <row r="3886">
          <cell r="D3886" t="str">
            <v/>
          </cell>
        </row>
        <row r="3887">
          <cell r="D3887" t="str">
            <v/>
          </cell>
        </row>
        <row r="3888">
          <cell r="D3888" t="str">
            <v/>
          </cell>
        </row>
        <row r="3889">
          <cell r="D3889" t="str">
            <v/>
          </cell>
        </row>
        <row r="3890">
          <cell r="D3890" t="str">
            <v/>
          </cell>
        </row>
        <row r="3891">
          <cell r="D3891" t="str">
            <v/>
          </cell>
        </row>
        <row r="3892">
          <cell r="D3892" t="str">
            <v/>
          </cell>
        </row>
        <row r="3893">
          <cell r="D3893" t="str">
            <v/>
          </cell>
        </row>
        <row r="3894">
          <cell r="D3894" t="str">
            <v/>
          </cell>
        </row>
        <row r="3895">
          <cell r="D3895" t="str">
            <v/>
          </cell>
        </row>
        <row r="3896">
          <cell r="D3896" t="str">
            <v/>
          </cell>
        </row>
        <row r="3897">
          <cell r="D3897" t="str">
            <v/>
          </cell>
        </row>
        <row r="3898">
          <cell r="D3898" t="str">
            <v/>
          </cell>
        </row>
        <row r="3899">
          <cell r="D3899" t="str">
            <v/>
          </cell>
        </row>
        <row r="3900">
          <cell r="D3900" t="str">
            <v/>
          </cell>
        </row>
        <row r="3901">
          <cell r="D3901" t="str">
            <v/>
          </cell>
        </row>
        <row r="3916">
          <cell r="D3916" t="str">
            <v>AM</v>
          </cell>
        </row>
        <row r="3918">
          <cell r="D3918">
            <v>44953</v>
          </cell>
        </row>
        <row r="3920">
          <cell r="D3920" t="str">
            <v>KO 0809</v>
          </cell>
        </row>
        <row r="3922">
          <cell r="D3922" t="str">
            <v>C</v>
          </cell>
        </row>
        <row r="3924">
          <cell r="D3924" t="str">
            <v/>
          </cell>
        </row>
        <row r="3925">
          <cell r="D3925" t="str">
            <v/>
          </cell>
        </row>
        <row r="3926">
          <cell r="D3926" t="str">
            <v/>
          </cell>
        </row>
        <row r="3927">
          <cell r="D3927" t="str">
            <v/>
          </cell>
        </row>
        <row r="3928">
          <cell r="D3928" t="str">
            <v/>
          </cell>
        </row>
        <row r="3929">
          <cell r="D3929" t="str">
            <v/>
          </cell>
        </row>
        <row r="3930">
          <cell r="D3930" t="str">
            <v/>
          </cell>
        </row>
        <row r="3931">
          <cell r="D3931" t="str">
            <v/>
          </cell>
        </row>
        <row r="3932">
          <cell r="D3932" t="str">
            <v/>
          </cell>
        </row>
        <row r="3933">
          <cell r="D3933" t="str">
            <v/>
          </cell>
        </row>
        <row r="3934">
          <cell r="D3934" t="str">
            <v/>
          </cell>
        </row>
        <row r="3935">
          <cell r="D3935" t="str">
            <v/>
          </cell>
        </row>
        <row r="3936">
          <cell r="D3936" t="str">
            <v/>
          </cell>
        </row>
        <row r="3937">
          <cell r="D3937" t="str">
            <v/>
          </cell>
        </row>
        <row r="3938">
          <cell r="D3938" t="str">
            <v/>
          </cell>
        </row>
        <row r="3939">
          <cell r="D3939" t="str">
            <v/>
          </cell>
        </row>
        <row r="3954">
          <cell r="D3954" t="str">
            <v>AM</v>
          </cell>
        </row>
        <row r="3956">
          <cell r="D3956">
            <v>44953</v>
          </cell>
        </row>
        <row r="3958">
          <cell r="D3958" t="str">
            <v>KO 0809</v>
          </cell>
        </row>
        <row r="3960">
          <cell r="D3960" t="str">
            <v>C</v>
          </cell>
        </row>
        <row r="3962">
          <cell r="D3962" t="str">
            <v/>
          </cell>
        </row>
        <row r="3963">
          <cell r="D3963" t="str">
            <v/>
          </cell>
        </row>
        <row r="3964">
          <cell r="D3964" t="str">
            <v/>
          </cell>
        </row>
        <row r="3965">
          <cell r="D3965" t="str">
            <v/>
          </cell>
        </row>
        <row r="3966">
          <cell r="D3966" t="str">
            <v/>
          </cell>
        </row>
        <row r="3967">
          <cell r="D3967" t="str">
            <v/>
          </cell>
        </row>
        <row r="3968">
          <cell r="D3968" t="str">
            <v/>
          </cell>
        </row>
        <row r="3969">
          <cell r="D3969" t="str">
            <v/>
          </cell>
        </row>
        <row r="3970">
          <cell r="D3970" t="str">
            <v/>
          </cell>
        </row>
        <row r="3971">
          <cell r="D3971" t="str">
            <v/>
          </cell>
        </row>
        <row r="3972">
          <cell r="D3972" t="str">
            <v/>
          </cell>
        </row>
        <row r="3973">
          <cell r="D3973" t="str">
            <v/>
          </cell>
        </row>
        <row r="3974">
          <cell r="D3974" t="str">
            <v/>
          </cell>
        </row>
        <row r="3975">
          <cell r="D3975" t="str">
            <v/>
          </cell>
        </row>
        <row r="3976">
          <cell r="D3976" t="str">
            <v/>
          </cell>
        </row>
        <row r="3977">
          <cell r="D3977" t="str">
            <v/>
          </cell>
        </row>
        <row r="3992">
          <cell r="D3992" t="str">
            <v>AM</v>
          </cell>
        </row>
        <row r="3994">
          <cell r="D3994">
            <v>44953</v>
          </cell>
        </row>
        <row r="3996">
          <cell r="D3996" t="str">
            <v>KO 0810</v>
          </cell>
        </row>
        <row r="3998">
          <cell r="D3998" t="str">
            <v>C</v>
          </cell>
        </row>
        <row r="4000">
          <cell r="D4000" t="str">
            <v/>
          </cell>
        </row>
        <row r="4001">
          <cell r="D4001" t="str">
            <v/>
          </cell>
        </row>
        <row r="4002">
          <cell r="D4002" t="str">
            <v/>
          </cell>
        </row>
        <row r="4030">
          <cell r="D4030" t="str">
            <v>AM</v>
          </cell>
        </row>
        <row r="4032">
          <cell r="D4032">
            <v>44953</v>
          </cell>
        </row>
        <row r="4034">
          <cell r="D4034" t="str">
            <v>KO 0810</v>
          </cell>
        </row>
        <row r="4036">
          <cell r="D4036" t="str">
            <v>C</v>
          </cell>
        </row>
        <row r="4038">
          <cell r="D4038" t="str">
            <v/>
          </cell>
        </row>
        <row r="4039">
          <cell r="D4039" t="str">
            <v/>
          </cell>
        </row>
        <row r="4040">
          <cell r="D4040" t="str">
            <v/>
          </cell>
        </row>
        <row r="4041">
          <cell r="D4041">
            <v>0</v>
          </cell>
        </row>
        <row r="4042">
          <cell r="D4042">
            <v>0</v>
          </cell>
        </row>
        <row r="4043">
          <cell r="D4043">
            <v>0</v>
          </cell>
        </row>
        <row r="4044">
          <cell r="D4044">
            <v>0</v>
          </cell>
        </row>
        <row r="4045">
          <cell r="D4045">
            <v>0</v>
          </cell>
        </row>
        <row r="4046">
          <cell r="D4046">
            <v>0</v>
          </cell>
        </row>
        <row r="4047">
          <cell r="D4047">
            <v>0</v>
          </cell>
        </row>
        <row r="4048">
          <cell r="D4048">
            <v>0</v>
          </cell>
        </row>
        <row r="4049">
          <cell r="D4049">
            <v>0</v>
          </cell>
        </row>
        <row r="4050">
          <cell r="D4050">
            <v>0</v>
          </cell>
        </row>
        <row r="4051">
          <cell r="D4051">
            <v>0</v>
          </cell>
        </row>
        <row r="4052">
          <cell r="D4052">
            <v>0</v>
          </cell>
        </row>
        <row r="4053">
          <cell r="D4053">
            <v>0</v>
          </cell>
        </row>
        <row r="4068">
          <cell r="D4068" t="str">
            <v>AM</v>
          </cell>
        </row>
        <row r="4070">
          <cell r="D4070">
            <v>44953</v>
          </cell>
        </row>
        <row r="4072">
          <cell r="D4072" t="str">
            <v>KO 0810</v>
          </cell>
        </row>
        <row r="4074">
          <cell r="D4074" t="str">
            <v>C</v>
          </cell>
        </row>
        <row r="4076">
          <cell r="D4076" t="str">
            <v/>
          </cell>
        </row>
        <row r="4077">
          <cell r="D4077" t="str">
            <v/>
          </cell>
        </row>
        <row r="4078">
          <cell r="D4078" t="str">
            <v/>
          </cell>
        </row>
        <row r="4079">
          <cell r="D4079">
            <v>0</v>
          </cell>
        </row>
        <row r="4080">
          <cell r="D4080">
            <v>0</v>
          </cell>
        </row>
        <row r="4081">
          <cell r="D4081">
            <v>0</v>
          </cell>
        </row>
        <row r="4082">
          <cell r="D4082">
            <v>0</v>
          </cell>
        </row>
        <row r="4083">
          <cell r="D4083">
            <v>0</v>
          </cell>
        </row>
        <row r="4084">
          <cell r="D4084">
            <v>0</v>
          </cell>
        </row>
        <row r="4085">
          <cell r="D4085">
            <v>0</v>
          </cell>
        </row>
        <row r="4086">
          <cell r="D4086">
            <v>0</v>
          </cell>
        </row>
        <row r="4087">
          <cell r="D4087">
            <v>0</v>
          </cell>
        </row>
        <row r="4088">
          <cell r="D4088">
            <v>0</v>
          </cell>
        </row>
        <row r="4089">
          <cell r="D4089">
            <v>0</v>
          </cell>
        </row>
        <row r="4090">
          <cell r="D4090">
            <v>0</v>
          </cell>
        </row>
        <row r="4091">
          <cell r="D4091">
            <v>0</v>
          </cell>
        </row>
        <row r="4106">
          <cell r="D4106" t="str">
            <v>AM</v>
          </cell>
        </row>
        <row r="4108">
          <cell r="D4108">
            <v>44953</v>
          </cell>
        </row>
        <row r="4110">
          <cell r="D4110" t="str">
            <v>KO 0621</v>
          </cell>
        </row>
        <row r="4112">
          <cell r="D4112" t="str">
            <v>C</v>
          </cell>
        </row>
        <row r="4114">
          <cell r="D4114" t="str">
            <v/>
          </cell>
        </row>
        <row r="4115">
          <cell r="D4115" t="str">
            <v/>
          </cell>
        </row>
        <row r="4116">
          <cell r="D4116" t="str">
            <v/>
          </cell>
        </row>
        <row r="4117">
          <cell r="D4117" t="str">
            <v/>
          </cell>
        </row>
        <row r="4118">
          <cell r="D4118" t="str">
            <v/>
          </cell>
        </row>
        <row r="4119">
          <cell r="D4119" t="str">
            <v/>
          </cell>
        </row>
        <row r="4120">
          <cell r="D4120" t="str">
            <v/>
          </cell>
        </row>
        <row r="4144">
          <cell r="D4144" t="str">
            <v>AM</v>
          </cell>
        </row>
        <row r="4146">
          <cell r="D4146">
            <v>44953</v>
          </cell>
        </row>
        <row r="4148">
          <cell r="D4148" t="str">
            <v>KO 0621</v>
          </cell>
        </row>
        <row r="4150">
          <cell r="D4150" t="str">
            <v>C</v>
          </cell>
        </row>
        <row r="4152">
          <cell r="D4152" t="str">
            <v/>
          </cell>
        </row>
        <row r="4153">
          <cell r="D4153" t="str">
            <v/>
          </cell>
        </row>
        <row r="4154">
          <cell r="D4154" t="str">
            <v/>
          </cell>
        </row>
        <row r="4155">
          <cell r="D4155" t="str">
            <v/>
          </cell>
        </row>
        <row r="4156">
          <cell r="D4156" t="str">
            <v/>
          </cell>
        </row>
        <row r="4157">
          <cell r="D4157" t="str">
            <v/>
          </cell>
        </row>
        <row r="4158">
          <cell r="D4158" t="str">
            <v/>
          </cell>
        </row>
        <row r="4159">
          <cell r="D4159">
            <v>0</v>
          </cell>
        </row>
        <row r="4160">
          <cell r="D4160">
            <v>0</v>
          </cell>
        </row>
        <row r="4161">
          <cell r="D4161">
            <v>0</v>
          </cell>
        </row>
        <row r="4162">
          <cell r="D4162">
            <v>0</v>
          </cell>
        </row>
        <row r="4163">
          <cell r="D4163">
            <v>0</v>
          </cell>
        </row>
        <row r="4164">
          <cell r="D4164">
            <v>0</v>
          </cell>
        </row>
        <row r="4165">
          <cell r="D4165">
            <v>0</v>
          </cell>
        </row>
        <row r="4166">
          <cell r="D4166">
            <v>0</v>
          </cell>
        </row>
        <row r="4167">
          <cell r="D4167">
            <v>0</v>
          </cell>
        </row>
        <row r="4182">
          <cell r="D4182" t="str">
            <v>AM</v>
          </cell>
        </row>
        <row r="4184">
          <cell r="D4184">
            <v>44953</v>
          </cell>
        </row>
        <row r="4186">
          <cell r="D4186" t="str">
            <v>KO 0621</v>
          </cell>
        </row>
        <row r="4188">
          <cell r="D4188" t="str">
            <v>C</v>
          </cell>
        </row>
        <row r="4190">
          <cell r="D4190" t="str">
            <v/>
          </cell>
        </row>
        <row r="4191">
          <cell r="D4191" t="str">
            <v/>
          </cell>
        </row>
        <row r="4192">
          <cell r="D4192" t="str">
            <v/>
          </cell>
        </row>
        <row r="4193">
          <cell r="D4193" t="str">
            <v/>
          </cell>
        </row>
        <row r="4194">
          <cell r="D4194" t="str">
            <v/>
          </cell>
        </row>
        <row r="4195">
          <cell r="D4195" t="str">
            <v/>
          </cell>
        </row>
        <row r="4196">
          <cell r="D4196" t="str">
            <v/>
          </cell>
        </row>
        <row r="4197">
          <cell r="D4197">
            <v>0</v>
          </cell>
        </row>
        <row r="4198">
          <cell r="D4198">
            <v>0</v>
          </cell>
        </row>
        <row r="4199">
          <cell r="D4199">
            <v>0</v>
          </cell>
        </row>
        <row r="4200">
          <cell r="D4200">
            <v>0</v>
          </cell>
        </row>
        <row r="4201">
          <cell r="D4201">
            <v>0</v>
          </cell>
        </row>
        <row r="4202">
          <cell r="D4202">
            <v>0</v>
          </cell>
        </row>
        <row r="4203">
          <cell r="D4203">
            <v>0</v>
          </cell>
        </row>
        <row r="4204">
          <cell r="D4204">
            <v>0</v>
          </cell>
        </row>
        <row r="4205">
          <cell r="D4205">
            <v>0</v>
          </cell>
        </row>
        <row r="4220">
          <cell r="D4220" t="str">
            <v>AM</v>
          </cell>
        </row>
        <row r="4222">
          <cell r="D4222">
            <v>44954</v>
          </cell>
        </row>
        <row r="4224">
          <cell r="D4224" t="str">
            <v>KO 0772</v>
          </cell>
        </row>
        <row r="4226">
          <cell r="D4226" t="str">
            <v>C</v>
          </cell>
        </row>
        <row r="4228">
          <cell r="D4228" t="str">
            <v/>
          </cell>
        </row>
        <row r="4229">
          <cell r="D4229" t="str">
            <v/>
          </cell>
        </row>
        <row r="4230">
          <cell r="D4230" t="str">
            <v/>
          </cell>
        </row>
        <row r="4258">
          <cell r="D4258" t="str">
            <v>AM</v>
          </cell>
        </row>
        <row r="4260">
          <cell r="D4260">
            <v>44954</v>
          </cell>
        </row>
        <row r="4262">
          <cell r="D4262" t="str">
            <v>KO 0772</v>
          </cell>
        </row>
        <row r="4264">
          <cell r="D4264" t="str">
            <v>C</v>
          </cell>
        </row>
        <row r="4266">
          <cell r="D4266" t="str">
            <v/>
          </cell>
        </row>
        <row r="4267">
          <cell r="D4267" t="str">
            <v/>
          </cell>
        </row>
        <row r="4268">
          <cell r="D4268" t="str">
            <v/>
          </cell>
        </row>
        <row r="4269">
          <cell r="D4269">
            <v>0</v>
          </cell>
        </row>
        <row r="4270">
          <cell r="D4270">
            <v>0</v>
          </cell>
        </row>
        <row r="4271">
          <cell r="D4271">
            <v>0</v>
          </cell>
        </row>
        <row r="4272">
          <cell r="D4272">
            <v>0</v>
          </cell>
        </row>
        <row r="4273">
          <cell r="D4273">
            <v>0</v>
          </cell>
        </row>
        <row r="4274">
          <cell r="D4274">
            <v>0</v>
          </cell>
        </row>
        <row r="4275">
          <cell r="D4275">
            <v>0</v>
          </cell>
        </row>
        <row r="4276">
          <cell r="D4276">
            <v>0</v>
          </cell>
        </row>
        <row r="4277">
          <cell r="D4277">
            <v>0</v>
          </cell>
        </row>
        <row r="4278">
          <cell r="D4278">
            <v>0</v>
          </cell>
        </row>
        <row r="4279">
          <cell r="D4279">
            <v>0</v>
          </cell>
        </row>
        <row r="4280">
          <cell r="D4280">
            <v>0</v>
          </cell>
        </row>
        <row r="4281">
          <cell r="D4281">
            <v>0</v>
          </cell>
        </row>
        <row r="4296">
          <cell r="D4296" t="str">
            <v>AM</v>
          </cell>
        </row>
        <row r="4298">
          <cell r="D4298">
            <v>44954</v>
          </cell>
        </row>
        <row r="4300">
          <cell r="D4300" t="str">
            <v>KO 0772</v>
          </cell>
        </row>
        <row r="4302">
          <cell r="D4302" t="str">
            <v>C</v>
          </cell>
        </row>
        <row r="4304">
          <cell r="D4304" t="str">
            <v/>
          </cell>
        </row>
        <row r="4305">
          <cell r="D4305" t="str">
            <v/>
          </cell>
        </row>
        <row r="4306">
          <cell r="D4306" t="str">
            <v/>
          </cell>
        </row>
        <row r="4307">
          <cell r="D4307">
            <v>0</v>
          </cell>
        </row>
        <row r="4308">
          <cell r="D4308">
            <v>0</v>
          </cell>
        </row>
        <row r="4309">
          <cell r="D4309">
            <v>0</v>
          </cell>
        </row>
        <row r="4310">
          <cell r="D4310">
            <v>0</v>
          </cell>
        </row>
        <row r="4311">
          <cell r="D4311">
            <v>0</v>
          </cell>
        </row>
        <row r="4312">
          <cell r="D4312">
            <v>0</v>
          </cell>
        </row>
        <row r="4313">
          <cell r="D4313">
            <v>0</v>
          </cell>
        </row>
        <row r="4314">
          <cell r="D4314">
            <v>0</v>
          </cell>
        </row>
        <row r="4315">
          <cell r="D4315">
            <v>0</v>
          </cell>
        </row>
        <row r="4316">
          <cell r="D4316">
            <v>0</v>
          </cell>
        </row>
        <row r="4317">
          <cell r="D4317">
            <v>0</v>
          </cell>
        </row>
        <row r="4318">
          <cell r="D4318">
            <v>0</v>
          </cell>
        </row>
        <row r="4319">
          <cell r="D4319">
            <v>0</v>
          </cell>
        </row>
        <row r="4334">
          <cell r="D4334" t="str">
            <v>AM</v>
          </cell>
        </row>
        <row r="4336">
          <cell r="D4336">
            <v>44956</v>
          </cell>
        </row>
        <row r="4338">
          <cell r="D4338" t="str">
            <v>KO 0785</v>
          </cell>
        </row>
        <row r="4340">
          <cell r="D4340" t="str">
            <v>C</v>
          </cell>
        </row>
        <row r="4342">
          <cell r="D4342">
            <v>2</v>
          </cell>
        </row>
        <row r="4343">
          <cell r="D4343">
            <v>2</v>
          </cell>
        </row>
        <row r="4344">
          <cell r="D4344">
            <v>1</v>
          </cell>
        </row>
        <row r="4372">
          <cell r="D4372" t="str">
            <v>AM</v>
          </cell>
        </row>
        <row r="4374">
          <cell r="D4374">
            <v>44956</v>
          </cell>
        </row>
        <row r="4376">
          <cell r="D4376" t="str">
            <v>KO 0785</v>
          </cell>
        </row>
        <row r="4378">
          <cell r="D4378" t="str">
            <v>C</v>
          </cell>
        </row>
        <row r="4380">
          <cell r="D4380">
            <v>2</v>
          </cell>
        </row>
        <row r="4381">
          <cell r="D4381">
            <v>2</v>
          </cell>
        </row>
        <row r="4382">
          <cell r="D4382">
            <v>1</v>
          </cell>
        </row>
        <row r="4383">
          <cell r="D4383">
            <v>0</v>
          </cell>
        </row>
        <row r="4384">
          <cell r="D4384">
            <v>0</v>
          </cell>
        </row>
        <row r="4385">
          <cell r="D4385">
            <v>0</v>
          </cell>
        </row>
        <row r="4386">
          <cell r="D4386">
            <v>0</v>
          </cell>
        </row>
        <row r="4387">
          <cell r="D4387">
            <v>0</v>
          </cell>
        </row>
        <row r="4388">
          <cell r="D4388">
            <v>0</v>
          </cell>
        </row>
        <row r="4389">
          <cell r="D4389">
            <v>0</v>
          </cell>
        </row>
        <row r="4390">
          <cell r="D4390">
            <v>0</v>
          </cell>
        </row>
        <row r="4391">
          <cell r="D4391">
            <v>0</v>
          </cell>
        </row>
        <row r="4392">
          <cell r="D4392">
            <v>0</v>
          </cell>
        </row>
        <row r="4393">
          <cell r="D4393">
            <v>0</v>
          </cell>
        </row>
        <row r="4394">
          <cell r="D4394">
            <v>0</v>
          </cell>
        </row>
        <row r="4395">
          <cell r="D4395">
            <v>0</v>
          </cell>
        </row>
        <row r="4410">
          <cell r="D4410" t="str">
            <v>AM</v>
          </cell>
        </row>
        <row r="4412">
          <cell r="D4412">
            <v>44956</v>
          </cell>
        </row>
        <row r="4414">
          <cell r="D4414" t="str">
            <v>KO 0785</v>
          </cell>
        </row>
        <row r="4416">
          <cell r="D4416" t="str">
            <v>C</v>
          </cell>
        </row>
        <row r="4418">
          <cell r="D4418">
            <v>2</v>
          </cell>
        </row>
        <row r="4419">
          <cell r="D4419">
            <v>2</v>
          </cell>
        </row>
        <row r="4420">
          <cell r="D4420">
            <v>1</v>
          </cell>
        </row>
        <row r="4421">
          <cell r="D4421">
            <v>0</v>
          </cell>
        </row>
        <row r="4422">
          <cell r="D4422">
            <v>0</v>
          </cell>
        </row>
        <row r="4423">
          <cell r="D4423">
            <v>0</v>
          </cell>
        </row>
        <row r="4424">
          <cell r="D4424">
            <v>0</v>
          </cell>
        </row>
        <row r="4425">
          <cell r="D4425">
            <v>0</v>
          </cell>
        </row>
        <row r="4426">
          <cell r="D4426">
            <v>0</v>
          </cell>
        </row>
        <row r="4427">
          <cell r="D4427">
            <v>0</v>
          </cell>
        </row>
        <row r="4428">
          <cell r="D4428">
            <v>0</v>
          </cell>
        </row>
        <row r="4429">
          <cell r="D4429">
            <v>0</v>
          </cell>
        </row>
        <row r="4430">
          <cell r="D4430">
            <v>0</v>
          </cell>
        </row>
        <row r="4431">
          <cell r="D4431">
            <v>0</v>
          </cell>
        </row>
        <row r="4432">
          <cell r="D4432">
            <v>0</v>
          </cell>
        </row>
        <row r="4433">
          <cell r="D4433">
            <v>0</v>
          </cell>
        </row>
        <row r="4448">
          <cell r="D4448" t="str">
            <v>AM</v>
          </cell>
        </row>
        <row r="4454">
          <cell r="D4454" t="str">
            <v>C</v>
          </cell>
        </row>
        <row r="4486">
          <cell r="D4486" t="str">
            <v>AM</v>
          </cell>
        </row>
        <row r="4488">
          <cell r="D4488">
            <v>0</v>
          </cell>
        </row>
        <row r="4490">
          <cell r="D4490">
            <v>0</v>
          </cell>
        </row>
        <row r="4492">
          <cell r="D4492" t="str">
            <v>C</v>
          </cell>
        </row>
        <row r="4494">
          <cell r="D4494">
            <v>0</v>
          </cell>
        </row>
        <row r="4495">
          <cell r="D4495">
            <v>0</v>
          </cell>
        </row>
        <row r="4496">
          <cell r="D4496">
            <v>0</v>
          </cell>
        </row>
        <row r="4497">
          <cell r="D4497">
            <v>0</v>
          </cell>
        </row>
        <row r="4498">
          <cell r="D4498">
            <v>0</v>
          </cell>
        </row>
        <row r="4499">
          <cell r="D4499">
            <v>0</v>
          </cell>
        </row>
        <row r="4500">
          <cell r="D4500">
            <v>0</v>
          </cell>
        </row>
        <row r="4501">
          <cell r="D4501">
            <v>0</v>
          </cell>
        </row>
        <row r="4502">
          <cell r="D4502">
            <v>0</v>
          </cell>
        </row>
        <row r="4503">
          <cell r="D4503">
            <v>0</v>
          </cell>
        </row>
        <row r="4504">
          <cell r="D4504">
            <v>0</v>
          </cell>
        </row>
        <row r="4505">
          <cell r="D4505">
            <v>0</v>
          </cell>
        </row>
        <row r="4506">
          <cell r="D4506">
            <v>0</v>
          </cell>
        </row>
        <row r="4507">
          <cell r="D4507">
            <v>0</v>
          </cell>
        </row>
        <row r="4508">
          <cell r="D4508">
            <v>0</v>
          </cell>
        </row>
        <row r="4509">
          <cell r="D4509">
            <v>0</v>
          </cell>
        </row>
        <row r="4524">
          <cell r="D4524" t="str">
            <v>AM</v>
          </cell>
        </row>
        <row r="4526">
          <cell r="D4526">
            <v>0</v>
          </cell>
        </row>
        <row r="4528">
          <cell r="D4528">
            <v>0</v>
          </cell>
        </row>
        <row r="4530">
          <cell r="D4530" t="str">
            <v>C</v>
          </cell>
        </row>
        <row r="4532">
          <cell r="D4532">
            <v>0</v>
          </cell>
        </row>
        <row r="4533">
          <cell r="D4533">
            <v>0</v>
          </cell>
        </row>
        <row r="4534">
          <cell r="D4534">
            <v>0</v>
          </cell>
        </row>
        <row r="4535">
          <cell r="D4535">
            <v>0</v>
          </cell>
        </row>
        <row r="4536">
          <cell r="D4536">
            <v>0</v>
          </cell>
        </row>
        <row r="4537">
          <cell r="D4537">
            <v>0</v>
          </cell>
        </row>
        <row r="4538">
          <cell r="D4538">
            <v>0</v>
          </cell>
        </row>
        <row r="4539">
          <cell r="D4539">
            <v>0</v>
          </cell>
        </row>
        <row r="4540">
          <cell r="D4540">
            <v>0</v>
          </cell>
        </row>
        <row r="4541">
          <cell r="D4541">
            <v>0</v>
          </cell>
        </row>
        <row r="4542">
          <cell r="D4542">
            <v>0</v>
          </cell>
        </row>
        <row r="4543">
          <cell r="D4543">
            <v>0</v>
          </cell>
        </row>
        <row r="4544">
          <cell r="D4544">
            <v>0</v>
          </cell>
        </row>
        <row r="4545">
          <cell r="D4545">
            <v>0</v>
          </cell>
        </row>
        <row r="4546">
          <cell r="D4546">
            <v>0</v>
          </cell>
        </row>
        <row r="4547">
          <cell r="D4547">
            <v>0</v>
          </cell>
        </row>
        <row r="4562">
          <cell r="D4562" t="str">
            <v>AM</v>
          </cell>
        </row>
        <row r="4568">
          <cell r="D4568" t="str">
            <v>C</v>
          </cell>
        </row>
        <row r="4600">
          <cell r="D4600" t="str">
            <v>AM</v>
          </cell>
        </row>
        <row r="4602">
          <cell r="D4602">
            <v>0</v>
          </cell>
        </row>
        <row r="4604">
          <cell r="D4604">
            <v>0</v>
          </cell>
        </row>
        <row r="4606">
          <cell r="D4606" t="str">
            <v>C</v>
          </cell>
        </row>
        <row r="4608">
          <cell r="D4608">
            <v>0</v>
          </cell>
        </row>
        <row r="4609">
          <cell r="D4609">
            <v>0</v>
          </cell>
        </row>
        <row r="4610">
          <cell r="D4610">
            <v>0</v>
          </cell>
        </row>
        <row r="4611">
          <cell r="D4611">
            <v>0</v>
          </cell>
        </row>
        <row r="4612">
          <cell r="D4612">
            <v>0</v>
          </cell>
        </row>
        <row r="4613">
          <cell r="D4613">
            <v>0</v>
          </cell>
        </row>
        <row r="4614">
          <cell r="D4614">
            <v>0</v>
          </cell>
        </row>
        <row r="4615">
          <cell r="D4615">
            <v>0</v>
          </cell>
        </row>
        <row r="4616">
          <cell r="D4616">
            <v>0</v>
          </cell>
        </row>
        <row r="4617">
          <cell r="D4617">
            <v>0</v>
          </cell>
        </row>
        <row r="4618">
          <cell r="D4618">
            <v>0</v>
          </cell>
        </row>
        <row r="4619">
          <cell r="D4619">
            <v>0</v>
          </cell>
        </row>
        <row r="4620">
          <cell r="D4620">
            <v>0</v>
          </cell>
        </row>
        <row r="4621">
          <cell r="D4621">
            <v>0</v>
          </cell>
        </row>
        <row r="4622">
          <cell r="D4622">
            <v>0</v>
          </cell>
        </row>
        <row r="4623">
          <cell r="D4623">
            <v>0</v>
          </cell>
        </row>
        <row r="4638">
          <cell r="D4638" t="str">
            <v>AM</v>
          </cell>
        </row>
        <row r="4640">
          <cell r="D4640">
            <v>0</v>
          </cell>
        </row>
        <row r="4642">
          <cell r="D4642">
            <v>0</v>
          </cell>
        </row>
        <row r="4644">
          <cell r="D4644" t="str">
            <v>C</v>
          </cell>
        </row>
        <row r="4646">
          <cell r="D4646">
            <v>0</v>
          </cell>
        </row>
        <row r="4647">
          <cell r="D4647">
            <v>0</v>
          </cell>
        </row>
        <row r="4648">
          <cell r="D4648">
            <v>0</v>
          </cell>
        </row>
        <row r="4649">
          <cell r="D4649">
            <v>0</v>
          </cell>
        </row>
        <row r="4650">
          <cell r="D4650">
            <v>0</v>
          </cell>
        </row>
        <row r="4651">
          <cell r="D4651">
            <v>0</v>
          </cell>
        </row>
        <row r="4652">
          <cell r="D4652">
            <v>0</v>
          </cell>
        </row>
        <row r="4653">
          <cell r="D4653">
            <v>0</v>
          </cell>
        </row>
        <row r="4654">
          <cell r="D4654">
            <v>0</v>
          </cell>
        </row>
        <row r="4655">
          <cell r="D4655">
            <v>0</v>
          </cell>
        </row>
        <row r="4656">
          <cell r="D4656">
            <v>0</v>
          </cell>
        </row>
        <row r="4657">
          <cell r="D4657">
            <v>0</v>
          </cell>
        </row>
        <row r="4658">
          <cell r="D4658">
            <v>0</v>
          </cell>
        </row>
        <row r="4659">
          <cell r="D4659">
            <v>0</v>
          </cell>
        </row>
        <row r="4660">
          <cell r="D4660">
            <v>0</v>
          </cell>
        </row>
        <row r="4661">
          <cell r="D4661">
            <v>0</v>
          </cell>
        </row>
        <row r="4676">
          <cell r="D4676" t="str">
            <v>AM</v>
          </cell>
        </row>
        <row r="4682">
          <cell r="D4682" t="str">
            <v>C</v>
          </cell>
        </row>
        <row r="4714">
          <cell r="D4714" t="str">
            <v>AM</v>
          </cell>
        </row>
        <row r="4716">
          <cell r="D4716">
            <v>0</v>
          </cell>
        </row>
        <row r="4718">
          <cell r="D4718">
            <v>0</v>
          </cell>
        </row>
        <row r="4720">
          <cell r="D4720" t="str">
            <v>C</v>
          </cell>
        </row>
        <row r="4722">
          <cell r="D4722">
            <v>0</v>
          </cell>
        </row>
        <row r="4723">
          <cell r="D4723">
            <v>0</v>
          </cell>
        </row>
        <row r="4724">
          <cell r="D4724">
            <v>0</v>
          </cell>
        </row>
        <row r="4725">
          <cell r="D4725">
            <v>0</v>
          </cell>
        </row>
        <row r="4726">
          <cell r="D4726">
            <v>0</v>
          </cell>
        </row>
        <row r="4727">
          <cell r="D4727">
            <v>0</v>
          </cell>
        </row>
        <row r="4728">
          <cell r="D4728">
            <v>0</v>
          </cell>
        </row>
        <row r="4729">
          <cell r="D4729">
            <v>0</v>
          </cell>
        </row>
        <row r="4730">
          <cell r="D4730">
            <v>0</v>
          </cell>
        </row>
        <row r="4731">
          <cell r="D4731">
            <v>0</v>
          </cell>
        </row>
        <row r="4732">
          <cell r="D4732">
            <v>0</v>
          </cell>
        </row>
        <row r="4733">
          <cell r="D4733">
            <v>0</v>
          </cell>
        </row>
        <row r="4734">
          <cell r="D4734">
            <v>0</v>
          </cell>
        </row>
        <row r="4735">
          <cell r="D4735">
            <v>0</v>
          </cell>
        </row>
        <row r="4736">
          <cell r="D4736">
            <v>0</v>
          </cell>
        </row>
        <row r="4737">
          <cell r="D4737">
            <v>0</v>
          </cell>
        </row>
        <row r="4752">
          <cell r="D4752" t="str">
            <v>AM</v>
          </cell>
        </row>
        <row r="4754">
          <cell r="D4754">
            <v>0</v>
          </cell>
        </row>
        <row r="4756">
          <cell r="D4756">
            <v>0</v>
          </cell>
        </row>
        <row r="4758">
          <cell r="D4758" t="str">
            <v>C</v>
          </cell>
        </row>
        <row r="4760">
          <cell r="D4760">
            <v>0</v>
          </cell>
        </row>
        <row r="4761">
          <cell r="D4761">
            <v>0</v>
          </cell>
        </row>
        <row r="4762">
          <cell r="D4762">
            <v>0</v>
          </cell>
        </row>
        <row r="4763">
          <cell r="D4763">
            <v>0</v>
          </cell>
        </row>
        <row r="4764">
          <cell r="D4764">
            <v>0</v>
          </cell>
        </row>
        <row r="4765">
          <cell r="D4765">
            <v>0</v>
          </cell>
        </row>
        <row r="4766">
          <cell r="D4766">
            <v>0</v>
          </cell>
        </row>
        <row r="4767">
          <cell r="D4767">
            <v>0</v>
          </cell>
        </row>
        <row r="4768">
          <cell r="D4768">
            <v>0</v>
          </cell>
        </row>
        <row r="4769">
          <cell r="D4769">
            <v>0</v>
          </cell>
        </row>
        <row r="4770">
          <cell r="D4770">
            <v>0</v>
          </cell>
        </row>
        <row r="4771">
          <cell r="D4771">
            <v>0</v>
          </cell>
        </row>
        <row r="4772">
          <cell r="D4772">
            <v>0</v>
          </cell>
        </row>
        <row r="4773">
          <cell r="D4773">
            <v>0</v>
          </cell>
        </row>
        <row r="4774">
          <cell r="D4774">
            <v>0</v>
          </cell>
        </row>
        <row r="4775">
          <cell r="D4775">
            <v>0</v>
          </cell>
        </row>
        <row r="4790">
          <cell r="D4790" t="str">
            <v>AM</v>
          </cell>
        </row>
        <row r="4796">
          <cell r="D4796" t="str">
            <v>C</v>
          </cell>
        </row>
        <row r="4828">
          <cell r="D4828" t="str">
            <v>AM</v>
          </cell>
        </row>
        <row r="4830">
          <cell r="D4830">
            <v>0</v>
          </cell>
        </row>
        <row r="4832">
          <cell r="D4832">
            <v>0</v>
          </cell>
        </row>
        <row r="4834">
          <cell r="D4834" t="str">
            <v>C</v>
          </cell>
        </row>
        <row r="4836">
          <cell r="D4836">
            <v>0</v>
          </cell>
        </row>
        <row r="4837">
          <cell r="D4837">
            <v>0</v>
          </cell>
        </row>
        <row r="4838">
          <cell r="D4838">
            <v>0</v>
          </cell>
        </row>
        <row r="4839">
          <cell r="D4839">
            <v>0</v>
          </cell>
        </row>
        <row r="4840">
          <cell r="D4840">
            <v>0</v>
          </cell>
        </row>
        <row r="4841">
          <cell r="D4841">
            <v>0</v>
          </cell>
        </row>
        <row r="4842">
          <cell r="D4842">
            <v>0</v>
          </cell>
        </row>
        <row r="4843">
          <cell r="D4843">
            <v>0</v>
          </cell>
        </row>
        <row r="4844">
          <cell r="D4844">
            <v>0</v>
          </cell>
        </row>
        <row r="4845">
          <cell r="D4845">
            <v>0</v>
          </cell>
        </row>
        <row r="4846">
          <cell r="D4846">
            <v>0</v>
          </cell>
        </row>
        <row r="4847">
          <cell r="D4847">
            <v>0</v>
          </cell>
        </row>
        <row r="4848">
          <cell r="D4848">
            <v>0</v>
          </cell>
        </row>
        <row r="4849">
          <cell r="D4849">
            <v>0</v>
          </cell>
        </row>
        <row r="4850">
          <cell r="D4850">
            <v>0</v>
          </cell>
        </row>
        <row r="4851">
          <cell r="D4851">
            <v>0</v>
          </cell>
        </row>
        <row r="4866">
          <cell r="D4866" t="str">
            <v>AM</v>
          </cell>
        </row>
        <row r="4868">
          <cell r="D4868">
            <v>0</v>
          </cell>
        </row>
        <row r="4870">
          <cell r="D4870">
            <v>0</v>
          </cell>
        </row>
        <row r="4872">
          <cell r="D4872" t="str">
            <v>C</v>
          </cell>
        </row>
        <row r="4874">
          <cell r="D4874">
            <v>0</v>
          </cell>
        </row>
        <row r="4875">
          <cell r="D4875">
            <v>0</v>
          </cell>
        </row>
        <row r="4876">
          <cell r="D4876">
            <v>0</v>
          </cell>
        </row>
        <row r="4877">
          <cell r="D4877">
            <v>0</v>
          </cell>
        </row>
        <row r="4878">
          <cell r="D4878">
            <v>0</v>
          </cell>
        </row>
        <row r="4879">
          <cell r="D4879">
            <v>0</v>
          </cell>
        </row>
        <row r="4880">
          <cell r="D4880">
            <v>0</v>
          </cell>
        </row>
        <row r="4881">
          <cell r="D4881">
            <v>0</v>
          </cell>
        </row>
        <row r="4882">
          <cell r="D4882">
            <v>0</v>
          </cell>
        </row>
        <row r="4883">
          <cell r="D4883">
            <v>0</v>
          </cell>
        </row>
        <row r="4884">
          <cell r="D4884">
            <v>0</v>
          </cell>
        </row>
        <row r="4885">
          <cell r="D4885">
            <v>0</v>
          </cell>
        </row>
        <row r="4886">
          <cell r="D4886">
            <v>0</v>
          </cell>
        </row>
        <row r="4887">
          <cell r="D4887">
            <v>0</v>
          </cell>
        </row>
        <row r="4888">
          <cell r="D4888">
            <v>0</v>
          </cell>
        </row>
        <row r="4889">
          <cell r="D4889">
            <v>0</v>
          </cell>
        </row>
        <row r="4904">
          <cell r="D4904" t="str">
            <v>AM</v>
          </cell>
        </row>
        <row r="4910">
          <cell r="D4910" t="str">
            <v>C</v>
          </cell>
        </row>
        <row r="4942">
          <cell r="D4942" t="str">
            <v>AM</v>
          </cell>
        </row>
        <row r="4944">
          <cell r="D4944">
            <v>0</v>
          </cell>
        </row>
        <row r="4946">
          <cell r="D4946">
            <v>0</v>
          </cell>
        </row>
        <row r="4948">
          <cell r="D4948" t="str">
            <v>C</v>
          </cell>
        </row>
        <row r="4950">
          <cell r="D4950">
            <v>0</v>
          </cell>
        </row>
        <row r="4951">
          <cell r="D4951">
            <v>0</v>
          </cell>
        </row>
        <row r="4952">
          <cell r="D4952">
            <v>0</v>
          </cell>
        </row>
        <row r="4953">
          <cell r="D4953">
            <v>0</v>
          </cell>
        </row>
        <row r="4954">
          <cell r="D4954">
            <v>0</v>
          </cell>
        </row>
        <row r="4955">
          <cell r="D4955">
            <v>0</v>
          </cell>
        </row>
        <row r="4956">
          <cell r="D4956">
            <v>0</v>
          </cell>
        </row>
        <row r="4957">
          <cell r="D4957">
            <v>0</v>
          </cell>
        </row>
        <row r="4958">
          <cell r="D4958">
            <v>0</v>
          </cell>
        </row>
        <row r="4959">
          <cell r="D4959">
            <v>0</v>
          </cell>
        </row>
        <row r="4960">
          <cell r="D4960">
            <v>0</v>
          </cell>
        </row>
        <row r="4961">
          <cell r="D4961">
            <v>0</v>
          </cell>
        </row>
        <row r="4962">
          <cell r="D4962">
            <v>0</v>
          </cell>
        </row>
        <row r="4963">
          <cell r="D4963">
            <v>0</v>
          </cell>
        </row>
        <row r="4964">
          <cell r="D4964">
            <v>0</v>
          </cell>
        </row>
        <row r="4965">
          <cell r="D4965">
            <v>0</v>
          </cell>
        </row>
        <row r="4980">
          <cell r="D4980" t="str">
            <v>AM</v>
          </cell>
        </row>
        <row r="4982">
          <cell r="D4982">
            <v>0</v>
          </cell>
        </row>
        <row r="4984">
          <cell r="D4984">
            <v>0</v>
          </cell>
        </row>
        <row r="4986">
          <cell r="D4986" t="str">
            <v>C</v>
          </cell>
        </row>
        <row r="4988">
          <cell r="D4988">
            <v>0</v>
          </cell>
        </row>
        <row r="4989">
          <cell r="D4989">
            <v>0</v>
          </cell>
        </row>
        <row r="4990">
          <cell r="D4990">
            <v>0</v>
          </cell>
        </row>
        <row r="4991">
          <cell r="D4991">
            <v>0</v>
          </cell>
        </row>
        <row r="4992">
          <cell r="D4992">
            <v>0</v>
          </cell>
        </row>
        <row r="4993">
          <cell r="D4993">
            <v>0</v>
          </cell>
        </row>
        <row r="4994">
          <cell r="D4994">
            <v>0</v>
          </cell>
        </row>
        <row r="4995">
          <cell r="D4995">
            <v>0</v>
          </cell>
        </row>
        <row r="4996">
          <cell r="D4996">
            <v>0</v>
          </cell>
        </row>
        <row r="4997">
          <cell r="D4997">
            <v>0</v>
          </cell>
        </row>
        <row r="4998">
          <cell r="D4998">
            <v>0</v>
          </cell>
        </row>
        <row r="4999">
          <cell r="D4999">
            <v>0</v>
          </cell>
        </row>
        <row r="5000">
          <cell r="D5000">
            <v>0</v>
          </cell>
        </row>
        <row r="5001">
          <cell r="D5001">
            <v>0</v>
          </cell>
        </row>
        <row r="5002">
          <cell r="D5002">
            <v>0</v>
          </cell>
        </row>
        <row r="5003">
          <cell r="D5003">
            <v>0</v>
          </cell>
        </row>
        <row r="5018">
          <cell r="D5018" t="str">
            <v>AM</v>
          </cell>
        </row>
        <row r="5024">
          <cell r="D5024" t="str">
            <v>C</v>
          </cell>
        </row>
        <row r="5056">
          <cell r="D5056" t="str">
            <v>AM</v>
          </cell>
        </row>
        <row r="5058">
          <cell r="D5058">
            <v>0</v>
          </cell>
        </row>
        <row r="5060">
          <cell r="D5060">
            <v>0</v>
          </cell>
        </row>
        <row r="5062">
          <cell r="D5062" t="str">
            <v>C</v>
          </cell>
        </row>
        <row r="5064">
          <cell r="D5064">
            <v>0</v>
          </cell>
        </row>
        <row r="5065">
          <cell r="D5065">
            <v>0</v>
          </cell>
        </row>
        <row r="5066">
          <cell r="D5066">
            <v>0</v>
          </cell>
        </row>
        <row r="5067">
          <cell r="D5067">
            <v>0</v>
          </cell>
        </row>
        <row r="5068">
          <cell r="D5068">
            <v>0</v>
          </cell>
        </row>
        <row r="5069">
          <cell r="D5069">
            <v>0</v>
          </cell>
        </row>
        <row r="5070">
          <cell r="D5070">
            <v>0</v>
          </cell>
        </row>
        <row r="5071">
          <cell r="D5071">
            <v>0</v>
          </cell>
        </row>
        <row r="5072">
          <cell r="D5072">
            <v>0</v>
          </cell>
        </row>
        <row r="5073">
          <cell r="D5073">
            <v>0</v>
          </cell>
        </row>
        <row r="5074">
          <cell r="D5074">
            <v>0</v>
          </cell>
        </row>
        <row r="5075">
          <cell r="D5075">
            <v>0</v>
          </cell>
        </row>
        <row r="5076">
          <cell r="D5076">
            <v>0</v>
          </cell>
        </row>
        <row r="5077">
          <cell r="D5077">
            <v>0</v>
          </cell>
        </row>
        <row r="5078">
          <cell r="D5078">
            <v>0</v>
          </cell>
        </row>
        <row r="5079">
          <cell r="D5079">
            <v>0</v>
          </cell>
        </row>
        <row r="5094">
          <cell r="D5094" t="str">
            <v>AM</v>
          </cell>
        </row>
        <row r="5096">
          <cell r="D5096">
            <v>0</v>
          </cell>
        </row>
        <row r="5098">
          <cell r="D5098">
            <v>0</v>
          </cell>
        </row>
        <row r="5100">
          <cell r="D5100" t="str">
            <v>C</v>
          </cell>
        </row>
        <row r="5102">
          <cell r="D5102">
            <v>0</v>
          </cell>
        </row>
        <row r="5103">
          <cell r="D5103">
            <v>0</v>
          </cell>
        </row>
        <row r="5104">
          <cell r="D5104">
            <v>0</v>
          </cell>
        </row>
        <row r="5105">
          <cell r="D5105">
            <v>0</v>
          </cell>
        </row>
        <row r="5106">
          <cell r="D5106">
            <v>0</v>
          </cell>
        </row>
        <row r="5107">
          <cell r="D5107">
            <v>0</v>
          </cell>
        </row>
        <row r="5108">
          <cell r="D5108">
            <v>0</v>
          </cell>
        </row>
        <row r="5109">
          <cell r="D5109">
            <v>0</v>
          </cell>
        </row>
        <row r="5110">
          <cell r="D5110">
            <v>0</v>
          </cell>
        </row>
        <row r="5111">
          <cell r="D5111">
            <v>0</v>
          </cell>
        </row>
        <row r="5112">
          <cell r="D5112">
            <v>0</v>
          </cell>
        </row>
        <row r="5113">
          <cell r="D5113">
            <v>0</v>
          </cell>
        </row>
        <row r="5114">
          <cell r="D5114">
            <v>0</v>
          </cell>
        </row>
        <row r="5115">
          <cell r="D5115">
            <v>0</v>
          </cell>
        </row>
        <row r="5116">
          <cell r="D5116">
            <v>0</v>
          </cell>
        </row>
        <row r="5117">
          <cell r="D5117">
            <v>0</v>
          </cell>
        </row>
        <row r="5132">
          <cell r="D5132" t="str">
            <v>AM</v>
          </cell>
        </row>
        <row r="5138">
          <cell r="D5138" t="str">
            <v>C</v>
          </cell>
        </row>
        <row r="5170">
          <cell r="D5170" t="str">
            <v>AM</v>
          </cell>
        </row>
        <row r="5172">
          <cell r="D5172">
            <v>0</v>
          </cell>
        </row>
        <row r="5174">
          <cell r="D5174">
            <v>0</v>
          </cell>
        </row>
        <row r="5176">
          <cell r="D5176" t="str">
            <v>C</v>
          </cell>
        </row>
        <row r="5178">
          <cell r="D5178">
            <v>0</v>
          </cell>
        </row>
        <row r="5179">
          <cell r="D5179">
            <v>0</v>
          </cell>
        </row>
        <row r="5180">
          <cell r="D5180">
            <v>0</v>
          </cell>
        </row>
        <row r="5181">
          <cell r="D5181">
            <v>0</v>
          </cell>
        </row>
        <row r="5182">
          <cell r="D5182">
            <v>0</v>
          </cell>
        </row>
        <row r="5183">
          <cell r="D5183">
            <v>0</v>
          </cell>
        </row>
        <row r="5184">
          <cell r="D5184">
            <v>0</v>
          </cell>
        </row>
        <row r="5185">
          <cell r="D5185">
            <v>0</v>
          </cell>
        </row>
        <row r="5186">
          <cell r="D5186">
            <v>0</v>
          </cell>
        </row>
        <row r="5187">
          <cell r="D5187">
            <v>0</v>
          </cell>
        </row>
        <row r="5188">
          <cell r="D5188">
            <v>0</v>
          </cell>
        </row>
        <row r="5189">
          <cell r="D5189">
            <v>0</v>
          </cell>
        </row>
        <row r="5190">
          <cell r="D5190">
            <v>0</v>
          </cell>
        </row>
        <row r="5191">
          <cell r="D5191">
            <v>0</v>
          </cell>
        </row>
        <row r="5192">
          <cell r="D5192">
            <v>0</v>
          </cell>
        </row>
        <row r="5193">
          <cell r="D5193">
            <v>0</v>
          </cell>
        </row>
        <row r="5208">
          <cell r="D5208" t="str">
            <v>AM</v>
          </cell>
        </row>
        <row r="5210">
          <cell r="D5210">
            <v>0</v>
          </cell>
        </row>
        <row r="5212">
          <cell r="D5212">
            <v>0</v>
          </cell>
        </row>
        <row r="5214">
          <cell r="D5214" t="str">
            <v>C</v>
          </cell>
        </row>
        <row r="5216">
          <cell r="D5216">
            <v>0</v>
          </cell>
        </row>
        <row r="5217">
          <cell r="D5217">
            <v>0</v>
          </cell>
        </row>
        <row r="5218">
          <cell r="D5218">
            <v>0</v>
          </cell>
        </row>
        <row r="5219">
          <cell r="D5219">
            <v>0</v>
          </cell>
        </row>
        <row r="5220">
          <cell r="D5220">
            <v>0</v>
          </cell>
        </row>
        <row r="5221">
          <cell r="D5221">
            <v>0</v>
          </cell>
        </row>
        <row r="5222">
          <cell r="D5222">
            <v>0</v>
          </cell>
        </row>
        <row r="5223">
          <cell r="D5223">
            <v>0</v>
          </cell>
        </row>
        <row r="5224">
          <cell r="D5224">
            <v>0</v>
          </cell>
        </row>
        <row r="5225">
          <cell r="D5225">
            <v>0</v>
          </cell>
        </row>
        <row r="5226">
          <cell r="D5226">
            <v>0</v>
          </cell>
        </row>
        <row r="5227">
          <cell r="D5227">
            <v>0</v>
          </cell>
        </row>
        <row r="5228">
          <cell r="D5228">
            <v>0</v>
          </cell>
        </row>
        <row r="5229">
          <cell r="D5229">
            <v>0</v>
          </cell>
        </row>
        <row r="5230">
          <cell r="D5230">
            <v>0</v>
          </cell>
        </row>
        <row r="5231">
          <cell r="D5231">
            <v>0</v>
          </cell>
        </row>
        <row r="5246">
          <cell r="D5246" t="str">
            <v>AM</v>
          </cell>
        </row>
        <row r="5252">
          <cell r="D5252" t="str">
            <v>C</v>
          </cell>
        </row>
        <row r="5284">
          <cell r="D5284" t="str">
            <v>AM</v>
          </cell>
        </row>
        <row r="5286">
          <cell r="D5286">
            <v>0</v>
          </cell>
        </row>
        <row r="5288">
          <cell r="D5288">
            <v>0</v>
          </cell>
        </row>
        <row r="5290">
          <cell r="D5290" t="str">
            <v>C</v>
          </cell>
        </row>
        <row r="5292">
          <cell r="D5292">
            <v>0</v>
          </cell>
        </row>
        <row r="5293">
          <cell r="D5293">
            <v>0</v>
          </cell>
        </row>
        <row r="5294">
          <cell r="D5294">
            <v>0</v>
          </cell>
        </row>
        <row r="5295">
          <cell r="D5295">
            <v>0</v>
          </cell>
        </row>
        <row r="5296">
          <cell r="D5296">
            <v>0</v>
          </cell>
        </row>
        <row r="5297">
          <cell r="D5297">
            <v>0</v>
          </cell>
        </row>
        <row r="5298">
          <cell r="D5298">
            <v>0</v>
          </cell>
        </row>
        <row r="5299">
          <cell r="D5299">
            <v>0</v>
          </cell>
        </row>
        <row r="5300">
          <cell r="D5300">
            <v>0</v>
          </cell>
        </row>
        <row r="5301">
          <cell r="D5301">
            <v>0</v>
          </cell>
        </row>
        <row r="5302">
          <cell r="D5302">
            <v>0</v>
          </cell>
        </row>
        <row r="5303">
          <cell r="D5303">
            <v>0</v>
          </cell>
        </row>
        <row r="5304">
          <cell r="D5304">
            <v>0</v>
          </cell>
        </row>
        <row r="5305">
          <cell r="D5305">
            <v>0</v>
          </cell>
        </row>
        <row r="5306">
          <cell r="D5306">
            <v>0</v>
          </cell>
        </row>
        <row r="5307">
          <cell r="D5307">
            <v>0</v>
          </cell>
        </row>
        <row r="5322">
          <cell r="D5322" t="str">
            <v>AM</v>
          </cell>
        </row>
        <row r="5324">
          <cell r="D5324">
            <v>0</v>
          </cell>
        </row>
        <row r="5326">
          <cell r="D5326">
            <v>0</v>
          </cell>
        </row>
        <row r="5328">
          <cell r="D5328" t="str">
            <v>C</v>
          </cell>
        </row>
        <row r="5330">
          <cell r="D5330">
            <v>0</v>
          </cell>
        </row>
        <row r="5331">
          <cell r="D5331">
            <v>0</v>
          </cell>
        </row>
        <row r="5332">
          <cell r="D5332">
            <v>0</v>
          </cell>
        </row>
        <row r="5333">
          <cell r="D5333">
            <v>0</v>
          </cell>
        </row>
        <row r="5334">
          <cell r="D5334">
            <v>0</v>
          </cell>
        </row>
        <row r="5335">
          <cell r="D5335">
            <v>0</v>
          </cell>
        </row>
        <row r="5336">
          <cell r="D5336">
            <v>0</v>
          </cell>
        </row>
        <row r="5337">
          <cell r="D5337">
            <v>0</v>
          </cell>
        </row>
        <row r="5338">
          <cell r="D5338">
            <v>0</v>
          </cell>
        </row>
        <row r="5339">
          <cell r="D5339">
            <v>0</v>
          </cell>
        </row>
        <row r="5340">
          <cell r="D5340">
            <v>0</v>
          </cell>
        </row>
        <row r="5341">
          <cell r="D5341">
            <v>0</v>
          </cell>
        </row>
        <row r="5342">
          <cell r="D5342">
            <v>0</v>
          </cell>
        </row>
        <row r="5343">
          <cell r="D5343">
            <v>0</v>
          </cell>
        </row>
        <row r="5344">
          <cell r="D5344">
            <v>0</v>
          </cell>
        </row>
        <row r="5345">
          <cell r="D5345">
            <v>0</v>
          </cell>
        </row>
        <row r="5360">
          <cell r="D5360" t="str">
            <v>AM</v>
          </cell>
        </row>
        <row r="5366">
          <cell r="D5366" t="str">
            <v>C</v>
          </cell>
        </row>
        <row r="5398">
          <cell r="D5398" t="str">
            <v>AM</v>
          </cell>
        </row>
        <row r="5400">
          <cell r="D5400">
            <v>0</v>
          </cell>
        </row>
        <row r="5402">
          <cell r="D5402">
            <v>0</v>
          </cell>
        </row>
        <row r="5404">
          <cell r="D5404" t="str">
            <v>C</v>
          </cell>
        </row>
        <row r="5406">
          <cell r="D5406">
            <v>0</v>
          </cell>
        </row>
        <row r="5407">
          <cell r="D5407">
            <v>0</v>
          </cell>
        </row>
        <row r="5408">
          <cell r="D5408">
            <v>0</v>
          </cell>
        </row>
        <row r="5409">
          <cell r="D5409">
            <v>0</v>
          </cell>
        </row>
        <row r="5410">
          <cell r="D5410">
            <v>0</v>
          </cell>
        </row>
        <row r="5411">
          <cell r="D5411">
            <v>0</v>
          </cell>
        </row>
        <row r="5412">
          <cell r="D5412">
            <v>0</v>
          </cell>
        </row>
        <row r="5413">
          <cell r="D5413">
            <v>0</v>
          </cell>
        </row>
        <row r="5414">
          <cell r="D5414">
            <v>0</v>
          </cell>
        </row>
        <row r="5415">
          <cell r="D5415">
            <v>0</v>
          </cell>
        </row>
        <row r="5416">
          <cell r="D5416">
            <v>0</v>
          </cell>
        </row>
        <row r="5417">
          <cell r="D5417">
            <v>0</v>
          </cell>
        </row>
        <row r="5418">
          <cell r="D5418">
            <v>0</v>
          </cell>
        </row>
        <row r="5419">
          <cell r="D5419">
            <v>0</v>
          </cell>
        </row>
        <row r="5420">
          <cell r="D5420">
            <v>0</v>
          </cell>
        </row>
        <row r="5421">
          <cell r="D5421">
            <v>0</v>
          </cell>
        </row>
        <row r="5436">
          <cell r="D5436" t="str">
            <v>AM</v>
          </cell>
        </row>
        <row r="5438">
          <cell r="D5438">
            <v>0</v>
          </cell>
        </row>
        <row r="5440">
          <cell r="D5440">
            <v>0</v>
          </cell>
        </row>
        <row r="5442">
          <cell r="D5442" t="str">
            <v>C</v>
          </cell>
        </row>
        <row r="5444">
          <cell r="D5444">
            <v>0</v>
          </cell>
        </row>
        <row r="5445">
          <cell r="D5445">
            <v>0</v>
          </cell>
        </row>
        <row r="5446">
          <cell r="D5446">
            <v>0</v>
          </cell>
        </row>
        <row r="5447">
          <cell r="D5447">
            <v>0</v>
          </cell>
        </row>
        <row r="5448">
          <cell r="D5448">
            <v>0</v>
          </cell>
        </row>
        <row r="5449">
          <cell r="D5449">
            <v>0</v>
          </cell>
        </row>
        <row r="5450">
          <cell r="D5450">
            <v>0</v>
          </cell>
        </row>
        <row r="5451">
          <cell r="D5451">
            <v>0</v>
          </cell>
        </row>
        <row r="5452">
          <cell r="D5452">
            <v>0</v>
          </cell>
        </row>
        <row r="5453">
          <cell r="D5453">
            <v>0</v>
          </cell>
        </row>
        <row r="5454">
          <cell r="D5454">
            <v>0</v>
          </cell>
        </row>
        <row r="5455">
          <cell r="D5455">
            <v>0</v>
          </cell>
        </row>
        <row r="5456">
          <cell r="D5456">
            <v>0</v>
          </cell>
        </row>
        <row r="5457">
          <cell r="D5457">
            <v>0</v>
          </cell>
        </row>
        <row r="5458">
          <cell r="D5458">
            <v>0</v>
          </cell>
        </row>
        <row r="5459">
          <cell r="D5459">
            <v>0</v>
          </cell>
        </row>
        <row r="5474">
          <cell r="D5474" t="str">
            <v>AM</v>
          </cell>
        </row>
        <row r="5480">
          <cell r="D5480" t="str">
            <v>C</v>
          </cell>
        </row>
        <row r="5512">
          <cell r="D5512" t="str">
            <v>AM</v>
          </cell>
        </row>
        <row r="5514">
          <cell r="D5514">
            <v>0</v>
          </cell>
        </row>
        <row r="5516">
          <cell r="D5516">
            <v>0</v>
          </cell>
        </row>
        <row r="5518">
          <cell r="D5518" t="str">
            <v>C</v>
          </cell>
        </row>
        <row r="5520">
          <cell r="D5520">
            <v>0</v>
          </cell>
        </row>
        <row r="5521">
          <cell r="D5521">
            <v>0</v>
          </cell>
        </row>
        <row r="5522">
          <cell r="D5522">
            <v>0</v>
          </cell>
        </row>
        <row r="5523">
          <cell r="D5523">
            <v>0</v>
          </cell>
        </row>
        <row r="5524">
          <cell r="D5524">
            <v>0</v>
          </cell>
        </row>
        <row r="5525">
          <cell r="D5525">
            <v>0</v>
          </cell>
        </row>
        <row r="5526">
          <cell r="D5526">
            <v>0</v>
          </cell>
        </row>
        <row r="5527">
          <cell r="D5527">
            <v>0</v>
          </cell>
        </row>
        <row r="5528">
          <cell r="D5528">
            <v>0</v>
          </cell>
        </row>
        <row r="5529">
          <cell r="D5529">
            <v>0</v>
          </cell>
        </row>
        <row r="5530">
          <cell r="D5530">
            <v>0</v>
          </cell>
        </row>
        <row r="5531">
          <cell r="D5531">
            <v>0</v>
          </cell>
        </row>
        <row r="5532">
          <cell r="D5532">
            <v>0</v>
          </cell>
        </row>
        <row r="5533">
          <cell r="D5533">
            <v>0</v>
          </cell>
        </row>
        <row r="5534">
          <cell r="D5534">
            <v>0</v>
          </cell>
        </row>
        <row r="5535">
          <cell r="D5535">
            <v>0</v>
          </cell>
        </row>
        <row r="5550">
          <cell r="D5550" t="str">
            <v>AM</v>
          </cell>
        </row>
        <row r="5552">
          <cell r="D5552">
            <v>0</v>
          </cell>
        </row>
        <row r="5554">
          <cell r="D5554">
            <v>0</v>
          </cell>
        </row>
        <row r="5556">
          <cell r="D5556" t="str">
            <v>C</v>
          </cell>
        </row>
        <row r="5558">
          <cell r="D5558">
            <v>0</v>
          </cell>
        </row>
        <row r="5559">
          <cell r="D5559">
            <v>0</v>
          </cell>
        </row>
        <row r="5560">
          <cell r="D5560">
            <v>0</v>
          </cell>
        </row>
        <row r="5561">
          <cell r="D5561">
            <v>0</v>
          </cell>
        </row>
        <row r="5562">
          <cell r="D5562">
            <v>0</v>
          </cell>
        </row>
        <row r="5563">
          <cell r="D5563">
            <v>0</v>
          </cell>
        </row>
        <row r="5564">
          <cell r="D5564">
            <v>0</v>
          </cell>
        </row>
        <row r="5565">
          <cell r="D5565">
            <v>0</v>
          </cell>
        </row>
        <row r="5566">
          <cell r="D5566">
            <v>0</v>
          </cell>
        </row>
        <row r="5567">
          <cell r="D5567">
            <v>0</v>
          </cell>
        </row>
        <row r="5568">
          <cell r="D5568">
            <v>0</v>
          </cell>
        </row>
        <row r="5569">
          <cell r="D5569">
            <v>0</v>
          </cell>
        </row>
        <row r="5570">
          <cell r="D5570">
            <v>0</v>
          </cell>
        </row>
        <row r="5571">
          <cell r="D5571">
            <v>0</v>
          </cell>
        </row>
        <row r="5572">
          <cell r="D5572">
            <v>0</v>
          </cell>
        </row>
        <row r="5573">
          <cell r="D5573">
            <v>0</v>
          </cell>
        </row>
        <row r="5588">
          <cell r="D5588" t="str">
            <v>AM</v>
          </cell>
        </row>
        <row r="5594">
          <cell r="D5594" t="str">
            <v>C</v>
          </cell>
        </row>
        <row r="5626">
          <cell r="D5626" t="str">
            <v>AM</v>
          </cell>
        </row>
        <row r="5628">
          <cell r="D5628">
            <v>0</v>
          </cell>
        </row>
        <row r="5630">
          <cell r="D5630">
            <v>0</v>
          </cell>
        </row>
        <row r="5632">
          <cell r="D5632" t="str">
            <v>C</v>
          </cell>
        </row>
        <row r="5634">
          <cell r="D5634">
            <v>0</v>
          </cell>
        </row>
        <row r="5635">
          <cell r="D5635">
            <v>0</v>
          </cell>
        </row>
        <row r="5636">
          <cell r="D5636">
            <v>0</v>
          </cell>
        </row>
        <row r="5637">
          <cell r="D5637">
            <v>0</v>
          </cell>
        </row>
        <row r="5638">
          <cell r="D5638">
            <v>0</v>
          </cell>
        </row>
        <row r="5639">
          <cell r="D5639">
            <v>0</v>
          </cell>
        </row>
        <row r="5640">
          <cell r="D5640">
            <v>0</v>
          </cell>
        </row>
        <row r="5641">
          <cell r="D5641">
            <v>0</v>
          </cell>
        </row>
        <row r="5642">
          <cell r="D5642">
            <v>0</v>
          </cell>
        </row>
        <row r="5643">
          <cell r="D5643">
            <v>0</v>
          </cell>
        </row>
        <row r="5644">
          <cell r="D5644">
            <v>0</v>
          </cell>
        </row>
        <row r="5645">
          <cell r="D5645">
            <v>0</v>
          </cell>
        </row>
        <row r="5646">
          <cell r="D5646">
            <v>0</v>
          </cell>
        </row>
        <row r="5647">
          <cell r="D5647">
            <v>0</v>
          </cell>
        </row>
        <row r="5648">
          <cell r="D5648">
            <v>0</v>
          </cell>
        </row>
        <row r="5649">
          <cell r="D5649">
            <v>0</v>
          </cell>
        </row>
        <row r="5664">
          <cell r="D5664" t="str">
            <v>AM</v>
          </cell>
        </row>
        <row r="5666">
          <cell r="D5666">
            <v>0</v>
          </cell>
        </row>
        <row r="5668">
          <cell r="D5668">
            <v>0</v>
          </cell>
        </row>
        <row r="5670">
          <cell r="D5670" t="str">
            <v>C</v>
          </cell>
        </row>
        <row r="5672">
          <cell r="D5672">
            <v>0</v>
          </cell>
        </row>
        <row r="5673">
          <cell r="D5673">
            <v>0</v>
          </cell>
        </row>
        <row r="5674">
          <cell r="D5674">
            <v>0</v>
          </cell>
        </row>
        <row r="5675">
          <cell r="D5675">
            <v>0</v>
          </cell>
        </row>
        <row r="5676">
          <cell r="D5676">
            <v>0</v>
          </cell>
        </row>
        <row r="5677">
          <cell r="D5677">
            <v>0</v>
          </cell>
        </row>
        <row r="5678">
          <cell r="D5678">
            <v>0</v>
          </cell>
        </row>
        <row r="5679">
          <cell r="D5679">
            <v>0</v>
          </cell>
        </row>
        <row r="5680">
          <cell r="D5680">
            <v>0</v>
          </cell>
        </row>
        <row r="5681">
          <cell r="D5681">
            <v>0</v>
          </cell>
        </row>
        <row r="5682">
          <cell r="D5682">
            <v>0</v>
          </cell>
        </row>
        <row r="5683">
          <cell r="D5683">
            <v>0</v>
          </cell>
        </row>
        <row r="5684">
          <cell r="D5684">
            <v>0</v>
          </cell>
        </row>
        <row r="5685">
          <cell r="D5685">
            <v>0</v>
          </cell>
        </row>
        <row r="5686">
          <cell r="D5686">
            <v>0</v>
          </cell>
        </row>
        <row r="5687">
          <cell r="D5687">
            <v>0</v>
          </cell>
        </row>
      </sheetData>
      <sheetData sheetId="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UKTI POTONG"/>
      <sheetName val="REKAP RETUR"/>
      <sheetName val="REKAP PEMBELIAN INVOICE"/>
      <sheetName val="REKAP REKENING KORAN"/>
      <sheetName val="REKAP PAJAK"/>
      <sheetName val="REKAP PEMBELIAN"/>
      <sheetName val="REKAP PENJUALAN"/>
      <sheetName val="REKAP PENYUSUTAN BANGUNAN"/>
      <sheetName val="REKAP PENYUSUTAN BUKAN BANGUNAN"/>
      <sheetName val="DAFTAR GAJI"/>
      <sheetName val="KAS KECIL"/>
      <sheetName val="LABA RUGI"/>
      <sheetName val="LR"/>
      <sheetName val="NRC"/>
    </sheetNames>
    <sheetDataSet>
      <sheetData sheetId="0"/>
      <sheetData sheetId="1"/>
      <sheetData sheetId="2"/>
      <sheetData sheetId="3"/>
      <sheetData sheetId="4"/>
      <sheetData sheetId="5"/>
      <sheetData sheetId="6">
        <row r="1">
          <cell r="B1" t="str">
            <v>CV ARTO MORO</v>
          </cell>
        </row>
        <row r="2">
          <cell r="B2" t="str">
            <v>REKAP PENJUALAN</v>
          </cell>
        </row>
        <row r="3">
          <cell r="B3" t="str">
            <v>TAHUN 2022</v>
          </cell>
        </row>
        <row r="4">
          <cell r="B4" t="str">
            <v>NO. INVOICE</v>
          </cell>
        </row>
        <row r="5">
          <cell r="B5" t="str">
            <v>JANUARI</v>
          </cell>
        </row>
        <row r="6">
          <cell r="B6" t="str">
            <v>AM 22010001</v>
          </cell>
        </row>
        <row r="7">
          <cell r="B7" t="str">
            <v>AM 22010002</v>
          </cell>
        </row>
        <row r="8">
          <cell r="B8" t="str">
            <v>AM 22010003</v>
          </cell>
        </row>
        <row r="9">
          <cell r="B9" t="str">
            <v>AM 22010004</v>
          </cell>
        </row>
        <row r="10">
          <cell r="B10" t="str">
            <v>AM 22010005</v>
          </cell>
        </row>
        <row r="11">
          <cell r="B11" t="str">
            <v>AM 22010006</v>
          </cell>
        </row>
        <row r="12">
          <cell r="B12" t="str">
            <v>AM 22010007</v>
          </cell>
        </row>
        <row r="13">
          <cell r="B13" t="str">
            <v>AM 22010008</v>
          </cell>
        </row>
        <row r="14">
          <cell r="B14" t="str">
            <v>AM 22010009</v>
          </cell>
        </row>
        <row r="15">
          <cell r="B15" t="str">
            <v>AM 22010010</v>
          </cell>
        </row>
        <row r="16">
          <cell r="B16" t="str">
            <v>AM 22010011</v>
          </cell>
        </row>
        <row r="17">
          <cell r="B17" t="str">
            <v>AM 22010012</v>
          </cell>
        </row>
        <row r="18">
          <cell r="B18" t="str">
            <v>AM 22010013</v>
          </cell>
        </row>
        <row r="19">
          <cell r="B19" t="str">
            <v>AM 22010014</v>
          </cell>
        </row>
        <row r="20">
          <cell r="B20" t="str">
            <v>AM 22010015</v>
          </cell>
        </row>
        <row r="21">
          <cell r="B21" t="str">
            <v>AM 22010016</v>
          </cell>
        </row>
        <row r="22">
          <cell r="B22" t="str">
            <v>AM 22010017</v>
          </cell>
        </row>
        <row r="23">
          <cell r="B23" t="str">
            <v>AM 22010018</v>
          </cell>
        </row>
        <row r="24">
          <cell r="B24" t="str">
            <v>AM 22010019</v>
          </cell>
        </row>
        <row r="25">
          <cell r="B25" t="str">
            <v>AM 22010020</v>
          </cell>
        </row>
        <row r="26">
          <cell r="B26" t="str">
            <v>AM 22010021</v>
          </cell>
        </row>
        <row r="27">
          <cell r="B27" t="str">
            <v>AM 22010022</v>
          </cell>
        </row>
        <row r="28">
          <cell r="B28" t="str">
            <v>AM 22010023</v>
          </cell>
        </row>
        <row r="29">
          <cell r="B29" t="str">
            <v>AM 22010024</v>
          </cell>
        </row>
        <row r="30">
          <cell r="B30" t="str">
            <v>AM 22010025</v>
          </cell>
        </row>
        <row r="31">
          <cell r="B31" t="str">
            <v>AM 22010026</v>
          </cell>
        </row>
        <row r="32">
          <cell r="B32" t="str">
            <v>AM 22010027</v>
          </cell>
        </row>
        <row r="33">
          <cell r="B33" t="str">
            <v>AM 22010028</v>
          </cell>
        </row>
        <row r="34">
          <cell r="B34" t="str">
            <v>AM 22010029</v>
          </cell>
        </row>
        <row r="35">
          <cell r="B35" t="str">
            <v>AM 22010030</v>
          </cell>
        </row>
        <row r="36">
          <cell r="B36" t="str">
            <v>AM 22010031</v>
          </cell>
        </row>
        <row r="37">
          <cell r="B37" t="str">
            <v>AM 22010032</v>
          </cell>
        </row>
        <row r="38">
          <cell r="B38" t="str">
            <v>AM 22010033</v>
          </cell>
        </row>
        <row r="39">
          <cell r="B39" t="str">
            <v>AM 22010034</v>
          </cell>
        </row>
        <row r="40">
          <cell r="B40" t="str">
            <v>AM 22010035</v>
          </cell>
        </row>
        <row r="41">
          <cell r="B41" t="str">
            <v>AM 22010036</v>
          </cell>
        </row>
        <row r="42">
          <cell r="B42" t="str">
            <v>AM 22010037</v>
          </cell>
        </row>
        <row r="43">
          <cell r="B43" t="str">
            <v>AM 22010039</v>
          </cell>
        </row>
        <row r="44">
          <cell r="B44" t="str">
            <v>AM 22010040</v>
          </cell>
        </row>
        <row r="45">
          <cell r="B45" t="str">
            <v>AM 22010041</v>
          </cell>
        </row>
        <row r="46">
          <cell r="B46" t="str">
            <v>AM 22010042</v>
          </cell>
        </row>
        <row r="47">
          <cell r="B47" t="str">
            <v>AM 22010043</v>
          </cell>
        </row>
        <row r="48">
          <cell r="B48" t="str">
            <v>AM 22010044</v>
          </cell>
        </row>
        <row r="49">
          <cell r="B49" t="str">
            <v>AM 22010038</v>
          </cell>
        </row>
        <row r="50">
          <cell r="B50" t="str">
            <v>AM 22010045</v>
          </cell>
        </row>
        <row r="51">
          <cell r="B51" t="str">
            <v>AM 22010046</v>
          </cell>
        </row>
        <row r="52">
          <cell r="B52" t="str">
            <v>AM 22010047</v>
          </cell>
        </row>
        <row r="53">
          <cell r="B53" t="str">
            <v>AM 22010048</v>
          </cell>
        </row>
        <row r="54">
          <cell r="B54" t="str">
            <v>AM 22010049</v>
          </cell>
        </row>
        <row r="55">
          <cell r="B55" t="str">
            <v>AM 22010050</v>
          </cell>
        </row>
        <row r="56">
          <cell r="B56" t="str">
            <v>AM 22010051</v>
          </cell>
        </row>
        <row r="57">
          <cell r="B57" t="str">
            <v>AM 22010052</v>
          </cell>
        </row>
        <row r="58">
          <cell r="B58" t="str">
            <v>AM 22010053</v>
          </cell>
        </row>
        <row r="59">
          <cell r="B59" t="str">
            <v>AM 22010054</v>
          </cell>
        </row>
        <row r="60">
          <cell r="B60" t="str">
            <v>AM 22010055</v>
          </cell>
        </row>
        <row r="61">
          <cell r="B61" t="str">
            <v>AM 22010056</v>
          </cell>
        </row>
        <row r="62">
          <cell r="B62" t="str">
            <v>AM 22010057</v>
          </cell>
        </row>
        <row r="63">
          <cell r="B63" t="str">
            <v>AM 22010058</v>
          </cell>
        </row>
        <row r="64">
          <cell r="B64" t="str">
            <v>AM 22010059</v>
          </cell>
        </row>
        <row r="65">
          <cell r="B65" t="str">
            <v>AM 22010060</v>
          </cell>
        </row>
        <row r="66">
          <cell r="B66" t="str">
            <v>AM 22010061</v>
          </cell>
        </row>
        <row r="67">
          <cell r="B67" t="str">
            <v>AM 22010062</v>
          </cell>
        </row>
        <row r="68">
          <cell r="B68" t="str">
            <v>AM 22010063</v>
          </cell>
        </row>
        <row r="69">
          <cell r="B69" t="str">
            <v>AM 22010064</v>
          </cell>
        </row>
        <row r="70">
          <cell r="B70" t="str">
            <v>AM 22010065</v>
          </cell>
        </row>
        <row r="71">
          <cell r="B71" t="str">
            <v>AM 22010066</v>
          </cell>
        </row>
        <row r="72">
          <cell r="B72" t="str">
            <v>AM 22010067</v>
          </cell>
        </row>
        <row r="73">
          <cell r="B73" t="str">
            <v>AM 22010068</v>
          </cell>
        </row>
        <row r="74">
          <cell r="B74" t="str">
            <v>AM 22010069</v>
          </cell>
        </row>
        <row r="75">
          <cell r="B75" t="str">
            <v>AM 22010070</v>
          </cell>
        </row>
        <row r="76">
          <cell r="B76" t="str">
            <v>AM 22010071</v>
          </cell>
        </row>
        <row r="77">
          <cell r="B77" t="str">
            <v>AM 22010072</v>
          </cell>
        </row>
        <row r="78">
          <cell r="B78" t="str">
            <v>AM 22010073</v>
          </cell>
        </row>
        <row r="79">
          <cell r="B79" t="str">
            <v>AM 22010074</v>
          </cell>
        </row>
        <row r="80">
          <cell r="B80" t="str">
            <v>AM 22010075</v>
          </cell>
        </row>
        <row r="81">
          <cell r="B81" t="str">
            <v>AM 22010076</v>
          </cell>
        </row>
        <row r="82">
          <cell r="B82" t="str">
            <v>AM 22010077</v>
          </cell>
        </row>
        <row r="83">
          <cell r="B83" t="str">
            <v>AM 22010078</v>
          </cell>
        </row>
        <row r="84">
          <cell r="B84" t="str">
            <v>AM 22010079</v>
          </cell>
        </row>
        <row r="85">
          <cell r="B85" t="str">
            <v>AM 22010080</v>
          </cell>
        </row>
        <row r="86">
          <cell r="B86" t="str">
            <v>AM 22010081</v>
          </cell>
        </row>
        <row r="87">
          <cell r="B87" t="str">
            <v>AM 22010082</v>
          </cell>
        </row>
        <row r="88">
          <cell r="B88" t="str">
            <v>AM 22010083</v>
          </cell>
        </row>
        <row r="89">
          <cell r="B89" t="str">
            <v>AM 22010084</v>
          </cell>
        </row>
        <row r="90">
          <cell r="B90" t="str">
            <v>AM 22010085</v>
          </cell>
        </row>
        <row r="91">
          <cell r="B91" t="str">
            <v>AM 22010086</v>
          </cell>
        </row>
        <row r="92">
          <cell r="B92" t="str">
            <v>AM 22010087</v>
          </cell>
        </row>
        <row r="93">
          <cell r="B93" t="str">
            <v>AM 22010088</v>
          </cell>
        </row>
        <row r="94">
          <cell r="B94" t="str">
            <v>AM 22010089</v>
          </cell>
        </row>
        <row r="95">
          <cell r="B95" t="str">
            <v>AM 22010090</v>
          </cell>
        </row>
        <row r="96">
          <cell r="B96" t="str">
            <v>AM 22010091</v>
          </cell>
        </row>
        <row r="97">
          <cell r="B97" t="str">
            <v>AM 22010092</v>
          </cell>
        </row>
        <row r="98">
          <cell r="B98" t="str">
            <v>AM 22010093</v>
          </cell>
        </row>
        <row r="99">
          <cell r="B99" t="str">
            <v>AM 22010094</v>
          </cell>
        </row>
        <row r="100">
          <cell r="B100" t="str">
            <v>AM 22010095</v>
          </cell>
        </row>
        <row r="101">
          <cell r="B101" t="str">
            <v>AM 22010096</v>
          </cell>
        </row>
        <row r="102">
          <cell r="B102" t="str">
            <v>AM 22010097</v>
          </cell>
        </row>
        <row r="103">
          <cell r="B103" t="str">
            <v>AM 22010098</v>
          </cell>
        </row>
        <row r="104">
          <cell r="B104" t="str">
            <v>AM 22010099</v>
          </cell>
        </row>
        <row r="105">
          <cell r="B105" t="str">
            <v>AM 22010100</v>
          </cell>
        </row>
        <row r="106">
          <cell r="B106" t="str">
            <v>AM 22010101</v>
          </cell>
        </row>
        <row r="107">
          <cell r="B107" t="str">
            <v>AM 22010102</v>
          </cell>
        </row>
        <row r="108">
          <cell r="B108" t="str">
            <v>AM 22010103</v>
          </cell>
        </row>
        <row r="109">
          <cell r="B109" t="str">
            <v>AM 22010104</v>
          </cell>
        </row>
        <row r="110">
          <cell r="B110" t="str">
            <v>AM 22010105</v>
          </cell>
        </row>
        <row r="111">
          <cell r="B111" t="str">
            <v>AM 22010106</v>
          </cell>
        </row>
        <row r="112">
          <cell r="B112" t="str">
            <v>AM 22010107</v>
          </cell>
        </row>
        <row r="113">
          <cell r="B113" t="str">
            <v>AM 22010108</v>
          </cell>
        </row>
        <row r="114">
          <cell r="B114" t="str">
            <v>AM 22010109</v>
          </cell>
        </row>
        <row r="115">
          <cell r="B115" t="str">
            <v>AM 22010110</v>
          </cell>
        </row>
        <row r="116">
          <cell r="B116" t="str">
            <v>AM 22010111</v>
          </cell>
        </row>
        <row r="117">
          <cell r="B117" t="str">
            <v>AM 22010112</v>
          </cell>
        </row>
        <row r="118">
          <cell r="B118" t="str">
            <v>AM 22010113</v>
          </cell>
        </row>
        <row r="119">
          <cell r="B119" t="str">
            <v>AM 22010114</v>
          </cell>
        </row>
        <row r="120">
          <cell r="B120" t="str">
            <v>AM 22010115</v>
          </cell>
        </row>
        <row r="121">
          <cell r="B121" t="str">
            <v>AM 22010116</v>
          </cell>
        </row>
        <row r="122">
          <cell r="B122" t="str">
            <v>AM 22010117</v>
          </cell>
        </row>
        <row r="123">
          <cell r="B123" t="str">
            <v>AM 22010118</v>
          </cell>
        </row>
        <row r="124">
          <cell r="B124" t="str">
            <v>AM 22010119</v>
          </cell>
        </row>
        <row r="125">
          <cell r="B125" t="str">
            <v>AM 22010120</v>
          </cell>
        </row>
        <row r="126">
          <cell r="B126" t="str">
            <v>AM 22010121</v>
          </cell>
        </row>
        <row r="127">
          <cell r="B127" t="str">
            <v>AM 22010122</v>
          </cell>
        </row>
        <row r="128">
          <cell r="B128" t="str">
            <v>AM 22010123</v>
          </cell>
        </row>
        <row r="129">
          <cell r="B129" t="str">
            <v>AM 22010124</v>
          </cell>
        </row>
        <row r="130">
          <cell r="B130" t="str">
            <v>AM 22010125</v>
          </cell>
        </row>
        <row r="131">
          <cell r="B131" t="str">
            <v>AM 22010126</v>
          </cell>
        </row>
        <row r="132">
          <cell r="B132" t="str">
            <v>AM 22010127</v>
          </cell>
        </row>
        <row r="133">
          <cell r="B133" t="str">
            <v>AM 22010128</v>
          </cell>
        </row>
        <row r="134">
          <cell r="B134" t="str">
            <v>AM 22010129</v>
          </cell>
        </row>
        <row r="135">
          <cell r="B135" t="str">
            <v>AM 22010130</v>
          </cell>
        </row>
        <row r="136">
          <cell r="B136" t="str">
            <v>AM 22010131</v>
          </cell>
        </row>
        <row r="137">
          <cell r="B137" t="str">
            <v>AM 22010132</v>
          </cell>
        </row>
        <row r="138">
          <cell r="B138" t="str">
            <v>AM 22010133</v>
          </cell>
        </row>
        <row r="139">
          <cell r="B139" t="str">
            <v>AM 22010134</v>
          </cell>
        </row>
        <row r="140">
          <cell r="B140" t="str">
            <v>AM 22010135</v>
          </cell>
        </row>
        <row r="141">
          <cell r="B141" t="str">
            <v>AM 22010136</v>
          </cell>
        </row>
        <row r="142">
          <cell r="B142" t="str">
            <v>AM 22010137</v>
          </cell>
        </row>
        <row r="143">
          <cell r="B143" t="str">
            <v>AM 22010138</v>
          </cell>
        </row>
        <row r="144">
          <cell r="B144" t="str">
            <v>AM 22010139</v>
          </cell>
        </row>
        <row r="145">
          <cell r="B145" t="str">
            <v>AM 22010140</v>
          </cell>
        </row>
        <row r="146">
          <cell r="B146" t="str">
            <v>AM 22010141</v>
          </cell>
        </row>
        <row r="147">
          <cell r="B147" t="str">
            <v>AM 22010142</v>
          </cell>
        </row>
        <row r="148">
          <cell r="B148" t="str">
            <v>AM 22010143</v>
          </cell>
        </row>
        <row r="149">
          <cell r="B149" t="str">
            <v>AM 22010144</v>
          </cell>
        </row>
        <row r="150">
          <cell r="B150" t="str">
            <v>AM 22010145</v>
          </cell>
        </row>
        <row r="151">
          <cell r="B151" t="str">
            <v>AM 22010146</v>
          </cell>
        </row>
        <row r="152">
          <cell r="B152" t="str">
            <v>AM 22010147</v>
          </cell>
        </row>
        <row r="153">
          <cell r="B153" t="str">
            <v>AM 22010148</v>
          </cell>
        </row>
        <row r="154">
          <cell r="B154" t="str">
            <v>AM 22010149</v>
          </cell>
        </row>
        <row r="155">
          <cell r="B155" t="str">
            <v>AM 22010150</v>
          </cell>
        </row>
        <row r="156">
          <cell r="B156" t="str">
            <v>AM 22010151</v>
          </cell>
        </row>
        <row r="157">
          <cell r="B157" t="str">
            <v>AM 22010152</v>
          </cell>
        </row>
        <row r="158">
          <cell r="B158" t="str">
            <v>AM 22010153</v>
          </cell>
        </row>
        <row r="159">
          <cell r="B159" t="str">
            <v>AM 22010154</v>
          </cell>
        </row>
        <row r="160">
          <cell r="B160" t="str">
            <v>AM 22010155</v>
          </cell>
        </row>
        <row r="161">
          <cell r="B161" t="str">
            <v>AM 22010156</v>
          </cell>
        </row>
        <row r="162">
          <cell r="B162" t="str">
            <v>AM 22010157</v>
          </cell>
        </row>
        <row r="163">
          <cell r="B163" t="str">
            <v>AM 22010158</v>
          </cell>
        </row>
        <row r="164">
          <cell r="B164" t="str">
            <v>AM 22010159</v>
          </cell>
        </row>
        <row r="165">
          <cell r="B165" t="str">
            <v>AM 22010160</v>
          </cell>
        </row>
        <row r="166">
          <cell r="B166" t="str">
            <v>AM 22010161</v>
          </cell>
        </row>
        <row r="167">
          <cell r="B167" t="str">
            <v>AM 22010162</v>
          </cell>
        </row>
        <row r="168">
          <cell r="B168" t="str">
            <v>AM 22010163</v>
          </cell>
        </row>
        <row r="169">
          <cell r="B169" t="str">
            <v>AM 22010164</v>
          </cell>
        </row>
        <row r="170">
          <cell r="B170" t="str">
            <v>AM 22010165</v>
          </cell>
        </row>
        <row r="171">
          <cell r="B171" t="str">
            <v>AM 22010166</v>
          </cell>
        </row>
        <row r="172">
          <cell r="B172" t="str">
            <v>AM 22010167</v>
          </cell>
        </row>
        <row r="173">
          <cell r="B173" t="str">
            <v>AM 22010168</v>
          </cell>
        </row>
        <row r="174">
          <cell r="B174" t="str">
            <v>AM 22010169</v>
          </cell>
        </row>
        <row r="175">
          <cell r="B175" t="str">
            <v>AM 22010170</v>
          </cell>
        </row>
        <row r="176">
          <cell r="B176" t="str">
            <v>AM 22010171</v>
          </cell>
        </row>
        <row r="177">
          <cell r="B177" t="str">
            <v>AM 22010172</v>
          </cell>
        </row>
        <row r="178">
          <cell r="B178" t="str">
            <v>AM 22010173</v>
          </cell>
        </row>
        <row r="179">
          <cell r="B179" t="str">
            <v>AM 22010174</v>
          </cell>
        </row>
        <row r="180">
          <cell r="B180" t="str">
            <v>AM 22010175</v>
          </cell>
        </row>
        <row r="181">
          <cell r="B181" t="str">
            <v>AM 22010176</v>
          </cell>
        </row>
        <row r="182">
          <cell r="B182" t="str">
            <v>AM 22010177</v>
          </cell>
        </row>
        <row r="183">
          <cell r="B183" t="str">
            <v>AM 22010178</v>
          </cell>
        </row>
        <row r="184">
          <cell r="B184" t="str">
            <v>AM 22010179</v>
          </cell>
        </row>
        <row r="185">
          <cell r="B185" t="str">
            <v>AM 22010180</v>
          </cell>
        </row>
        <row r="186">
          <cell r="B186" t="str">
            <v>AM 22010181</v>
          </cell>
        </row>
        <row r="187">
          <cell r="B187" t="str">
            <v>AM 22010182</v>
          </cell>
        </row>
        <row r="188">
          <cell r="B188" t="str">
            <v>AM 22010183</v>
          </cell>
        </row>
        <row r="189">
          <cell r="B189" t="str">
            <v>AM 22010184</v>
          </cell>
        </row>
        <row r="190">
          <cell r="B190" t="str">
            <v>AM 22010185</v>
          </cell>
        </row>
        <row r="191">
          <cell r="B191" t="str">
            <v>AM 22010186</v>
          </cell>
        </row>
        <row r="192">
          <cell r="B192" t="str">
            <v>AM 22010187</v>
          </cell>
        </row>
        <row r="193">
          <cell r="B193" t="str">
            <v>AM 22010188</v>
          </cell>
        </row>
        <row r="194">
          <cell r="B194" t="str">
            <v>AM 22010189</v>
          </cell>
        </row>
        <row r="195">
          <cell r="B195" t="str">
            <v>AM 22010190</v>
          </cell>
        </row>
        <row r="196">
          <cell r="B196" t="str">
            <v>AM 22010191</v>
          </cell>
        </row>
        <row r="197">
          <cell r="B197" t="str">
            <v>AM 22010192</v>
          </cell>
        </row>
        <row r="198">
          <cell r="B198" t="str">
            <v>AM 22010193</v>
          </cell>
        </row>
        <row r="199">
          <cell r="B199"/>
        </row>
        <row r="200">
          <cell r="B200" t="str">
            <v>TOTAL BULAN JANUARI</v>
          </cell>
        </row>
        <row r="201">
          <cell r="B201" t="str">
            <v>FEBRUARI</v>
          </cell>
        </row>
        <row r="202">
          <cell r="B202" t="str">
            <v>AM 22020001</v>
          </cell>
        </row>
        <row r="203">
          <cell r="B203" t="str">
            <v>AM 22020002</v>
          </cell>
        </row>
        <row r="204">
          <cell r="B204" t="str">
            <v>AM 22020003</v>
          </cell>
        </row>
        <row r="205">
          <cell r="B205" t="str">
            <v>AM 22020004</v>
          </cell>
        </row>
        <row r="206">
          <cell r="B206" t="str">
            <v>AM 22020005</v>
          </cell>
        </row>
        <row r="207">
          <cell r="B207" t="str">
            <v>AM 22020006</v>
          </cell>
        </row>
        <row r="208">
          <cell r="B208" t="str">
            <v>AM 22020007</v>
          </cell>
        </row>
        <row r="209">
          <cell r="B209" t="str">
            <v>AM 22020008</v>
          </cell>
        </row>
        <row r="210">
          <cell r="B210" t="str">
            <v>AM 22020009</v>
          </cell>
        </row>
        <row r="211">
          <cell r="B211" t="str">
            <v>AM 22020010</v>
          </cell>
        </row>
        <row r="212">
          <cell r="B212" t="str">
            <v>AM 22020011</v>
          </cell>
        </row>
        <row r="213">
          <cell r="B213" t="str">
            <v>AM 22020012</v>
          </cell>
        </row>
        <row r="214">
          <cell r="B214" t="str">
            <v>AM 22020013</v>
          </cell>
        </row>
        <row r="215">
          <cell r="B215" t="str">
            <v>AM 22020014</v>
          </cell>
        </row>
        <row r="216">
          <cell r="B216" t="str">
            <v>AM 22020015</v>
          </cell>
        </row>
        <row r="217">
          <cell r="B217" t="str">
            <v>AM 22020016</v>
          </cell>
        </row>
        <row r="218">
          <cell r="B218" t="str">
            <v>AM 22020017</v>
          </cell>
        </row>
        <row r="219">
          <cell r="B219" t="str">
            <v>AM 22020018</v>
          </cell>
        </row>
        <row r="220">
          <cell r="B220" t="str">
            <v>AM 22020019</v>
          </cell>
        </row>
        <row r="221">
          <cell r="B221" t="str">
            <v>AM 22020020</v>
          </cell>
        </row>
        <row r="222">
          <cell r="B222" t="str">
            <v>AM 22020021</v>
          </cell>
        </row>
        <row r="223">
          <cell r="B223" t="str">
            <v>AM 22020022</v>
          </cell>
        </row>
        <row r="224">
          <cell r="B224" t="str">
            <v>AM 22020023</v>
          </cell>
        </row>
        <row r="225">
          <cell r="B225" t="str">
            <v>AM 22020024</v>
          </cell>
        </row>
        <row r="226">
          <cell r="B226" t="str">
            <v>AM 22020025</v>
          </cell>
        </row>
        <row r="227">
          <cell r="B227" t="str">
            <v>AM 22020026</v>
          </cell>
        </row>
        <row r="228">
          <cell r="B228" t="str">
            <v>AM 22020027</v>
          </cell>
        </row>
        <row r="229">
          <cell r="B229" t="str">
            <v>AM 22020028</v>
          </cell>
        </row>
        <row r="230">
          <cell r="B230" t="str">
            <v>AM 22020029</v>
          </cell>
        </row>
        <row r="231">
          <cell r="B231" t="str">
            <v>AM 22020030</v>
          </cell>
        </row>
        <row r="232">
          <cell r="B232" t="str">
            <v>AM 22020031</v>
          </cell>
        </row>
        <row r="233">
          <cell r="B233" t="str">
            <v>AM 22020033</v>
          </cell>
        </row>
        <row r="234">
          <cell r="B234" t="str">
            <v>AM 22020034</v>
          </cell>
        </row>
        <row r="235">
          <cell r="B235" t="str">
            <v>AM 22020035</v>
          </cell>
        </row>
        <row r="236">
          <cell r="B236" t="str">
            <v>AM 22020036</v>
          </cell>
        </row>
        <row r="237">
          <cell r="B237" t="str">
            <v>AM 22020037</v>
          </cell>
        </row>
        <row r="238">
          <cell r="B238" t="str">
            <v>AM 22020038</v>
          </cell>
        </row>
        <row r="239">
          <cell r="B239" t="str">
            <v>AM 22020039</v>
          </cell>
        </row>
        <row r="240">
          <cell r="B240" t="str">
            <v>AM 22020040</v>
          </cell>
        </row>
        <row r="241">
          <cell r="B241" t="str">
            <v>AM 22020041</v>
          </cell>
        </row>
        <row r="242">
          <cell r="B242" t="str">
            <v>AM 22020042</v>
          </cell>
        </row>
        <row r="243">
          <cell r="B243" t="str">
            <v>AM 22020043</v>
          </cell>
        </row>
        <row r="244">
          <cell r="B244" t="str">
            <v>AM 22020044</v>
          </cell>
        </row>
        <row r="245">
          <cell r="B245" t="str">
            <v>AM 22020045</v>
          </cell>
        </row>
        <row r="246">
          <cell r="B246" t="str">
            <v>AM 22020046</v>
          </cell>
        </row>
        <row r="247">
          <cell r="B247" t="str">
            <v>AM 22020047</v>
          </cell>
        </row>
        <row r="248">
          <cell r="B248" t="str">
            <v>AM 22020048</v>
          </cell>
        </row>
        <row r="249">
          <cell r="B249" t="str">
            <v>AM 22020049</v>
          </cell>
        </row>
        <row r="250">
          <cell r="B250" t="str">
            <v>AM 22020050</v>
          </cell>
        </row>
        <row r="251">
          <cell r="B251" t="str">
            <v>AM 22020051</v>
          </cell>
        </row>
        <row r="252">
          <cell r="B252" t="str">
            <v>AM 22020052</v>
          </cell>
        </row>
        <row r="253">
          <cell r="B253" t="str">
            <v>AM 22020053</v>
          </cell>
        </row>
        <row r="254">
          <cell r="B254" t="str">
            <v>AM 22020054</v>
          </cell>
        </row>
        <row r="255">
          <cell r="B255" t="str">
            <v>AM 22020055</v>
          </cell>
        </row>
        <row r="256">
          <cell r="B256" t="str">
            <v>AM 22020056</v>
          </cell>
        </row>
        <row r="257">
          <cell r="B257" t="str">
            <v>AM 22020057</v>
          </cell>
        </row>
        <row r="258">
          <cell r="B258" t="str">
            <v>AM 22020058</v>
          </cell>
        </row>
        <row r="259">
          <cell r="B259" t="str">
            <v>AM 22020059</v>
          </cell>
        </row>
        <row r="260">
          <cell r="B260" t="str">
            <v>AM 22020060</v>
          </cell>
        </row>
        <row r="261">
          <cell r="B261" t="str">
            <v>AM 22020061</v>
          </cell>
        </row>
        <row r="262">
          <cell r="B262" t="str">
            <v>AM 22020062</v>
          </cell>
        </row>
        <row r="263">
          <cell r="B263" t="str">
            <v>AM 22020063</v>
          </cell>
        </row>
        <row r="264">
          <cell r="B264" t="str">
            <v>AM 22020064</v>
          </cell>
        </row>
        <row r="265">
          <cell r="B265" t="str">
            <v>AM 22020065</v>
          </cell>
        </row>
        <row r="266">
          <cell r="B266" t="str">
            <v>AM 22020066</v>
          </cell>
        </row>
        <row r="267">
          <cell r="B267" t="str">
            <v>AM 22020067</v>
          </cell>
        </row>
        <row r="268">
          <cell r="B268" t="str">
            <v>AM 22020068</v>
          </cell>
        </row>
        <row r="269">
          <cell r="B269" t="str">
            <v>AM 22020069</v>
          </cell>
        </row>
        <row r="270">
          <cell r="B270" t="str">
            <v>AM 22020070</v>
          </cell>
        </row>
        <row r="271">
          <cell r="B271" t="str">
            <v>AM 22020071</v>
          </cell>
        </row>
        <row r="272">
          <cell r="B272" t="str">
            <v>AM 22020072</v>
          </cell>
        </row>
        <row r="273">
          <cell r="B273" t="str">
            <v>AM 22020073</v>
          </cell>
        </row>
        <row r="274">
          <cell r="B274" t="str">
            <v>AM 22020074</v>
          </cell>
        </row>
        <row r="275">
          <cell r="B275" t="str">
            <v>AM 22020075</v>
          </cell>
        </row>
        <row r="276">
          <cell r="B276" t="str">
            <v>AM 22020076</v>
          </cell>
        </row>
        <row r="277">
          <cell r="B277" t="str">
            <v>AM 22020077</v>
          </cell>
        </row>
        <row r="278">
          <cell r="B278" t="str">
            <v>AM 22020078</v>
          </cell>
        </row>
        <row r="279">
          <cell r="B279" t="str">
            <v>AM 22020079</v>
          </cell>
        </row>
        <row r="280">
          <cell r="B280" t="str">
            <v>AM 22020080</v>
          </cell>
        </row>
        <row r="281">
          <cell r="B281" t="str">
            <v>AM 22020081</v>
          </cell>
        </row>
        <row r="282">
          <cell r="B282" t="str">
            <v>AM 22020082</v>
          </cell>
        </row>
        <row r="283">
          <cell r="B283" t="str">
            <v>AM 22020083</v>
          </cell>
        </row>
        <row r="284">
          <cell r="B284" t="str">
            <v>AM 22020084</v>
          </cell>
        </row>
        <row r="285">
          <cell r="B285" t="str">
            <v>AM 22020085</v>
          </cell>
        </row>
        <row r="286">
          <cell r="B286" t="str">
            <v>AM 22020086</v>
          </cell>
        </row>
        <row r="287">
          <cell r="B287" t="str">
            <v>AM 22020087</v>
          </cell>
        </row>
        <row r="288">
          <cell r="B288" t="str">
            <v>AM 22020088</v>
          </cell>
        </row>
        <row r="289">
          <cell r="B289" t="str">
            <v>AM 22020089</v>
          </cell>
        </row>
        <row r="290">
          <cell r="B290" t="str">
            <v>AM 22020090</v>
          </cell>
        </row>
        <row r="291">
          <cell r="B291" t="str">
            <v>AM 22020091</v>
          </cell>
        </row>
        <row r="292">
          <cell r="B292" t="str">
            <v>AM 22020092</v>
          </cell>
        </row>
        <row r="293">
          <cell r="B293" t="str">
            <v>AM 22020093</v>
          </cell>
        </row>
        <row r="294">
          <cell r="B294" t="str">
            <v>AM 22020094</v>
          </cell>
        </row>
        <row r="295">
          <cell r="B295" t="str">
            <v>AM 22020095</v>
          </cell>
        </row>
        <row r="296">
          <cell r="B296" t="str">
            <v>AM 22020096</v>
          </cell>
        </row>
        <row r="297">
          <cell r="B297" t="str">
            <v>AM 22020097</v>
          </cell>
        </row>
        <row r="298">
          <cell r="B298" t="str">
            <v>AM 22020098</v>
          </cell>
        </row>
        <row r="299">
          <cell r="B299" t="str">
            <v>AM 22020099</v>
          </cell>
        </row>
        <row r="300">
          <cell r="B300" t="str">
            <v>AM 22020100</v>
          </cell>
        </row>
        <row r="301">
          <cell r="B301" t="str">
            <v>AM 22020101</v>
          </cell>
        </row>
        <row r="302">
          <cell r="B302" t="str">
            <v>AM 22020102</v>
          </cell>
        </row>
        <row r="303">
          <cell r="B303" t="str">
            <v>AM 22020103</v>
          </cell>
        </row>
        <row r="304">
          <cell r="B304" t="str">
            <v>AM 22020104</v>
          </cell>
        </row>
        <row r="305">
          <cell r="B305" t="str">
            <v>AM 22020105</v>
          </cell>
        </row>
        <row r="306">
          <cell r="B306" t="str">
            <v>AM 22020106</v>
          </cell>
        </row>
        <row r="307">
          <cell r="B307" t="str">
            <v>AM 22020107</v>
          </cell>
        </row>
        <row r="308">
          <cell r="B308" t="str">
            <v>AM 22020108</v>
          </cell>
        </row>
        <row r="309">
          <cell r="B309" t="str">
            <v>AM 22020109</v>
          </cell>
        </row>
        <row r="310">
          <cell r="B310" t="str">
            <v>AM 22020110</v>
          </cell>
        </row>
        <row r="311">
          <cell r="B311" t="str">
            <v>AM 22020111</v>
          </cell>
        </row>
        <row r="312">
          <cell r="B312" t="str">
            <v>AM 22020112</v>
          </cell>
        </row>
        <row r="313">
          <cell r="B313" t="str">
            <v>AM 22020113</v>
          </cell>
        </row>
        <row r="314">
          <cell r="B314" t="str">
            <v>AM 22020114</v>
          </cell>
        </row>
        <row r="315">
          <cell r="B315" t="str">
            <v>AM 22020115</v>
          </cell>
        </row>
        <row r="316">
          <cell r="B316" t="str">
            <v>AM 22020116</v>
          </cell>
        </row>
        <row r="317">
          <cell r="B317" t="str">
            <v>AM 22020117</v>
          </cell>
        </row>
        <row r="318">
          <cell r="B318" t="str">
            <v>AM 22020118</v>
          </cell>
        </row>
        <row r="319">
          <cell r="B319" t="str">
            <v>AM 22020119</v>
          </cell>
        </row>
        <row r="320">
          <cell r="B320" t="str">
            <v>AM 22020120</v>
          </cell>
        </row>
        <row r="321">
          <cell r="B321" t="str">
            <v>AM 22020121</v>
          </cell>
        </row>
        <row r="322">
          <cell r="B322" t="str">
            <v>AM 22020122</v>
          </cell>
        </row>
        <row r="323">
          <cell r="B323" t="str">
            <v>AM 22020123</v>
          </cell>
        </row>
        <row r="324">
          <cell r="B324" t="str">
            <v>AM 22020124</v>
          </cell>
        </row>
        <row r="325">
          <cell r="B325" t="str">
            <v>AM 22020125</v>
          </cell>
        </row>
        <row r="326">
          <cell r="B326" t="str">
            <v>AM 22020126</v>
          </cell>
        </row>
        <row r="327">
          <cell r="B327" t="str">
            <v>AM 22020127</v>
          </cell>
        </row>
        <row r="328">
          <cell r="B328" t="str">
            <v>AM 22020128</v>
          </cell>
        </row>
        <row r="329">
          <cell r="B329" t="str">
            <v>AM 22020129</v>
          </cell>
        </row>
        <row r="330">
          <cell r="B330" t="str">
            <v>AM 22020130</v>
          </cell>
        </row>
        <row r="331">
          <cell r="B331" t="str">
            <v>AM 22020131</v>
          </cell>
        </row>
        <row r="332">
          <cell r="B332" t="str">
            <v>AM 22020132</v>
          </cell>
        </row>
        <row r="333">
          <cell r="B333" t="str">
            <v>AM 22020133</v>
          </cell>
        </row>
        <row r="334">
          <cell r="B334" t="str">
            <v>AM 22020134</v>
          </cell>
        </row>
        <row r="335">
          <cell r="B335" t="str">
            <v>AM 22020135</v>
          </cell>
        </row>
        <row r="336">
          <cell r="B336" t="str">
            <v>AM 22020136</v>
          </cell>
        </row>
        <row r="337">
          <cell r="B337" t="str">
            <v>AM 22020137</v>
          </cell>
        </row>
        <row r="338">
          <cell r="B338" t="str">
            <v>AM 22020138</v>
          </cell>
        </row>
        <row r="339">
          <cell r="B339" t="str">
            <v>AM 22020139</v>
          </cell>
        </row>
        <row r="340">
          <cell r="B340" t="str">
            <v>AM 22020140</v>
          </cell>
        </row>
        <row r="341">
          <cell r="B341" t="str">
            <v>AM 22020141</v>
          </cell>
        </row>
        <row r="342">
          <cell r="B342" t="str">
            <v>AM 22020142</v>
          </cell>
        </row>
        <row r="343">
          <cell r="B343" t="str">
            <v>AM 22020143</v>
          </cell>
        </row>
        <row r="344">
          <cell r="B344" t="str">
            <v>AM 22020144</v>
          </cell>
        </row>
        <row r="345">
          <cell r="B345" t="str">
            <v>AM 22020145</v>
          </cell>
        </row>
        <row r="346">
          <cell r="B346" t="str">
            <v>AM 22020146</v>
          </cell>
        </row>
        <row r="347">
          <cell r="B347" t="str">
            <v>AM 22020147</v>
          </cell>
        </row>
        <row r="348">
          <cell r="B348" t="str">
            <v>AM 22020148</v>
          </cell>
        </row>
        <row r="349">
          <cell r="B349" t="str">
            <v>AM 22020149</v>
          </cell>
        </row>
        <row r="350">
          <cell r="B350" t="str">
            <v>AM 22020150</v>
          </cell>
        </row>
        <row r="351">
          <cell r="B351" t="str">
            <v>AM 22020151</v>
          </cell>
        </row>
        <row r="352">
          <cell r="B352" t="str">
            <v>AM 22020152</v>
          </cell>
        </row>
        <row r="353">
          <cell r="B353" t="str">
            <v>AM 22020153</v>
          </cell>
        </row>
        <row r="354">
          <cell r="B354" t="str">
            <v>AM 22020154</v>
          </cell>
        </row>
        <row r="355">
          <cell r="B355" t="str">
            <v>AM 22020155</v>
          </cell>
        </row>
        <row r="356">
          <cell r="B356" t="str">
            <v>AM 22020156</v>
          </cell>
        </row>
        <row r="357">
          <cell r="B357" t="str">
            <v>AM 22020157</v>
          </cell>
        </row>
        <row r="358">
          <cell r="B358" t="str">
            <v>AM 22020158</v>
          </cell>
        </row>
        <row r="359">
          <cell r="B359"/>
        </row>
        <row r="360">
          <cell r="B360" t="str">
            <v>TOTAL BULAN FEBRUARI</v>
          </cell>
        </row>
        <row r="361">
          <cell r="B361" t="str">
            <v>MARET</v>
          </cell>
        </row>
        <row r="362">
          <cell r="B362" t="str">
            <v>AM 22020032</v>
          </cell>
        </row>
        <row r="363">
          <cell r="B363" t="str">
            <v>AM 20030001</v>
          </cell>
        </row>
        <row r="364">
          <cell r="B364" t="str">
            <v>AM 20030002</v>
          </cell>
        </row>
        <row r="365">
          <cell r="B365" t="str">
            <v>AM 20030003</v>
          </cell>
        </row>
        <row r="366">
          <cell r="B366" t="str">
            <v>AM 20030004</v>
          </cell>
        </row>
        <row r="367">
          <cell r="B367" t="str">
            <v>AM 20030005</v>
          </cell>
        </row>
        <row r="368">
          <cell r="B368" t="str">
            <v>AM 20030006</v>
          </cell>
        </row>
        <row r="369">
          <cell r="B369" t="str">
            <v>AM 20030007</v>
          </cell>
        </row>
        <row r="370">
          <cell r="B370" t="str">
            <v>AM 20030008</v>
          </cell>
        </row>
        <row r="371">
          <cell r="B371" t="str">
            <v>AM 20030009</v>
          </cell>
        </row>
        <row r="372">
          <cell r="B372" t="str">
            <v>AM 20030010</v>
          </cell>
        </row>
        <row r="373">
          <cell r="B373" t="str">
            <v>AM 20030011</v>
          </cell>
        </row>
        <row r="374">
          <cell r="B374" t="str">
            <v>AM 20030012</v>
          </cell>
        </row>
        <row r="375">
          <cell r="B375" t="str">
            <v>AM 20030013</v>
          </cell>
        </row>
        <row r="376">
          <cell r="B376" t="str">
            <v>AM 20030014</v>
          </cell>
        </row>
        <row r="377">
          <cell r="B377" t="str">
            <v>AM 20030015</v>
          </cell>
        </row>
        <row r="378">
          <cell r="B378" t="str">
            <v>AM 20030016</v>
          </cell>
        </row>
        <row r="379">
          <cell r="B379" t="str">
            <v>AM 20030017</v>
          </cell>
        </row>
        <row r="380">
          <cell r="B380" t="str">
            <v>AM 20030018</v>
          </cell>
        </row>
        <row r="381">
          <cell r="B381" t="str">
            <v>AM 20030019</v>
          </cell>
        </row>
        <row r="382">
          <cell r="B382" t="str">
            <v>AM 20030020</v>
          </cell>
        </row>
        <row r="383">
          <cell r="B383" t="str">
            <v>AM 20030021</v>
          </cell>
        </row>
        <row r="384">
          <cell r="B384" t="str">
            <v>AM 20030022</v>
          </cell>
        </row>
        <row r="385">
          <cell r="B385" t="str">
            <v>AM 20030023</v>
          </cell>
        </row>
        <row r="386">
          <cell r="B386" t="str">
            <v>AM 20030024</v>
          </cell>
        </row>
        <row r="387">
          <cell r="B387" t="str">
            <v>AM 20030025</v>
          </cell>
        </row>
        <row r="388">
          <cell r="B388" t="str">
            <v>AM 20030026</v>
          </cell>
        </row>
        <row r="389">
          <cell r="B389" t="str">
            <v>AM 20030027</v>
          </cell>
        </row>
        <row r="390">
          <cell r="B390" t="str">
            <v>AM 20030028</v>
          </cell>
        </row>
        <row r="391">
          <cell r="B391" t="str">
            <v>AM 20030029</v>
          </cell>
        </row>
        <row r="392">
          <cell r="B392" t="str">
            <v>AM 20030030</v>
          </cell>
        </row>
        <row r="393">
          <cell r="B393" t="str">
            <v>AM 20030031</v>
          </cell>
        </row>
        <row r="394">
          <cell r="B394" t="str">
            <v>AM 20030032</v>
          </cell>
        </row>
        <row r="395">
          <cell r="B395" t="str">
            <v>AM 20030033</v>
          </cell>
        </row>
        <row r="396">
          <cell r="B396" t="str">
            <v>AM 20030034</v>
          </cell>
        </row>
        <row r="397">
          <cell r="B397" t="str">
            <v>AM 20030035</v>
          </cell>
        </row>
        <row r="398">
          <cell r="B398" t="str">
            <v>AM 20030036</v>
          </cell>
        </row>
        <row r="399">
          <cell r="B399" t="str">
            <v>AM 20030037</v>
          </cell>
        </row>
        <row r="400">
          <cell r="B400" t="str">
            <v>AM 20030038</v>
          </cell>
        </row>
        <row r="401">
          <cell r="B401" t="str">
            <v>AM 20030039</v>
          </cell>
        </row>
        <row r="402">
          <cell r="B402" t="str">
            <v>AM 20030040</v>
          </cell>
        </row>
        <row r="403">
          <cell r="B403" t="str">
            <v>AM 20030041</v>
          </cell>
        </row>
        <row r="404">
          <cell r="B404" t="str">
            <v>AM 20030042</v>
          </cell>
        </row>
        <row r="405">
          <cell r="B405" t="str">
            <v>AM 20030043</v>
          </cell>
        </row>
        <row r="406">
          <cell r="B406" t="str">
            <v>AM 20030044</v>
          </cell>
        </row>
        <row r="407">
          <cell r="B407" t="str">
            <v>AM 20030045</v>
          </cell>
        </row>
        <row r="408">
          <cell r="B408" t="str">
            <v>AM 20030046</v>
          </cell>
        </row>
        <row r="409">
          <cell r="B409" t="str">
            <v>AM 20030047</v>
          </cell>
        </row>
        <row r="410">
          <cell r="B410" t="str">
            <v>AM 20030048</v>
          </cell>
        </row>
        <row r="411">
          <cell r="B411" t="str">
            <v>AM 20030049</v>
          </cell>
        </row>
        <row r="412">
          <cell r="B412" t="str">
            <v>AM 20030050</v>
          </cell>
        </row>
        <row r="413">
          <cell r="B413" t="str">
            <v>AM 20030051</v>
          </cell>
        </row>
        <row r="414">
          <cell r="B414" t="str">
            <v>AM 20030052</v>
          </cell>
        </row>
        <row r="415">
          <cell r="B415" t="str">
            <v>AM 20030053</v>
          </cell>
        </row>
        <row r="416">
          <cell r="B416" t="str">
            <v>AM 20030054</v>
          </cell>
        </row>
        <row r="417">
          <cell r="B417" t="str">
            <v>AM 20030055</v>
          </cell>
        </row>
        <row r="418">
          <cell r="B418" t="str">
            <v>AM 20030056</v>
          </cell>
        </row>
        <row r="419">
          <cell r="B419" t="str">
            <v>AM 20030057</v>
          </cell>
        </row>
        <row r="420">
          <cell r="B420" t="str">
            <v>AM 20030058</v>
          </cell>
        </row>
        <row r="421">
          <cell r="B421" t="str">
            <v>AM 20030059</v>
          </cell>
        </row>
        <row r="422">
          <cell r="B422" t="str">
            <v>AM 20030060</v>
          </cell>
        </row>
        <row r="423">
          <cell r="B423" t="str">
            <v>AM 20030061</v>
          </cell>
        </row>
        <row r="424">
          <cell r="B424" t="str">
            <v>AM 20030062</v>
          </cell>
        </row>
        <row r="425">
          <cell r="B425" t="str">
            <v>AM 20030063</v>
          </cell>
        </row>
        <row r="426">
          <cell r="B426" t="str">
            <v>AM 20030064</v>
          </cell>
        </row>
        <row r="427">
          <cell r="B427" t="str">
            <v>AM 20030065</v>
          </cell>
        </row>
        <row r="428">
          <cell r="B428" t="str">
            <v>AM 20030066</v>
          </cell>
        </row>
        <row r="429">
          <cell r="B429" t="str">
            <v>AM 20030067</v>
          </cell>
        </row>
        <row r="430">
          <cell r="B430" t="str">
            <v>AM 20030068</v>
          </cell>
        </row>
        <row r="431">
          <cell r="B431" t="str">
            <v>AM 20030069</v>
          </cell>
        </row>
        <row r="432">
          <cell r="B432" t="str">
            <v>AM 20030070</v>
          </cell>
        </row>
        <row r="433">
          <cell r="B433" t="str">
            <v>AM 20030071</v>
          </cell>
        </row>
        <row r="434">
          <cell r="B434" t="str">
            <v>AM 20030072</v>
          </cell>
        </row>
        <row r="435">
          <cell r="B435" t="str">
            <v>AM 20030073</v>
          </cell>
        </row>
        <row r="436">
          <cell r="B436" t="str">
            <v>AM 20030074</v>
          </cell>
        </row>
        <row r="437">
          <cell r="B437" t="str">
            <v>AM 20030075</v>
          </cell>
        </row>
        <row r="438">
          <cell r="B438" t="str">
            <v>AM 20030076</v>
          </cell>
        </row>
        <row r="439">
          <cell r="B439" t="str">
            <v>AM 20030077</v>
          </cell>
        </row>
        <row r="440">
          <cell r="B440" t="str">
            <v>AM 20030078</v>
          </cell>
        </row>
        <row r="441">
          <cell r="B441" t="str">
            <v>AM 20030079</v>
          </cell>
        </row>
        <row r="442">
          <cell r="B442" t="str">
            <v>AM 20030080</v>
          </cell>
        </row>
        <row r="443">
          <cell r="B443" t="str">
            <v>AM 20030081</v>
          </cell>
        </row>
        <row r="444">
          <cell r="B444" t="str">
            <v>AM 20030082</v>
          </cell>
        </row>
        <row r="445">
          <cell r="B445" t="str">
            <v>AM 20030083</v>
          </cell>
        </row>
        <row r="446">
          <cell r="B446" t="str">
            <v>AM 20030084</v>
          </cell>
        </row>
        <row r="447">
          <cell r="B447" t="str">
            <v>AM 20030085</v>
          </cell>
        </row>
        <row r="448">
          <cell r="B448" t="str">
            <v>AM 20030086</v>
          </cell>
        </row>
        <row r="449">
          <cell r="B449" t="str">
            <v>AM 20030087</v>
          </cell>
        </row>
        <row r="450">
          <cell r="B450" t="str">
            <v>AM 20030088</v>
          </cell>
        </row>
        <row r="451">
          <cell r="B451" t="str">
            <v>AM 20030089</v>
          </cell>
        </row>
        <row r="452">
          <cell r="B452" t="str">
            <v>AM 20030090</v>
          </cell>
        </row>
        <row r="453">
          <cell r="B453" t="str">
            <v>AM 20030091</v>
          </cell>
        </row>
        <row r="454">
          <cell r="B454" t="str">
            <v>AM 20030092</v>
          </cell>
        </row>
        <row r="455">
          <cell r="B455" t="str">
            <v>AM 20030093</v>
          </cell>
        </row>
        <row r="456">
          <cell r="B456" t="str">
            <v>AM 20030094</v>
          </cell>
        </row>
        <row r="457">
          <cell r="B457" t="str">
            <v>AM 20030095</v>
          </cell>
        </row>
        <row r="458">
          <cell r="B458" t="str">
            <v>AM 20030096</v>
          </cell>
        </row>
        <row r="459">
          <cell r="B459" t="str">
            <v>AM 20030097</v>
          </cell>
        </row>
        <row r="460">
          <cell r="B460" t="str">
            <v>AM 20030098</v>
          </cell>
        </row>
        <row r="461">
          <cell r="B461" t="str">
            <v>AM 20030099</v>
          </cell>
        </row>
        <row r="462">
          <cell r="B462" t="str">
            <v>AM 20030100</v>
          </cell>
        </row>
        <row r="463">
          <cell r="B463" t="str">
            <v>AM 20030101</v>
          </cell>
        </row>
        <row r="464">
          <cell r="B464" t="str">
            <v>AM 20030102</v>
          </cell>
        </row>
        <row r="465">
          <cell r="B465" t="str">
            <v>AM 20030103</v>
          </cell>
        </row>
        <row r="466">
          <cell r="B466" t="str">
            <v>AM 20030104</v>
          </cell>
        </row>
        <row r="467">
          <cell r="B467" t="str">
            <v>AM 20030105</v>
          </cell>
        </row>
        <row r="468">
          <cell r="B468" t="str">
            <v>AM 20030106</v>
          </cell>
        </row>
        <row r="469">
          <cell r="B469" t="str">
            <v>AM 20030107</v>
          </cell>
        </row>
        <row r="470">
          <cell r="B470" t="str">
            <v>AM 20030108</v>
          </cell>
        </row>
        <row r="471">
          <cell r="B471" t="str">
            <v>AM 20030109</v>
          </cell>
        </row>
        <row r="472">
          <cell r="B472" t="str">
            <v>AM 20030110</v>
          </cell>
        </row>
        <row r="473">
          <cell r="B473" t="str">
            <v>AM 20030111</v>
          </cell>
        </row>
        <row r="474">
          <cell r="B474" t="str">
            <v>AM 20030112</v>
          </cell>
        </row>
        <row r="475">
          <cell r="B475" t="str">
            <v>AM 20030113</v>
          </cell>
        </row>
        <row r="476">
          <cell r="B476" t="str">
            <v>AM 20030114</v>
          </cell>
        </row>
        <row r="477">
          <cell r="B477" t="str">
            <v>AM 20030115</v>
          </cell>
        </row>
        <row r="478">
          <cell r="B478" t="str">
            <v>AM 20030116</v>
          </cell>
        </row>
        <row r="479">
          <cell r="B479" t="str">
            <v>AM 20030117</v>
          </cell>
        </row>
        <row r="480">
          <cell r="B480" t="str">
            <v>AM 20030118</v>
          </cell>
        </row>
        <row r="481">
          <cell r="B481" t="str">
            <v>AM 20030119</v>
          </cell>
        </row>
        <row r="482">
          <cell r="B482" t="str">
            <v>AM 20030120</v>
          </cell>
        </row>
        <row r="483">
          <cell r="B483" t="str">
            <v>AM 20030121</v>
          </cell>
        </row>
        <row r="484">
          <cell r="B484" t="str">
            <v>AM 20030122</v>
          </cell>
        </row>
        <row r="485">
          <cell r="B485" t="str">
            <v>AM 20030123</v>
          </cell>
        </row>
        <row r="486">
          <cell r="B486" t="str">
            <v>AM 20030124</v>
          </cell>
        </row>
        <row r="487">
          <cell r="B487" t="str">
            <v>AM 20030125</v>
          </cell>
        </row>
        <row r="488">
          <cell r="B488" t="str">
            <v>AM 20030126</v>
          </cell>
        </row>
        <row r="489">
          <cell r="B489" t="str">
            <v>AM 20030127</v>
          </cell>
        </row>
        <row r="490">
          <cell r="B490" t="str">
            <v>AM 20030128</v>
          </cell>
        </row>
        <row r="491">
          <cell r="B491" t="str">
            <v>AM 20030129</v>
          </cell>
        </row>
        <row r="492">
          <cell r="B492" t="str">
            <v>AM 20030130</v>
          </cell>
        </row>
        <row r="493">
          <cell r="B493" t="str">
            <v>AM 20030131</v>
          </cell>
        </row>
        <row r="494">
          <cell r="B494" t="str">
            <v>AM 20030132</v>
          </cell>
        </row>
        <row r="495">
          <cell r="B495" t="str">
            <v>AM 20030133</v>
          </cell>
        </row>
        <row r="496">
          <cell r="B496" t="str">
            <v>AM 20030134</v>
          </cell>
        </row>
        <row r="497">
          <cell r="B497" t="str">
            <v>AM 20030135</v>
          </cell>
        </row>
        <row r="498">
          <cell r="B498" t="str">
            <v>AM 20030136</v>
          </cell>
        </row>
        <row r="499">
          <cell r="B499" t="str">
            <v>AM 20030137</v>
          </cell>
        </row>
        <row r="500">
          <cell r="B500" t="str">
            <v>AM 20030138</v>
          </cell>
        </row>
        <row r="501">
          <cell r="B501" t="str">
            <v>AM 20030139</v>
          </cell>
        </row>
        <row r="502">
          <cell r="B502" t="str">
            <v>AM 20030140</v>
          </cell>
        </row>
        <row r="503">
          <cell r="B503" t="str">
            <v>AM 20030141</v>
          </cell>
        </row>
        <row r="504">
          <cell r="B504" t="str">
            <v>AM 20030142</v>
          </cell>
        </row>
        <row r="505">
          <cell r="B505" t="str">
            <v>AM 20030143</v>
          </cell>
        </row>
        <row r="506">
          <cell r="B506" t="str">
            <v>AM 20030144</v>
          </cell>
        </row>
        <row r="507">
          <cell r="B507" t="str">
            <v>AM 20030145</v>
          </cell>
        </row>
        <row r="508">
          <cell r="B508" t="str">
            <v>AM 20030146</v>
          </cell>
        </row>
        <row r="509">
          <cell r="B509" t="str">
            <v>AM 20030147</v>
          </cell>
        </row>
        <row r="510">
          <cell r="B510" t="str">
            <v>AM 20030148</v>
          </cell>
        </row>
        <row r="511">
          <cell r="B511" t="str">
            <v>AM 20030149</v>
          </cell>
        </row>
        <row r="512">
          <cell r="B512" t="str">
            <v>AM 20030150</v>
          </cell>
        </row>
        <row r="513">
          <cell r="B513" t="str">
            <v>AM 20030151</v>
          </cell>
        </row>
        <row r="514">
          <cell r="B514" t="str">
            <v>AM 20030152</v>
          </cell>
        </row>
        <row r="515">
          <cell r="B515" t="str">
            <v>AM 20030153</v>
          </cell>
        </row>
        <row r="516">
          <cell r="B516" t="str">
            <v>AM 20030154</v>
          </cell>
        </row>
        <row r="517">
          <cell r="B517" t="str">
            <v>AM 20030155</v>
          </cell>
        </row>
        <row r="518">
          <cell r="B518" t="str">
            <v>AM 20030156</v>
          </cell>
        </row>
        <row r="519">
          <cell r="B519" t="str">
            <v>AM 20030157</v>
          </cell>
        </row>
        <row r="520">
          <cell r="B520" t="str">
            <v>AM 20030158</v>
          </cell>
        </row>
        <row r="521">
          <cell r="B521" t="str">
            <v>AM 20030159</v>
          </cell>
        </row>
        <row r="522">
          <cell r="B522" t="str">
            <v>AM 20030160</v>
          </cell>
        </row>
        <row r="523">
          <cell r="B523" t="str">
            <v>AM 20030161</v>
          </cell>
        </row>
        <row r="524">
          <cell r="B524" t="str">
            <v>AM 20030162</v>
          </cell>
        </row>
        <row r="525">
          <cell r="B525" t="str">
            <v>AM 20030163</v>
          </cell>
        </row>
        <row r="526">
          <cell r="B526" t="str">
            <v>AM 20030164</v>
          </cell>
        </row>
        <row r="527">
          <cell r="B527" t="str">
            <v>AM 20030165</v>
          </cell>
        </row>
        <row r="528">
          <cell r="B528" t="str">
            <v>AM 20030166</v>
          </cell>
        </row>
        <row r="529">
          <cell r="B529" t="str">
            <v>AM 20030167</v>
          </cell>
        </row>
        <row r="530">
          <cell r="B530" t="str">
            <v>AM 20030168</v>
          </cell>
        </row>
        <row r="531">
          <cell r="B531" t="str">
            <v>AM 20030169</v>
          </cell>
        </row>
        <row r="532">
          <cell r="B532" t="str">
            <v>AM 20030170</v>
          </cell>
        </row>
        <row r="533">
          <cell r="B533" t="str">
            <v>AM 20030171</v>
          </cell>
        </row>
        <row r="534">
          <cell r="B534" t="str">
            <v>AM 20030172</v>
          </cell>
        </row>
        <row r="535">
          <cell r="B535" t="str">
            <v>AM 20030173</v>
          </cell>
        </row>
        <row r="536">
          <cell r="B536" t="str">
            <v>AM 20030174</v>
          </cell>
        </row>
        <row r="537">
          <cell r="B537" t="str">
            <v>AM 20030175</v>
          </cell>
        </row>
        <row r="538">
          <cell r="B538" t="str">
            <v>AM 20030176</v>
          </cell>
        </row>
        <row r="539">
          <cell r="B539" t="str">
            <v>AM 20030177</v>
          </cell>
        </row>
        <row r="540">
          <cell r="B540" t="str">
            <v>AM 20030178</v>
          </cell>
        </row>
        <row r="541">
          <cell r="B541" t="str">
            <v>AM 20030179</v>
          </cell>
        </row>
        <row r="542">
          <cell r="B542" t="str">
            <v>AM 20030180</v>
          </cell>
        </row>
        <row r="543">
          <cell r="B543" t="str">
            <v>AM 20030181</v>
          </cell>
        </row>
        <row r="544">
          <cell r="B544" t="str">
            <v>AM 20030182</v>
          </cell>
        </row>
        <row r="545">
          <cell r="B545" t="str">
            <v>AM 20030183</v>
          </cell>
        </row>
        <row r="546">
          <cell r="B546" t="str">
            <v>AM 20030184</v>
          </cell>
        </row>
        <row r="547">
          <cell r="B547" t="str">
            <v>AM 20030185</v>
          </cell>
        </row>
        <row r="548">
          <cell r="B548" t="str">
            <v>AM 20030186</v>
          </cell>
        </row>
        <row r="549">
          <cell r="B549" t="str">
            <v>AM 20030187</v>
          </cell>
        </row>
        <row r="550">
          <cell r="B550" t="str">
            <v>AM 20030188</v>
          </cell>
        </row>
        <row r="551">
          <cell r="B551" t="str">
            <v>AM 20030189</v>
          </cell>
        </row>
        <row r="552">
          <cell r="B552" t="str">
            <v>AM 20030190</v>
          </cell>
        </row>
        <row r="553">
          <cell r="B553" t="str">
            <v>AM 20030191</v>
          </cell>
        </row>
        <row r="554">
          <cell r="B554" t="str">
            <v>AM 20030192</v>
          </cell>
        </row>
        <row r="555">
          <cell r="B555" t="str">
            <v>AM 20030193</v>
          </cell>
        </row>
        <row r="556">
          <cell r="B556" t="str">
            <v>AM 20030194</v>
          </cell>
        </row>
        <row r="557">
          <cell r="B557" t="str">
            <v>AM 20030195</v>
          </cell>
        </row>
        <row r="558">
          <cell r="B558"/>
        </row>
        <row r="559">
          <cell r="B559" t="str">
            <v>TOTAL BULAN MARET</v>
          </cell>
        </row>
        <row r="560">
          <cell r="B560" t="str">
            <v>APRIL</v>
          </cell>
        </row>
        <row r="561">
          <cell r="B561" t="str">
            <v>AM 22040001</v>
          </cell>
        </row>
        <row r="562">
          <cell r="B562" t="str">
            <v>AM 22040002</v>
          </cell>
        </row>
        <row r="563">
          <cell r="B563" t="str">
            <v>AM 22040003</v>
          </cell>
        </row>
        <row r="564">
          <cell r="B564" t="str">
            <v>AM 22040004</v>
          </cell>
        </row>
        <row r="565">
          <cell r="B565" t="str">
            <v>AM 22040005</v>
          </cell>
        </row>
        <row r="566">
          <cell r="B566" t="str">
            <v>AM 22040006</v>
          </cell>
        </row>
        <row r="567">
          <cell r="B567" t="str">
            <v>AM 22040007</v>
          </cell>
        </row>
        <row r="568">
          <cell r="B568" t="str">
            <v>AM 22040008</v>
          </cell>
        </row>
        <row r="569">
          <cell r="B569" t="str">
            <v>AM 22040009</v>
          </cell>
        </row>
        <row r="570">
          <cell r="B570" t="str">
            <v>AM 22040010</v>
          </cell>
        </row>
        <row r="571">
          <cell r="B571" t="str">
            <v>AM 22040011</v>
          </cell>
        </row>
        <row r="572">
          <cell r="B572" t="str">
            <v>AM 22040012</v>
          </cell>
        </row>
        <row r="573">
          <cell r="B573" t="str">
            <v>AM 22040013</v>
          </cell>
        </row>
        <row r="574">
          <cell r="B574" t="str">
            <v>AM 22040014</v>
          </cell>
        </row>
        <row r="575">
          <cell r="B575" t="str">
            <v>AM 22040015</v>
          </cell>
        </row>
        <row r="576">
          <cell r="B576" t="str">
            <v>AM 22040016</v>
          </cell>
        </row>
        <row r="577">
          <cell r="B577" t="str">
            <v>AM 22040017</v>
          </cell>
        </row>
        <row r="578">
          <cell r="B578" t="str">
            <v>AM 22040018</v>
          </cell>
        </row>
        <row r="579">
          <cell r="B579" t="str">
            <v>AM 22040019</v>
          </cell>
        </row>
        <row r="580">
          <cell r="B580" t="str">
            <v>AM 22040020</v>
          </cell>
        </row>
        <row r="581">
          <cell r="B581" t="str">
            <v>AM 22040021</v>
          </cell>
        </row>
        <row r="582">
          <cell r="B582" t="str">
            <v>AM 22040022</v>
          </cell>
        </row>
        <row r="583">
          <cell r="B583" t="str">
            <v>AM 22040023</v>
          </cell>
        </row>
        <row r="584">
          <cell r="B584" t="str">
            <v>AM 22040024</v>
          </cell>
        </row>
        <row r="585">
          <cell r="B585" t="str">
            <v>AM 22040025</v>
          </cell>
        </row>
        <row r="586">
          <cell r="B586" t="str">
            <v>AM 22040026</v>
          </cell>
        </row>
        <row r="587">
          <cell r="B587" t="str">
            <v>AM 22040027</v>
          </cell>
        </row>
        <row r="588">
          <cell r="B588" t="str">
            <v>AM 22040028</v>
          </cell>
        </row>
        <row r="589">
          <cell r="B589" t="str">
            <v>AM 22040029</v>
          </cell>
        </row>
        <row r="590">
          <cell r="B590" t="str">
            <v>AM 22040030</v>
          </cell>
        </row>
        <row r="591">
          <cell r="B591" t="str">
            <v>AM 22040181</v>
          </cell>
        </row>
        <row r="592">
          <cell r="B592" t="str">
            <v>AM 22040204</v>
          </cell>
        </row>
        <row r="593">
          <cell r="B593" t="str">
            <v>AM 22040031</v>
          </cell>
        </row>
        <row r="594">
          <cell r="B594" t="str">
            <v>AM 22040032</v>
          </cell>
        </row>
        <row r="595">
          <cell r="B595" t="str">
            <v>AM 22040033</v>
          </cell>
        </row>
        <row r="596">
          <cell r="B596" t="str">
            <v>AM 22040034</v>
          </cell>
        </row>
        <row r="597">
          <cell r="B597" t="str">
            <v>AM 22040035</v>
          </cell>
        </row>
        <row r="598">
          <cell r="B598" t="str">
            <v>AM 22040036</v>
          </cell>
        </row>
        <row r="599">
          <cell r="B599" t="str">
            <v>AM 22040037</v>
          </cell>
        </row>
        <row r="600">
          <cell r="B600" t="str">
            <v>AM 22040038</v>
          </cell>
        </row>
        <row r="601">
          <cell r="B601" t="str">
            <v>AM 22040039</v>
          </cell>
        </row>
        <row r="602">
          <cell r="B602" t="str">
            <v>AM 22040040</v>
          </cell>
        </row>
        <row r="603">
          <cell r="B603" t="str">
            <v>AM 22040041</v>
          </cell>
        </row>
        <row r="604">
          <cell r="B604" t="str">
            <v>AM 22040042</v>
          </cell>
        </row>
        <row r="605">
          <cell r="B605" t="str">
            <v>AM 22040043</v>
          </cell>
        </row>
        <row r="606">
          <cell r="B606" t="str">
            <v>AM 22040044</v>
          </cell>
        </row>
        <row r="607">
          <cell r="B607" t="str">
            <v>AM 22040045</v>
          </cell>
        </row>
        <row r="608">
          <cell r="B608" t="str">
            <v>AM 22040046</v>
          </cell>
        </row>
        <row r="609">
          <cell r="B609" t="str">
            <v>AM 22040047</v>
          </cell>
        </row>
        <row r="610">
          <cell r="B610" t="str">
            <v>AM 22040048</v>
          </cell>
        </row>
        <row r="611">
          <cell r="B611" t="str">
            <v>AM 22040049</v>
          </cell>
        </row>
        <row r="612">
          <cell r="B612" t="str">
            <v>AM 22040050</v>
          </cell>
        </row>
        <row r="613">
          <cell r="B613" t="str">
            <v>AM 22040051</v>
          </cell>
        </row>
        <row r="614">
          <cell r="B614" t="str">
            <v>AM 22040052</v>
          </cell>
        </row>
        <row r="615">
          <cell r="B615" t="str">
            <v>AM 22040053</v>
          </cell>
        </row>
        <row r="616">
          <cell r="B616" t="str">
            <v>AM 22040054</v>
          </cell>
        </row>
        <row r="617">
          <cell r="B617" t="str">
            <v>AM 22040055</v>
          </cell>
        </row>
        <row r="618">
          <cell r="B618" t="str">
            <v>AM 22040056</v>
          </cell>
        </row>
        <row r="619">
          <cell r="B619" t="str">
            <v>AM 22040057</v>
          </cell>
        </row>
        <row r="620">
          <cell r="B620" t="str">
            <v>AM 22040058</v>
          </cell>
        </row>
        <row r="621">
          <cell r="B621" t="str">
            <v>AM 22040059</v>
          </cell>
        </row>
        <row r="622">
          <cell r="B622" t="str">
            <v>AM 22040060</v>
          </cell>
        </row>
        <row r="623">
          <cell r="B623" t="str">
            <v>AM 22040061</v>
          </cell>
        </row>
        <row r="624">
          <cell r="B624" t="str">
            <v>AM 22040062</v>
          </cell>
        </row>
        <row r="625">
          <cell r="B625" t="str">
            <v>AM 22040063</v>
          </cell>
        </row>
        <row r="626">
          <cell r="B626" t="str">
            <v>AM 22040064</v>
          </cell>
        </row>
        <row r="627">
          <cell r="B627" t="str">
            <v>AM 22040065</v>
          </cell>
        </row>
        <row r="628">
          <cell r="B628" t="str">
            <v>AM 22040066</v>
          </cell>
        </row>
        <row r="629">
          <cell r="B629" t="str">
            <v>AM 22040067</v>
          </cell>
        </row>
        <row r="630">
          <cell r="B630" t="str">
            <v>AM 22040068</v>
          </cell>
        </row>
        <row r="631">
          <cell r="B631" t="str">
            <v>AM 22040069</v>
          </cell>
        </row>
        <row r="632">
          <cell r="B632" t="str">
            <v>AM 22040070</v>
          </cell>
        </row>
        <row r="633">
          <cell r="B633" t="str">
            <v>AM 22040071</v>
          </cell>
        </row>
        <row r="634">
          <cell r="B634" t="str">
            <v>AM 22040072</v>
          </cell>
        </row>
        <row r="635">
          <cell r="B635" t="str">
            <v>AM 22040073</v>
          </cell>
        </row>
        <row r="636">
          <cell r="B636" t="str">
            <v>AM 22040074</v>
          </cell>
        </row>
        <row r="637">
          <cell r="B637" t="str">
            <v>AM 22040075</v>
          </cell>
        </row>
        <row r="638">
          <cell r="B638" t="str">
            <v>AM 22040076</v>
          </cell>
        </row>
        <row r="639">
          <cell r="B639" t="str">
            <v>AM 22040077</v>
          </cell>
        </row>
        <row r="640">
          <cell r="B640" t="str">
            <v>AM 22040078</v>
          </cell>
        </row>
        <row r="641">
          <cell r="B641" t="str">
            <v>AM 22040079</v>
          </cell>
        </row>
        <row r="642">
          <cell r="B642" t="str">
            <v>AM 22040080</v>
          </cell>
        </row>
        <row r="643">
          <cell r="B643" t="str">
            <v>AM 22040081</v>
          </cell>
        </row>
        <row r="644">
          <cell r="B644" t="str">
            <v>AM 22040082</v>
          </cell>
        </row>
        <row r="645">
          <cell r="B645" t="str">
            <v>AM 22040083</v>
          </cell>
        </row>
        <row r="646">
          <cell r="B646" t="str">
            <v>AM 22040084</v>
          </cell>
        </row>
        <row r="647">
          <cell r="B647" t="str">
            <v>AM 22040085</v>
          </cell>
        </row>
        <row r="648">
          <cell r="B648" t="str">
            <v>AM 22040086</v>
          </cell>
        </row>
        <row r="649">
          <cell r="B649" t="str">
            <v>AM 22040087</v>
          </cell>
        </row>
        <row r="650">
          <cell r="B650" t="str">
            <v>AM 22040088</v>
          </cell>
        </row>
        <row r="651">
          <cell r="B651" t="str">
            <v>AM 22040089</v>
          </cell>
        </row>
        <row r="652">
          <cell r="B652" t="str">
            <v>AM 22040090</v>
          </cell>
        </row>
        <row r="653">
          <cell r="B653" t="str">
            <v>AM 22040091</v>
          </cell>
        </row>
        <row r="654">
          <cell r="B654" t="str">
            <v>AM 22040092</v>
          </cell>
        </row>
        <row r="655">
          <cell r="B655" t="str">
            <v>AM 22040093</v>
          </cell>
        </row>
        <row r="656">
          <cell r="B656" t="str">
            <v>AM 22040094</v>
          </cell>
        </row>
        <row r="657">
          <cell r="B657" t="str">
            <v>AM 22040095</v>
          </cell>
        </row>
        <row r="658">
          <cell r="B658" t="str">
            <v>AM 22040096</v>
          </cell>
        </row>
        <row r="659">
          <cell r="B659" t="str">
            <v>AM 22040097</v>
          </cell>
        </row>
        <row r="660">
          <cell r="B660" t="str">
            <v>AM 22040098</v>
          </cell>
        </row>
        <row r="661">
          <cell r="B661" t="str">
            <v>AM 22040099</v>
          </cell>
        </row>
        <row r="662">
          <cell r="B662" t="str">
            <v>AM 22040100</v>
          </cell>
        </row>
        <row r="663">
          <cell r="B663" t="str">
            <v>AM 22040101</v>
          </cell>
        </row>
        <row r="664">
          <cell r="B664" t="str">
            <v>AM 22040102</v>
          </cell>
        </row>
        <row r="665">
          <cell r="B665" t="str">
            <v>AM 22040103</v>
          </cell>
        </row>
        <row r="666">
          <cell r="B666" t="str">
            <v>AM 22040104</v>
          </cell>
        </row>
        <row r="667">
          <cell r="B667" t="str">
            <v>AM 22040105</v>
          </cell>
        </row>
        <row r="668">
          <cell r="B668" t="str">
            <v>AM 22040106</v>
          </cell>
        </row>
        <row r="669">
          <cell r="B669" t="str">
            <v>AM 22040107</v>
          </cell>
        </row>
        <row r="670">
          <cell r="B670" t="str">
            <v>AM 22040108</v>
          </cell>
        </row>
        <row r="671">
          <cell r="B671" t="str">
            <v>AM 22040109</v>
          </cell>
        </row>
        <row r="672">
          <cell r="B672" t="str">
            <v>AM 22040110</v>
          </cell>
        </row>
        <row r="673">
          <cell r="B673" t="str">
            <v>AM 22040111</v>
          </cell>
        </row>
        <row r="674">
          <cell r="B674" t="str">
            <v>AM 22040112</v>
          </cell>
        </row>
        <row r="675">
          <cell r="B675" t="str">
            <v>AM 22040113</v>
          </cell>
        </row>
        <row r="676">
          <cell r="B676" t="str">
            <v>AM 22040114</v>
          </cell>
        </row>
        <row r="677">
          <cell r="B677" t="str">
            <v>AM 22040115</v>
          </cell>
        </row>
        <row r="678">
          <cell r="B678" t="str">
            <v>AM 22040116</v>
          </cell>
        </row>
        <row r="679">
          <cell r="B679" t="str">
            <v>AM 22040117</v>
          </cell>
        </row>
        <row r="680">
          <cell r="B680" t="str">
            <v>AM 22040118</v>
          </cell>
        </row>
        <row r="681">
          <cell r="B681" t="str">
            <v>AM 22040119</v>
          </cell>
        </row>
        <row r="682">
          <cell r="B682" t="str">
            <v>AM 22040120</v>
          </cell>
        </row>
        <row r="683">
          <cell r="B683" t="str">
            <v>AM 22040121</v>
          </cell>
        </row>
        <row r="684">
          <cell r="B684" t="str">
            <v>AM 22040122</v>
          </cell>
        </row>
        <row r="685">
          <cell r="B685" t="str">
            <v>AM 22040123</v>
          </cell>
        </row>
        <row r="686">
          <cell r="B686" t="str">
            <v>AM 22040124</v>
          </cell>
        </row>
        <row r="687">
          <cell r="B687" t="str">
            <v>AM 22040125</v>
          </cell>
        </row>
        <row r="688">
          <cell r="B688" t="str">
            <v>AM 22040126</v>
          </cell>
        </row>
        <row r="689">
          <cell r="B689" t="str">
            <v>AM 22040127</v>
          </cell>
        </row>
        <row r="690">
          <cell r="B690" t="str">
            <v>AM 22040128</v>
          </cell>
        </row>
        <row r="691">
          <cell r="B691" t="str">
            <v>AM 22040129</v>
          </cell>
        </row>
        <row r="692">
          <cell r="B692" t="str">
            <v>AM 22040130</v>
          </cell>
        </row>
        <row r="693">
          <cell r="B693" t="str">
            <v>AM 22040131</v>
          </cell>
        </row>
        <row r="694">
          <cell r="B694" t="str">
            <v>AM 22040132</v>
          </cell>
        </row>
        <row r="695">
          <cell r="B695" t="str">
            <v>AM 22040133</v>
          </cell>
        </row>
        <row r="696">
          <cell r="B696" t="str">
            <v>AM 22040134</v>
          </cell>
        </row>
        <row r="697">
          <cell r="B697" t="str">
            <v>AM 22040135</v>
          </cell>
        </row>
        <row r="698">
          <cell r="B698" t="str">
            <v>AM 22040136</v>
          </cell>
        </row>
        <row r="699">
          <cell r="B699" t="str">
            <v>AM 22040137</v>
          </cell>
        </row>
        <row r="700">
          <cell r="B700" t="str">
            <v>AM 22040138</v>
          </cell>
        </row>
        <row r="701">
          <cell r="B701" t="str">
            <v>AM 22040139</v>
          </cell>
        </row>
        <row r="702">
          <cell r="B702" t="str">
            <v>AM 22040140</v>
          </cell>
        </row>
        <row r="703">
          <cell r="B703" t="str">
            <v>AM 22040141</v>
          </cell>
        </row>
        <row r="704">
          <cell r="B704" t="str">
            <v>AM 22040142</v>
          </cell>
        </row>
        <row r="705">
          <cell r="B705" t="str">
            <v>AM 22040143</v>
          </cell>
        </row>
        <row r="706">
          <cell r="B706" t="str">
            <v>AM 22040144</v>
          </cell>
        </row>
        <row r="707">
          <cell r="B707" t="str">
            <v>AM 22040145</v>
          </cell>
        </row>
        <row r="708">
          <cell r="B708" t="str">
            <v>AM 22040146</v>
          </cell>
        </row>
        <row r="709">
          <cell r="B709" t="str">
            <v>AM 22040147</v>
          </cell>
        </row>
        <row r="710">
          <cell r="B710"/>
        </row>
        <row r="711">
          <cell r="B711" t="str">
            <v>TOTAL BULAN APRIL</v>
          </cell>
        </row>
        <row r="712">
          <cell r="B712" t="str">
            <v>MEI</v>
          </cell>
        </row>
        <row r="713">
          <cell r="B713" t="str">
            <v>AM 22050001</v>
          </cell>
        </row>
        <row r="714">
          <cell r="B714" t="str">
            <v>AM 22050002</v>
          </cell>
        </row>
        <row r="715">
          <cell r="B715" t="str">
            <v>AM 22050042</v>
          </cell>
        </row>
        <row r="716">
          <cell r="B716" t="str">
            <v>AM 22050053</v>
          </cell>
        </row>
        <row r="717">
          <cell r="B717" t="str">
            <v>AM 22050059</v>
          </cell>
        </row>
        <row r="718">
          <cell r="B718" t="str">
            <v>AM 22050060</v>
          </cell>
        </row>
        <row r="719">
          <cell r="B719" t="str">
            <v>AM 22050069</v>
          </cell>
        </row>
        <row r="720">
          <cell r="B720" t="str">
            <v>AM 22050070</v>
          </cell>
        </row>
        <row r="721">
          <cell r="B721" t="str">
            <v>AM 22050071</v>
          </cell>
        </row>
        <row r="722">
          <cell r="B722" t="str">
            <v>AM 22050073</v>
          </cell>
        </row>
        <row r="723">
          <cell r="B723" t="str">
            <v>AM 22050074</v>
          </cell>
        </row>
        <row r="724">
          <cell r="B724" t="str">
            <v>AM 22050075</v>
          </cell>
        </row>
        <row r="725">
          <cell r="B725" t="str">
            <v>AM 22050076</v>
          </cell>
        </row>
        <row r="726">
          <cell r="B726" t="str">
            <v>AM 22050077</v>
          </cell>
        </row>
        <row r="727">
          <cell r="B727" t="str">
            <v>AM 22050079</v>
          </cell>
        </row>
        <row r="728">
          <cell r="B728" t="str">
            <v>AM 22050080</v>
          </cell>
        </row>
        <row r="729">
          <cell r="B729" t="str">
            <v>AM 22050081</v>
          </cell>
        </row>
        <row r="730">
          <cell r="B730" t="str">
            <v>AM 22050111</v>
          </cell>
        </row>
        <row r="731">
          <cell r="B731" t="str">
            <v>AM 22050113</v>
          </cell>
        </row>
        <row r="732">
          <cell r="B732" t="str">
            <v>AM 22050114</v>
          </cell>
        </row>
        <row r="733">
          <cell r="B733" t="str">
            <v>AM 22050115</v>
          </cell>
        </row>
        <row r="734">
          <cell r="B734" t="str">
            <v>AM 22050120</v>
          </cell>
        </row>
        <row r="735">
          <cell r="B735" t="str">
            <v>AM 22050121</v>
          </cell>
        </row>
        <row r="736">
          <cell r="B736" t="str">
            <v>AM 22050122</v>
          </cell>
        </row>
        <row r="737">
          <cell r="B737" t="str">
            <v>AM 22050123</v>
          </cell>
        </row>
        <row r="738">
          <cell r="B738" t="str">
            <v>AM 22050003</v>
          </cell>
        </row>
        <row r="739">
          <cell r="B739" t="str">
            <v>AM 22050004</v>
          </cell>
        </row>
        <row r="740">
          <cell r="B740" t="str">
            <v>AM 22050005</v>
          </cell>
        </row>
        <row r="741">
          <cell r="B741" t="str">
            <v>AM 22050006</v>
          </cell>
        </row>
        <row r="742">
          <cell r="B742" t="str">
            <v>AM 22050007</v>
          </cell>
        </row>
        <row r="743">
          <cell r="B743" t="str">
            <v>AM 22050008</v>
          </cell>
        </row>
        <row r="744">
          <cell r="B744" t="str">
            <v>AM 22050009</v>
          </cell>
        </row>
        <row r="745">
          <cell r="B745" t="str">
            <v>AM 22050010</v>
          </cell>
        </row>
        <row r="746">
          <cell r="B746" t="str">
            <v>AM 22050011</v>
          </cell>
        </row>
        <row r="747">
          <cell r="B747" t="str">
            <v>AM 22050012</v>
          </cell>
        </row>
        <row r="748">
          <cell r="B748" t="str">
            <v>AM 22050013</v>
          </cell>
        </row>
        <row r="749">
          <cell r="B749" t="str">
            <v>AM 22050014</v>
          </cell>
        </row>
        <row r="750">
          <cell r="B750" t="str">
            <v>AM 22050015</v>
          </cell>
        </row>
        <row r="751">
          <cell r="B751" t="str">
            <v>AM 22050016</v>
          </cell>
        </row>
        <row r="752">
          <cell r="B752" t="str">
            <v>AM 22050017</v>
          </cell>
        </row>
        <row r="753">
          <cell r="B753" t="str">
            <v>AM 22050018</v>
          </cell>
        </row>
        <row r="754">
          <cell r="B754" t="str">
            <v>AM 22050019</v>
          </cell>
        </row>
        <row r="755">
          <cell r="B755" t="str">
            <v>AM 22050020</v>
          </cell>
        </row>
        <row r="756">
          <cell r="B756" t="str">
            <v>AM 22050021</v>
          </cell>
        </row>
        <row r="757">
          <cell r="B757" t="str">
            <v>AM 22050022</v>
          </cell>
        </row>
        <row r="758">
          <cell r="B758" t="str">
            <v>AM 22050023</v>
          </cell>
        </row>
        <row r="759">
          <cell r="B759" t="str">
            <v>AM 22050024</v>
          </cell>
        </row>
        <row r="760">
          <cell r="B760" t="str">
            <v>AM 22050025</v>
          </cell>
        </row>
        <row r="761">
          <cell r="B761" t="str">
            <v>AM 22050026</v>
          </cell>
        </row>
        <row r="762">
          <cell r="B762" t="str">
            <v>AM 22050027</v>
          </cell>
        </row>
        <row r="763">
          <cell r="B763" t="str">
            <v>AM 22050028</v>
          </cell>
        </row>
        <row r="764">
          <cell r="B764" t="str">
            <v>AM 22050029</v>
          </cell>
        </row>
        <row r="765">
          <cell r="B765" t="str">
            <v>AM 22050030</v>
          </cell>
        </row>
        <row r="766">
          <cell r="B766" t="str">
            <v>AM 22050031</v>
          </cell>
        </row>
        <row r="767">
          <cell r="B767" t="str">
            <v>AM 22050032</v>
          </cell>
        </row>
        <row r="768">
          <cell r="B768" t="str">
            <v>AM 22050033</v>
          </cell>
        </row>
        <row r="769">
          <cell r="B769" t="str">
            <v>AM 22050034</v>
          </cell>
        </row>
        <row r="770">
          <cell r="B770" t="str">
            <v>AM 22050035</v>
          </cell>
        </row>
        <row r="771">
          <cell r="B771" t="str">
            <v>AM 22050036</v>
          </cell>
        </row>
        <row r="772">
          <cell r="B772" t="str">
            <v>AM 22050037</v>
          </cell>
        </row>
        <row r="773">
          <cell r="B773" t="str">
            <v>AM 22050038</v>
          </cell>
        </row>
        <row r="774">
          <cell r="B774" t="str">
            <v>AM 22050039</v>
          </cell>
        </row>
        <row r="775">
          <cell r="B775" t="str">
            <v>AM 22050040</v>
          </cell>
        </row>
        <row r="776">
          <cell r="B776" t="str">
            <v>AM 22050041</v>
          </cell>
        </row>
        <row r="777">
          <cell r="B777" t="str">
            <v>AM 22050043</v>
          </cell>
        </row>
        <row r="778">
          <cell r="B778" t="str">
            <v>AM 22050044</v>
          </cell>
        </row>
        <row r="779">
          <cell r="B779" t="str">
            <v>AM 22050045</v>
          </cell>
        </row>
        <row r="780">
          <cell r="B780" t="str">
            <v>AM 22050046</v>
          </cell>
        </row>
        <row r="781">
          <cell r="B781" t="str">
            <v>AM 22050047</v>
          </cell>
        </row>
        <row r="782">
          <cell r="B782" t="str">
            <v>AM 22050048</v>
          </cell>
        </row>
        <row r="783">
          <cell r="B783" t="str">
            <v>AM 22050049</v>
          </cell>
        </row>
        <row r="784">
          <cell r="B784" t="str">
            <v>AM 22050050</v>
          </cell>
        </row>
        <row r="785">
          <cell r="B785" t="str">
            <v>AM 22050051</v>
          </cell>
        </row>
        <row r="786">
          <cell r="B786" t="str">
            <v>AM 22050052</v>
          </cell>
        </row>
        <row r="787">
          <cell r="B787" t="str">
            <v>AM 22050054</v>
          </cell>
        </row>
        <row r="788">
          <cell r="B788" t="str">
            <v>AM 22050055</v>
          </cell>
        </row>
        <row r="789">
          <cell r="B789" t="str">
            <v>AM 22050056</v>
          </cell>
        </row>
        <row r="790">
          <cell r="B790" t="str">
            <v>AM 22050057</v>
          </cell>
        </row>
        <row r="791">
          <cell r="B791" t="str">
            <v>AM 22050058</v>
          </cell>
        </row>
        <row r="792">
          <cell r="B792" t="str">
            <v>AM 22050061</v>
          </cell>
        </row>
        <row r="793">
          <cell r="B793" t="str">
            <v>AM 22050062</v>
          </cell>
        </row>
        <row r="794">
          <cell r="B794" t="str">
            <v>AM 22050063</v>
          </cell>
        </row>
        <row r="795">
          <cell r="B795" t="str">
            <v>AM 22050064</v>
          </cell>
        </row>
        <row r="796">
          <cell r="B796" t="str">
            <v>AM 22050065</v>
          </cell>
        </row>
        <row r="797">
          <cell r="B797" t="str">
            <v>AM 22050066</v>
          </cell>
        </row>
        <row r="798">
          <cell r="B798" t="str">
            <v>AM 22050067</v>
          </cell>
        </row>
        <row r="799">
          <cell r="B799" t="str">
            <v>AM 22050068</v>
          </cell>
        </row>
        <row r="800">
          <cell r="B800" t="str">
            <v>AM 22050072</v>
          </cell>
        </row>
        <row r="801">
          <cell r="B801" t="str">
            <v>AM 22050078</v>
          </cell>
        </row>
        <row r="802">
          <cell r="B802" t="str">
            <v>AM 22050082</v>
          </cell>
        </row>
        <row r="803">
          <cell r="B803" t="str">
            <v>AM 22050083</v>
          </cell>
        </row>
        <row r="804">
          <cell r="B804" t="str">
            <v>AM 22050084</v>
          </cell>
        </row>
        <row r="805">
          <cell r="B805" t="str">
            <v>AM 22050085</v>
          </cell>
        </row>
        <row r="806">
          <cell r="B806" t="str">
            <v>AM 22050086</v>
          </cell>
        </row>
        <row r="807">
          <cell r="B807" t="str">
            <v>AM 22050087</v>
          </cell>
        </row>
        <row r="808">
          <cell r="B808" t="str">
            <v>AM 22050088</v>
          </cell>
        </row>
        <row r="809">
          <cell r="B809" t="str">
            <v>AM 22050089</v>
          </cell>
        </row>
        <row r="810">
          <cell r="B810" t="str">
            <v>AM 22050090</v>
          </cell>
        </row>
        <row r="811">
          <cell r="B811" t="str">
            <v>AM 22050091</v>
          </cell>
        </row>
        <row r="812">
          <cell r="B812" t="str">
            <v>AM 22050092</v>
          </cell>
        </row>
        <row r="813">
          <cell r="B813" t="str">
            <v>AM 22050093</v>
          </cell>
        </row>
        <row r="814">
          <cell r="B814" t="str">
            <v>AM 22050094</v>
          </cell>
        </row>
        <row r="815">
          <cell r="B815" t="str">
            <v>AM 22050095</v>
          </cell>
        </row>
        <row r="816">
          <cell r="B816" t="str">
            <v>AM 22050096</v>
          </cell>
        </row>
        <row r="817">
          <cell r="B817" t="str">
            <v>AM 22050097</v>
          </cell>
        </row>
        <row r="818">
          <cell r="B818" t="str">
            <v>AM 22050098</v>
          </cell>
        </row>
        <row r="819">
          <cell r="B819" t="str">
            <v>AM 22050099</v>
          </cell>
        </row>
        <row r="820">
          <cell r="B820" t="str">
            <v>AM 22050100</v>
          </cell>
        </row>
        <row r="821">
          <cell r="B821" t="str">
            <v>AM 22050101</v>
          </cell>
        </row>
        <row r="822">
          <cell r="B822" t="str">
            <v>AM 22050102</v>
          </cell>
        </row>
        <row r="823">
          <cell r="B823" t="str">
            <v>AM 22050103</v>
          </cell>
        </row>
        <row r="824">
          <cell r="B824" t="str">
            <v>AM 22050104</v>
          </cell>
        </row>
        <row r="825">
          <cell r="B825" t="str">
            <v>AM 22050105</v>
          </cell>
        </row>
        <row r="826">
          <cell r="B826" t="str">
            <v>AM 22050106</v>
          </cell>
        </row>
        <row r="827">
          <cell r="B827" t="str">
            <v>AM 22050107</v>
          </cell>
        </row>
        <row r="828">
          <cell r="B828" t="str">
            <v>AM 22050108</v>
          </cell>
        </row>
        <row r="829">
          <cell r="B829" t="str">
            <v>AM 22050109</v>
          </cell>
        </row>
        <row r="830">
          <cell r="B830" t="str">
            <v>AM 22050110</v>
          </cell>
        </row>
        <row r="831">
          <cell r="B831" t="str">
            <v>AM 22050112</v>
          </cell>
        </row>
        <row r="832">
          <cell r="B832" t="str">
            <v>AM 22050116</v>
          </cell>
        </row>
        <row r="833">
          <cell r="B833" t="str">
            <v>AM 22050117</v>
          </cell>
        </row>
        <row r="834">
          <cell r="B834" t="str">
            <v>AM 22050118</v>
          </cell>
        </row>
        <row r="835">
          <cell r="B835" t="str">
            <v>AM 22050119</v>
          </cell>
        </row>
        <row r="836">
          <cell r="B836" t="str">
            <v>AM 22050124</v>
          </cell>
        </row>
        <row r="837">
          <cell r="B837" t="str">
            <v>AM 22050125</v>
          </cell>
        </row>
        <row r="838">
          <cell r="B838" t="str">
            <v>AM 22050126</v>
          </cell>
        </row>
        <row r="839">
          <cell r="B839" t="str">
            <v>AM 22050127</v>
          </cell>
        </row>
        <row r="840">
          <cell r="B840" t="str">
            <v>AM 22050128</v>
          </cell>
        </row>
        <row r="841">
          <cell r="B841" t="str">
            <v>AM 22050129</v>
          </cell>
        </row>
        <row r="842">
          <cell r="B842" t="str">
            <v>AM 22050130</v>
          </cell>
        </row>
        <row r="843">
          <cell r="B843" t="str">
            <v>AM 22050131</v>
          </cell>
        </row>
        <row r="844">
          <cell r="B844" t="str">
            <v>AM 22050132</v>
          </cell>
        </row>
        <row r="845">
          <cell r="B845" t="str">
            <v>AM 22050133</v>
          </cell>
        </row>
        <row r="846">
          <cell r="B846" t="str">
            <v>AM 22050134</v>
          </cell>
        </row>
        <row r="847">
          <cell r="B847" t="str">
            <v>AM 22050135</v>
          </cell>
        </row>
        <row r="848">
          <cell r="B848" t="str">
            <v>AM 22050136</v>
          </cell>
        </row>
        <row r="849">
          <cell r="B849" t="str">
            <v>AM 22050137</v>
          </cell>
        </row>
        <row r="850">
          <cell r="B850" t="str">
            <v>AM 22050138</v>
          </cell>
        </row>
        <row r="851">
          <cell r="B851" t="str">
            <v>AM 22050139</v>
          </cell>
        </row>
        <row r="852">
          <cell r="B852" t="str">
            <v>AM 22050140</v>
          </cell>
        </row>
        <row r="853">
          <cell r="B853" t="str">
            <v>AM 22050141</v>
          </cell>
        </row>
        <row r="854">
          <cell r="B854" t="str">
            <v>AM 22050142</v>
          </cell>
        </row>
        <row r="855">
          <cell r="B855" t="str">
            <v>AM 22050143</v>
          </cell>
        </row>
        <row r="856">
          <cell r="B856" t="str">
            <v>AM 22050144</v>
          </cell>
        </row>
        <row r="857">
          <cell r="B857" t="str">
            <v>AM 22050145</v>
          </cell>
        </row>
        <row r="858">
          <cell r="B858" t="str">
            <v>AM 22050146</v>
          </cell>
        </row>
        <row r="859">
          <cell r="B859" t="str">
            <v>AM 22050147</v>
          </cell>
        </row>
        <row r="860">
          <cell r="B860" t="str">
            <v>AM 22050148</v>
          </cell>
        </row>
        <row r="861">
          <cell r="B861" t="str">
            <v>AM 22050149</v>
          </cell>
        </row>
        <row r="862">
          <cell r="B862" t="str">
            <v>AM 22050150</v>
          </cell>
        </row>
        <row r="863">
          <cell r="B863" t="str">
            <v>AM 22050151</v>
          </cell>
        </row>
        <row r="864">
          <cell r="B864" t="str">
            <v>AM 22050152</v>
          </cell>
        </row>
        <row r="865">
          <cell r="B865" t="str">
            <v>AM 22050153</v>
          </cell>
        </row>
        <row r="866">
          <cell r="B866" t="str">
            <v>AM 22050154</v>
          </cell>
        </row>
        <row r="867">
          <cell r="B867" t="str">
            <v>AM 22050155</v>
          </cell>
        </row>
        <row r="868">
          <cell r="B868" t="str">
            <v>AM 22050156</v>
          </cell>
        </row>
        <row r="869">
          <cell r="B869" t="str">
            <v>AM 22050157</v>
          </cell>
        </row>
        <row r="870">
          <cell r="B870" t="str">
            <v>AM 22050158</v>
          </cell>
        </row>
        <row r="871">
          <cell r="B871" t="str">
            <v>AM 22050159</v>
          </cell>
        </row>
        <row r="872">
          <cell r="B872" t="str">
            <v>AM 22050160</v>
          </cell>
        </row>
        <row r="873">
          <cell r="B873" t="str">
            <v>AM 22050161</v>
          </cell>
        </row>
        <row r="874">
          <cell r="B874" t="str">
            <v>AM 22050162</v>
          </cell>
        </row>
        <row r="875">
          <cell r="B875" t="str">
            <v>AM 22050163</v>
          </cell>
        </row>
        <row r="876">
          <cell r="B876" t="str">
            <v>AM 22050164</v>
          </cell>
        </row>
        <row r="877">
          <cell r="B877" t="str">
            <v>AM 22050165</v>
          </cell>
        </row>
        <row r="878">
          <cell r="B878" t="str">
            <v>AM 22050166</v>
          </cell>
        </row>
        <row r="879">
          <cell r="B879" t="str">
            <v>AM 22050167</v>
          </cell>
        </row>
        <row r="880">
          <cell r="B880" t="str">
            <v>AM 22050168</v>
          </cell>
        </row>
        <row r="881">
          <cell r="B881" t="str">
            <v>AM 22050169</v>
          </cell>
        </row>
        <row r="882">
          <cell r="B882" t="str">
            <v>AM 22050170</v>
          </cell>
        </row>
        <row r="883">
          <cell r="B883" t="str">
            <v>AM 22050171</v>
          </cell>
        </row>
        <row r="884">
          <cell r="B884" t="str">
            <v>AM 22050172</v>
          </cell>
        </row>
        <row r="885">
          <cell r="B885" t="str">
            <v>AM 22050173</v>
          </cell>
        </row>
        <row r="886">
          <cell r="B886" t="str">
            <v>AM 22050174</v>
          </cell>
        </row>
        <row r="887">
          <cell r="B887" t="str">
            <v>AM 22050175</v>
          </cell>
        </row>
        <row r="888">
          <cell r="B888" t="str">
            <v>AM 22050176</v>
          </cell>
        </row>
        <row r="889">
          <cell r="B889" t="str">
            <v>AM 22050177</v>
          </cell>
        </row>
        <row r="890">
          <cell r="B890" t="str">
            <v>AM 22050178</v>
          </cell>
        </row>
        <row r="891">
          <cell r="B891" t="str">
            <v>AM 22050179</v>
          </cell>
        </row>
        <row r="892">
          <cell r="B892" t="str">
            <v>AM 22050180</v>
          </cell>
        </row>
        <row r="893">
          <cell r="B893" t="str">
            <v>AM 22050181</v>
          </cell>
        </row>
        <row r="894">
          <cell r="B894" t="str">
            <v>AM 22050182</v>
          </cell>
        </row>
        <row r="895">
          <cell r="B895"/>
        </row>
        <row r="896">
          <cell r="B896" t="str">
            <v>TOTAL BULAN MEI</v>
          </cell>
        </row>
        <row r="897">
          <cell r="B897" t="str">
            <v>JUNI</v>
          </cell>
        </row>
        <row r="898">
          <cell r="B898" t="str">
            <v>AM 22060001</v>
          </cell>
        </row>
        <row r="899">
          <cell r="B899" t="str">
            <v>AM 22060002</v>
          </cell>
        </row>
        <row r="900">
          <cell r="B900" t="str">
            <v>AM 22060003</v>
          </cell>
        </row>
        <row r="901">
          <cell r="B901" t="str">
            <v>AM 22060004</v>
          </cell>
        </row>
        <row r="902">
          <cell r="B902" t="str">
            <v>AM 22060005</v>
          </cell>
        </row>
        <row r="903">
          <cell r="B903" t="str">
            <v>AM 22060006</v>
          </cell>
        </row>
        <row r="904">
          <cell r="B904" t="str">
            <v>AM 22060007</v>
          </cell>
        </row>
        <row r="905">
          <cell r="B905" t="str">
            <v>AM 22060008</v>
          </cell>
        </row>
        <row r="906">
          <cell r="B906" t="str">
            <v>AM 22060010</v>
          </cell>
        </row>
        <row r="907">
          <cell r="B907" t="str">
            <v>AM 22060011</v>
          </cell>
        </row>
        <row r="908">
          <cell r="B908" t="str">
            <v>AM 22060012</v>
          </cell>
        </row>
        <row r="909">
          <cell r="B909" t="str">
            <v>AM 22060013</v>
          </cell>
        </row>
        <row r="910">
          <cell r="B910" t="str">
            <v>AM 22060014</v>
          </cell>
        </row>
        <row r="911">
          <cell r="B911" t="str">
            <v>AM 22060015</v>
          </cell>
        </row>
        <row r="912">
          <cell r="B912" t="str">
            <v>AM 22060016</v>
          </cell>
        </row>
        <row r="913">
          <cell r="B913" t="str">
            <v>AM 22060017</v>
          </cell>
        </row>
        <row r="914">
          <cell r="B914" t="str">
            <v>AM 22060018</v>
          </cell>
        </row>
        <row r="915">
          <cell r="B915" t="str">
            <v>AM 22060019</v>
          </cell>
        </row>
        <row r="916">
          <cell r="B916" t="str">
            <v>AM 22060020</v>
          </cell>
        </row>
        <row r="917">
          <cell r="B917" t="str">
            <v>AM 22060021</v>
          </cell>
        </row>
        <row r="918">
          <cell r="B918" t="str">
            <v>AM 22060022</v>
          </cell>
        </row>
        <row r="919">
          <cell r="B919" t="str">
            <v>AM 22060023</v>
          </cell>
        </row>
        <row r="920">
          <cell r="B920" t="str">
            <v>AM 22060024</v>
          </cell>
        </row>
        <row r="921">
          <cell r="B921" t="str">
            <v>AM 22060025</v>
          </cell>
        </row>
        <row r="922">
          <cell r="B922" t="str">
            <v>AM 22060026</v>
          </cell>
        </row>
        <row r="923">
          <cell r="B923" t="str">
            <v>AM 22060027</v>
          </cell>
        </row>
        <row r="924">
          <cell r="B924" t="str">
            <v>AM 22060028</v>
          </cell>
        </row>
        <row r="925">
          <cell r="B925" t="str">
            <v>AM 22060029</v>
          </cell>
        </row>
        <row r="926">
          <cell r="B926" t="str">
            <v>AM 22060030</v>
          </cell>
        </row>
        <row r="927">
          <cell r="B927" t="str">
            <v>AM 22060031</v>
          </cell>
        </row>
        <row r="928">
          <cell r="B928" t="str">
            <v>AM 22060032</v>
          </cell>
        </row>
        <row r="929">
          <cell r="B929" t="str">
            <v>AM 22060033</v>
          </cell>
        </row>
        <row r="930">
          <cell r="B930" t="str">
            <v>AM 22060034</v>
          </cell>
        </row>
        <row r="931">
          <cell r="B931" t="str">
            <v>AM 22060035</v>
          </cell>
        </row>
        <row r="932">
          <cell r="B932" t="str">
            <v>AM 22060036</v>
          </cell>
        </row>
        <row r="933">
          <cell r="B933" t="str">
            <v>AM 22060037</v>
          </cell>
        </row>
        <row r="934">
          <cell r="B934" t="str">
            <v>AM 22060038</v>
          </cell>
        </row>
        <row r="935">
          <cell r="B935" t="str">
            <v>AM 22060039</v>
          </cell>
        </row>
        <row r="936">
          <cell r="B936" t="str">
            <v>AM 22060040</v>
          </cell>
        </row>
        <row r="937">
          <cell r="B937" t="str">
            <v>AM 22060041</v>
          </cell>
        </row>
        <row r="938">
          <cell r="B938" t="str">
            <v>AM 22060043</v>
          </cell>
        </row>
        <row r="939">
          <cell r="B939" t="str">
            <v>AM 22060044</v>
          </cell>
        </row>
        <row r="940">
          <cell r="B940" t="str">
            <v>AM 22060045</v>
          </cell>
        </row>
        <row r="941">
          <cell r="B941" t="str">
            <v>AM 22060046</v>
          </cell>
        </row>
        <row r="942">
          <cell r="B942" t="str">
            <v>AM 22060047</v>
          </cell>
        </row>
        <row r="943">
          <cell r="B943" t="str">
            <v>AM 22060048</v>
          </cell>
        </row>
        <row r="944">
          <cell r="B944" t="str">
            <v>AM 22060049</v>
          </cell>
        </row>
        <row r="945">
          <cell r="B945" t="str">
            <v>AM 22060050</v>
          </cell>
        </row>
        <row r="946">
          <cell r="B946" t="str">
            <v>AM 22060051</v>
          </cell>
        </row>
        <row r="947">
          <cell r="B947" t="str">
            <v>AM 22060009</v>
          </cell>
        </row>
        <row r="948">
          <cell r="B948" t="str">
            <v>AM 22060052</v>
          </cell>
        </row>
        <row r="949">
          <cell r="B949" t="str">
            <v>AM 22060053</v>
          </cell>
        </row>
        <row r="950">
          <cell r="B950" t="str">
            <v>AM 22060054</v>
          </cell>
        </row>
        <row r="951">
          <cell r="B951" t="str">
            <v>AM 22060055</v>
          </cell>
        </row>
        <row r="952">
          <cell r="B952" t="str">
            <v>AM 22060056</v>
          </cell>
        </row>
        <row r="953">
          <cell r="B953" t="str">
            <v>AM 22060057</v>
          </cell>
        </row>
        <row r="954">
          <cell r="B954" t="str">
            <v>AM 22060058</v>
          </cell>
        </row>
        <row r="955">
          <cell r="B955" t="str">
            <v>AM 22060059</v>
          </cell>
        </row>
        <row r="956">
          <cell r="B956" t="str">
            <v>AM 22060060</v>
          </cell>
        </row>
        <row r="957">
          <cell r="B957" t="str">
            <v>AM 22060061</v>
          </cell>
        </row>
        <row r="958">
          <cell r="B958" t="str">
            <v>AM 22060062</v>
          </cell>
        </row>
        <row r="959">
          <cell r="B959" t="str">
            <v>AM 22060063</v>
          </cell>
        </row>
        <row r="960">
          <cell r="B960" t="str">
            <v>AM 22060064</v>
          </cell>
        </row>
        <row r="961">
          <cell r="B961" t="str">
            <v>AM 22060065</v>
          </cell>
        </row>
        <row r="962">
          <cell r="B962" t="str">
            <v>AM 22060066</v>
          </cell>
        </row>
        <row r="963">
          <cell r="B963" t="str">
            <v>AM 22060067</v>
          </cell>
        </row>
        <row r="964">
          <cell r="B964" t="str">
            <v>AM 22060068</v>
          </cell>
        </row>
        <row r="965">
          <cell r="B965" t="str">
            <v>AM 22060069</v>
          </cell>
        </row>
        <row r="966">
          <cell r="B966" t="str">
            <v>AM 22060070</v>
          </cell>
        </row>
        <row r="967">
          <cell r="B967" t="str">
            <v>AM 22060071</v>
          </cell>
        </row>
        <row r="968">
          <cell r="B968" t="str">
            <v>AM 22060072</v>
          </cell>
        </row>
        <row r="969">
          <cell r="B969" t="str">
            <v>AM 22060073</v>
          </cell>
        </row>
        <row r="970">
          <cell r="B970" t="str">
            <v>AM 22060074</v>
          </cell>
        </row>
        <row r="971">
          <cell r="B971" t="str">
            <v>AM 22060075</v>
          </cell>
        </row>
        <row r="972">
          <cell r="B972" t="str">
            <v>AM 22060076</v>
          </cell>
        </row>
        <row r="973">
          <cell r="B973" t="str">
            <v>AM 22060077</v>
          </cell>
        </row>
        <row r="974">
          <cell r="B974" t="str">
            <v>AM 22060078</v>
          </cell>
        </row>
        <row r="975">
          <cell r="B975" t="str">
            <v>AM 22060079</v>
          </cell>
        </row>
        <row r="976">
          <cell r="B976" t="str">
            <v>AM 22060080</v>
          </cell>
        </row>
        <row r="977">
          <cell r="B977" t="str">
            <v>AM 22060081</v>
          </cell>
        </row>
        <row r="978">
          <cell r="B978" t="str">
            <v>AM 22060082</v>
          </cell>
        </row>
        <row r="979">
          <cell r="B979" t="str">
            <v>AM 22060083</v>
          </cell>
        </row>
        <row r="980">
          <cell r="B980" t="str">
            <v>AM 22060084</v>
          </cell>
        </row>
        <row r="981">
          <cell r="B981" t="str">
            <v>AM 22060085</v>
          </cell>
        </row>
        <row r="982">
          <cell r="B982" t="str">
            <v>AM 22060086</v>
          </cell>
        </row>
        <row r="983">
          <cell r="B983" t="str">
            <v>AM 22060087</v>
          </cell>
        </row>
        <row r="984">
          <cell r="B984" t="str">
            <v>AM 22060088</v>
          </cell>
        </row>
        <row r="985">
          <cell r="B985" t="str">
            <v>AM 22060089</v>
          </cell>
        </row>
        <row r="986">
          <cell r="B986" t="str">
            <v>AM 22060090</v>
          </cell>
        </row>
        <row r="987">
          <cell r="B987" t="str">
            <v>AM 22060091</v>
          </cell>
        </row>
        <row r="988">
          <cell r="B988" t="str">
            <v>AM 22060092</v>
          </cell>
        </row>
        <row r="989">
          <cell r="B989" t="str">
            <v>AM 22060093</v>
          </cell>
        </row>
        <row r="990">
          <cell r="B990" t="str">
            <v>AM 22060094</v>
          </cell>
        </row>
        <row r="991">
          <cell r="B991" t="str">
            <v>AM 22060095</v>
          </cell>
        </row>
        <row r="992">
          <cell r="B992" t="str">
            <v>AM 22060096</v>
          </cell>
        </row>
        <row r="993">
          <cell r="B993" t="str">
            <v>AM 22060097</v>
          </cell>
        </row>
        <row r="994">
          <cell r="B994" t="str">
            <v>AM 22060098</v>
          </cell>
        </row>
        <row r="995">
          <cell r="B995" t="str">
            <v>AM 22060099</v>
          </cell>
        </row>
        <row r="996">
          <cell r="B996" t="str">
            <v>AM 22060100</v>
          </cell>
        </row>
        <row r="997">
          <cell r="B997" t="str">
            <v>AM 22060101</v>
          </cell>
        </row>
        <row r="998">
          <cell r="B998" t="str">
            <v>AM 22060102</v>
          </cell>
        </row>
        <row r="999">
          <cell r="B999" t="str">
            <v>AM 22060103</v>
          </cell>
        </row>
        <row r="1000">
          <cell r="B1000" t="str">
            <v>AM 22060104</v>
          </cell>
        </row>
        <row r="1001">
          <cell r="B1001" t="str">
            <v>AM 22060105</v>
          </cell>
        </row>
        <row r="1002">
          <cell r="B1002" t="str">
            <v>AM 22060106</v>
          </cell>
        </row>
        <row r="1003">
          <cell r="B1003" t="str">
            <v>AM 22060107</v>
          </cell>
        </row>
        <row r="1004">
          <cell r="B1004" t="str">
            <v>AM 22060108</v>
          </cell>
        </row>
        <row r="1005">
          <cell r="B1005" t="str">
            <v>AM 22060109</v>
          </cell>
        </row>
        <row r="1006">
          <cell r="B1006" t="str">
            <v>AM 22060110</v>
          </cell>
        </row>
        <row r="1007">
          <cell r="B1007" t="str">
            <v>AM 22060111</v>
          </cell>
        </row>
        <row r="1008">
          <cell r="B1008" t="str">
            <v>AM 22060112</v>
          </cell>
        </row>
        <row r="1009">
          <cell r="B1009" t="str">
            <v>AM 22060113</v>
          </cell>
        </row>
        <row r="1010">
          <cell r="B1010" t="str">
            <v>AM 22060114</v>
          </cell>
        </row>
        <row r="1011">
          <cell r="B1011" t="str">
            <v>AM 22060115</v>
          </cell>
        </row>
        <row r="1012">
          <cell r="B1012" t="str">
            <v>AM 22060116</v>
          </cell>
        </row>
        <row r="1013">
          <cell r="B1013" t="str">
            <v>AM 22060117</v>
          </cell>
        </row>
        <row r="1014">
          <cell r="B1014" t="str">
            <v>AM 22060118</v>
          </cell>
        </row>
        <row r="1015">
          <cell r="B1015" t="str">
            <v>AM 22060119</v>
          </cell>
        </row>
        <row r="1016">
          <cell r="B1016" t="str">
            <v>AM 22060120</v>
          </cell>
        </row>
        <row r="1017">
          <cell r="B1017" t="str">
            <v>AM 22060121</v>
          </cell>
        </row>
        <row r="1018">
          <cell r="B1018" t="str">
            <v>AM 22060122</v>
          </cell>
        </row>
        <row r="1019">
          <cell r="B1019" t="str">
            <v>AM 22060123</v>
          </cell>
        </row>
        <row r="1020">
          <cell r="B1020" t="str">
            <v>AM 22060124</v>
          </cell>
        </row>
        <row r="1021">
          <cell r="B1021" t="str">
            <v>AM 22060125</v>
          </cell>
        </row>
        <row r="1022">
          <cell r="B1022" t="str">
            <v>AM 22060126</v>
          </cell>
        </row>
        <row r="1023">
          <cell r="B1023" t="str">
            <v>AM 22060127</v>
          </cell>
        </row>
        <row r="1024">
          <cell r="B1024" t="str">
            <v>AM 22060128</v>
          </cell>
        </row>
        <row r="1025">
          <cell r="B1025" t="str">
            <v>AM 22060129</v>
          </cell>
        </row>
        <row r="1026">
          <cell r="B1026" t="str">
            <v>AM 22060130</v>
          </cell>
        </row>
        <row r="1027">
          <cell r="B1027" t="str">
            <v>AM 22060131</v>
          </cell>
        </row>
        <row r="1028">
          <cell r="B1028" t="str">
            <v>AM 22060132</v>
          </cell>
        </row>
        <row r="1029">
          <cell r="B1029" t="str">
            <v>AM 22060133</v>
          </cell>
        </row>
        <row r="1030">
          <cell r="B1030" t="str">
            <v>AM 22060134</v>
          </cell>
        </row>
        <row r="1031">
          <cell r="B1031" t="str">
            <v>AM 22060135</v>
          </cell>
        </row>
        <row r="1032">
          <cell r="B1032" t="str">
            <v>AM 22060136</v>
          </cell>
        </row>
        <row r="1033">
          <cell r="B1033" t="str">
            <v>AM 22060137</v>
          </cell>
        </row>
        <row r="1034">
          <cell r="B1034" t="str">
            <v>AM 22060138</v>
          </cell>
        </row>
        <row r="1035">
          <cell r="B1035" t="str">
            <v>AM 22060139</v>
          </cell>
        </row>
        <row r="1036">
          <cell r="B1036" t="str">
            <v>AM 22060140</v>
          </cell>
        </row>
        <row r="1037">
          <cell r="B1037" t="str">
            <v>AM 22060141</v>
          </cell>
        </row>
        <row r="1038">
          <cell r="B1038" t="str">
            <v>AM 22060142</v>
          </cell>
        </row>
        <row r="1039">
          <cell r="B1039" t="str">
            <v>AM 22060143</v>
          </cell>
        </row>
        <row r="1040">
          <cell r="B1040" t="str">
            <v>AM 22060144</v>
          </cell>
        </row>
        <row r="1041">
          <cell r="B1041" t="str">
            <v>AM 22060145</v>
          </cell>
        </row>
        <row r="1042">
          <cell r="B1042" t="str">
            <v>AM 22060146</v>
          </cell>
        </row>
        <row r="1043">
          <cell r="B1043" t="str">
            <v>AM 22060147</v>
          </cell>
        </row>
        <row r="1044">
          <cell r="B1044" t="str">
            <v>AM 22060148</v>
          </cell>
        </row>
        <row r="1045">
          <cell r="B1045" t="str">
            <v>AM 22060149</v>
          </cell>
        </row>
        <row r="1046">
          <cell r="B1046" t="str">
            <v>AM 22060150</v>
          </cell>
        </row>
        <row r="1047">
          <cell r="B1047" t="str">
            <v>AM 22060151</v>
          </cell>
        </row>
        <row r="1048">
          <cell r="B1048" t="str">
            <v>AM 22060152</v>
          </cell>
        </row>
        <row r="1049">
          <cell r="B1049" t="str">
            <v>AM 22060153</v>
          </cell>
        </row>
        <row r="1050">
          <cell r="B1050" t="str">
            <v>AM 22060154</v>
          </cell>
        </row>
        <row r="1051">
          <cell r="B1051" t="str">
            <v>AM 22060155</v>
          </cell>
        </row>
        <row r="1052">
          <cell r="B1052" t="str">
            <v>AM 22060156</v>
          </cell>
        </row>
        <row r="1053">
          <cell r="B1053" t="str">
            <v>AM 22060157</v>
          </cell>
        </row>
        <row r="1054">
          <cell r="B1054" t="str">
            <v>AM 22060158</v>
          </cell>
        </row>
        <row r="1055">
          <cell r="B1055" t="str">
            <v>AM 22060159</v>
          </cell>
        </row>
        <row r="1056">
          <cell r="B1056" t="str">
            <v>AM 22060160</v>
          </cell>
        </row>
        <row r="1057">
          <cell r="B1057" t="str">
            <v>AM 22060161</v>
          </cell>
        </row>
        <row r="1058">
          <cell r="B1058" t="str">
            <v>AM 22060162</v>
          </cell>
        </row>
        <row r="1059">
          <cell r="B1059" t="str">
            <v>AM 22060163</v>
          </cell>
        </row>
        <row r="1060">
          <cell r="B1060" t="str">
            <v>AM 22060164</v>
          </cell>
        </row>
        <row r="1061">
          <cell r="B1061" t="str">
            <v>AM 22060165</v>
          </cell>
        </row>
        <row r="1062">
          <cell r="B1062" t="str">
            <v>AM 22060166</v>
          </cell>
        </row>
        <row r="1063">
          <cell r="B1063" t="str">
            <v>AM 22060167</v>
          </cell>
        </row>
        <row r="1064">
          <cell r="B1064" t="str">
            <v>AM 22060168</v>
          </cell>
        </row>
        <row r="1065">
          <cell r="B1065" t="str">
            <v>AM 22060169</v>
          </cell>
        </row>
        <row r="1066">
          <cell r="B1066" t="str">
            <v>AM 22060170</v>
          </cell>
        </row>
        <row r="1067">
          <cell r="B1067" t="str">
            <v>AM 22060171</v>
          </cell>
        </row>
        <row r="1068">
          <cell r="B1068" t="str">
            <v>AM 22060172</v>
          </cell>
        </row>
        <row r="1069">
          <cell r="B1069" t="str">
            <v>AM 22060173</v>
          </cell>
        </row>
        <row r="1070">
          <cell r="B1070" t="str">
            <v>AM 22060174</v>
          </cell>
        </row>
        <row r="1071">
          <cell r="B1071" t="str">
            <v>AM 22060175</v>
          </cell>
        </row>
        <row r="1072">
          <cell r="B1072" t="str">
            <v>AM 22060176</v>
          </cell>
        </row>
        <row r="1073">
          <cell r="B1073" t="str">
            <v>AM 22060177</v>
          </cell>
        </row>
        <row r="1074">
          <cell r="B1074" t="str">
            <v>AM 22060178</v>
          </cell>
        </row>
        <row r="1075">
          <cell r="B1075" t="str">
            <v>AM 22060179</v>
          </cell>
        </row>
        <row r="1076">
          <cell r="B1076" t="str">
            <v>AM 22060180</v>
          </cell>
        </row>
        <row r="1077">
          <cell r="B1077" t="str">
            <v>AM 22060181</v>
          </cell>
        </row>
        <row r="1078">
          <cell r="B1078" t="str">
            <v>AM 22060182</v>
          </cell>
        </row>
        <row r="1079">
          <cell r="B1079" t="str">
            <v>AM 22060183</v>
          </cell>
        </row>
        <row r="1080">
          <cell r="B1080" t="str">
            <v>AM 22060184</v>
          </cell>
        </row>
        <row r="1081">
          <cell r="B1081" t="str">
            <v>AM 22060185</v>
          </cell>
        </row>
        <row r="1082">
          <cell r="B1082" t="str">
            <v>AM 22060186</v>
          </cell>
        </row>
        <row r="1083">
          <cell r="B1083" t="str">
            <v>AM 22060187</v>
          </cell>
        </row>
        <row r="1084">
          <cell r="B1084" t="str">
            <v>AM 22060188</v>
          </cell>
        </row>
        <row r="1085">
          <cell r="B1085" t="str">
            <v>AM 22060189</v>
          </cell>
        </row>
        <row r="1086">
          <cell r="B1086" t="str">
            <v>AM 22060190</v>
          </cell>
        </row>
        <row r="1087">
          <cell r="B1087" t="str">
            <v>AM 22060191</v>
          </cell>
        </row>
        <row r="1088">
          <cell r="B1088" t="str">
            <v>AM 22060192</v>
          </cell>
        </row>
        <row r="1089">
          <cell r="B1089" t="str">
            <v>AM 22060193</v>
          </cell>
        </row>
        <row r="1090">
          <cell r="B1090" t="str">
            <v>AM 22060194</v>
          </cell>
        </row>
        <row r="1091">
          <cell r="B1091" t="str">
            <v>AM 22060195</v>
          </cell>
        </row>
        <row r="1092">
          <cell r="B1092" t="str">
            <v>AM 22060196</v>
          </cell>
        </row>
        <row r="1093">
          <cell r="B1093" t="str">
            <v>AM 22060197</v>
          </cell>
        </row>
        <row r="1094">
          <cell r="B1094" t="str">
            <v>AM 22060198</v>
          </cell>
        </row>
        <row r="1095">
          <cell r="B1095" t="str">
            <v>AM 22060199</v>
          </cell>
        </row>
        <row r="1096">
          <cell r="B1096" t="str">
            <v>AM 22060200</v>
          </cell>
        </row>
        <row r="1097">
          <cell r="B1097" t="str">
            <v>AM 22060201</v>
          </cell>
        </row>
        <row r="1098">
          <cell r="B1098" t="str">
            <v>AM 22060202</v>
          </cell>
        </row>
        <row r="1099">
          <cell r="B1099" t="str">
            <v>AM 22060203</v>
          </cell>
        </row>
        <row r="1100">
          <cell r="B1100" t="str">
            <v>AM 22060204</v>
          </cell>
        </row>
        <row r="1101">
          <cell r="B1101" t="str">
            <v>AM 22060205</v>
          </cell>
        </row>
        <row r="1102">
          <cell r="B1102" t="str">
            <v>AM 22060206</v>
          </cell>
        </row>
        <row r="1103">
          <cell r="B1103" t="str">
            <v>AM 22060207</v>
          </cell>
        </row>
        <row r="1104">
          <cell r="B1104" t="str">
            <v>AM 22060208</v>
          </cell>
        </row>
        <row r="1105">
          <cell r="B1105" t="str">
            <v>AM 22060209</v>
          </cell>
        </row>
        <row r="1106">
          <cell r="B1106" t="str">
            <v>AM 22060210</v>
          </cell>
        </row>
        <row r="1107">
          <cell r="B1107" t="str">
            <v>AM 22060211</v>
          </cell>
        </row>
        <row r="1108">
          <cell r="B1108" t="str">
            <v>AM 22060212</v>
          </cell>
        </row>
        <row r="1109">
          <cell r="B1109" t="str">
            <v>AM 22060213</v>
          </cell>
        </row>
        <row r="1110">
          <cell r="B1110" t="str">
            <v>AM 22060214</v>
          </cell>
        </row>
        <row r="1111">
          <cell r="B1111" t="str">
            <v>AM 22060215</v>
          </cell>
        </row>
        <row r="1112">
          <cell r="B1112" t="str">
            <v>AM 22060216</v>
          </cell>
        </row>
        <row r="1113">
          <cell r="B1113" t="str">
            <v>AM 22060217</v>
          </cell>
        </row>
        <row r="1114">
          <cell r="B1114" t="str">
            <v>AM 22060218</v>
          </cell>
        </row>
        <row r="1115">
          <cell r="B1115" t="str">
            <v>AM 22060219</v>
          </cell>
        </row>
        <row r="1116">
          <cell r="B1116" t="str">
            <v>AM 22060220</v>
          </cell>
        </row>
        <row r="1117">
          <cell r="B1117" t="str">
            <v>AM 22060221</v>
          </cell>
        </row>
        <row r="1118">
          <cell r="B1118" t="str">
            <v>AM 22060222</v>
          </cell>
        </row>
        <row r="1119">
          <cell r="B1119" t="str">
            <v>AM 22060223</v>
          </cell>
        </row>
        <row r="1120">
          <cell r="B1120" t="str">
            <v>AM 22060224</v>
          </cell>
        </row>
        <row r="1121">
          <cell r="B1121" t="str">
            <v>AM 22060225</v>
          </cell>
        </row>
        <row r="1122">
          <cell r="B1122"/>
        </row>
        <row r="1123">
          <cell r="B1123" t="str">
            <v>TOTAL BULAN JUNI</v>
          </cell>
        </row>
        <row r="1124">
          <cell r="B1124" t="str">
            <v>JULI</v>
          </cell>
        </row>
        <row r="1125">
          <cell r="B1125" t="str">
            <v>AM 22060016</v>
          </cell>
        </row>
        <row r="1126">
          <cell r="B1126" t="str">
            <v>AM 22070001</v>
          </cell>
        </row>
        <row r="1127">
          <cell r="B1127" t="str">
            <v>AM 22070002</v>
          </cell>
        </row>
        <row r="1128">
          <cell r="B1128" t="str">
            <v>AM 22070003</v>
          </cell>
        </row>
        <row r="1129">
          <cell r="B1129" t="str">
            <v>AM 22070004</v>
          </cell>
        </row>
        <row r="1130">
          <cell r="B1130" t="str">
            <v>AM 22070005</v>
          </cell>
        </row>
        <row r="1131">
          <cell r="B1131" t="str">
            <v>AM 22070006</v>
          </cell>
        </row>
        <row r="1132">
          <cell r="B1132" t="str">
            <v>AM 22070007</v>
          </cell>
        </row>
        <row r="1133">
          <cell r="B1133" t="str">
            <v>AM 22070008</v>
          </cell>
        </row>
        <row r="1134">
          <cell r="B1134" t="str">
            <v>AM 22070009</v>
          </cell>
        </row>
        <row r="1135">
          <cell r="B1135" t="str">
            <v>AM 22070010</v>
          </cell>
        </row>
        <row r="1136">
          <cell r="B1136" t="str">
            <v>AM 22070011</v>
          </cell>
        </row>
        <row r="1137">
          <cell r="B1137" t="str">
            <v>AM 22070012</v>
          </cell>
        </row>
        <row r="1138">
          <cell r="B1138" t="str">
            <v>AM 22070013</v>
          </cell>
        </row>
        <row r="1139">
          <cell r="B1139" t="str">
            <v>AM 22070014</v>
          </cell>
        </row>
        <row r="1140">
          <cell r="B1140" t="str">
            <v>AM 22070015</v>
          </cell>
        </row>
        <row r="1141">
          <cell r="B1141" t="str">
            <v>AM 22070016</v>
          </cell>
        </row>
        <row r="1142">
          <cell r="B1142" t="str">
            <v>AM 22070017</v>
          </cell>
        </row>
        <row r="1143">
          <cell r="B1143" t="str">
            <v>AM 22070018</v>
          </cell>
        </row>
        <row r="1144">
          <cell r="B1144" t="str">
            <v>AM 22070019</v>
          </cell>
        </row>
        <row r="1145">
          <cell r="B1145" t="str">
            <v>AM 22070020</v>
          </cell>
        </row>
        <row r="1146">
          <cell r="B1146" t="str">
            <v>AM 22070021</v>
          </cell>
        </row>
        <row r="1147">
          <cell r="B1147" t="str">
            <v>AM 22070022</v>
          </cell>
        </row>
        <row r="1148">
          <cell r="B1148" t="str">
            <v>AM 22070023</v>
          </cell>
        </row>
        <row r="1149">
          <cell r="B1149" t="str">
            <v>AM 22070024</v>
          </cell>
        </row>
        <row r="1150">
          <cell r="B1150" t="str">
            <v>AM 22070025</v>
          </cell>
        </row>
        <row r="1151">
          <cell r="B1151" t="str">
            <v>AM 22070026</v>
          </cell>
        </row>
        <row r="1152">
          <cell r="B1152" t="str">
            <v>AM 22070027</v>
          </cell>
        </row>
        <row r="1153">
          <cell r="B1153" t="str">
            <v>AM 22070028</v>
          </cell>
        </row>
        <row r="1154">
          <cell r="B1154" t="str">
            <v>AM 22070029</v>
          </cell>
        </row>
        <row r="1155">
          <cell r="B1155" t="str">
            <v>AM 22070030</v>
          </cell>
        </row>
        <row r="1156">
          <cell r="B1156" t="str">
            <v>AM 22070031</v>
          </cell>
        </row>
        <row r="1157">
          <cell r="B1157" t="str">
            <v>AM 22070032</v>
          </cell>
        </row>
        <row r="1158">
          <cell r="B1158" t="str">
            <v>AM 22070033</v>
          </cell>
        </row>
        <row r="1159">
          <cell r="B1159" t="str">
            <v>AM 22070034</v>
          </cell>
        </row>
        <row r="1160">
          <cell r="B1160" t="str">
            <v>AM 22070035</v>
          </cell>
        </row>
        <row r="1161">
          <cell r="B1161" t="str">
            <v>AM 22070036</v>
          </cell>
        </row>
        <row r="1162">
          <cell r="B1162" t="str">
            <v>AM 22070037</v>
          </cell>
        </row>
        <row r="1163">
          <cell r="B1163" t="str">
            <v>AM 22070038</v>
          </cell>
        </row>
        <row r="1164">
          <cell r="B1164" t="str">
            <v>AM 22070039</v>
          </cell>
        </row>
        <row r="1165">
          <cell r="B1165" t="str">
            <v>AM 22070040</v>
          </cell>
        </row>
        <row r="1166">
          <cell r="B1166" t="str">
            <v>AM 22070041</v>
          </cell>
        </row>
        <row r="1167">
          <cell r="B1167" t="str">
            <v>AM 22070042</v>
          </cell>
        </row>
        <row r="1168">
          <cell r="B1168" t="str">
            <v>AM 22070043</v>
          </cell>
        </row>
        <row r="1169">
          <cell r="B1169" t="str">
            <v>AM 22070044</v>
          </cell>
        </row>
        <row r="1170">
          <cell r="B1170" t="str">
            <v>AM 22070045</v>
          </cell>
        </row>
        <row r="1171">
          <cell r="B1171" t="str">
            <v>AM 22070046</v>
          </cell>
        </row>
        <row r="1172">
          <cell r="B1172" t="str">
            <v>AM 22070047</v>
          </cell>
        </row>
        <row r="1173">
          <cell r="B1173" t="str">
            <v>AM 22070048</v>
          </cell>
        </row>
        <row r="1174">
          <cell r="B1174" t="str">
            <v>AM 22070049</v>
          </cell>
        </row>
        <row r="1175">
          <cell r="B1175" t="str">
            <v>AM 22070050</v>
          </cell>
        </row>
        <row r="1176">
          <cell r="B1176" t="str">
            <v>AM 22070051</v>
          </cell>
        </row>
        <row r="1177">
          <cell r="B1177" t="str">
            <v>AM 22070052</v>
          </cell>
        </row>
        <row r="1178">
          <cell r="B1178" t="str">
            <v>AM 22070053</v>
          </cell>
        </row>
        <row r="1179">
          <cell r="B1179" t="str">
            <v>AM 22070054</v>
          </cell>
        </row>
        <row r="1180">
          <cell r="B1180" t="str">
            <v>AM 22070055</v>
          </cell>
        </row>
        <row r="1181">
          <cell r="B1181" t="str">
            <v>AM 22070056</v>
          </cell>
        </row>
        <row r="1182">
          <cell r="B1182" t="str">
            <v>AM 22070057</v>
          </cell>
        </row>
        <row r="1183">
          <cell r="B1183" t="str">
            <v>AM 22070058</v>
          </cell>
        </row>
        <row r="1184">
          <cell r="B1184" t="str">
            <v>AM 22070059</v>
          </cell>
        </row>
        <row r="1185">
          <cell r="B1185" t="str">
            <v>AM 22070060</v>
          </cell>
        </row>
        <row r="1186">
          <cell r="B1186" t="str">
            <v>AM 22070061</v>
          </cell>
        </row>
        <row r="1187">
          <cell r="B1187" t="str">
            <v>AM 22070062</v>
          </cell>
        </row>
        <row r="1188">
          <cell r="B1188" t="str">
            <v>AM 22070063</v>
          </cell>
        </row>
        <row r="1189">
          <cell r="B1189" t="str">
            <v>AM 22070064</v>
          </cell>
        </row>
        <row r="1190">
          <cell r="B1190" t="str">
            <v>AM 22070065</v>
          </cell>
        </row>
        <row r="1191">
          <cell r="B1191" t="str">
            <v>AM 22070066</v>
          </cell>
        </row>
        <row r="1192">
          <cell r="B1192" t="str">
            <v>AM 22070067</v>
          </cell>
        </row>
        <row r="1193">
          <cell r="B1193" t="str">
            <v>AM 22070068</v>
          </cell>
        </row>
        <row r="1194">
          <cell r="B1194" t="str">
            <v>AM 22070069</v>
          </cell>
        </row>
        <row r="1195">
          <cell r="B1195" t="str">
            <v>AM 22070070</v>
          </cell>
        </row>
        <row r="1196">
          <cell r="B1196" t="str">
            <v>AM 22070071</v>
          </cell>
        </row>
        <row r="1197">
          <cell r="B1197" t="str">
            <v>AM 22070072</v>
          </cell>
        </row>
        <row r="1198">
          <cell r="B1198" t="str">
            <v>AM 22070073</v>
          </cell>
        </row>
        <row r="1199">
          <cell r="B1199" t="str">
            <v>AM 22070074</v>
          </cell>
        </row>
        <row r="1200">
          <cell r="B1200" t="str">
            <v>AM 22070075</v>
          </cell>
        </row>
        <row r="1201">
          <cell r="B1201" t="str">
            <v>AM 22070076</v>
          </cell>
        </row>
        <row r="1202">
          <cell r="B1202" t="str">
            <v>AM 22070077</v>
          </cell>
        </row>
        <row r="1203">
          <cell r="B1203" t="str">
            <v>AM 22070078</v>
          </cell>
        </row>
        <row r="1204">
          <cell r="B1204" t="str">
            <v>AM 22070079</v>
          </cell>
        </row>
        <row r="1205">
          <cell r="B1205" t="str">
            <v>AM 22070080</v>
          </cell>
        </row>
        <row r="1206">
          <cell r="B1206" t="str">
            <v>AM 22070081</v>
          </cell>
        </row>
        <row r="1207">
          <cell r="B1207" t="str">
            <v>AM 22070082</v>
          </cell>
        </row>
        <row r="1208">
          <cell r="B1208" t="str">
            <v>AM 22070083</v>
          </cell>
        </row>
        <row r="1209">
          <cell r="B1209" t="str">
            <v>AM 22070084</v>
          </cell>
        </row>
        <row r="1210">
          <cell r="B1210" t="str">
            <v>AM 22070085</v>
          </cell>
        </row>
        <row r="1211">
          <cell r="B1211" t="str">
            <v>AM 22070086</v>
          </cell>
        </row>
        <row r="1212">
          <cell r="B1212" t="str">
            <v>AM 22070087</v>
          </cell>
        </row>
        <row r="1213">
          <cell r="B1213" t="str">
            <v>AM 22070088</v>
          </cell>
        </row>
        <row r="1214">
          <cell r="B1214" t="str">
            <v>AM 22070089</v>
          </cell>
        </row>
        <row r="1215">
          <cell r="B1215" t="str">
            <v>AM 22070090</v>
          </cell>
        </row>
        <row r="1216">
          <cell r="B1216" t="str">
            <v>AM 22070091</v>
          </cell>
        </row>
        <row r="1217">
          <cell r="B1217" t="str">
            <v>AM 22070092</v>
          </cell>
        </row>
        <row r="1218">
          <cell r="B1218" t="str">
            <v>AM 22070093</v>
          </cell>
        </row>
        <row r="1219">
          <cell r="B1219" t="str">
            <v>AM 22070094</v>
          </cell>
        </row>
        <row r="1220">
          <cell r="B1220" t="str">
            <v>AM 22070095</v>
          </cell>
        </row>
        <row r="1221">
          <cell r="B1221" t="str">
            <v>AM 22070096</v>
          </cell>
        </row>
        <row r="1222">
          <cell r="B1222" t="str">
            <v>AM 22070097</v>
          </cell>
        </row>
        <row r="1223">
          <cell r="B1223" t="str">
            <v>AM 22070098</v>
          </cell>
        </row>
        <row r="1224">
          <cell r="B1224" t="str">
            <v>AM 22070099</v>
          </cell>
        </row>
        <row r="1225">
          <cell r="B1225" t="str">
            <v>AM 22070100</v>
          </cell>
        </row>
        <row r="1226">
          <cell r="B1226" t="str">
            <v>AM 22070101</v>
          </cell>
        </row>
        <row r="1227">
          <cell r="B1227" t="str">
            <v>AM 22070102</v>
          </cell>
        </row>
        <row r="1228">
          <cell r="B1228" t="str">
            <v>AM 22070103</v>
          </cell>
        </row>
        <row r="1229">
          <cell r="B1229" t="str">
            <v>AM 22070104</v>
          </cell>
        </row>
        <row r="1230">
          <cell r="B1230" t="str">
            <v>AM 22070105</v>
          </cell>
        </row>
        <row r="1231">
          <cell r="B1231" t="str">
            <v>AM 22070106</v>
          </cell>
        </row>
        <row r="1232">
          <cell r="B1232" t="str">
            <v>AM 22070107</v>
          </cell>
        </row>
        <row r="1233">
          <cell r="B1233" t="str">
            <v>AM 22070108</v>
          </cell>
        </row>
        <row r="1234">
          <cell r="B1234" t="str">
            <v>AM 22070109</v>
          </cell>
        </row>
        <row r="1235">
          <cell r="B1235" t="str">
            <v>AM 22070110</v>
          </cell>
        </row>
        <row r="1236">
          <cell r="B1236" t="str">
            <v>AM 22070111</v>
          </cell>
        </row>
        <row r="1237">
          <cell r="B1237" t="str">
            <v>AM 22070112</v>
          </cell>
        </row>
        <row r="1238">
          <cell r="B1238" t="str">
            <v>AM 22070113</v>
          </cell>
        </row>
        <row r="1239">
          <cell r="B1239" t="str">
            <v>AM 22070114</v>
          </cell>
        </row>
        <row r="1240">
          <cell r="B1240" t="str">
            <v>AM 22070115</v>
          </cell>
        </row>
        <row r="1241">
          <cell r="B1241" t="str">
            <v>AM 22070116</v>
          </cell>
        </row>
        <row r="1242">
          <cell r="B1242" t="str">
            <v>AM 22070117</v>
          </cell>
        </row>
        <row r="1243">
          <cell r="B1243" t="str">
            <v>AM 22070118</v>
          </cell>
        </row>
        <row r="1244">
          <cell r="B1244" t="str">
            <v>AM 22070119</v>
          </cell>
        </row>
        <row r="1245">
          <cell r="B1245" t="str">
            <v>AM 22070120</v>
          </cell>
        </row>
        <row r="1246">
          <cell r="B1246" t="str">
            <v>AM 22070121</v>
          </cell>
        </row>
        <row r="1247">
          <cell r="B1247" t="str">
            <v>AM 22070122</v>
          </cell>
        </row>
        <row r="1248">
          <cell r="B1248" t="str">
            <v>AM 22070123</v>
          </cell>
        </row>
        <row r="1249">
          <cell r="B1249" t="str">
            <v>AM 22070124</v>
          </cell>
        </row>
        <row r="1250">
          <cell r="B1250" t="str">
            <v>AM 22070125</v>
          </cell>
        </row>
        <row r="1251">
          <cell r="B1251" t="str">
            <v>AM 22070126</v>
          </cell>
        </row>
        <row r="1252">
          <cell r="B1252" t="str">
            <v>AM 22070127</v>
          </cell>
        </row>
        <row r="1253">
          <cell r="B1253" t="str">
            <v>AM 22070128</v>
          </cell>
        </row>
        <row r="1254">
          <cell r="B1254" t="str">
            <v>AM 22070129</v>
          </cell>
        </row>
        <row r="1255">
          <cell r="B1255" t="str">
            <v>AM 22070130</v>
          </cell>
        </row>
        <row r="1256">
          <cell r="B1256" t="str">
            <v>AM 22070131</v>
          </cell>
        </row>
        <row r="1257">
          <cell r="B1257" t="str">
            <v>AM 22070132</v>
          </cell>
        </row>
        <row r="1258">
          <cell r="B1258" t="str">
            <v>AM 22070133</v>
          </cell>
        </row>
        <row r="1259">
          <cell r="B1259" t="str">
            <v>AM 22070134</v>
          </cell>
        </row>
        <row r="1260">
          <cell r="B1260" t="str">
            <v>AM 22070135</v>
          </cell>
        </row>
        <row r="1261">
          <cell r="B1261" t="str">
            <v>AM 22070136</v>
          </cell>
        </row>
        <row r="1262">
          <cell r="B1262" t="str">
            <v>AM 22070137</v>
          </cell>
        </row>
        <row r="1263">
          <cell r="B1263" t="str">
            <v>AM 22070138</v>
          </cell>
        </row>
        <row r="1264">
          <cell r="B1264" t="str">
            <v>AM 22070139</v>
          </cell>
        </row>
        <row r="1265">
          <cell r="B1265" t="str">
            <v>AM 22070140</v>
          </cell>
        </row>
        <row r="1266">
          <cell r="B1266" t="str">
            <v>AM 22070141</v>
          </cell>
        </row>
        <row r="1267">
          <cell r="B1267" t="str">
            <v>AM 22070142</v>
          </cell>
        </row>
        <row r="1268">
          <cell r="B1268" t="str">
            <v>AM 22070143</v>
          </cell>
        </row>
        <row r="1269">
          <cell r="B1269" t="str">
            <v>AM 22070144</v>
          </cell>
        </row>
        <row r="1270">
          <cell r="B1270" t="str">
            <v>AM 22070145</v>
          </cell>
        </row>
        <row r="1271">
          <cell r="B1271" t="str">
            <v>AM 22070146</v>
          </cell>
        </row>
        <row r="1272">
          <cell r="B1272" t="str">
            <v>AM 22070147</v>
          </cell>
        </row>
        <row r="1273">
          <cell r="B1273" t="str">
            <v>AM 22070148</v>
          </cell>
        </row>
        <row r="1274">
          <cell r="B1274" t="str">
            <v>AM 22070149</v>
          </cell>
        </row>
        <row r="1275">
          <cell r="B1275" t="str">
            <v>AM 22070150</v>
          </cell>
        </row>
        <row r="1276">
          <cell r="B1276" t="str">
            <v>AM 22070151</v>
          </cell>
        </row>
        <row r="1277">
          <cell r="B1277" t="str">
            <v>AM 22070152</v>
          </cell>
        </row>
        <row r="1278">
          <cell r="B1278" t="str">
            <v>AM 22070153</v>
          </cell>
        </row>
        <row r="1279">
          <cell r="B1279" t="str">
            <v>AM 22070154</v>
          </cell>
        </row>
        <row r="1280">
          <cell r="B1280" t="str">
            <v>AM 22070155</v>
          </cell>
        </row>
        <row r="1281">
          <cell r="B1281" t="str">
            <v>AM 22070156</v>
          </cell>
        </row>
        <row r="1282">
          <cell r="B1282" t="str">
            <v>AM 22070157</v>
          </cell>
        </row>
        <row r="1283">
          <cell r="B1283" t="str">
            <v>AM 22070158</v>
          </cell>
        </row>
        <row r="1284">
          <cell r="B1284" t="str">
            <v>AM 22070159</v>
          </cell>
        </row>
        <row r="1285">
          <cell r="B1285" t="str">
            <v>AM 22070160</v>
          </cell>
        </row>
        <row r="1286">
          <cell r="B1286" t="str">
            <v>AM 22070161</v>
          </cell>
        </row>
        <row r="1287">
          <cell r="B1287" t="str">
            <v>AM 22070162</v>
          </cell>
        </row>
        <row r="1288">
          <cell r="B1288" t="str">
            <v>AM 22070163</v>
          </cell>
        </row>
        <row r="1289">
          <cell r="B1289" t="str">
            <v>AM 22070164</v>
          </cell>
        </row>
        <row r="1290">
          <cell r="B1290" t="str">
            <v>AM 22070165</v>
          </cell>
        </row>
        <row r="1291">
          <cell r="B1291" t="str">
            <v>AM 22070166</v>
          </cell>
        </row>
        <row r="1292">
          <cell r="B1292" t="str">
            <v>AM 22070167</v>
          </cell>
        </row>
        <row r="1293">
          <cell r="B1293" t="str">
            <v>AM 22070168</v>
          </cell>
        </row>
        <row r="1294">
          <cell r="B1294" t="str">
            <v>AM 22070169</v>
          </cell>
        </row>
        <row r="1295">
          <cell r="B1295" t="str">
            <v>AM 22070170</v>
          </cell>
        </row>
        <row r="1296">
          <cell r="B1296" t="str">
            <v>AM 22070171</v>
          </cell>
        </row>
        <row r="1297">
          <cell r="B1297" t="str">
            <v>AM 22070172</v>
          </cell>
        </row>
        <row r="1298">
          <cell r="B1298" t="str">
            <v>AM 22070173</v>
          </cell>
        </row>
        <row r="1299">
          <cell r="B1299" t="str">
            <v>AM 22070174</v>
          </cell>
        </row>
        <row r="1300">
          <cell r="B1300" t="str">
            <v>AM 22070175</v>
          </cell>
        </row>
        <row r="1301">
          <cell r="B1301" t="str">
            <v>AM 22070176</v>
          </cell>
        </row>
        <row r="1302">
          <cell r="B1302" t="str">
            <v>AM 22070177</v>
          </cell>
        </row>
        <row r="1303">
          <cell r="B1303" t="str">
            <v>AM 22070178</v>
          </cell>
        </row>
        <row r="1304">
          <cell r="B1304" t="str">
            <v>AM 22070179</v>
          </cell>
        </row>
        <row r="1305">
          <cell r="B1305" t="str">
            <v>AM 22070180</v>
          </cell>
        </row>
        <row r="1306">
          <cell r="B1306" t="str">
            <v>AM 22070181</v>
          </cell>
        </row>
        <row r="1307">
          <cell r="B1307" t="str">
            <v>AM 22070182</v>
          </cell>
        </row>
        <row r="1308">
          <cell r="B1308" t="str">
            <v>AM 22070183</v>
          </cell>
        </row>
        <row r="1309">
          <cell r="B1309" t="str">
            <v>AM 22070184</v>
          </cell>
        </row>
        <row r="1310">
          <cell r="B1310" t="str">
            <v>AM 22070185</v>
          </cell>
        </row>
        <row r="1311">
          <cell r="B1311" t="str">
            <v>AM 22070186</v>
          </cell>
        </row>
        <row r="1312">
          <cell r="B1312" t="str">
            <v>AM 22070187</v>
          </cell>
        </row>
        <row r="1313">
          <cell r="B1313" t="str">
            <v>AM 22070188</v>
          </cell>
        </row>
        <row r="1314">
          <cell r="B1314" t="str">
            <v>AM 22070189</v>
          </cell>
        </row>
        <row r="1315">
          <cell r="B1315" t="str">
            <v>AM 22070190</v>
          </cell>
        </row>
        <row r="1316">
          <cell r="B1316" t="str">
            <v>AM 22070191</v>
          </cell>
        </row>
        <row r="1317">
          <cell r="B1317" t="str">
            <v>AM 22070192</v>
          </cell>
        </row>
        <row r="1318">
          <cell r="B1318" t="str">
            <v>AM 22070193</v>
          </cell>
        </row>
        <row r="1319">
          <cell r="B1319" t="str">
            <v>AM 22070194</v>
          </cell>
        </row>
        <row r="1320">
          <cell r="B1320" t="str">
            <v>AM 22070195</v>
          </cell>
        </row>
        <row r="1321">
          <cell r="B1321" t="str">
            <v>AM 22070196</v>
          </cell>
        </row>
        <row r="1322">
          <cell r="B1322" t="str">
            <v>AM 22070197</v>
          </cell>
        </row>
        <row r="1323">
          <cell r="B1323" t="str">
            <v>AM 22070198</v>
          </cell>
        </row>
        <row r="1324">
          <cell r="B1324" t="str">
            <v>AM 22070199</v>
          </cell>
        </row>
        <row r="1325">
          <cell r="B1325" t="str">
            <v>AM 22070200</v>
          </cell>
        </row>
        <row r="1326">
          <cell r="B1326" t="str">
            <v>AM 22070201</v>
          </cell>
        </row>
        <row r="1327">
          <cell r="B1327" t="str">
            <v>AM 22070202</v>
          </cell>
        </row>
        <row r="1328">
          <cell r="B1328" t="str">
            <v>AM 22070203</v>
          </cell>
        </row>
        <row r="1329">
          <cell r="B1329" t="str">
            <v>AM 22070204</v>
          </cell>
        </row>
        <row r="1330">
          <cell r="B1330" t="str">
            <v>AM 22070205</v>
          </cell>
        </row>
        <row r="1331">
          <cell r="B1331" t="str">
            <v>AM 22070206</v>
          </cell>
        </row>
        <row r="1332">
          <cell r="B1332" t="str">
            <v>AM 22070207</v>
          </cell>
        </row>
        <row r="1333">
          <cell r="B1333" t="str">
            <v>AM 22070208</v>
          </cell>
        </row>
        <row r="1334">
          <cell r="B1334" t="str">
            <v>AM 22070209</v>
          </cell>
        </row>
        <row r="1335">
          <cell r="B1335" t="str">
            <v>AM 22070210</v>
          </cell>
        </row>
        <row r="1336">
          <cell r="B1336" t="str">
            <v>AM 22070211</v>
          </cell>
        </row>
        <row r="1337">
          <cell r="B1337" t="str">
            <v>AM 22070212</v>
          </cell>
        </row>
        <row r="1338">
          <cell r="B1338" t="str">
            <v>AM 22070213</v>
          </cell>
        </row>
        <row r="1339">
          <cell r="B1339" t="str">
            <v>AM 22070214</v>
          </cell>
        </row>
        <row r="1340">
          <cell r="B1340" t="str">
            <v>AM 22070215</v>
          </cell>
        </row>
        <row r="1341">
          <cell r="B1341" t="str">
            <v>AM 22070216</v>
          </cell>
        </row>
        <row r="1342">
          <cell r="B1342" t="str">
            <v>AM 22070217</v>
          </cell>
        </row>
        <row r="1343">
          <cell r="B1343" t="str">
            <v>AM 22070218</v>
          </cell>
        </row>
        <row r="1344">
          <cell r="B1344" t="str">
            <v>AM 22070219</v>
          </cell>
        </row>
        <row r="1345">
          <cell r="B1345" t="str">
            <v>AM 22070220</v>
          </cell>
        </row>
        <row r="1346">
          <cell r="B1346" t="str">
            <v>AM 22070221</v>
          </cell>
        </row>
        <row r="1347">
          <cell r="B1347"/>
        </row>
        <row r="1348">
          <cell r="B1348" t="str">
            <v>TOTAL BULAN JULI</v>
          </cell>
        </row>
        <row r="1349">
          <cell r="B1349" t="str">
            <v>AGUSTUS</v>
          </cell>
        </row>
        <row r="1350">
          <cell r="B1350" t="str">
            <v>AM 22080001</v>
          </cell>
        </row>
        <row r="1351">
          <cell r="B1351" t="str">
            <v>AM 22080002</v>
          </cell>
        </row>
        <row r="1352">
          <cell r="B1352" t="str">
            <v>AM 22080003</v>
          </cell>
        </row>
        <row r="1353">
          <cell r="B1353" t="str">
            <v>AM 22080004</v>
          </cell>
        </row>
        <row r="1354">
          <cell r="B1354" t="str">
            <v>AM 22080005</v>
          </cell>
        </row>
        <row r="1355">
          <cell r="B1355" t="str">
            <v>AM 22080006</v>
          </cell>
        </row>
        <row r="1356">
          <cell r="B1356" t="str">
            <v>AM 22080007</v>
          </cell>
        </row>
        <row r="1357">
          <cell r="B1357" t="str">
            <v>AM 22080008</v>
          </cell>
        </row>
        <row r="1358">
          <cell r="B1358" t="str">
            <v>AM 22080009</v>
          </cell>
        </row>
        <row r="1359">
          <cell r="B1359" t="str">
            <v>AM 22080010</v>
          </cell>
        </row>
        <row r="1360">
          <cell r="B1360" t="str">
            <v>AM 22080011</v>
          </cell>
        </row>
        <row r="1361">
          <cell r="B1361" t="str">
            <v>AM 22080012</v>
          </cell>
        </row>
        <row r="1362">
          <cell r="B1362" t="str">
            <v>AM 22080013</v>
          </cell>
        </row>
        <row r="1363">
          <cell r="B1363" t="str">
            <v>AM 22080014</v>
          </cell>
        </row>
        <row r="1364">
          <cell r="B1364" t="str">
            <v>AM 22080015</v>
          </cell>
        </row>
        <row r="1365">
          <cell r="B1365" t="str">
            <v>AM 22080016</v>
          </cell>
        </row>
        <row r="1366">
          <cell r="B1366" t="str">
            <v>AM 22080017</v>
          </cell>
        </row>
        <row r="1367">
          <cell r="B1367" t="str">
            <v>AM 22080018</v>
          </cell>
        </row>
        <row r="1368">
          <cell r="B1368" t="str">
            <v>AM 22080019</v>
          </cell>
        </row>
        <row r="1369">
          <cell r="B1369" t="str">
            <v>AM 22080020</v>
          </cell>
        </row>
        <row r="1370">
          <cell r="B1370" t="str">
            <v>AM 22080021</v>
          </cell>
        </row>
        <row r="1371">
          <cell r="B1371" t="str">
            <v>AM 22080022</v>
          </cell>
        </row>
        <row r="1372">
          <cell r="B1372" t="str">
            <v>AM 22080023</v>
          </cell>
        </row>
        <row r="1373">
          <cell r="B1373" t="str">
            <v>AM 22080024</v>
          </cell>
        </row>
        <row r="1374">
          <cell r="B1374" t="str">
            <v>AM 22080025</v>
          </cell>
        </row>
        <row r="1375">
          <cell r="B1375" t="str">
            <v>AM 22080026</v>
          </cell>
        </row>
        <row r="1376">
          <cell r="B1376" t="str">
            <v>AM 22080027</v>
          </cell>
        </row>
        <row r="1377">
          <cell r="B1377" t="str">
            <v>AM 22080028</v>
          </cell>
        </row>
        <row r="1378">
          <cell r="B1378" t="str">
            <v>AM 22080029</v>
          </cell>
        </row>
        <row r="1379">
          <cell r="B1379" t="str">
            <v>AM 22080030</v>
          </cell>
        </row>
        <row r="1380">
          <cell r="B1380" t="str">
            <v>AM 22080031</v>
          </cell>
        </row>
        <row r="1381">
          <cell r="B1381" t="str">
            <v>AM 22080032</v>
          </cell>
        </row>
        <row r="1382">
          <cell r="B1382" t="str">
            <v>AM 22080034</v>
          </cell>
        </row>
        <row r="1383">
          <cell r="B1383" t="str">
            <v>AM 22080035</v>
          </cell>
        </row>
        <row r="1384">
          <cell r="B1384" t="str">
            <v>AM 22080036</v>
          </cell>
        </row>
        <row r="1385">
          <cell r="B1385" t="str">
            <v>AM 22080037</v>
          </cell>
        </row>
        <row r="1386">
          <cell r="B1386" t="str">
            <v>AM 22080038</v>
          </cell>
        </row>
        <row r="1387">
          <cell r="B1387" t="str">
            <v>AM 22080039</v>
          </cell>
        </row>
        <row r="1388">
          <cell r="B1388" t="str">
            <v>AM 22080040</v>
          </cell>
        </row>
        <row r="1389">
          <cell r="B1389" t="str">
            <v>AM 22080041</v>
          </cell>
        </row>
        <row r="1390">
          <cell r="B1390" t="str">
            <v>AM 22080042</v>
          </cell>
        </row>
        <row r="1391">
          <cell r="B1391" t="str">
            <v>AM 22080043</v>
          </cell>
        </row>
        <row r="1392">
          <cell r="B1392" t="str">
            <v>AM 22080044</v>
          </cell>
        </row>
        <row r="1393">
          <cell r="B1393" t="str">
            <v>AM 22080045</v>
          </cell>
        </row>
        <row r="1394">
          <cell r="B1394" t="str">
            <v>AM 22080046</v>
          </cell>
        </row>
        <row r="1395">
          <cell r="B1395" t="str">
            <v>AM 22080047</v>
          </cell>
        </row>
        <row r="1396">
          <cell r="B1396" t="str">
            <v>AM 22080048</v>
          </cell>
        </row>
        <row r="1397">
          <cell r="B1397" t="str">
            <v>AM 22080049</v>
          </cell>
        </row>
        <row r="1398">
          <cell r="B1398" t="str">
            <v>AM 22080050</v>
          </cell>
        </row>
        <row r="1399">
          <cell r="B1399" t="str">
            <v>AM 22080051</v>
          </cell>
        </row>
        <row r="1400">
          <cell r="B1400" t="str">
            <v>AM 22080052</v>
          </cell>
        </row>
        <row r="1401">
          <cell r="B1401" t="str">
            <v>AM 22080062</v>
          </cell>
        </row>
        <row r="1402">
          <cell r="B1402" t="str">
            <v>AM 22080053</v>
          </cell>
        </row>
        <row r="1403">
          <cell r="B1403" t="str">
            <v>AM 22080054</v>
          </cell>
        </row>
        <row r="1404">
          <cell r="B1404" t="str">
            <v>AM 22080055</v>
          </cell>
        </row>
        <row r="1405">
          <cell r="B1405" t="str">
            <v>AM 22080056</v>
          </cell>
        </row>
        <row r="1406">
          <cell r="B1406" t="str">
            <v>AM 22080057</v>
          </cell>
        </row>
        <row r="1407">
          <cell r="B1407" t="str">
            <v>AM 22080058</v>
          </cell>
        </row>
        <row r="1408">
          <cell r="B1408" t="str">
            <v>AM 22080059</v>
          </cell>
        </row>
        <row r="1409">
          <cell r="B1409" t="str">
            <v>AM 22080060</v>
          </cell>
        </row>
        <row r="1410">
          <cell r="B1410" t="str">
            <v>AM 22080061</v>
          </cell>
        </row>
        <row r="1411">
          <cell r="B1411" t="str">
            <v>AM 22080063</v>
          </cell>
        </row>
        <row r="1412">
          <cell r="B1412" t="str">
            <v>AM 22080064</v>
          </cell>
        </row>
        <row r="1413">
          <cell r="B1413" t="str">
            <v>AM 22080065</v>
          </cell>
        </row>
        <row r="1414">
          <cell r="B1414" t="str">
            <v>AM 22080066</v>
          </cell>
        </row>
        <row r="1415">
          <cell r="B1415" t="str">
            <v>AM 22080067</v>
          </cell>
        </row>
        <row r="1416">
          <cell r="B1416" t="str">
            <v>AM 22080068</v>
          </cell>
        </row>
        <row r="1417">
          <cell r="B1417" t="str">
            <v>AM 22080069</v>
          </cell>
        </row>
        <row r="1418">
          <cell r="B1418" t="str">
            <v>AM 22080070</v>
          </cell>
        </row>
        <row r="1419">
          <cell r="B1419" t="str">
            <v>AM 22080071</v>
          </cell>
        </row>
        <row r="1420">
          <cell r="B1420" t="str">
            <v>AM 22080072</v>
          </cell>
        </row>
        <row r="1421">
          <cell r="B1421" t="str">
            <v>AM 22080073</v>
          </cell>
        </row>
        <row r="1422">
          <cell r="B1422" t="str">
            <v>AM 22080074</v>
          </cell>
        </row>
        <row r="1423">
          <cell r="B1423" t="str">
            <v>AM 22080075</v>
          </cell>
        </row>
        <row r="1424">
          <cell r="B1424" t="str">
            <v>AM 22080076</v>
          </cell>
        </row>
        <row r="1425">
          <cell r="B1425" t="str">
            <v>AM 22080077</v>
          </cell>
        </row>
        <row r="1426">
          <cell r="B1426" t="str">
            <v>AM 22080078</v>
          </cell>
        </row>
        <row r="1427">
          <cell r="B1427" t="str">
            <v>AM 22080079</v>
          </cell>
        </row>
        <row r="1428">
          <cell r="B1428" t="str">
            <v>AM 22080080</v>
          </cell>
        </row>
        <row r="1429">
          <cell r="B1429" t="str">
            <v>AM 22080081</v>
          </cell>
        </row>
        <row r="1430">
          <cell r="B1430" t="str">
            <v>AM 22080082</v>
          </cell>
        </row>
        <row r="1431">
          <cell r="B1431" t="str">
            <v>AM 22080083</v>
          </cell>
        </row>
        <row r="1432">
          <cell r="B1432" t="str">
            <v>AM 22080084</v>
          </cell>
        </row>
        <row r="1433">
          <cell r="B1433" t="str">
            <v>AM 22080085</v>
          </cell>
        </row>
        <row r="1434">
          <cell r="B1434" t="str">
            <v>AM 22080086</v>
          </cell>
        </row>
        <row r="1435">
          <cell r="B1435" t="str">
            <v>AM 22080087</v>
          </cell>
        </row>
        <row r="1436">
          <cell r="B1436" t="str">
            <v>AM 22080088</v>
          </cell>
        </row>
        <row r="1437">
          <cell r="B1437" t="str">
            <v>AM 22080089</v>
          </cell>
        </row>
        <row r="1438">
          <cell r="B1438" t="str">
            <v>AM 22080090</v>
          </cell>
        </row>
        <row r="1439">
          <cell r="B1439" t="str">
            <v>AM 22080091</v>
          </cell>
        </row>
        <row r="1440">
          <cell r="B1440" t="str">
            <v>AM 22080092</v>
          </cell>
        </row>
        <row r="1441">
          <cell r="B1441" t="str">
            <v>AM 22080093</v>
          </cell>
        </row>
        <row r="1442">
          <cell r="B1442" t="str">
            <v>AM 22080094</v>
          </cell>
        </row>
        <row r="1443">
          <cell r="B1443" t="str">
            <v>AM 22080095</v>
          </cell>
        </row>
        <row r="1444">
          <cell r="B1444" t="str">
            <v>AM 22080096</v>
          </cell>
        </row>
        <row r="1445">
          <cell r="B1445" t="str">
            <v>AM 22080097</v>
          </cell>
        </row>
        <row r="1446">
          <cell r="B1446" t="str">
            <v>AM 22080098</v>
          </cell>
        </row>
        <row r="1447">
          <cell r="B1447" t="str">
            <v>AM 22080099</v>
          </cell>
        </row>
        <row r="1448">
          <cell r="B1448" t="str">
            <v>AM 22080100</v>
          </cell>
        </row>
        <row r="1449">
          <cell r="B1449" t="str">
            <v>AM 22080101</v>
          </cell>
        </row>
        <row r="1450">
          <cell r="B1450" t="str">
            <v>AM 22080102</v>
          </cell>
        </row>
        <row r="1451">
          <cell r="B1451" t="str">
            <v>AM 22080103</v>
          </cell>
        </row>
        <row r="1452">
          <cell r="B1452" t="str">
            <v>AM 22080104</v>
          </cell>
        </row>
        <row r="1453">
          <cell r="B1453" t="str">
            <v>AM 22080105</v>
          </cell>
        </row>
        <row r="1454">
          <cell r="B1454" t="str">
            <v>AM 22080106</v>
          </cell>
        </row>
        <row r="1455">
          <cell r="B1455" t="str">
            <v>AM 22080107</v>
          </cell>
        </row>
        <row r="1456">
          <cell r="B1456" t="str">
            <v>AM 22080108</v>
          </cell>
        </row>
        <row r="1457">
          <cell r="B1457" t="str">
            <v>AM 22080109</v>
          </cell>
        </row>
        <row r="1458">
          <cell r="B1458" t="str">
            <v>AM 22080110</v>
          </cell>
        </row>
        <row r="1459">
          <cell r="B1459" t="str">
            <v>AM 22080111</v>
          </cell>
        </row>
        <row r="1460">
          <cell r="B1460" t="str">
            <v>AM 22080112</v>
          </cell>
        </row>
        <row r="1461">
          <cell r="B1461" t="str">
            <v>AM 22080113</v>
          </cell>
        </row>
        <row r="1462">
          <cell r="B1462" t="str">
            <v>AM 22080114</v>
          </cell>
        </row>
        <row r="1463">
          <cell r="B1463" t="str">
            <v>AM 22080115</v>
          </cell>
        </row>
        <row r="1464">
          <cell r="B1464" t="str">
            <v>AM 22080116</v>
          </cell>
        </row>
        <row r="1465">
          <cell r="B1465" t="str">
            <v>AM 22080117</v>
          </cell>
        </row>
        <row r="1466">
          <cell r="B1466" t="str">
            <v>AM 22080118</v>
          </cell>
        </row>
        <row r="1467">
          <cell r="B1467" t="str">
            <v>AM 22080119</v>
          </cell>
        </row>
        <row r="1468">
          <cell r="B1468" t="str">
            <v>AM 22080120</v>
          </cell>
        </row>
        <row r="1469">
          <cell r="B1469" t="str">
            <v>AM 22080121</v>
          </cell>
        </row>
        <row r="1470">
          <cell r="B1470" t="str">
            <v>AM 22080122</v>
          </cell>
        </row>
        <row r="1471">
          <cell r="B1471" t="str">
            <v>AM 22080123</v>
          </cell>
        </row>
        <row r="1472">
          <cell r="B1472" t="str">
            <v>AM 22080124</v>
          </cell>
        </row>
        <row r="1473">
          <cell r="B1473" t="str">
            <v>AM 22080125</v>
          </cell>
        </row>
        <row r="1474">
          <cell r="B1474" t="str">
            <v>AM 22080126</v>
          </cell>
        </row>
        <row r="1475">
          <cell r="B1475" t="str">
            <v>AM 22080127</v>
          </cell>
        </row>
        <row r="1476">
          <cell r="B1476" t="str">
            <v>AM 22080128</v>
          </cell>
        </row>
        <row r="1477">
          <cell r="B1477" t="str">
            <v>AM 22080129</v>
          </cell>
        </row>
        <row r="1478">
          <cell r="B1478" t="str">
            <v>AM 22080130</v>
          </cell>
        </row>
        <row r="1479">
          <cell r="B1479" t="str">
            <v>AM 22080131</v>
          </cell>
        </row>
        <row r="1480">
          <cell r="B1480" t="str">
            <v>AM 22080132</v>
          </cell>
        </row>
        <row r="1481">
          <cell r="B1481" t="str">
            <v>AM 22080133</v>
          </cell>
        </row>
        <row r="1482">
          <cell r="B1482" t="str">
            <v>AM 22080134</v>
          </cell>
        </row>
        <row r="1483">
          <cell r="B1483" t="str">
            <v>AM 22080135</v>
          </cell>
        </row>
        <row r="1484">
          <cell r="B1484" t="str">
            <v>AM 22080136</v>
          </cell>
        </row>
        <row r="1485">
          <cell r="B1485" t="str">
            <v>AM 22080137</v>
          </cell>
        </row>
        <row r="1486">
          <cell r="B1486" t="str">
            <v>AM 22080138</v>
          </cell>
        </row>
        <row r="1487">
          <cell r="B1487" t="str">
            <v>AM 22080139</v>
          </cell>
        </row>
        <row r="1488">
          <cell r="B1488" t="str">
            <v>AM 22080140</v>
          </cell>
        </row>
        <row r="1489">
          <cell r="B1489" t="str">
            <v>AM 22080141</v>
          </cell>
        </row>
        <row r="1490">
          <cell r="B1490" t="str">
            <v>AM 22080142</v>
          </cell>
        </row>
        <row r="1491">
          <cell r="B1491" t="str">
            <v>AM 22080143</v>
          </cell>
        </row>
        <row r="1492">
          <cell r="B1492" t="str">
            <v>AM 22080144</v>
          </cell>
        </row>
        <row r="1493">
          <cell r="B1493" t="str">
            <v>AM 22080145</v>
          </cell>
        </row>
        <row r="1494">
          <cell r="B1494" t="str">
            <v>AM 22080146</v>
          </cell>
        </row>
        <row r="1495">
          <cell r="B1495" t="str">
            <v>AM 22080147</v>
          </cell>
        </row>
        <row r="1496">
          <cell r="B1496" t="str">
            <v>AM 22080148</v>
          </cell>
        </row>
        <row r="1497">
          <cell r="B1497" t="str">
            <v>AM 22080149</v>
          </cell>
        </row>
        <row r="1498">
          <cell r="B1498" t="str">
            <v>AM 22080150</v>
          </cell>
        </row>
        <row r="1499">
          <cell r="B1499" t="str">
            <v>AM 22080151</v>
          </cell>
        </row>
        <row r="1500">
          <cell r="B1500" t="str">
            <v>AM 22080152</v>
          </cell>
        </row>
        <row r="1501">
          <cell r="B1501" t="str">
            <v>AM 22080153</v>
          </cell>
        </row>
        <row r="1502">
          <cell r="B1502" t="str">
            <v>AM 22080154</v>
          </cell>
        </row>
        <row r="1503">
          <cell r="B1503" t="str">
            <v>AM 22080155</v>
          </cell>
        </row>
        <row r="1504">
          <cell r="B1504" t="str">
            <v>AM 22080156</v>
          </cell>
        </row>
        <row r="1505">
          <cell r="B1505" t="str">
            <v>AM 22080157</v>
          </cell>
        </row>
        <row r="1506">
          <cell r="B1506" t="str">
            <v>AM 22080158</v>
          </cell>
        </row>
        <row r="1507">
          <cell r="B1507" t="str">
            <v>AM 22080159</v>
          </cell>
        </row>
        <row r="1508">
          <cell r="B1508" t="str">
            <v>AM 22080160</v>
          </cell>
        </row>
        <row r="1509">
          <cell r="B1509" t="str">
            <v>AM 22080161</v>
          </cell>
        </row>
        <row r="1510">
          <cell r="B1510" t="str">
            <v>AM 22080162</v>
          </cell>
        </row>
        <row r="1511">
          <cell r="B1511" t="str">
            <v>AM 22080163</v>
          </cell>
        </row>
        <row r="1512">
          <cell r="B1512" t="str">
            <v>AM 22080164</v>
          </cell>
        </row>
        <row r="1513">
          <cell r="B1513" t="str">
            <v>AM 22080165</v>
          </cell>
        </row>
        <row r="1514">
          <cell r="B1514" t="str">
            <v>AM 22080166</v>
          </cell>
        </row>
        <row r="1515">
          <cell r="B1515" t="str">
            <v>AM 22080167</v>
          </cell>
        </row>
        <row r="1516">
          <cell r="B1516" t="str">
            <v>AM 22080168</v>
          </cell>
        </row>
        <row r="1517">
          <cell r="B1517" t="str">
            <v>AM 22080169</v>
          </cell>
        </row>
        <row r="1518">
          <cell r="B1518" t="str">
            <v>AM 22080170</v>
          </cell>
        </row>
        <row r="1519">
          <cell r="B1519" t="str">
            <v>AM 22080171</v>
          </cell>
        </row>
        <row r="1520">
          <cell r="B1520" t="str">
            <v>AM 22080172</v>
          </cell>
        </row>
        <row r="1521">
          <cell r="B1521" t="str">
            <v>AM 22080173</v>
          </cell>
        </row>
        <row r="1522">
          <cell r="B1522" t="str">
            <v>AM 22080174</v>
          </cell>
        </row>
        <row r="1523">
          <cell r="B1523" t="str">
            <v>AM 22080175</v>
          </cell>
        </row>
        <row r="1524">
          <cell r="B1524" t="str">
            <v>AM 22080176</v>
          </cell>
        </row>
        <row r="1525">
          <cell r="B1525" t="str">
            <v>AM 22080177</v>
          </cell>
        </row>
        <row r="1526">
          <cell r="B1526" t="str">
            <v>AM 22080178</v>
          </cell>
        </row>
        <row r="1527">
          <cell r="B1527" t="str">
            <v>AM 22080179</v>
          </cell>
        </row>
        <row r="1528">
          <cell r="B1528" t="str">
            <v>AM 22080180</v>
          </cell>
        </row>
        <row r="1529">
          <cell r="B1529" t="str">
            <v>AM 22080181</v>
          </cell>
        </row>
        <row r="1530">
          <cell r="B1530" t="str">
            <v>AM 22080182</v>
          </cell>
        </row>
        <row r="1531">
          <cell r="B1531" t="str">
            <v>AM 22080183</v>
          </cell>
        </row>
        <row r="1532">
          <cell r="B1532" t="str">
            <v>AM 22080184</v>
          </cell>
        </row>
        <row r="1533">
          <cell r="B1533" t="str">
            <v>AM 22080185</v>
          </cell>
        </row>
        <row r="1534">
          <cell r="B1534" t="str">
            <v>AM 22080186</v>
          </cell>
        </row>
        <row r="1535">
          <cell r="B1535" t="str">
            <v>AM 22080187</v>
          </cell>
        </row>
        <row r="1536">
          <cell r="B1536" t="str">
            <v>AM 22080188</v>
          </cell>
        </row>
        <row r="1537">
          <cell r="B1537" t="str">
            <v>AM 22080189</v>
          </cell>
        </row>
        <row r="1538">
          <cell r="B1538" t="str">
            <v>AM 22080190</v>
          </cell>
        </row>
        <row r="1539">
          <cell r="B1539" t="str">
            <v>AM 22080191</v>
          </cell>
        </row>
        <row r="1540">
          <cell r="B1540" t="str">
            <v>AM 22080192</v>
          </cell>
        </row>
        <row r="1541">
          <cell r="B1541" t="str">
            <v>AM 22080193</v>
          </cell>
        </row>
        <row r="1542">
          <cell r="B1542" t="str">
            <v>AM 22080194</v>
          </cell>
        </row>
        <row r="1543">
          <cell r="B1543" t="str">
            <v>AM 22080195</v>
          </cell>
        </row>
        <row r="1544">
          <cell r="B1544" t="str">
            <v>AM 22080196</v>
          </cell>
        </row>
        <row r="1545">
          <cell r="B1545" t="str">
            <v>AM 22080197</v>
          </cell>
        </row>
        <row r="1546">
          <cell r="B1546" t="str">
            <v>AM 22080198</v>
          </cell>
        </row>
        <row r="1547">
          <cell r="B1547" t="str">
            <v>AM 22080199</v>
          </cell>
        </row>
        <row r="1548">
          <cell r="B1548" t="str">
            <v>AM 22080200</v>
          </cell>
        </row>
        <row r="1549">
          <cell r="B1549" t="str">
            <v>AM 22080201</v>
          </cell>
        </row>
        <row r="1550">
          <cell r="B1550" t="str">
            <v>AM 22080202</v>
          </cell>
        </row>
        <row r="1551">
          <cell r="B1551" t="str">
            <v>AM 22080203</v>
          </cell>
        </row>
        <row r="1552">
          <cell r="B1552" t="str">
            <v>AM 22080204</v>
          </cell>
        </row>
        <row r="1553">
          <cell r="B1553" t="str">
            <v>AM 22080205</v>
          </cell>
        </row>
        <row r="1554">
          <cell r="B1554" t="str">
            <v>AM 22080206</v>
          </cell>
        </row>
        <row r="1555">
          <cell r="B1555" t="str">
            <v>AM 22080207</v>
          </cell>
        </row>
        <row r="1556">
          <cell r="B1556" t="str">
            <v>AM 22080208</v>
          </cell>
        </row>
        <row r="1557">
          <cell r="B1557" t="str">
            <v>AM 22080209</v>
          </cell>
        </row>
        <row r="1558">
          <cell r="B1558" t="str">
            <v>AM 22080210</v>
          </cell>
        </row>
        <row r="1559">
          <cell r="B1559" t="str">
            <v>AM 22080211</v>
          </cell>
        </row>
        <row r="1560">
          <cell r="B1560" t="str">
            <v>AM 22080212</v>
          </cell>
        </row>
        <row r="1561">
          <cell r="B1561" t="str">
            <v>AM 22080213</v>
          </cell>
        </row>
        <row r="1562">
          <cell r="B1562" t="str">
            <v>AM 22080214</v>
          </cell>
        </row>
        <row r="1563">
          <cell r="B1563" t="str">
            <v>AM 22080215</v>
          </cell>
        </row>
        <row r="1564">
          <cell r="B1564" t="str">
            <v>AM 22080216</v>
          </cell>
        </row>
        <row r="1565">
          <cell r="B1565" t="str">
            <v>AM 22080217</v>
          </cell>
        </row>
        <row r="1566">
          <cell r="B1566" t="str">
            <v>AM 22080218</v>
          </cell>
        </row>
        <row r="1567">
          <cell r="B1567" t="str">
            <v>AM 22080219</v>
          </cell>
        </row>
        <row r="1568">
          <cell r="B1568" t="str">
            <v>AM 22080220</v>
          </cell>
        </row>
        <row r="1569">
          <cell r="B1569" t="str">
            <v>AM 22080221</v>
          </cell>
        </row>
        <row r="1570">
          <cell r="B1570" t="str">
            <v>AM 22080222</v>
          </cell>
        </row>
        <row r="1571">
          <cell r="B1571" t="str">
            <v>AM 22080223</v>
          </cell>
        </row>
        <row r="1572">
          <cell r="B1572" t="str">
            <v>AM 22080224</v>
          </cell>
        </row>
        <row r="1573">
          <cell r="B1573" t="str">
            <v>AM 22080225</v>
          </cell>
        </row>
        <row r="1574">
          <cell r="B1574" t="str">
            <v>AM 22080226</v>
          </cell>
        </row>
        <row r="1575">
          <cell r="B1575" t="str">
            <v>AM 22080227</v>
          </cell>
        </row>
        <row r="1576">
          <cell r="B1576" t="str">
            <v>AM 22080228</v>
          </cell>
        </row>
        <row r="1577">
          <cell r="B1577" t="str">
            <v>AM 22080229</v>
          </cell>
        </row>
        <row r="1578">
          <cell r="B1578" t="str">
            <v>AM 22080230</v>
          </cell>
        </row>
        <row r="1579">
          <cell r="B1579" t="str">
            <v>AM 22080231</v>
          </cell>
        </row>
        <row r="1580">
          <cell r="B1580" t="str">
            <v>AM 22080232</v>
          </cell>
        </row>
        <row r="1581">
          <cell r="B1581" t="str">
            <v>AM 22080233</v>
          </cell>
        </row>
        <row r="1582">
          <cell r="B1582" t="str">
            <v>AM 22080234</v>
          </cell>
        </row>
        <row r="1583">
          <cell r="B1583" t="str">
            <v>AM 22080235</v>
          </cell>
        </row>
        <row r="1584">
          <cell r="B1584" t="str">
            <v>AM 22080236</v>
          </cell>
        </row>
        <row r="1585">
          <cell r="B1585"/>
        </row>
        <row r="1586">
          <cell r="B1586" t="str">
            <v>TOTAL BULAN AGUSTUS</v>
          </cell>
        </row>
        <row r="1587">
          <cell r="B1587" t="str">
            <v>SEPTEMBER</v>
          </cell>
        </row>
        <row r="1588">
          <cell r="B1588" t="str">
            <v>AM 22090001</v>
          </cell>
        </row>
        <row r="1589">
          <cell r="B1589" t="str">
            <v>AM 22090002</v>
          </cell>
        </row>
        <row r="1590">
          <cell r="B1590" t="str">
            <v>AM 22090003</v>
          </cell>
        </row>
        <row r="1591">
          <cell r="B1591" t="str">
            <v>AM 22090004</v>
          </cell>
        </row>
        <row r="1592">
          <cell r="B1592" t="str">
            <v>AM 22090005</v>
          </cell>
        </row>
        <row r="1593">
          <cell r="B1593" t="str">
            <v>AM 22090006</v>
          </cell>
        </row>
        <row r="1594">
          <cell r="B1594" t="str">
            <v>AM 22090007</v>
          </cell>
        </row>
        <row r="1595">
          <cell r="B1595" t="str">
            <v>AM 22090008</v>
          </cell>
        </row>
        <row r="1596">
          <cell r="B1596" t="str">
            <v>AM 22090009</v>
          </cell>
        </row>
        <row r="1597">
          <cell r="B1597" t="str">
            <v>AM 22090010</v>
          </cell>
        </row>
        <row r="1598">
          <cell r="B1598" t="str">
            <v>AM 22090011</v>
          </cell>
        </row>
        <row r="1599">
          <cell r="B1599" t="str">
            <v>AM 22090012</v>
          </cell>
        </row>
        <row r="1600">
          <cell r="B1600" t="str">
            <v>AM 22090013</v>
          </cell>
        </row>
        <row r="1601">
          <cell r="B1601" t="str">
            <v>AM 22090014</v>
          </cell>
        </row>
        <row r="1602">
          <cell r="B1602" t="str">
            <v>AM 22090015</v>
          </cell>
        </row>
        <row r="1603">
          <cell r="B1603" t="str">
            <v>AM 22090016</v>
          </cell>
        </row>
        <row r="1604">
          <cell r="B1604" t="str">
            <v>AM 22090017</v>
          </cell>
        </row>
        <row r="1605">
          <cell r="B1605" t="str">
            <v>AM 22090018</v>
          </cell>
        </row>
        <row r="1606">
          <cell r="B1606" t="str">
            <v>AM 22090019</v>
          </cell>
        </row>
        <row r="1607">
          <cell r="B1607" t="str">
            <v>AM 22090020</v>
          </cell>
        </row>
        <row r="1608">
          <cell r="B1608" t="str">
            <v>AM 22090021</v>
          </cell>
        </row>
        <row r="1609">
          <cell r="B1609" t="str">
            <v>AM 22090022</v>
          </cell>
        </row>
        <row r="1610">
          <cell r="B1610" t="str">
            <v>AM 22090023</v>
          </cell>
        </row>
        <row r="1611">
          <cell r="B1611" t="str">
            <v>AM 22090024</v>
          </cell>
        </row>
        <row r="1612">
          <cell r="B1612" t="str">
            <v>AM 22090025</v>
          </cell>
        </row>
        <row r="1613">
          <cell r="B1613" t="str">
            <v>AM 22090026</v>
          </cell>
        </row>
        <row r="1614">
          <cell r="B1614" t="str">
            <v>AM 22090027</v>
          </cell>
        </row>
        <row r="1615">
          <cell r="B1615" t="str">
            <v>AM 22090028</v>
          </cell>
        </row>
        <row r="1616">
          <cell r="B1616" t="str">
            <v>AM 22090029</v>
          </cell>
        </row>
        <row r="1617">
          <cell r="B1617" t="str">
            <v>AM 22090030</v>
          </cell>
        </row>
        <row r="1618">
          <cell r="B1618" t="str">
            <v>AM 22090031</v>
          </cell>
        </row>
        <row r="1619">
          <cell r="B1619" t="str">
            <v>AM 22090032</v>
          </cell>
        </row>
        <row r="1620">
          <cell r="B1620" t="str">
            <v>AM 22090033</v>
          </cell>
        </row>
        <row r="1621">
          <cell r="B1621" t="str">
            <v>AM 22090034</v>
          </cell>
        </row>
        <row r="1622">
          <cell r="B1622" t="str">
            <v>AM 22090035</v>
          </cell>
        </row>
        <row r="1623">
          <cell r="B1623" t="str">
            <v>AM 22090036</v>
          </cell>
        </row>
        <row r="1624">
          <cell r="B1624" t="str">
            <v>AM 22090037</v>
          </cell>
        </row>
        <row r="1625">
          <cell r="B1625" t="str">
            <v>AM 22090038</v>
          </cell>
        </row>
        <row r="1626">
          <cell r="B1626" t="str">
            <v>AM 22090039</v>
          </cell>
        </row>
        <row r="1627">
          <cell r="B1627" t="str">
            <v>AM 22090040</v>
          </cell>
        </row>
        <row r="1628">
          <cell r="B1628" t="str">
            <v>AM 22090137</v>
          </cell>
        </row>
        <row r="1629">
          <cell r="B1629" t="str">
            <v>AM 22080236</v>
          </cell>
        </row>
        <row r="1630">
          <cell r="B1630" t="str">
            <v>AM 22080237</v>
          </cell>
        </row>
        <row r="1631">
          <cell r="B1631" t="str">
            <v>AM 22080238</v>
          </cell>
        </row>
        <row r="1632">
          <cell r="B1632" t="str">
            <v>AM 22080239</v>
          </cell>
        </row>
        <row r="1633">
          <cell r="B1633" t="str">
            <v>AM 22080240</v>
          </cell>
        </row>
        <row r="1634">
          <cell r="B1634" t="str">
            <v>AM 22080241</v>
          </cell>
        </row>
        <row r="1635">
          <cell r="B1635" t="str">
            <v>AM 22080242</v>
          </cell>
        </row>
        <row r="1636">
          <cell r="B1636" t="str">
            <v>AM 22080243</v>
          </cell>
        </row>
        <row r="1637">
          <cell r="B1637" t="str">
            <v>AM 22080244</v>
          </cell>
        </row>
        <row r="1638">
          <cell r="B1638" t="str">
            <v>AM 22080245</v>
          </cell>
        </row>
        <row r="1639">
          <cell r="B1639" t="str">
            <v>AM 22080246</v>
          </cell>
        </row>
        <row r="1640">
          <cell r="B1640" t="str">
            <v>AM 22080247</v>
          </cell>
        </row>
        <row r="1641">
          <cell r="B1641" t="str">
            <v>AM 22080248</v>
          </cell>
        </row>
        <row r="1642">
          <cell r="B1642" t="str">
            <v>AM 22080249</v>
          </cell>
        </row>
        <row r="1643">
          <cell r="B1643" t="str">
            <v>AM 22080250</v>
          </cell>
        </row>
        <row r="1644">
          <cell r="B1644" t="str">
            <v>AM 22090041</v>
          </cell>
        </row>
        <row r="1645">
          <cell r="B1645" t="str">
            <v>AM 22090042</v>
          </cell>
        </row>
        <row r="1646">
          <cell r="B1646" t="str">
            <v>AM 22090043</v>
          </cell>
        </row>
        <row r="1647">
          <cell r="B1647" t="str">
            <v>AM 22090044</v>
          </cell>
        </row>
        <row r="1648">
          <cell r="B1648" t="str">
            <v>AM 22090045</v>
          </cell>
        </row>
        <row r="1649">
          <cell r="B1649" t="str">
            <v>AM 22090046</v>
          </cell>
        </row>
        <row r="1650">
          <cell r="B1650" t="str">
            <v>AM 22090047</v>
          </cell>
        </row>
        <row r="1651">
          <cell r="B1651" t="str">
            <v>AM 22090048</v>
          </cell>
        </row>
        <row r="1652">
          <cell r="B1652" t="str">
            <v>AM 22090049</v>
          </cell>
        </row>
        <row r="1653">
          <cell r="B1653" t="str">
            <v>AM 22090050</v>
          </cell>
        </row>
        <row r="1654">
          <cell r="B1654" t="str">
            <v>AM 22090051</v>
          </cell>
        </row>
        <row r="1655">
          <cell r="B1655" t="str">
            <v>AM 22090052</v>
          </cell>
        </row>
        <row r="1656">
          <cell r="B1656" t="str">
            <v>AM 22090053</v>
          </cell>
        </row>
        <row r="1657">
          <cell r="B1657" t="str">
            <v>AM 22090054</v>
          </cell>
        </row>
        <row r="1658">
          <cell r="B1658" t="str">
            <v>AM 22090055</v>
          </cell>
        </row>
        <row r="1659">
          <cell r="B1659" t="str">
            <v>AM 22090056</v>
          </cell>
        </row>
        <row r="1660">
          <cell r="B1660" t="str">
            <v>AM 22090057</v>
          </cell>
        </row>
        <row r="1661">
          <cell r="B1661" t="str">
            <v>AM 22090058</v>
          </cell>
        </row>
        <row r="1662">
          <cell r="B1662" t="str">
            <v>AM 22090059</v>
          </cell>
        </row>
        <row r="1663">
          <cell r="B1663" t="str">
            <v>AM 22090060</v>
          </cell>
        </row>
        <row r="1664">
          <cell r="B1664" t="str">
            <v>AM 22090061</v>
          </cell>
        </row>
        <row r="1665">
          <cell r="B1665" t="str">
            <v>AM 22090062</v>
          </cell>
        </row>
        <row r="1666">
          <cell r="B1666" t="str">
            <v>AM 22090063</v>
          </cell>
        </row>
        <row r="1667">
          <cell r="B1667" t="str">
            <v>AM 22090064</v>
          </cell>
        </row>
        <row r="1668">
          <cell r="B1668" t="str">
            <v>AM 22090065</v>
          </cell>
        </row>
        <row r="1669">
          <cell r="B1669" t="str">
            <v>AM 22090066</v>
          </cell>
        </row>
        <row r="1670">
          <cell r="B1670" t="str">
            <v>AM 22090067</v>
          </cell>
        </row>
        <row r="1671">
          <cell r="B1671" t="str">
            <v>AM 22090068</v>
          </cell>
        </row>
        <row r="1672">
          <cell r="B1672" t="str">
            <v>AM 22090069</v>
          </cell>
        </row>
        <row r="1673">
          <cell r="B1673" t="str">
            <v>AM 22090070</v>
          </cell>
        </row>
        <row r="1674">
          <cell r="B1674" t="str">
            <v>AM 22090071</v>
          </cell>
        </row>
        <row r="1675">
          <cell r="B1675" t="str">
            <v>AM 22090072</v>
          </cell>
        </row>
        <row r="1676">
          <cell r="B1676" t="str">
            <v>AM 22090073</v>
          </cell>
        </row>
        <row r="1677">
          <cell r="B1677" t="str">
            <v>AM 22090074</v>
          </cell>
        </row>
        <row r="1678">
          <cell r="B1678" t="str">
            <v>AM 22090075</v>
          </cell>
        </row>
        <row r="1679">
          <cell r="B1679" t="str">
            <v>AM 22090076</v>
          </cell>
        </row>
        <row r="1680">
          <cell r="B1680" t="str">
            <v>AM 22090077</v>
          </cell>
        </row>
        <row r="1681">
          <cell r="B1681" t="str">
            <v>AM 22090078</v>
          </cell>
        </row>
        <row r="1682">
          <cell r="B1682" t="str">
            <v>AM 22090079</v>
          </cell>
        </row>
        <row r="1683">
          <cell r="B1683" t="str">
            <v>AM 22090080</v>
          </cell>
        </row>
        <row r="1684">
          <cell r="B1684" t="str">
            <v>AM 22090081</v>
          </cell>
        </row>
        <row r="1685">
          <cell r="B1685" t="str">
            <v>AM 22090082</v>
          </cell>
        </row>
        <row r="1686">
          <cell r="B1686" t="str">
            <v>AM 22090083</v>
          </cell>
        </row>
        <row r="1687">
          <cell r="B1687" t="str">
            <v>AM 22090084</v>
          </cell>
        </row>
        <row r="1688">
          <cell r="B1688" t="str">
            <v>AM 22090085</v>
          </cell>
        </row>
        <row r="1689">
          <cell r="B1689" t="str">
            <v>AM 22090086</v>
          </cell>
        </row>
        <row r="1690">
          <cell r="B1690" t="str">
            <v>AM 22090087</v>
          </cell>
        </row>
        <row r="1691">
          <cell r="B1691" t="str">
            <v>AM 22090088</v>
          </cell>
        </row>
        <row r="1692">
          <cell r="B1692" t="str">
            <v>AM 22090089</v>
          </cell>
        </row>
        <row r="1693">
          <cell r="B1693" t="str">
            <v>AM 22090090</v>
          </cell>
        </row>
        <row r="1694">
          <cell r="B1694" t="str">
            <v>AM 22090091</v>
          </cell>
        </row>
        <row r="1695">
          <cell r="B1695" t="str">
            <v>AM 22090092</v>
          </cell>
        </row>
        <row r="1696">
          <cell r="B1696" t="str">
            <v>AM 22090093</v>
          </cell>
        </row>
        <row r="1697">
          <cell r="B1697" t="str">
            <v>AM 22090094</v>
          </cell>
        </row>
        <row r="1698">
          <cell r="B1698" t="str">
            <v>AM 22090095</v>
          </cell>
        </row>
        <row r="1699">
          <cell r="B1699" t="str">
            <v>AM 22090096</v>
          </cell>
        </row>
        <row r="1700">
          <cell r="B1700" t="str">
            <v>AM 22090097</v>
          </cell>
        </row>
        <row r="1701">
          <cell r="B1701" t="str">
            <v>AM 22090098</v>
          </cell>
        </row>
        <row r="1702">
          <cell r="B1702" t="str">
            <v>AM 22090099</v>
          </cell>
        </row>
        <row r="1703">
          <cell r="B1703" t="str">
            <v>AM 22090100</v>
          </cell>
        </row>
        <row r="1704">
          <cell r="B1704" t="str">
            <v>AM 22090101</v>
          </cell>
        </row>
        <row r="1705">
          <cell r="B1705" t="str">
            <v>AM 22090102</v>
          </cell>
        </row>
        <row r="1706">
          <cell r="B1706" t="str">
            <v>AM 22090103</v>
          </cell>
        </row>
        <row r="1707">
          <cell r="B1707" t="str">
            <v>AM 22090104</v>
          </cell>
        </row>
        <row r="1708">
          <cell r="B1708" t="str">
            <v>AM 22090105</v>
          </cell>
        </row>
        <row r="1709">
          <cell r="B1709" t="str">
            <v>AM 22090106</v>
          </cell>
        </row>
        <row r="1710">
          <cell r="B1710" t="str">
            <v>AM 22090107</v>
          </cell>
        </row>
        <row r="1711">
          <cell r="B1711" t="str">
            <v>AM 22090108</v>
          </cell>
        </row>
        <row r="1712">
          <cell r="B1712" t="str">
            <v>AM 22090109</v>
          </cell>
        </row>
        <row r="1713">
          <cell r="B1713" t="str">
            <v>AM 22090110</v>
          </cell>
        </row>
        <row r="1714">
          <cell r="B1714" t="str">
            <v>AM 22090111</v>
          </cell>
        </row>
        <row r="1715">
          <cell r="B1715" t="str">
            <v>AM 22090112</v>
          </cell>
        </row>
        <row r="1716">
          <cell r="B1716" t="str">
            <v>AM 22090113</v>
          </cell>
        </row>
        <row r="1717">
          <cell r="B1717" t="str">
            <v>AM 22090114</v>
          </cell>
        </row>
        <row r="1718">
          <cell r="B1718" t="str">
            <v>AM 22090115</v>
          </cell>
        </row>
        <row r="1719">
          <cell r="B1719" t="str">
            <v>AM 22090116</v>
          </cell>
        </row>
        <row r="1720">
          <cell r="B1720" t="str">
            <v>AM 22090117</v>
          </cell>
        </row>
        <row r="1721">
          <cell r="B1721" t="str">
            <v>AM 22090118</v>
          </cell>
        </row>
        <row r="1722">
          <cell r="B1722" t="str">
            <v>AM 22090119</v>
          </cell>
        </row>
        <row r="1723">
          <cell r="B1723" t="str">
            <v>AM 22090120</v>
          </cell>
        </row>
        <row r="1724">
          <cell r="B1724" t="str">
            <v>AM 22090121</v>
          </cell>
        </row>
        <row r="1725">
          <cell r="B1725" t="str">
            <v>AM 22090122</v>
          </cell>
        </row>
        <row r="1726">
          <cell r="B1726" t="str">
            <v>AM 22090123</v>
          </cell>
        </row>
        <row r="1727">
          <cell r="B1727" t="str">
            <v>AM 22090124</v>
          </cell>
        </row>
        <row r="1728">
          <cell r="B1728" t="str">
            <v>AM 22090125</v>
          </cell>
        </row>
        <row r="1729">
          <cell r="B1729" t="str">
            <v>AM 22090126</v>
          </cell>
        </row>
        <row r="1730">
          <cell r="B1730" t="str">
            <v>AM 22090127</v>
          </cell>
        </row>
        <row r="1731">
          <cell r="B1731" t="str">
            <v>AM 22090128</v>
          </cell>
        </row>
        <row r="1732">
          <cell r="B1732" t="str">
            <v>AM 22090129</v>
          </cell>
        </row>
        <row r="1733">
          <cell r="B1733" t="str">
            <v>AM 22090130</v>
          </cell>
        </row>
        <row r="1734">
          <cell r="B1734" t="str">
            <v>AM 22090131</v>
          </cell>
        </row>
        <row r="1735">
          <cell r="B1735" t="str">
            <v>AM 22090132</v>
          </cell>
        </row>
        <row r="1736">
          <cell r="B1736" t="str">
            <v>AM 22090133</v>
          </cell>
        </row>
        <row r="1737">
          <cell r="B1737" t="str">
            <v>AM 22090134</v>
          </cell>
        </row>
        <row r="1738">
          <cell r="B1738" t="str">
            <v>AM 22090135</v>
          </cell>
        </row>
        <row r="1739">
          <cell r="B1739" t="str">
            <v>AM 22090136</v>
          </cell>
        </row>
        <row r="1740">
          <cell r="B1740" t="str">
            <v>AM 22090138</v>
          </cell>
        </row>
        <row r="1741">
          <cell r="B1741" t="str">
            <v>AM 22090139</v>
          </cell>
        </row>
        <row r="1742">
          <cell r="B1742" t="str">
            <v>AM 22090140</v>
          </cell>
        </row>
        <row r="1743">
          <cell r="B1743" t="str">
            <v>AM 22090141</v>
          </cell>
        </row>
        <row r="1744">
          <cell r="B1744" t="str">
            <v>AM 22090142</v>
          </cell>
        </row>
        <row r="1745">
          <cell r="B1745" t="str">
            <v>AM 22090143</v>
          </cell>
        </row>
        <row r="1746">
          <cell r="B1746" t="str">
            <v>AM 22090144</v>
          </cell>
        </row>
        <row r="1747">
          <cell r="B1747" t="str">
            <v>AM 22090145</v>
          </cell>
        </row>
        <row r="1748">
          <cell r="B1748" t="str">
            <v>AM 22090146</v>
          </cell>
        </row>
        <row r="1749">
          <cell r="B1749" t="str">
            <v>AM 22090147</v>
          </cell>
        </row>
        <row r="1750">
          <cell r="B1750" t="str">
            <v>AM 22090148</v>
          </cell>
        </row>
        <row r="1751">
          <cell r="B1751" t="str">
            <v>AM 22090149</v>
          </cell>
        </row>
        <row r="1752">
          <cell r="B1752" t="str">
            <v>AM 22090150</v>
          </cell>
        </row>
        <row r="1753">
          <cell r="B1753" t="str">
            <v>AM 22090151</v>
          </cell>
        </row>
        <row r="1754">
          <cell r="B1754" t="str">
            <v>AM 22090152</v>
          </cell>
        </row>
        <row r="1755">
          <cell r="B1755" t="str">
            <v>AM 22090153</v>
          </cell>
        </row>
        <row r="1756">
          <cell r="B1756" t="str">
            <v>AM 22090154</v>
          </cell>
        </row>
        <row r="1757">
          <cell r="B1757" t="str">
            <v>AM 22090155</v>
          </cell>
        </row>
        <row r="1758">
          <cell r="B1758" t="str">
            <v>AM 22090156</v>
          </cell>
        </row>
        <row r="1759">
          <cell r="B1759" t="str">
            <v>AM 22090157</v>
          </cell>
        </row>
        <row r="1760">
          <cell r="B1760" t="str">
            <v>AM 22090158</v>
          </cell>
        </row>
        <row r="1761">
          <cell r="B1761" t="str">
            <v>AM 22090159</v>
          </cell>
        </row>
        <row r="1762">
          <cell r="B1762" t="str">
            <v>AM 22090160</v>
          </cell>
        </row>
        <row r="1763">
          <cell r="B1763" t="str">
            <v>AM 22090161</v>
          </cell>
        </row>
        <row r="1764">
          <cell r="B1764" t="str">
            <v>AM 22090162</v>
          </cell>
        </row>
        <row r="1765">
          <cell r="B1765" t="str">
            <v>AM 22090163</v>
          </cell>
        </row>
        <row r="1766">
          <cell r="B1766" t="str">
            <v>AM 22090164</v>
          </cell>
        </row>
        <row r="1767">
          <cell r="B1767" t="str">
            <v>AM 22090165</v>
          </cell>
        </row>
        <row r="1768">
          <cell r="B1768" t="str">
            <v>AM 22090166</v>
          </cell>
        </row>
        <row r="1769">
          <cell r="B1769" t="str">
            <v>AM 22090167</v>
          </cell>
        </row>
        <row r="1770">
          <cell r="B1770" t="str">
            <v>AM 22090168</v>
          </cell>
        </row>
        <row r="1771">
          <cell r="B1771" t="str">
            <v>AM 22090169</v>
          </cell>
        </row>
        <row r="1772">
          <cell r="B1772" t="str">
            <v>AM 22090170</v>
          </cell>
        </row>
        <row r="1773">
          <cell r="B1773" t="str">
            <v>AM 22090171</v>
          </cell>
        </row>
        <row r="1774">
          <cell r="B1774" t="str">
            <v>AM 22090172</v>
          </cell>
        </row>
        <row r="1775">
          <cell r="B1775" t="str">
            <v>AM 22090173</v>
          </cell>
        </row>
        <row r="1776">
          <cell r="B1776" t="str">
            <v>AM 22090174</v>
          </cell>
        </row>
        <row r="1777">
          <cell r="B1777" t="str">
            <v>AM 22090175</v>
          </cell>
        </row>
        <row r="1778">
          <cell r="B1778" t="str">
            <v>AM 22090176</v>
          </cell>
        </row>
        <row r="1779">
          <cell r="B1779" t="str">
            <v>AM 22090177</v>
          </cell>
        </row>
        <row r="1780">
          <cell r="B1780" t="str">
            <v>AM 22090178</v>
          </cell>
        </row>
        <row r="1781">
          <cell r="B1781" t="str">
            <v>AM 22090179</v>
          </cell>
        </row>
        <row r="1782">
          <cell r="B1782" t="str">
            <v>AM 22090180</v>
          </cell>
        </row>
        <row r="1783">
          <cell r="B1783" t="str">
            <v>AM 22090181</v>
          </cell>
        </row>
        <row r="1784">
          <cell r="B1784" t="str">
            <v>AM 22090182</v>
          </cell>
        </row>
        <row r="1785">
          <cell r="B1785" t="str">
            <v>AM 22090183</v>
          </cell>
        </row>
        <row r="1786">
          <cell r="B1786" t="str">
            <v>AM 22090184</v>
          </cell>
        </row>
        <row r="1787">
          <cell r="B1787" t="str">
            <v>AM 22090185</v>
          </cell>
        </row>
        <row r="1788">
          <cell r="B1788" t="str">
            <v>AM 22090186</v>
          </cell>
        </row>
        <row r="1789">
          <cell r="B1789" t="str">
            <v>AM 22090187</v>
          </cell>
        </row>
        <row r="1790">
          <cell r="B1790" t="str">
            <v>AM 22090188</v>
          </cell>
        </row>
        <row r="1791">
          <cell r="B1791" t="str">
            <v>AM 22090189</v>
          </cell>
        </row>
        <row r="1792">
          <cell r="B1792" t="str">
            <v>AM 22090190</v>
          </cell>
        </row>
        <row r="1793">
          <cell r="B1793"/>
        </row>
        <row r="1794">
          <cell r="B1794" t="str">
            <v>TOTAL BULAN SEPTEMBER</v>
          </cell>
        </row>
        <row r="1795">
          <cell r="B1795" t="str">
            <v>OKTOBER</v>
          </cell>
        </row>
        <row r="1796">
          <cell r="B1796" t="str">
            <v>AM 22100001</v>
          </cell>
        </row>
        <row r="1797">
          <cell r="B1797" t="str">
            <v>AM 22100002</v>
          </cell>
        </row>
        <row r="1798">
          <cell r="B1798" t="str">
            <v>AM 22100003</v>
          </cell>
        </row>
        <row r="1799">
          <cell r="B1799" t="str">
            <v>AM 22100004</v>
          </cell>
        </row>
        <row r="1800">
          <cell r="B1800" t="str">
            <v>AM 22100005</v>
          </cell>
        </row>
        <row r="1801">
          <cell r="B1801" t="str">
            <v>AM 22100006</v>
          </cell>
        </row>
        <row r="1802">
          <cell r="B1802" t="str">
            <v>AM 22100007</v>
          </cell>
        </row>
        <row r="1803">
          <cell r="B1803" t="str">
            <v>AM 22100008</v>
          </cell>
        </row>
        <row r="1804">
          <cell r="B1804" t="str">
            <v>AM 22100009</v>
          </cell>
        </row>
        <row r="1805">
          <cell r="B1805" t="str">
            <v>AM 22100010</v>
          </cell>
        </row>
        <row r="1806">
          <cell r="B1806" t="str">
            <v>AM 22100011</v>
          </cell>
        </row>
        <row r="1807">
          <cell r="B1807" t="str">
            <v>AM 22100012</v>
          </cell>
        </row>
        <row r="1808">
          <cell r="B1808" t="str">
            <v>AM 22100013</v>
          </cell>
        </row>
        <row r="1809">
          <cell r="B1809" t="str">
            <v>AM 22100014</v>
          </cell>
        </row>
        <row r="1810">
          <cell r="B1810" t="str">
            <v>AM 22100015</v>
          </cell>
        </row>
        <row r="1811">
          <cell r="B1811" t="str">
            <v>AM 22100016</v>
          </cell>
        </row>
        <row r="1812">
          <cell r="B1812" t="str">
            <v>AM 22100017</v>
          </cell>
        </row>
        <row r="1813">
          <cell r="B1813" t="str">
            <v>AM 22100018</v>
          </cell>
        </row>
        <row r="1814">
          <cell r="B1814" t="str">
            <v>AM 22100019</v>
          </cell>
        </row>
        <row r="1815">
          <cell r="B1815" t="str">
            <v>AM 22100020</v>
          </cell>
        </row>
        <row r="1816">
          <cell r="B1816" t="str">
            <v>AM 22100021</v>
          </cell>
        </row>
        <row r="1817">
          <cell r="B1817" t="str">
            <v>AM 22100022</v>
          </cell>
        </row>
        <row r="1818">
          <cell r="B1818" t="str">
            <v>AM 22100023</v>
          </cell>
        </row>
        <row r="1819">
          <cell r="B1819" t="str">
            <v>AM 22100024</v>
          </cell>
        </row>
        <row r="1820">
          <cell r="B1820" t="str">
            <v>AM 22100025</v>
          </cell>
        </row>
        <row r="1821">
          <cell r="B1821" t="str">
            <v>AM 22100026</v>
          </cell>
        </row>
        <row r="1822">
          <cell r="B1822" t="str">
            <v>AM 22100027</v>
          </cell>
        </row>
        <row r="1823">
          <cell r="B1823" t="str">
            <v>AM 22100028</v>
          </cell>
        </row>
        <row r="1824">
          <cell r="B1824" t="str">
            <v>AM 22100029</v>
          </cell>
        </row>
        <row r="1825">
          <cell r="B1825" t="str">
            <v>AM 22100030</v>
          </cell>
        </row>
        <row r="1826">
          <cell r="B1826" t="str">
            <v>AM 22100031</v>
          </cell>
        </row>
        <row r="1827">
          <cell r="B1827" t="str">
            <v>AM 22100032</v>
          </cell>
        </row>
        <row r="1828">
          <cell r="B1828" t="str">
            <v>AM 22100033</v>
          </cell>
        </row>
        <row r="1829">
          <cell r="B1829" t="str">
            <v>AM 22100034</v>
          </cell>
        </row>
        <row r="1830">
          <cell r="B1830" t="str">
            <v>AM 22100035</v>
          </cell>
        </row>
        <row r="1831">
          <cell r="B1831" t="str">
            <v>AM 22100036</v>
          </cell>
        </row>
        <row r="1832">
          <cell r="B1832" t="str">
            <v>AM 22100037</v>
          </cell>
        </row>
        <row r="1833">
          <cell r="B1833" t="str">
            <v>AM 22100038</v>
          </cell>
        </row>
        <row r="1834">
          <cell r="B1834" t="str">
            <v>AM 22100039</v>
          </cell>
        </row>
        <row r="1835">
          <cell r="B1835" t="str">
            <v>AM 22100040</v>
          </cell>
        </row>
        <row r="1836">
          <cell r="B1836" t="str">
            <v>AM 22100041</v>
          </cell>
        </row>
        <row r="1837">
          <cell r="B1837" t="str">
            <v>AM 22100042</v>
          </cell>
        </row>
        <row r="1838">
          <cell r="B1838" t="str">
            <v>AM 22100043</v>
          </cell>
        </row>
        <row r="1839">
          <cell r="B1839" t="str">
            <v>AM 22100044</v>
          </cell>
        </row>
        <row r="1840">
          <cell r="B1840" t="str">
            <v>AM 22100045</v>
          </cell>
        </row>
        <row r="1841">
          <cell r="B1841" t="str">
            <v>AM 22100046</v>
          </cell>
        </row>
        <row r="1842">
          <cell r="B1842" t="str">
            <v>AM 22100047</v>
          </cell>
        </row>
        <row r="1843">
          <cell r="B1843" t="str">
            <v>AM 22100048</v>
          </cell>
        </row>
        <row r="1844">
          <cell r="B1844" t="str">
            <v>AM 22100049</v>
          </cell>
        </row>
        <row r="1845">
          <cell r="B1845" t="str">
            <v>AM 22100050</v>
          </cell>
        </row>
        <row r="1846">
          <cell r="B1846" t="str">
            <v>AM 22100051</v>
          </cell>
        </row>
        <row r="1847">
          <cell r="B1847" t="str">
            <v>AM 22100052</v>
          </cell>
        </row>
        <row r="1848">
          <cell r="B1848" t="str">
            <v>AM 22100053</v>
          </cell>
        </row>
        <row r="1849">
          <cell r="B1849" t="str">
            <v>AM 22100054</v>
          </cell>
        </row>
        <row r="1850">
          <cell r="B1850" t="str">
            <v>AM 22100055</v>
          </cell>
        </row>
        <row r="1851">
          <cell r="B1851" t="str">
            <v>AM 22100056</v>
          </cell>
        </row>
        <row r="1852">
          <cell r="B1852" t="str">
            <v>AM 22100057</v>
          </cell>
        </row>
        <row r="1853">
          <cell r="B1853" t="str">
            <v>AM 22100058</v>
          </cell>
        </row>
        <row r="1854">
          <cell r="B1854" t="str">
            <v>AM 22100059</v>
          </cell>
        </row>
        <row r="1855">
          <cell r="B1855" t="str">
            <v>AM 22100060</v>
          </cell>
        </row>
        <row r="1856">
          <cell r="B1856" t="str">
            <v>AM 22100061</v>
          </cell>
        </row>
        <row r="1857">
          <cell r="B1857" t="str">
            <v>AM 22100062</v>
          </cell>
        </row>
        <row r="1858">
          <cell r="B1858" t="str">
            <v>AM 22100063</v>
          </cell>
        </row>
        <row r="1859">
          <cell r="B1859" t="str">
            <v>AM 22100064</v>
          </cell>
        </row>
        <row r="1860">
          <cell r="B1860" t="str">
            <v>AM 22100065</v>
          </cell>
        </row>
        <row r="1861">
          <cell r="B1861" t="str">
            <v>AM 22100066</v>
          </cell>
        </row>
        <row r="1862">
          <cell r="B1862" t="str">
            <v>AM 22100067</v>
          </cell>
        </row>
        <row r="1863">
          <cell r="B1863" t="str">
            <v>AM 22100068</v>
          </cell>
        </row>
        <row r="1864">
          <cell r="B1864" t="str">
            <v>AM 22100069</v>
          </cell>
        </row>
        <row r="1865">
          <cell r="B1865" t="str">
            <v>AM 22100070</v>
          </cell>
        </row>
        <row r="1866">
          <cell r="B1866" t="str">
            <v>AM 22100071</v>
          </cell>
        </row>
        <row r="1867">
          <cell r="B1867" t="str">
            <v>AM 22100072</v>
          </cell>
        </row>
        <row r="1868">
          <cell r="B1868" t="str">
            <v>AM 22100073</v>
          </cell>
        </row>
        <row r="1869">
          <cell r="B1869" t="str">
            <v>AM 22100074</v>
          </cell>
        </row>
        <row r="1870">
          <cell r="B1870" t="str">
            <v>AM 22100075</v>
          </cell>
        </row>
        <row r="1871">
          <cell r="B1871" t="str">
            <v>AM 22100076</v>
          </cell>
        </row>
        <row r="1872">
          <cell r="B1872" t="str">
            <v>AM 22100077</v>
          </cell>
        </row>
        <row r="1873">
          <cell r="B1873" t="str">
            <v>AM 22100078</v>
          </cell>
        </row>
        <row r="1874">
          <cell r="B1874" t="str">
            <v>AM 22100079</v>
          </cell>
        </row>
        <row r="1875">
          <cell r="B1875" t="str">
            <v>AM 22100080</v>
          </cell>
        </row>
        <row r="1876">
          <cell r="B1876" t="str">
            <v>AM 22100081</v>
          </cell>
        </row>
        <row r="1877">
          <cell r="B1877" t="str">
            <v>AM 22100082</v>
          </cell>
        </row>
        <row r="1878">
          <cell r="B1878" t="str">
            <v>AM 22100083</v>
          </cell>
        </row>
        <row r="1879">
          <cell r="B1879" t="str">
            <v>AM 22100084</v>
          </cell>
        </row>
        <row r="1880">
          <cell r="B1880" t="str">
            <v>AM 22100085</v>
          </cell>
        </row>
        <row r="1881">
          <cell r="B1881" t="str">
            <v>AM 22100086</v>
          </cell>
        </row>
        <row r="1882">
          <cell r="B1882" t="str">
            <v>AM 22100087</v>
          </cell>
        </row>
        <row r="1883">
          <cell r="B1883" t="str">
            <v>AM 22100088</v>
          </cell>
        </row>
        <row r="1884">
          <cell r="B1884" t="str">
            <v>AM 22100089</v>
          </cell>
        </row>
        <row r="1885">
          <cell r="B1885" t="str">
            <v>AM 22100090</v>
          </cell>
        </row>
        <row r="1886">
          <cell r="B1886" t="str">
            <v>AM 22100091</v>
          </cell>
        </row>
        <row r="1887">
          <cell r="B1887" t="str">
            <v>AM 22100092</v>
          </cell>
        </row>
        <row r="1888">
          <cell r="B1888" t="str">
            <v>AM 22100093</v>
          </cell>
        </row>
        <row r="1889">
          <cell r="B1889" t="str">
            <v>AM 22100094</v>
          </cell>
        </row>
        <row r="1890">
          <cell r="B1890" t="str">
            <v>AM 22100095</v>
          </cell>
        </row>
        <row r="1891">
          <cell r="B1891" t="str">
            <v>AM 22100096</v>
          </cell>
        </row>
        <row r="1892">
          <cell r="B1892" t="str">
            <v>AM 22100097</v>
          </cell>
        </row>
        <row r="1893">
          <cell r="B1893" t="str">
            <v>AM 22100098</v>
          </cell>
        </row>
        <row r="1894">
          <cell r="B1894" t="str">
            <v>AM 22100099</v>
          </cell>
        </row>
        <row r="1895">
          <cell r="B1895" t="str">
            <v>AM 22100100</v>
          </cell>
        </row>
        <row r="1896">
          <cell r="B1896" t="str">
            <v>AM 22100101</v>
          </cell>
        </row>
        <row r="1897">
          <cell r="B1897" t="str">
            <v>AM 22100102</v>
          </cell>
        </row>
        <row r="1898">
          <cell r="B1898" t="str">
            <v>AM 22100103</v>
          </cell>
        </row>
        <row r="1899">
          <cell r="B1899" t="str">
            <v>AM 22100104</v>
          </cell>
        </row>
        <row r="1900">
          <cell r="B1900" t="str">
            <v>AM 22100105</v>
          </cell>
        </row>
        <row r="1901">
          <cell r="B1901" t="str">
            <v>AM 22100106</v>
          </cell>
        </row>
        <row r="1902">
          <cell r="B1902" t="str">
            <v>AM 22100107</v>
          </cell>
        </row>
        <row r="1903">
          <cell r="B1903" t="str">
            <v>AM 22100108</v>
          </cell>
        </row>
        <row r="1904">
          <cell r="B1904" t="str">
            <v>AM 22100109</v>
          </cell>
        </row>
        <row r="1905">
          <cell r="B1905" t="str">
            <v>AM 22100110</v>
          </cell>
        </row>
        <row r="1906">
          <cell r="B1906" t="str">
            <v>AM 22100111</v>
          </cell>
        </row>
        <row r="1907">
          <cell r="B1907" t="str">
            <v>AM 22100112</v>
          </cell>
        </row>
        <row r="1908">
          <cell r="B1908" t="str">
            <v>AM 22100113</v>
          </cell>
        </row>
        <row r="1909">
          <cell r="B1909" t="str">
            <v>AM 22100114</v>
          </cell>
        </row>
        <row r="1910">
          <cell r="B1910" t="str">
            <v>AM 22100115</v>
          </cell>
        </row>
        <row r="1911">
          <cell r="B1911" t="str">
            <v>AM 22100116</v>
          </cell>
        </row>
        <row r="1912">
          <cell r="B1912" t="str">
            <v>AM 22100117</v>
          </cell>
        </row>
        <row r="1913">
          <cell r="B1913" t="str">
            <v>AM 22100118</v>
          </cell>
        </row>
        <row r="1914">
          <cell r="B1914" t="str">
            <v>AM 22100119</v>
          </cell>
        </row>
        <row r="1915">
          <cell r="B1915" t="str">
            <v>AM 22100120</v>
          </cell>
        </row>
        <row r="1916">
          <cell r="B1916" t="str">
            <v>AM 22100121</v>
          </cell>
        </row>
        <row r="1917">
          <cell r="B1917" t="str">
            <v>AM 22100122</v>
          </cell>
        </row>
        <row r="1918">
          <cell r="B1918" t="str">
            <v>AM 22100123</v>
          </cell>
        </row>
        <row r="1919">
          <cell r="B1919" t="str">
            <v>AM 22100124</v>
          </cell>
        </row>
        <row r="1920">
          <cell r="B1920" t="str">
            <v>AM 22100125</v>
          </cell>
        </row>
        <row r="1921">
          <cell r="B1921" t="str">
            <v>AM 22100126</v>
          </cell>
        </row>
        <row r="1922">
          <cell r="B1922" t="str">
            <v>AM 22100127</v>
          </cell>
        </row>
        <row r="1923">
          <cell r="B1923" t="str">
            <v>AM 22100128</v>
          </cell>
        </row>
        <row r="1924">
          <cell r="B1924" t="str">
            <v>AM 22100129</v>
          </cell>
        </row>
        <row r="1925">
          <cell r="B1925" t="str">
            <v>AM 22100130</v>
          </cell>
        </row>
        <row r="1926">
          <cell r="B1926" t="str">
            <v>AM 22100131</v>
          </cell>
        </row>
        <row r="1927">
          <cell r="B1927" t="str">
            <v>AM 22100132</v>
          </cell>
        </row>
        <row r="1928">
          <cell r="B1928" t="str">
            <v>AM 22100133</v>
          </cell>
        </row>
        <row r="1929">
          <cell r="B1929" t="str">
            <v>AM 22100134</v>
          </cell>
        </row>
        <row r="1930">
          <cell r="B1930" t="str">
            <v>AM 22100135</v>
          </cell>
        </row>
        <row r="1931">
          <cell r="B1931" t="str">
            <v>AM 22100136</v>
          </cell>
        </row>
        <row r="1932">
          <cell r="B1932" t="str">
            <v>AM 22100137</v>
          </cell>
        </row>
        <row r="1933">
          <cell r="B1933" t="str">
            <v>AM 22100138</v>
          </cell>
        </row>
        <row r="1934">
          <cell r="B1934" t="str">
            <v>AM 22100139</v>
          </cell>
        </row>
        <row r="1935">
          <cell r="B1935" t="str">
            <v>AM 22100140</v>
          </cell>
        </row>
        <row r="1936">
          <cell r="B1936" t="str">
            <v>AM 22100141</v>
          </cell>
        </row>
        <row r="1937">
          <cell r="B1937" t="str">
            <v>AM 22100142</v>
          </cell>
        </row>
        <row r="1938">
          <cell r="B1938" t="str">
            <v>AM 22100143</v>
          </cell>
        </row>
        <row r="1939">
          <cell r="B1939" t="str">
            <v>AM 22100144</v>
          </cell>
        </row>
        <row r="1940">
          <cell r="B1940" t="str">
            <v>AM 22100145</v>
          </cell>
        </row>
        <row r="1941">
          <cell r="B1941" t="str">
            <v>AM 22100146</v>
          </cell>
        </row>
        <row r="1942">
          <cell r="B1942" t="str">
            <v>AM 22100147</v>
          </cell>
        </row>
        <row r="1943">
          <cell r="B1943" t="str">
            <v>AM 22100148</v>
          </cell>
        </row>
        <row r="1944">
          <cell r="B1944" t="str">
            <v>AM 22100149</v>
          </cell>
        </row>
        <row r="1945">
          <cell r="B1945" t="str">
            <v>AM 22100150</v>
          </cell>
        </row>
        <row r="1946">
          <cell r="B1946" t="str">
            <v>AM 22100151</v>
          </cell>
        </row>
        <row r="1947">
          <cell r="B1947" t="str">
            <v>AM 22100152</v>
          </cell>
        </row>
        <row r="1948">
          <cell r="B1948" t="str">
            <v>AM 22100153</v>
          </cell>
        </row>
        <row r="1949">
          <cell r="B1949" t="str">
            <v>AM 22100154</v>
          </cell>
        </row>
        <row r="1950">
          <cell r="B1950" t="str">
            <v>AM 22100155</v>
          </cell>
        </row>
        <row r="1951">
          <cell r="B1951" t="str">
            <v>AM 22100156</v>
          </cell>
        </row>
        <row r="1952">
          <cell r="B1952" t="str">
            <v>AM 22100157</v>
          </cell>
        </row>
        <row r="1953">
          <cell r="B1953" t="str">
            <v>AM 22100158</v>
          </cell>
        </row>
        <row r="1954">
          <cell r="B1954" t="str">
            <v>AM 22100159</v>
          </cell>
        </row>
        <row r="1955">
          <cell r="B1955" t="str">
            <v>AM 22100160</v>
          </cell>
        </row>
        <row r="1956">
          <cell r="B1956" t="str">
            <v>AM 22100161</v>
          </cell>
        </row>
        <row r="1957">
          <cell r="B1957" t="str">
            <v>AM 22100162</v>
          </cell>
        </row>
        <row r="1958">
          <cell r="B1958" t="str">
            <v>AM 22100163</v>
          </cell>
        </row>
        <row r="1959">
          <cell r="B1959" t="str">
            <v>AM 22100164</v>
          </cell>
        </row>
        <row r="1960">
          <cell r="B1960" t="str">
            <v>AM 22100165</v>
          </cell>
        </row>
        <row r="1961">
          <cell r="B1961" t="str">
            <v>AM 22100166</v>
          </cell>
        </row>
        <row r="1962">
          <cell r="B1962" t="str">
            <v>AM 22100167</v>
          </cell>
        </row>
        <row r="1963">
          <cell r="B1963" t="str">
            <v>AM 22100168</v>
          </cell>
        </row>
        <row r="1964">
          <cell r="B1964" t="str">
            <v>AM 22100169</v>
          </cell>
        </row>
        <row r="1965">
          <cell r="B1965" t="str">
            <v>AM 22100170</v>
          </cell>
        </row>
        <row r="1966">
          <cell r="B1966" t="str">
            <v>AM 22100171</v>
          </cell>
        </row>
        <row r="1967">
          <cell r="B1967" t="str">
            <v>AM 22100172</v>
          </cell>
        </row>
        <row r="1968">
          <cell r="B1968" t="str">
            <v>AM 22100173</v>
          </cell>
        </row>
        <row r="1969">
          <cell r="B1969" t="str">
            <v>AM 22100174</v>
          </cell>
        </row>
        <row r="1970">
          <cell r="B1970" t="str">
            <v>AM 22100175</v>
          </cell>
        </row>
        <row r="1971">
          <cell r="B1971" t="str">
            <v>AM 22100176</v>
          </cell>
        </row>
        <row r="1972">
          <cell r="B1972" t="str">
            <v>AM 22100177</v>
          </cell>
        </row>
        <row r="1973">
          <cell r="B1973" t="str">
            <v>AM 22100178</v>
          </cell>
        </row>
        <row r="1974">
          <cell r="B1974" t="str">
            <v>AM 22100179</v>
          </cell>
        </row>
        <row r="1975">
          <cell r="B1975" t="str">
            <v>AM 22100180</v>
          </cell>
        </row>
        <row r="1976">
          <cell r="B1976" t="str">
            <v>AM 22100181</v>
          </cell>
        </row>
        <row r="1977">
          <cell r="B1977" t="str">
            <v>AM 22100182</v>
          </cell>
        </row>
        <row r="1978">
          <cell r="B1978" t="str">
            <v>AM 22100183</v>
          </cell>
        </row>
        <row r="1979">
          <cell r="B1979" t="str">
            <v>AM 22100184</v>
          </cell>
        </row>
        <row r="1980">
          <cell r="B1980" t="str">
            <v>AM 22100185</v>
          </cell>
        </row>
        <row r="1981">
          <cell r="B1981" t="str">
            <v>AM 22100186</v>
          </cell>
        </row>
        <row r="1982">
          <cell r="B1982" t="str">
            <v>AM 22100187</v>
          </cell>
        </row>
        <row r="1983">
          <cell r="B1983" t="str">
            <v>AM 22100188</v>
          </cell>
        </row>
        <row r="1984">
          <cell r="B1984" t="str">
            <v>AM 22100189</v>
          </cell>
        </row>
        <row r="1985">
          <cell r="B1985" t="str">
            <v>AM 22100190</v>
          </cell>
        </row>
        <row r="1986">
          <cell r="B1986" t="str">
            <v>AM 22100191</v>
          </cell>
        </row>
        <row r="1987">
          <cell r="B1987" t="str">
            <v>AM 22100192</v>
          </cell>
        </row>
        <row r="1988">
          <cell r="B1988" t="str">
            <v>AM 22100193</v>
          </cell>
        </row>
        <row r="1989">
          <cell r="B1989" t="str">
            <v>AM 22100194</v>
          </cell>
        </row>
        <row r="1990">
          <cell r="B1990" t="str">
            <v>AM 22100195</v>
          </cell>
        </row>
        <row r="1991">
          <cell r="B1991" t="str">
            <v>AM 22100196</v>
          </cell>
        </row>
        <row r="1992">
          <cell r="B1992" t="str">
            <v>AM 22100197</v>
          </cell>
        </row>
        <row r="1993">
          <cell r="B1993" t="str">
            <v>AM 22100198</v>
          </cell>
        </row>
        <row r="1994">
          <cell r="B1994" t="str">
            <v>AM 22100199</v>
          </cell>
        </row>
        <row r="1995">
          <cell r="B1995" t="str">
            <v>AM 22100200</v>
          </cell>
        </row>
        <row r="1996">
          <cell r="B1996" t="str">
            <v>AM 22100201</v>
          </cell>
        </row>
        <row r="1997">
          <cell r="B1997" t="str">
            <v>AM 22100202</v>
          </cell>
        </row>
        <row r="1998">
          <cell r="B1998" t="str">
            <v>AM 22100203</v>
          </cell>
        </row>
        <row r="1999">
          <cell r="B1999" t="str">
            <v>AM 22100204</v>
          </cell>
        </row>
        <row r="2000">
          <cell r="B2000" t="str">
            <v>AM 22100205</v>
          </cell>
        </row>
        <row r="2001">
          <cell r="B2001" t="str">
            <v>AM 22100206</v>
          </cell>
        </row>
        <row r="2002">
          <cell r="B2002" t="str">
            <v>AM 22100207</v>
          </cell>
        </row>
        <row r="2003">
          <cell r="B2003" t="str">
            <v>AM 22100208</v>
          </cell>
        </row>
        <row r="2004">
          <cell r="B2004" t="str">
            <v>AM 22100209</v>
          </cell>
        </row>
        <row r="2005">
          <cell r="B2005" t="str">
            <v>AM 22100210</v>
          </cell>
        </row>
        <row r="2006">
          <cell r="B2006"/>
        </row>
        <row r="2007">
          <cell r="B2007" t="str">
            <v>TOTAL BULAN OKTOBER</v>
          </cell>
        </row>
        <row r="2008">
          <cell r="B2008" t="str">
            <v>NOVEMBER</v>
          </cell>
        </row>
        <row r="2009">
          <cell r="B2009"/>
        </row>
        <row r="2010">
          <cell r="B2010"/>
        </row>
        <row r="2011">
          <cell r="B2011"/>
        </row>
        <row r="2012">
          <cell r="B2012"/>
        </row>
        <row r="2013">
          <cell r="B2013"/>
        </row>
        <row r="2014">
          <cell r="B2014"/>
        </row>
        <row r="2015">
          <cell r="B2015"/>
        </row>
        <row r="2016">
          <cell r="B2016"/>
        </row>
        <row r="2017">
          <cell r="B2017"/>
        </row>
        <row r="2018">
          <cell r="B2018"/>
        </row>
        <row r="2019">
          <cell r="B2019"/>
        </row>
        <row r="2020">
          <cell r="B2020"/>
        </row>
        <row r="2021">
          <cell r="B2021"/>
        </row>
        <row r="2022">
          <cell r="B2022"/>
        </row>
        <row r="2023">
          <cell r="B2023"/>
        </row>
        <row r="2024">
          <cell r="B2024"/>
        </row>
        <row r="2025">
          <cell r="B2025"/>
        </row>
        <row r="2026">
          <cell r="B2026"/>
        </row>
        <row r="2027">
          <cell r="B2027"/>
        </row>
        <row r="2028">
          <cell r="B2028"/>
        </row>
        <row r="2029">
          <cell r="B2029"/>
        </row>
        <row r="2030">
          <cell r="B2030"/>
        </row>
        <row r="2031">
          <cell r="B2031"/>
        </row>
        <row r="2032">
          <cell r="B2032"/>
        </row>
        <row r="2033">
          <cell r="B2033"/>
        </row>
        <row r="2034">
          <cell r="B2034"/>
        </row>
        <row r="2035">
          <cell r="B2035"/>
        </row>
        <row r="2036">
          <cell r="B2036"/>
        </row>
        <row r="2037">
          <cell r="B2037"/>
        </row>
        <row r="2038">
          <cell r="B2038"/>
        </row>
        <row r="2039">
          <cell r="B2039"/>
        </row>
        <row r="2040">
          <cell r="B2040"/>
        </row>
        <row r="2041">
          <cell r="B2041"/>
        </row>
        <row r="2042">
          <cell r="B2042"/>
        </row>
        <row r="2043">
          <cell r="B2043"/>
        </row>
        <row r="2044">
          <cell r="B2044"/>
        </row>
        <row r="2045">
          <cell r="B2045"/>
        </row>
        <row r="2046">
          <cell r="B2046"/>
        </row>
        <row r="2047">
          <cell r="B2047"/>
        </row>
        <row r="2048">
          <cell r="B2048"/>
        </row>
        <row r="2049">
          <cell r="B2049"/>
        </row>
        <row r="2050">
          <cell r="B2050"/>
        </row>
        <row r="2051">
          <cell r="B2051"/>
        </row>
        <row r="2052">
          <cell r="B2052"/>
        </row>
        <row r="2053">
          <cell r="B2053"/>
        </row>
        <row r="2054">
          <cell r="B2054"/>
        </row>
        <row r="2055">
          <cell r="B2055"/>
        </row>
        <row r="2056">
          <cell r="B2056"/>
        </row>
        <row r="2057">
          <cell r="B2057"/>
        </row>
        <row r="2058">
          <cell r="B2058"/>
        </row>
        <row r="2059">
          <cell r="B2059"/>
        </row>
        <row r="2060">
          <cell r="B2060"/>
        </row>
        <row r="2061">
          <cell r="B2061"/>
        </row>
        <row r="2062">
          <cell r="B2062"/>
        </row>
        <row r="2063">
          <cell r="B2063"/>
        </row>
        <row r="2064">
          <cell r="B2064"/>
        </row>
        <row r="2065">
          <cell r="B2065"/>
        </row>
        <row r="2066">
          <cell r="B2066"/>
        </row>
        <row r="2067">
          <cell r="B2067"/>
        </row>
        <row r="2068">
          <cell r="B2068"/>
        </row>
        <row r="2069">
          <cell r="B2069"/>
        </row>
        <row r="2070">
          <cell r="B2070"/>
        </row>
        <row r="2071">
          <cell r="B2071"/>
        </row>
        <row r="2072">
          <cell r="B2072"/>
        </row>
        <row r="2073">
          <cell r="B2073"/>
        </row>
        <row r="2074">
          <cell r="B2074"/>
        </row>
        <row r="2075">
          <cell r="B2075"/>
        </row>
        <row r="2076">
          <cell r="B2076"/>
        </row>
        <row r="2077">
          <cell r="B2077"/>
        </row>
        <row r="2078">
          <cell r="B2078"/>
        </row>
        <row r="2079">
          <cell r="B2079"/>
        </row>
        <row r="2080">
          <cell r="B2080"/>
        </row>
        <row r="2081">
          <cell r="B2081"/>
        </row>
        <row r="2082">
          <cell r="B2082"/>
        </row>
        <row r="2083">
          <cell r="B2083"/>
        </row>
        <row r="2084">
          <cell r="B2084"/>
        </row>
        <row r="2085">
          <cell r="B2085"/>
        </row>
        <row r="2086">
          <cell r="B2086"/>
        </row>
        <row r="2087">
          <cell r="B2087"/>
        </row>
        <row r="2088">
          <cell r="B2088"/>
        </row>
        <row r="2089">
          <cell r="B2089"/>
        </row>
        <row r="2090">
          <cell r="B2090"/>
        </row>
        <row r="2091">
          <cell r="B2091"/>
        </row>
        <row r="2092">
          <cell r="B2092"/>
        </row>
        <row r="2093">
          <cell r="B2093"/>
        </row>
        <row r="2094">
          <cell r="B2094"/>
        </row>
        <row r="2095">
          <cell r="B2095"/>
        </row>
        <row r="2096">
          <cell r="B2096"/>
        </row>
        <row r="2097">
          <cell r="B2097"/>
        </row>
        <row r="2098">
          <cell r="B2098"/>
        </row>
        <row r="2099">
          <cell r="B2099"/>
        </row>
        <row r="2100">
          <cell r="B2100"/>
        </row>
        <row r="2101">
          <cell r="B2101"/>
        </row>
        <row r="2102">
          <cell r="B2102"/>
        </row>
        <row r="2103">
          <cell r="B2103"/>
        </row>
        <row r="2104">
          <cell r="B2104"/>
        </row>
        <row r="2105">
          <cell r="B2105"/>
        </row>
        <row r="2106">
          <cell r="B2106"/>
        </row>
        <row r="2107">
          <cell r="B2107"/>
        </row>
        <row r="2108">
          <cell r="B2108"/>
        </row>
        <row r="2109">
          <cell r="B2109"/>
        </row>
        <row r="2110">
          <cell r="B2110"/>
        </row>
        <row r="2111">
          <cell r="B2111"/>
        </row>
        <row r="2112">
          <cell r="B2112"/>
        </row>
        <row r="2113">
          <cell r="B2113"/>
        </row>
        <row r="2114">
          <cell r="B2114"/>
        </row>
        <row r="2115">
          <cell r="B2115"/>
        </row>
        <row r="2116">
          <cell r="B2116"/>
        </row>
        <row r="2117">
          <cell r="B2117"/>
        </row>
        <row r="2118">
          <cell r="B2118"/>
        </row>
        <row r="2119">
          <cell r="B2119"/>
        </row>
        <row r="2120">
          <cell r="B2120"/>
        </row>
        <row r="2121">
          <cell r="B2121"/>
        </row>
        <row r="2122">
          <cell r="B2122"/>
        </row>
        <row r="2123">
          <cell r="B2123"/>
        </row>
        <row r="2124">
          <cell r="B2124"/>
        </row>
        <row r="2125">
          <cell r="B2125"/>
        </row>
        <row r="2126">
          <cell r="B2126"/>
        </row>
        <row r="2127">
          <cell r="B2127"/>
        </row>
        <row r="2128">
          <cell r="B2128"/>
        </row>
        <row r="2129">
          <cell r="B2129"/>
        </row>
        <row r="2130">
          <cell r="B2130"/>
        </row>
        <row r="2131">
          <cell r="B2131"/>
        </row>
        <row r="2132">
          <cell r="B2132"/>
        </row>
        <row r="2133">
          <cell r="B2133"/>
        </row>
        <row r="2134">
          <cell r="B2134"/>
        </row>
        <row r="2135">
          <cell r="B2135"/>
        </row>
        <row r="2136">
          <cell r="B2136"/>
        </row>
        <row r="2137">
          <cell r="B2137"/>
        </row>
        <row r="2138">
          <cell r="B2138"/>
        </row>
        <row r="2139">
          <cell r="B2139"/>
        </row>
        <row r="2140">
          <cell r="B2140"/>
        </row>
        <row r="2141">
          <cell r="B2141"/>
        </row>
        <row r="2142">
          <cell r="B2142"/>
        </row>
        <row r="2143">
          <cell r="B2143"/>
        </row>
        <row r="2144">
          <cell r="B2144"/>
        </row>
        <row r="2145">
          <cell r="B2145"/>
        </row>
        <row r="2146">
          <cell r="B2146"/>
        </row>
        <row r="2147">
          <cell r="B2147"/>
        </row>
        <row r="2148">
          <cell r="B2148"/>
        </row>
        <row r="2149">
          <cell r="B2149"/>
        </row>
        <row r="2150">
          <cell r="B2150"/>
        </row>
        <row r="2151">
          <cell r="B2151"/>
        </row>
        <row r="2152">
          <cell r="B2152"/>
        </row>
        <row r="2153">
          <cell r="B2153"/>
        </row>
        <row r="2154">
          <cell r="B2154"/>
        </row>
        <row r="2155">
          <cell r="B2155"/>
        </row>
        <row r="2156">
          <cell r="B2156"/>
        </row>
        <row r="2157">
          <cell r="B2157"/>
        </row>
        <row r="2158">
          <cell r="B2158"/>
        </row>
        <row r="2159">
          <cell r="B2159" t="str">
            <v>TOTAL BULAN NOVEMBER</v>
          </cell>
        </row>
        <row r="2160">
          <cell r="B2160" t="str">
            <v>DESEMBER</v>
          </cell>
        </row>
        <row r="2161">
          <cell r="B2161"/>
        </row>
        <row r="2162">
          <cell r="B2162"/>
        </row>
        <row r="2163">
          <cell r="B2163"/>
        </row>
        <row r="2164">
          <cell r="B2164"/>
        </row>
        <row r="2165">
          <cell r="B2165"/>
        </row>
        <row r="2166">
          <cell r="B2166"/>
        </row>
        <row r="2167">
          <cell r="B2167"/>
        </row>
        <row r="2168">
          <cell r="B2168"/>
        </row>
        <row r="2169">
          <cell r="B2169"/>
        </row>
        <row r="2170">
          <cell r="B2170"/>
        </row>
        <row r="2171">
          <cell r="B2171"/>
        </row>
        <row r="2172">
          <cell r="B2172"/>
        </row>
        <row r="2173">
          <cell r="B2173"/>
        </row>
        <row r="2174">
          <cell r="B2174"/>
        </row>
        <row r="2175">
          <cell r="B2175"/>
        </row>
        <row r="2176">
          <cell r="B2176"/>
        </row>
        <row r="2177">
          <cell r="B2177"/>
        </row>
        <row r="2178">
          <cell r="B2178"/>
        </row>
        <row r="2179">
          <cell r="B2179"/>
        </row>
        <row r="2180">
          <cell r="B2180"/>
        </row>
        <row r="2181">
          <cell r="B2181"/>
        </row>
        <row r="2182">
          <cell r="B2182"/>
        </row>
        <row r="2183">
          <cell r="B2183"/>
        </row>
        <row r="2184">
          <cell r="B2184"/>
        </row>
        <row r="2185">
          <cell r="B2185"/>
        </row>
        <row r="2186">
          <cell r="B2186"/>
        </row>
        <row r="2187">
          <cell r="B2187"/>
        </row>
        <row r="2188">
          <cell r="B2188"/>
        </row>
        <row r="2189">
          <cell r="B2189"/>
        </row>
        <row r="2190">
          <cell r="B2190"/>
        </row>
        <row r="2191">
          <cell r="B2191"/>
        </row>
        <row r="2192">
          <cell r="B2192"/>
        </row>
        <row r="2193">
          <cell r="B2193"/>
        </row>
        <row r="2194">
          <cell r="B2194"/>
        </row>
        <row r="2195">
          <cell r="B2195"/>
        </row>
        <row r="2196">
          <cell r="B2196"/>
        </row>
        <row r="2197">
          <cell r="B2197"/>
        </row>
        <row r="2198">
          <cell r="B2198"/>
        </row>
        <row r="2199">
          <cell r="B2199"/>
        </row>
        <row r="2200">
          <cell r="B2200"/>
        </row>
        <row r="2201">
          <cell r="B2201"/>
        </row>
        <row r="2202">
          <cell r="B2202"/>
        </row>
        <row r="2203">
          <cell r="B2203"/>
        </row>
        <row r="2204">
          <cell r="B2204"/>
        </row>
        <row r="2205">
          <cell r="B2205"/>
        </row>
        <row r="2206">
          <cell r="B2206"/>
        </row>
        <row r="2207">
          <cell r="B2207"/>
        </row>
        <row r="2208">
          <cell r="B2208"/>
        </row>
        <row r="2209">
          <cell r="B2209"/>
        </row>
        <row r="2210">
          <cell r="B2210"/>
        </row>
        <row r="2211">
          <cell r="B2211"/>
        </row>
        <row r="2212">
          <cell r="B2212"/>
        </row>
        <row r="2213">
          <cell r="B2213"/>
        </row>
        <row r="2214">
          <cell r="B2214"/>
        </row>
        <row r="2215">
          <cell r="B2215"/>
        </row>
        <row r="2216">
          <cell r="B2216"/>
        </row>
        <row r="2217">
          <cell r="B2217"/>
        </row>
        <row r="2218">
          <cell r="B2218"/>
        </row>
        <row r="2219">
          <cell r="B2219"/>
        </row>
        <row r="2220">
          <cell r="B2220"/>
        </row>
        <row r="2221">
          <cell r="B2221"/>
        </row>
        <row r="2222">
          <cell r="B2222"/>
        </row>
        <row r="2223">
          <cell r="B2223"/>
        </row>
        <row r="2224">
          <cell r="B2224"/>
        </row>
        <row r="2225">
          <cell r="B2225"/>
        </row>
        <row r="2226">
          <cell r="B2226"/>
        </row>
        <row r="2227">
          <cell r="B2227"/>
        </row>
        <row r="2228">
          <cell r="B2228"/>
        </row>
        <row r="2229">
          <cell r="B2229"/>
        </row>
        <row r="2230">
          <cell r="B2230"/>
        </row>
        <row r="2231">
          <cell r="B2231"/>
        </row>
        <row r="2232">
          <cell r="B2232"/>
        </row>
        <row r="2233">
          <cell r="B2233"/>
        </row>
        <row r="2234">
          <cell r="B2234"/>
        </row>
        <row r="2235">
          <cell r="B2235"/>
        </row>
        <row r="2236">
          <cell r="B2236"/>
        </row>
        <row r="2237">
          <cell r="B2237"/>
        </row>
        <row r="2238">
          <cell r="B2238"/>
        </row>
        <row r="2239">
          <cell r="B2239"/>
        </row>
        <row r="2240">
          <cell r="B2240"/>
        </row>
        <row r="2241">
          <cell r="B2241"/>
        </row>
        <row r="2242">
          <cell r="B2242"/>
        </row>
        <row r="2243">
          <cell r="B2243"/>
        </row>
        <row r="2244">
          <cell r="B2244"/>
        </row>
        <row r="2245">
          <cell r="B2245"/>
        </row>
        <row r="2246">
          <cell r="B2246"/>
        </row>
        <row r="2247">
          <cell r="B2247"/>
        </row>
        <row r="2248">
          <cell r="B2248"/>
        </row>
        <row r="2249">
          <cell r="B2249"/>
        </row>
        <row r="2250">
          <cell r="B2250"/>
        </row>
        <row r="2251">
          <cell r="B2251"/>
        </row>
        <row r="2252">
          <cell r="B2252"/>
        </row>
        <row r="2253">
          <cell r="B2253"/>
        </row>
        <row r="2254">
          <cell r="B2254"/>
        </row>
        <row r="2255">
          <cell r="B2255"/>
        </row>
        <row r="2256">
          <cell r="B2256"/>
        </row>
        <row r="2257">
          <cell r="B2257"/>
        </row>
        <row r="2258">
          <cell r="B2258"/>
        </row>
        <row r="2259">
          <cell r="B2259"/>
        </row>
        <row r="2260">
          <cell r="B2260"/>
        </row>
        <row r="2261">
          <cell r="B2261"/>
        </row>
        <row r="2262">
          <cell r="B2262"/>
        </row>
        <row r="2263">
          <cell r="B2263"/>
        </row>
        <row r="2264">
          <cell r="B2264"/>
        </row>
        <row r="2265">
          <cell r="B2265"/>
        </row>
        <row r="2266">
          <cell r="B2266"/>
        </row>
        <row r="2267">
          <cell r="B2267"/>
        </row>
        <row r="2268">
          <cell r="B2268"/>
        </row>
        <row r="2269">
          <cell r="B2269"/>
        </row>
        <row r="2270">
          <cell r="B2270"/>
        </row>
        <row r="2271">
          <cell r="B2271"/>
        </row>
        <row r="2272">
          <cell r="B2272"/>
        </row>
        <row r="2273">
          <cell r="B2273"/>
        </row>
        <row r="2274">
          <cell r="B2274"/>
        </row>
        <row r="2275">
          <cell r="B2275"/>
        </row>
        <row r="2276">
          <cell r="B2276"/>
        </row>
        <row r="2277">
          <cell r="B2277"/>
        </row>
        <row r="2278">
          <cell r="B2278"/>
        </row>
        <row r="2279">
          <cell r="B2279"/>
        </row>
        <row r="2280">
          <cell r="B2280"/>
        </row>
        <row r="2281">
          <cell r="B2281"/>
        </row>
        <row r="2282">
          <cell r="B2282"/>
        </row>
        <row r="2283">
          <cell r="B2283"/>
        </row>
        <row r="2284">
          <cell r="B2284"/>
        </row>
        <row r="2285">
          <cell r="B2285"/>
        </row>
        <row r="2286">
          <cell r="B2286"/>
        </row>
        <row r="2287">
          <cell r="B2287"/>
        </row>
        <row r="2288">
          <cell r="B2288"/>
        </row>
        <row r="2289">
          <cell r="B2289"/>
        </row>
        <row r="2290">
          <cell r="B2290"/>
        </row>
        <row r="2291">
          <cell r="B2291"/>
        </row>
        <row r="2292">
          <cell r="B2292"/>
        </row>
        <row r="2293">
          <cell r="B2293"/>
        </row>
        <row r="2294">
          <cell r="B2294"/>
        </row>
        <row r="2295">
          <cell r="B2295"/>
        </row>
        <row r="2296">
          <cell r="B2296"/>
        </row>
        <row r="2297">
          <cell r="B2297"/>
        </row>
        <row r="2298">
          <cell r="B2298"/>
        </row>
        <row r="2299">
          <cell r="B2299"/>
        </row>
        <row r="2300">
          <cell r="B2300"/>
        </row>
        <row r="2301">
          <cell r="B2301"/>
        </row>
        <row r="2302">
          <cell r="B2302"/>
        </row>
        <row r="2303">
          <cell r="B2303"/>
        </row>
        <row r="2304">
          <cell r="B2304"/>
        </row>
        <row r="2305">
          <cell r="B2305"/>
        </row>
        <row r="2306">
          <cell r="B2306"/>
        </row>
        <row r="2307">
          <cell r="B2307"/>
        </row>
        <row r="2308">
          <cell r="B2308"/>
        </row>
        <row r="2309">
          <cell r="B2309"/>
        </row>
        <row r="2310">
          <cell r="B2310"/>
        </row>
        <row r="2311">
          <cell r="B2311" t="str">
            <v>TOTAL BULAN DESEMBER</v>
          </cell>
        </row>
        <row r="2313">
          <cell r="B2313" t="str">
            <v>TOTAL PENJUALAN DALAM 1 TAHUN   =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KAP PENJUALAN"/>
    </sheetNames>
    <sheetDataSet>
      <sheetData sheetId="0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kerja\BANK%20EXP\BARU\2023\01%20JAN\KELUAR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4956.665595370374" createdVersion="5" refreshedVersion="5" minRefreshableVersion="3" recordCount="323">
  <cacheSource type="worksheet">
    <worksheetSource name="Table1" r:id="rId2"/>
  </cacheSource>
  <cacheFields count="29">
    <cacheField name="//" numFmtId="0">
      <sharedItems containsBlank="1" containsMixedTypes="1" containsNumber="1" containsInteger="1" minValue="3" maxValue="207" count="44">
        <n v="3"/>
        <s v=""/>
        <n v="8"/>
        <m/>
        <n v="10"/>
        <n v="18"/>
        <n v="23"/>
        <n v="28"/>
        <n v="31"/>
        <n v="33"/>
        <n v="38"/>
        <n v="45"/>
        <n v="53"/>
        <n v="67"/>
        <n v="69"/>
        <n v="76"/>
        <n v="78"/>
        <n v="87"/>
        <n v="89"/>
        <n v="95"/>
        <n v="98"/>
        <n v="105"/>
        <n v="120"/>
        <n v="129"/>
        <n v="132"/>
        <n v="134"/>
        <n v="139"/>
        <n v="143"/>
        <n v="145"/>
        <n v="147"/>
        <n v="151"/>
        <n v="153"/>
        <n v="156"/>
        <n v="159"/>
        <n v="162"/>
        <n v="164"/>
        <n v="168"/>
        <n v="185"/>
        <n v="189"/>
        <n v="197"/>
        <n v="201"/>
        <n v="205"/>
        <n v="207"/>
        <n v="200" u="1"/>
      </sharedItems>
    </cacheField>
    <cacheField name="h_No. Invoice :" numFmtId="0">
      <sharedItems containsMixedTypes="1" containsNumber="1" containsInteger="1" minValue="23010001" maxValue="23010041"/>
    </cacheField>
    <cacheField name="Tgl Invoice :" numFmtId="164">
      <sharedItems containsNonDate="0" containsDate="1" containsString="0" containsBlank="1" minDate="2023-01-02T00:00:00" maxDate="2023-02-01T00:00:00"/>
    </cacheField>
    <cacheField name="h_Kode Sales :_1" numFmtId="0">
      <sharedItems containsBlank="1"/>
    </cacheField>
    <cacheField name="h_Kode Sales :_2" numFmtId="49">
      <sharedItems containsBlank="1"/>
    </cacheField>
    <cacheField name="h_toko" numFmtId="0">
      <sharedItems containsBlank="1"/>
    </cacheField>
    <cacheField name="No. Invoice :" numFmtId="0">
      <sharedItems/>
    </cacheField>
    <cacheField name="Kode Sales :" numFmtId="0">
      <sharedItems/>
    </cacheField>
    <cacheField name="Toko" numFmtId="0">
      <sharedItems/>
    </cacheField>
    <cacheField name="Qty" numFmtId="0">
      <sharedItems containsString="0" containsBlank="1" containsNumber="1" containsInteger="1" minValue="1" maxValue="2000"/>
    </cacheField>
    <cacheField name="Unit" numFmtId="0">
      <sharedItems containsBlank="1"/>
    </cacheField>
    <cacheField name="C" numFmtId="0">
      <sharedItems containsString="0" containsBlank="1" containsNumber="1" containsInteger="1" minValue="1" maxValue="10"/>
    </cacheField>
    <cacheField name="h_Item Description" numFmtId="0">
      <sharedItems containsBlank="1"/>
    </cacheField>
    <cacheField name="Column1" numFmtId="0">
      <sharedItems/>
    </cacheField>
    <cacheField name="Item Description" numFmtId="0">
      <sharedItems containsBlank="1"/>
    </cacheField>
    <cacheField name="Unit Price" numFmtId="43">
      <sharedItems containsString="0" containsBlank="1" containsNumber="1" containsInteger="1" minValue="1625" maxValue="360000"/>
    </cacheField>
    <cacheField name="Disc 1" numFmtId="10">
      <sharedItems containsString="0" containsBlank="1" containsNumber="1" minValue="0.1" maxValue="0.14499999999999999"/>
    </cacheField>
    <cacheField name="Disc 2" numFmtId="10">
      <sharedItems containsNonDate="0" containsString="0" containsBlank="1"/>
    </cacheField>
    <cacheField name="Amount" numFmtId="43">
      <sharedItems containsMixedTypes="1" containsNumber="1" containsInteger="1" minValue="22500" maxValue="27405000"/>
    </cacheField>
    <cacheField name="pembuat nota :" numFmtId="0">
      <sharedItems containsBlank="1"/>
    </cacheField>
    <cacheField name="edited :" numFmtId="0">
      <sharedItems containsNonDate="0" containsString="0" containsBlank="1"/>
    </cacheField>
    <cacheField name="h_id" numFmtId="0">
      <sharedItems containsMixedTypes="1" containsNumber="1" containsInteger="1" minValue="3" maxValue="207"/>
    </cacheField>
    <cacheField name="h_jumlahbarang" numFmtId="0">
      <sharedItems containsMixedTypes="1" containsNumber="1" containsInteger="1" minValue="1" maxValue="16"/>
    </cacheField>
    <cacheField name="h_hargasebelumdiskon" numFmtId="43">
      <sharedItems containsMixedTypes="1" containsNumber="1" containsInteger="1" minValue="22500" maxValue="31320000"/>
    </cacheField>
    <cacheField name="h_diskon" numFmtId="43">
      <sharedItems containsMixedTypes="1" containsNumber="1" minValue="0" maxValue="3915000"/>
    </cacheField>
    <cacheField name="h_hargasetelahdiskon" numFmtId="43">
      <sharedItems containsMixedTypes="1" containsNumber="1" containsInteger="1" minValue="22500" maxValue="27405000"/>
    </cacheField>
    <cacheField name="Total Invoice" numFmtId="43">
      <sharedItems containsMixedTypes="1" containsNumber="1" containsInteger="1" minValue="140980" maxValue="87479350"/>
    </cacheField>
    <cacheField name="KETERANGAN" numFmtId="43">
      <sharedItems containsBlank="1"/>
    </cacheField>
    <cacheField name="H_A1" numFmtId="43">
      <sharedItems count="337">
        <s v="PENSIL KENKO 2B-6191 HIJAU CAP HITAMGRS110400"/>
        <s v="PENSIL KENKO 2B 0192GRS122400"/>
        <s v="STAPLER KENKO HD-10LSN93000"/>
        <s v="GEL PEN KENKO KE-200LSN24600"/>
        <s v=""/>
        <s v="LABEL HARGA JOYKO LB-3 (2 LINE KUNING FLUOR)PCS4300"/>
        <s v="BINDER CLIP KENKO NO. 107GRS31800"/>
        <s v="BINDER CLIP KENKO NO. 200GRS120000"/>
        <s v="PENSIL WARNA JOYKO CP-12PB (PANJANG)PCS10600"/>
        <s v="PENSIL WARNA JOYKO CP-24PB (PANJANG)PCS21200"/>
        <s v="KARTU STOCK FOLIO PUTIHPAK37500"/>
        <s v="KARTU STOCK KWARTO PUTIHPAK18500"/>
        <s v="GEL PEN KENKO KE-303 T-GEL TRIANGULAR HITAMLSN21600"/>
        <s v="CRAYON / OIL PASTEL JOYKO OP-18S PP CASE SEA WORLDPCS23000"/>
        <s v="CRAYON / OIL PASTEL JOYKO OP-36S PP CASE SEA WORLDPCS41500"/>
        <s v="CRAYON / OIL PASTEL JOYKO OP-48S PP CASE SEA WORLDPCS58900"/>
        <s v="CRAYON / OIL PASTEL JOYKO OP-55S PP CASE SEA WORLDPCS66900"/>
        <s v="STAND PEN SPIRAL KENKO STP-300SGPCS4100"/>
        <s v="PENSIL WARNA KENKO CP-12HALF CLASSIC (PENDEK)PCS6600"/>
        <s v="STAMP PLATE DATER KENKO S-68 (Cap Lunas)PCS8300"/>
        <s v="DATE STAMP KENKO D-4 (Cap Tanggal 4 Mm)PCS6200"/>
        <s v="PENSIL WARNA KENKO CP-12HALF CLASSIC (PENDEK)LSN79200"/>
        <s v="PENSIL WARNA KENKO CP-12F CLASSIC (PANJANG)LSN124200"/>
        <s v="STAMP PLATE NUMBER KENKO N-38 (Cap Nomer)LSN84000"/>
        <s v="LEM STICK KENKO 15 GR (TANGGUNG) isi 20 pcBOX72000"/>
        <s v="BALLPEN JOYKO BP-338 VOCUS HITAMLSN12600"/>
        <s v="GEL PEN JOYKO GP-265 Q-GELLSN28200"/>
        <s v="LEM STICK KENKO 15 GR (TANGGUNG) isi 20 pcPAK72000"/>
        <s v="LABEL HARGA KENKO 5002-2R (2 LINE) isi 10 rolPAK27000"/>
        <s v="HIGHLIGHTER / STABILLO JOYKO HL-1 KUNINGPCS3700"/>
        <s v="HIGHLIGHTER / STABILLO JOYKO HL-MIXPCS3700"/>
        <s v="PUNCH JOYKO 85BPCS40000"/>
        <s v="JANGKA (MATH SET) JOYKO MS-55LSN88200"/>
        <s v="JANGKA (MATH SET) JOYKO MS-75LSN89400"/>
        <s v="CALCULATOR JOYKO DTC-1313CHPCS40000"/>
        <s v="CALCULATOR JOYKO CC-47COPCS32500"/>
        <s v="CORRECTION FLUID JOYKO CF-S209ALSN41400"/>
        <s v="PENCIL CASE KENKO PC-0719 FANCYLSN62400"/>
        <s v="ISI CUTTER 18 MM KENKO L-150 (BESAR)LSN64800"/>
        <s v="CUTTER 9 MM KENKO K-200 (KECIL)LSN52200"/>
        <s v="STAPLER KENKO HD-10DLSN117600"/>
        <s v="PAPER CLIP WARNA KENKO 3100LSN41400"/>
        <s v="PUSH PIN KENKO PN-30 WARNALSN33000"/>
        <s v="STIP / PENGHAPUS KENKO ERB-20SQ HITAMDOS30000"/>
        <s v="STIP / PENGHAPUS KENKO ERW-20SQ PUTIHDOS30000"/>
        <s v="STIP / PENGHAPUS KENKO ERW-40SQ PUTIHDOS27500"/>
        <s v="STIP / PENGHAPUS KENKO ERB-40SQ HITAMDOS27500"/>
        <s v="BINDER CLIP KENKO NO. 260GRS180000"/>
        <s v="PAPER TRIGONAL CLIP KENKO NO. 3PAK16000"/>
        <s v="PAPER JUMBO CLIP KENKO NO. 5PAK43000"/>
        <s v="GEL PEN KENKO HI-TECH-H 0.28 MM HITAMLSN39000"/>
        <s v="STAMP PAD KENKO NO. 0LSN59400"/>
        <s v="CORRECTION TAPE KENKO CT-902 (12M x 5MM)LSN60000"/>
        <s v="ISI STAPLER (STAPLES) KENKO 1210 PREMIUM (23/10)PAK42000"/>
        <s v="GEL PEN KENKO KE-303 T-GEL TRIANGULARLSN21600"/>
        <s v="STAPLER HEAVY DUTY KENKO HD-12L/24PCS360000"/>
        <s v="LOOSE LEAF JOYKO A5-7020 (50S)PAK3600"/>
        <s v="STIP / PENGHAPUS JOYKO 526-B40P PUTIHDOZ28300"/>
        <s v="STIP / PENGHAPUS JOYKO 526-B40BL HITAMDOS28300"/>
        <s v="STIP / PENGHAPUS JOYKO ER-B20BL HITAMDOS34100"/>
        <s v="STIP / PENGHAPUS JOYKO 526-B20 PUTIHDOS34100"/>
        <s v="LABEL HARGA JOYKO LB-P2LN (2 LINE PUTIH)PCS3050"/>
        <s v="LABEL HARGA JOYKO LB-2RL (1 LINE PUTIH)PCS2050"/>
        <s v="LEM LIQUID (CAIR) JOYKO GL-R35 (35 ML)LSN18600"/>
        <s v="CORRECTION FLUID KENKO KE-823MLSN57000"/>
        <s v="STAPLER JOYKO HD-10LSN85200"/>
        <s v="STAPLER KENKO HD-50LSN228000"/>
        <s v="STAPLER HEAVY DUTY JOYKO HD-12N/24PCS187000"/>
        <s v="STAPLER HEAVY DUTY JOYKO HD-12N/13PCS97000"/>
        <s v="STIP / PENGHAPUS JOYKO 526-B40P PUTIHDOS28300"/>
        <s v="CALCULATOR JOYKO CC-37PCS32000"/>
        <s v="CALCULATOR JOYKO CC-38PCS27500"/>
        <s v="CALCULATOR JOYKO CC-41PCS74000"/>
        <s v="CALCULATOR JOYKO CC-15APCS47000"/>
        <s v="CALCULATOR JOYKO CC-8CO WARNAPCS47000"/>
        <s v="CALCULATOR JOYKO CC-8APCS47000"/>
        <s v="CALCULATOR JOYKO CC-12CO WARNAPCS56000"/>
        <s v="CALCULATOR JOYKO CC-800CHPCS79000"/>
        <s v="PENSIL JOYKO 2B P-88GRS104400"/>
        <s v="STAPLER GUNTACKER JOYKO GT-700PCS34500"/>
        <s v="ISI PENSIL 2B 0.5 MM JOYKO PL-05GRS176400"/>
        <s v="ISI PENSIL 2B 2.0 MM JOYKO PL-10LSN19800"/>
        <s v="ISI PENSIL 2B 2.0 MM JOYKO PL-11LSN37200"/>
        <s v="MESIN LABEL HARGA JOYKO MX-5500M (8 DIGITS, 1 LINE)PCS40500"/>
        <s v="PUSH PIN JOYKO PP-30 WARNALSN31200"/>
        <s v="CORRECTION TAPE JOYKO CT-507PCS4600"/>
        <s v="PENCIL CASE KENKO PC-0719-MIXLSN57600"/>
        <s v="CORRECTION FLUID JOYKO CF-S221BOX70800"/>
        <s v="CORRECTION FLUID JOYKO CF-S224BOX70800"/>
        <s v="CORRECTION FLUID JOYKO CF-S225LSN34200"/>
        <s v="DATE STAMP JOYKO S-68 (Lunas)LSN103200"/>
        <s v="DOUBLE TAPE KENKO 48 MM - BLUE CORE (2&quot;)PCS9500"/>
        <s v="GEL PEN KENKO 0.28MM MICROTECLSN39600"/>
        <s v="PENSIL WARNA JOYKO CP-12PB (PANJANG)SET10600"/>
        <s v="GUNTING JOYKO SC-828LSN52200"/>
        <s v="GEL PEN ZHIXIN G-3093 + ISILSN18000"/>
        <s v="GEL PEN ZHIXIN G-3112 + ISILSN18000"/>
        <s v="GEL PEN ZHIXIN G-3103 + ISILSN18000"/>
        <s v="ISI STAPLER (STAPLES) KENKO 1210 PREMIUM (23/10)BOX4200"/>
        <s v="GEL PEN KENKO SAHARA SNACK (HITAM)LSN39000"/>
        <s v="STAMP PAD JOYKO NO. 1LSN69600"/>
        <s v="STIP / PENGHAPUS JOYKO 526-B40BL HITAMBOX28300"/>
        <s v="CALCULATOR JOYKO CC-810CHPCS82000"/>
        <s v="GEL PEN KENKO EASY GEL HITAMLSN26100"/>
        <s v="PUNCH JOYKO 30XLPCS12950"/>
        <s v="PENSIL WARNA JOYKO CP-12PB (PANJANG)SET21200"/>
        <s v="PAPER TRIGONAL CLIP JOYKO NO. 3BOX1625"/>
        <s v="STAPLER SDI 1102 NO.10 (HD-10)LSN138000"/>
        <s v="STAPLER SDI 1123LSN300000"/>
        <s v="MAP TAS / BAG JOYKO B-2637-3PCS17600"/>
        <s v="GEL PEN KENKO K-1 HITAMLSN39600"/>
        <s v="GEL PEN KENKO 0.28MM MICROTEC HITAMLSN39600"/>
        <s v="STAPLER JOYKO HD-10CLLSN84000"/>
        <s v="STAPLER JOYKO HD-50CLLSN216000"/>
        <s v="CORRECTION TAPE KENKO CT-309 (12M x 5MM)LSN81600"/>
        <s v="CORRECTION TAPE KENKO CT-809 (8M x 5MM)LSN54000"/>
        <s v="STAPLER SDI 1104LSN234000"/>
        <s v="LOOSE LEAF KENKO A5-LL 50-2070PAK4400"/>
        <s v="CORRECTION FLUID KENKO KE-107MLSN55800"/>
        <s v="CORRECTION FLUID KENKO KE-826MLSN60300"/>
        <s v="PENSIL WARNA JOYKO CP-24PB (PANJANG)LSN254400"/>
        <s v="STAPLER KENKO HD-10MPLSN67200"/>
        <s v="PENSIL ZHONG HUA M/B CARPENTER 120 KECILLSN22500"/>
        <s v="BENSIA SF-9925 C ISI 42 PC (SENDOK GARPU)DUS58000"/>
        <s v="PUNCH KENKO NO. 85XLPCS59000"/>
        <s v="BINDER CLIP JOYKO 155GRS67800"/>
        <s v="CORRECTION TAPE KENKO CT-905 (12M x 5MM)LSN62400"/>
        <s v="ISI CUTTER 9 MM KENKO A-100 (KECIL)LSN32400"/>
        <s v="GEL PEN KENKO EASY GELLSN26100"/>
        <s v="ISI PENSIL 2B 0.5 MM KENKO PL-05 HI-POLYMERGRS180000"/>
        <s v="JANGKA (MATH SET) JOYKO MS-25LSN88200"/>
        <s v="CORRECTION TAPE KENKO CT-902 (12M x 5MM)LSN" u="1"/>
        <s v="LSNSTAPLER KENKO HD-50" u="1"/>
        <s v="LOOSE LEAF JOYKO A5-7020 (50S)PAK" u="1"/>
        <s v="CORRECTION FLUID JOYKO CF-S209ALSN" u="1"/>
        <s v="LEM LIQUID (CAIR) JOYKO GL-R35 (35 ML)LSN" u="1"/>
        <s v="STAPLER KENKO HD-10DLSN" u="1"/>
        <s v="PCSCALCULATOR JOYKO CC-47CO" u="1"/>
        <s v="BINDER CLIP KENKO NO. 200GRS" u="1"/>
        <s v="LSNLEM LIQUID (CAIR) JOYKO GL-R35 (35 ML)" u="1"/>
        <s v="PENSIL WARNA KENKO CP-12F CLASSIC (PANJANG)LSN" u="1"/>
        <s v="STAPLER SDI 1102 NO.10 (HD-10)LSN168000" u="1"/>
        <s v="BOXLEM STICK KENKO 15 GR (TANGGUNG) isi 20 pc" u="1"/>
        <s v="LSNPENSIL WARNA KENKO CP-12HALF CLASSIC (PENDEK)" u="1"/>
        <s v="LSNSTAPLER KENKO HD-10D" u="1"/>
        <s v="PENSIL JOYKO 2B P-88GRS" u="1"/>
        <s v="LSNJANGKA (MATH SET) JOYKO MS-75" u="1"/>
        <s v="PENCIL CASE KENKO PC-0719-MIXLSN" u="1"/>
        <s v="STAPLER HEAVY DUTY KENKO HD-12L/24PCS" u="1"/>
        <s v="HIGHLIGHTER / STABILLO JOYKO HL MIXPCS3700" u="1"/>
        <s v="ISI STAPLER (STAPLES) KENKO 1210 PREMIUM (23/10)PAK" u="1"/>
        <s v="BINDER CLIP KENKO NO. 260GRS" u="1"/>
        <s v="LSNGEL PEN JOYKO GP-265 Q-GEL" u="1"/>
        <s v="STIP / PENGHAPUS JOYKO 526-B20 PUTIHDOS" u="1"/>
        <s v="GEL PEN KENKO KE-303 T-GEL TRIANGULARLSN" u="1"/>
        <s v="PAKLABEL HARGA KENKO 5002-2R (2 LINE) isi 10 rol" u="1"/>
        <s v="PAKKARTU STOCK FOLIO PUTIH" u="1"/>
        <s v="PAKLOOSE LEAF JOYKO A5-7020 (50S)" u="1"/>
        <s v="GUNTING JOYKO SC-828LSN" u="1"/>
        <s v="PCSSTAMP PLATE DATER KENKO S-68 (Cap Lunas)" u="1"/>
        <s v="PCSCRAYON / OIL PASTEL JOYKO OP-18S PP CASE SEA WORLD" u="1"/>
        <s v="PCSCRAYON / OIL PASTEL JOYKO OP-36S PP CASE SEA WORLD" u="1"/>
        <s v="PCSCRAYON / OIL PASTEL JOYKO OP-48S PP CASE SEA WORLD" u="1"/>
        <s v="PCSCRAYON / OIL PASTEL JOYKO OP-55S PP CASE SEA WORLD" u="1"/>
        <s v="ISI PENSIL 2B 2.0 MM JOYKO PL-10LSN" u="1"/>
        <s v="PCSHIGHLIGHTER / STABILLO JOYKO HL MIX (PINK / ORANGE)" u="1"/>
        <s v="LSNGEL PEN KENKO 0.28MM MICROTEC" u="1"/>
        <s v="MESIN LABEL HARGA JOYKO MX-5500M (8 DIGITS, 1 LINE)PCS" u="1"/>
        <s v="GEL PEN ZHIXIN 3112LSN18000" u="1"/>
        <s v="LSNCUTTER 9 MM KENKO K-200 (KECIL)" u="1"/>
        <s v="DOSSTIP / PENGHAPUS JOYKO 526-B20 PUTIH" u="1"/>
        <s v="LABEL HARGA JOYKO LB-2RL (1 LINE PUTIH)PCS" u="1"/>
        <s v="LABEL HARGA JOYKO LB-P2LN (2 LINE PUTIH)PCS" u="1"/>
        <s v="PCSCALCULATOR JOYKO CC-8CO WARNA" u="1"/>
        <s v="PCSSTAND PEN SPIRAL KENKO STP-300SG" u="1"/>
        <s v="ISI CUTTER 18 MM KENKO L-150 (BESAR)LSN" u="1"/>
        <s v="LSNPAPER CLIP WARNA KENKO 3100" u="1"/>
        <s v="LSNISI CUTTER 18 MM KENKO L-150 (BESAR)" u="1"/>
        <s v="HIGHLIGHTER / STABILLO JOYKO HL-1 KUNINGPCS" u="1"/>
        <s v="CALCULATOR JOYKO CC-800CHPCS" u="1"/>
        <s v="DOSSTIP / PENGHAPUS JOYKO 526-B40P PUTIH" u="1"/>
        <s v="DOSSTIP / PENGHAPUS JOYKO ER-B20BL HITAM" u="1"/>
        <s v="DOSSTIP / PENGHAPUS KENKO ERB-20SQ HITAM" u="1"/>
        <s v="DOSSTIP / PENGHAPUS KENKO ERB-40SQ HITAM" u="1"/>
        <s v="KARTU STOCK FOLIO PUTIHPAK" u="1"/>
        <s v="CORRECTION FLUID JOYKO CF-S221BOX" u="1"/>
        <s v="PCSSTAPLER GUNTACKER JOYKO GT-700" u="1"/>
        <s v="PCSSTAPLER HEAVY DUTY JOYKO HD-12N/24" u="1"/>
        <s v="GEL PEN ZHIXIN 3093LSN" u="1"/>
        <s v="GRSBINDER CLIP KENKO NO. 107" u="1"/>
        <s v="DOSSTIP / PENGHAPUS KENKO ERW-20SQ PUTIH" u="1"/>
        <s v="DOSSTIP / PENGHAPUS KENKO ERW-40SQ PUTIH" u="1"/>
        <s v="GEL PEN KENKO KE-200LSN" u="1"/>
        <s v="CALCULATOR JOYKO CC-8APCS" u="1"/>
        <s v="LSNGEL PEN KENKO KE-303 T-GEL TRIANGULAR HITAM" u="1"/>
        <s v="PCSCALCULATOR JOYKO CC-41" u="1"/>
        <s v="GRSBINDER CLIP KENKO NO. 260" u="1"/>
        <s v="GEL PEN KENKO 0.28MM MICROTECLSN" u="1"/>
        <s v="JANGKA (MATH SET) JOYKO MS-75LSN" u="1"/>
        <s v="STAPLER HEAVY DUTY JOYKO HD-12N/24PCS" u="1"/>
        <s v="GRSPENSIL KENKO 2B-6191 HIJAU CAP HITAM" u="1"/>
        <s v="PENSIL KENKO 2B-6191 HIJAU CAP HITAMGRS" u="1"/>
        <s v="PAKLEM STICK KENKO 15 GR (TANGGUNG) isi 20 pc" u="1"/>
        <s v="HIGHLIGHTER / STABILLO JOYKO HL MIX (PINK / ORANGE)PCS3700" u="1"/>
        <s v="LSNPUSH PIN JOYKO PP-30 WARNA" u="1"/>
        <s v="LSNPUSH PIN KENKO PN-30 WARNA" u="1"/>
        <s v="PCSPUNCH JOYKO 85B" u="1"/>
        <s v="LSNDATE STAMP JOYKO S-68 (Lunas)" u="1"/>
        <e v="#REF!" u="1"/>
        <s v="KARTU STOCK KWARTO PUTIHPAK" u="1"/>
        <s v="LSNGEL PEN KENKO SAHARA SNACK (HITAM)" u="1"/>
        <s v="STAMP PLATE DATER KENKO S-68 (Cap Lunas)PCS" u="1"/>
        <s v="CRAYON / OIL PASTEL JOYKO OP-18S PP CASE SEA WORLDPCS" u="1"/>
        <s v="CRAYON / OIL PASTEL JOYKO OP-36S PP CASE SEA WORLDPCS" u="1"/>
        <s v="CRAYON / OIL PASTEL JOYKO OP-48S PP CASE SEA WORLDPCS" u="1"/>
        <s v="CRAYON / OIL PASTEL JOYKO OP-55S PP CASE SEA WORLDPCS" u="1"/>
        <s v="LABEL HARGA KENKO 5002-2R (2 LINE) isi 10 rolPAK" u="1"/>
        <s v="PENSIL WARNA KENKO CP-12HALF CLASSIC (PENDEK)PCS" u="1"/>
        <s v="LSNGEL PEN KENKO KE-200" u="1"/>
        <s v="PENSIL KENKO 2B 0192GRS" u="1"/>
        <s v="STAMP PAD KENKO NO. 0LSN" u="1"/>
        <s v="LSNSTAMP PAD KENKO NO. 0" u="1"/>
        <s v="LSNGEL PEN ZHIXIN 3103" u="1"/>
        <s v="PAKPAPER JUMBO CLIP KENKO NO. 5" u="1"/>
        <s v="BOXCORRECTION FLUID JOYKO CF-S224" u="1"/>
        <s v="STAPLER GUNTACKER JOYKO GT-700PCS" u="1"/>
        <s v="BINDER CLIP KENKO NO. 107GRS" u="1"/>
        <s v="DOZSTIP / PENGHAPUS JOYKO 526-B40P PUTIH" u="1"/>
        <s v="LSNGEL PEN KENKO KE-303 T-GEL TRIANGULAR" u="1"/>
        <s v="PCSLABEL HARGA JOYKO LB-2RL (1 LINE PUTIH)" u="1"/>
        <s v="LSNPENCIL CASE KENKO PC-0719-MIX" u="1"/>
        <s v="PENCIL CASE KENKO PC-0719 FANCYLSN" u="1"/>
        <s v="ISI PENSIL 2B 0.5 MM JOYKO PL-05GRS" u="1"/>
        <s v="PCSLABEL HARGA JOYKO LB-P2LN (2 LINE PUTIH)" u="1"/>
        <s v="BOXISI STAPLER (STAPLES) KENKO 1210 PREMIUM (23/10)" u="1"/>
        <s v="GEL PEN ZHIXIN 3112LSN" u="1"/>
        <s v="PCSSTAPLER HEAVY DUTY JOYKO HD-12N/13" u="1"/>
        <s v="STIP / PENGHAPUS JOYKO 526-B40P PUTIHDOZ" u="1"/>
        <s v="LEM STICK KENKO 15 GR (TANGGUNG) isi 20 pcBOX" u="1"/>
        <s v="GRSPENSIL KENKO 2B 0192" u="1"/>
        <s v="GRSBINDER CLIP KENKO NO. 200" u="1"/>
        <s v="CALCULATOR JOYKO CC-37PCS" u="1"/>
        <s v="LSNBALLPEN JOYKO BP-338 VOCUS HITAM" u="1"/>
        <s v="LSNISI PENSIL 2B 2.0 MM JOYKO PL-10" u="1"/>
        <s v="PENSIL WARNA JOYKO CP-12PB (PANJANG)PCS" u="1"/>
        <s v="PENSIL WARNA JOYKO CP-24PB (PANJANG)PCS" u="1"/>
        <s v="CALCULATOR JOYKO CC-38PCS" u="1"/>
        <s v="PCSPENSIL WARNA JOYKO CP-12PB (PANJANG)" u="1"/>
        <s v="PCSPENSIL WARNA JOYKO CP-24PB (PANJANG)" u="1"/>
        <s v="GEL PEN KENKO HI-TECH-H 0.28 MM HITAMLSN" u="1"/>
        <s v="DOUBLE TAPE KENKO 48 MM - BLUE CORE (2&quot;)PCS" u="1"/>
        <s v="LSNCORRECTION FLUID KENKO KE-823M" u="1"/>
        <s v="ISI PENSIL 2B 2.0 MM JOYKO PL-11LSN" u="1"/>
        <s v="PCSDOUBLE TAPE KENKO 48 MM - BLUE CORE (2&quot;)" u="1"/>
        <s v="PCSPENSIL WARNA KENKO CP-12HALF CLASSIC (PENDEK)" u="1"/>
        <s v="PAPER CLIP WARNA KENKO 3100LSN" u="1"/>
        <s v="CORRECTION TAPE JOYKO CT-507PCS" u="1"/>
        <s v="DATE STAMP JOYKO S-68 (Lunas)LSN" u="1"/>
        <s v="CORRECTION FLUID KENKO KE-823MLSN" u="1"/>
        <s v="CORRECTION FLUID JOYKO CF-S224BOX" u="1"/>
        <s v="CORRECTION FLUID JOYKO CF-S225LSN" u="1"/>
        <s v="STAPLER JOYKO HD-10LSN" u="1"/>
        <s v="STAPLER KENKO HD-10LSN" u="1"/>
        <s v="GEL PEN JOYKO GP-265 Q-GELLSN" u="1"/>
        <s v="PCSLABEL HARGA JOYKO LB-3 (2 LINE KUNING FLUOR)" u="1"/>
        <s v="PAPER JUMBO CLIP KENKO NO. 5PAK" u="1"/>
        <s v="LSNCORRECTION FLUID JOYKO CF-S225" u="1"/>
        <s v="STAND PEN SPIRAL KENKO STP-300SGPCS" u="1"/>
        <s v="GEL PEN ZHIXIN 3093LSN18000" u="1"/>
        <s v="GEL PEN ZHIXIN 3103LSN18000" u="1"/>
        <s v="STAPLER KENKO HD-50LSN" u="1"/>
        <s v="LSNPENCIL CASE KENKO PC-0719 FANCY" u="1"/>
        <s v="LSNGEL PEN ZHIXIN 3093" u="1"/>
        <s v="PAKISI STAPLER (STAPLES) KENKO 1210 PREMIUM (23/10)" u="1"/>
        <s v="PCSCALCULATOR JOYKO CC-37" u="1"/>
        <s v="PCSCALCULATOR JOYKO CC-8A" u="1"/>
        <s v="PCSCALCULATOR JOYKO CC-800CH" u="1"/>
        <s v="CALCULATOR JOYKO DTC-1313CHPCS" u="1"/>
        <s v="CUTTER 9 MM KENKO K-200 (KECIL)LSN" u="1"/>
        <s v="LSNISI PENSIL 2B 2.0 MM JOYKO PL-11" u="1"/>
        <s v="DOSSTIP / PENGHAPUS JOYKO 526-B40BL HITAM" u="1"/>
        <s v="LSNCORRECTION TAPE KENKO CT-902 (12M x 5MM)" u="1"/>
        <s v="PCSMESIN LABEL HARGA JOYKO MX-5500M (8 DIGITS, 1 LINE)" u="1"/>
        <s v="CALCULATOR JOYKO CC-12CO WARNAPCS" u="1"/>
        <s v="LSNGEL PEN KENKO HI-TECH-H 0.28 MM HITAM" u="1"/>
        <s v="LSNSTAMP PLATE NUMBER KENKO N-38 (Cap Nomer)" u="1"/>
        <s v="PCSCALCULATOR JOYKO CC-38" u="1"/>
        <s v="PAKPAPER TRIGONAL CLIP KENKO NO. 3" u="1"/>
        <s v="PAPER TRIGONAL CLIP KENKO NO. 3PAK" u="1"/>
        <s v="STIP / PENGHAPUS JOYKO ER-B20BL HITAMDOS" u="1"/>
        <s v="STIP / PENGHAPUS KENKO ERB-20SQ HITAMDOS" u="1"/>
        <s v="STIP / PENGHAPUS KENKO ERB-40SQ HITAMDOS" u="1"/>
        <s v="GEL PEN KENKO KE-303 T-GEL TRIANGULAR HITAMLSN" u="1"/>
        <s v="LABEL HARGA JOYKO LB-3 (2 LINE KUNING FLUOR)PCS" u="1"/>
        <s v="PUNCH JOYKO 85BPCS" u="1"/>
        <s v="PENSIL WARNA KENKO CP-12HALF CLASSIC (PENDEK)LSN" u="1"/>
        <s v="HIGHLIGHTER / STABILLO JOYKO HL MIX (PINK / ORANGE)PCS" u="1"/>
        <s v="LSNSTAPLER JOYKO HD-10" u="1"/>
        <s v="PCSSTAPLER HEAVY DUTY KENKO HD-12L/24" u="1"/>
        <s v="CALCULATOR JOYKO CC-47COPCS" u="1"/>
        <s v="PAKKARTU STOCK KWARTO PUTIH" u="1"/>
        <s v="GRSPENSIL JOYKO 2B P-88" u="1"/>
        <s v="CALCULATOR JOYKO CC-8CO WARNAPCS" u="1"/>
        <s v="STIP / PENGHAPUS JOYKO 526-B40P PUTIHDOS" u="1"/>
        <s v="STIP / PENGHAPUS KENKO ERW-20SQ PUTIHDOS" u="1"/>
        <s v="STIP / PENGHAPUS KENKO ERW-40SQ PUTIHDOS" u="1"/>
        <s v="CALCULATOR JOYKO CC-41PCS" u="1"/>
        <s v="LSNCORRECTION FLUID JOYKO CF-S209A" u="1"/>
        <s v="GRSISI PENSIL 2B 0.5 MM JOYKO PL-05" u="1"/>
        <s v="GEL PEN KENKO SAHARA SNACK (HITAM)LSN" u="1"/>
        <s v="PCSCALCULATOR JOYKO CC-12CO WARNA" u="1"/>
        <s v="SETPENSIL WARNA JOYKO CP-12PB (PANJANG)" u="1"/>
        <s v="CALCULATOR JOYKO CC-15APCS" u="1"/>
        <s v="LSNJANGKA (MATH SET) JOYKO MS-55" u="1"/>
        <s v="PENSIL WARNA JOYKO CP-12PB (PANJANG)SET" u="1"/>
        <s v="GEL PEN ZHIXIN 3103LSN" u="1"/>
        <s v="LSNGEL PEN ZHIXIN 3112" u="1"/>
        <s v="BOXCORRECTION FLUID JOYKO CF-S221" u="1"/>
        <s v="BALLPEN JOYKO BP-338 VOCUS HITAMLSN" u="1"/>
        <s v="STAPLER HEAVY DUTY JOYKO HD-12N/13PCS" u="1"/>
        <s v="PCSDATE STAMP KENKO D-4 (Cap Tanggal 4 Mm)" u="1"/>
        <s v="PCSCALCULATOR JOYKO CC-15A" u="1"/>
        <s v="JANGKA (MATH SET) JOYKO MS-55LSN" u="1"/>
        <s v="LSNSTAPLER KENKO HD-10" u="1"/>
        <s v="PUSH PIN JOYKO PP-30 WARNALSN" u="1"/>
        <s v="PUSH PIN KENKO PN-30 WARNALSN" u="1"/>
        <s v="STAMP PLATE NUMBER KENKO N-38 (Cap Nomer)LSN" u="1"/>
        <s v="ISI STAPLER (STAPLES) KENKO 1210 PREMIUM (23/10)BOX" u="1"/>
        <s v="PCSCALCULATOR JOYKO DTC-1313CH" u="1"/>
        <s v="PCSCORRECTION TAPE JOYKO CT-507" u="1"/>
        <s v="LSN26100" u="1"/>
        <s v="LSNPENSIL WARNA KENKO CP-12F CLASSIC (PANJANG)" u="1"/>
        <s v="DATE STAMP KENKO D-4 (Cap Tanggal 4 Mm)PCS" u="1"/>
        <s v="PCSHIGHLIGHTER / STABILLO JOYKO HL-1 KUNING" u="1"/>
        <s v="LEM STICK KENKO 15 GR (TANGGUNG) isi 20 pcPAK" u="1"/>
        <s v="LSNGUNTING JOYKO SC-828" u="1"/>
        <s v="STIP / PENGHAPUS JOYKO 526-B40BL HITAMDOS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23">
  <r>
    <x v="0"/>
    <n v="23010001"/>
    <d v="2023-01-02T00:00:00"/>
    <s v="ko"/>
    <s v="0502"/>
    <s v="centraal"/>
    <s v="AM 23010001"/>
    <s v="KO 0502"/>
    <s v="CV TRINITY CENTRAAL PURWOKERTO"/>
    <n v="10"/>
    <s v="GRS"/>
    <m/>
    <s v="PENKEN6191"/>
    <s v="PENSIL KENKO 2B-6191 HIJAU CAP HITAM"/>
    <s v="PENSIL KENKO 2B-6191 HIJAU CAP HITAM"/>
    <n v="110400"/>
    <n v="0.13"/>
    <m/>
    <n v="960480"/>
    <s v="NOVI / CONDRO"/>
    <m/>
    <n v="3"/>
    <n v="4"/>
    <n v="1104000"/>
    <n v="143520"/>
    <n v="960480"/>
    <n v="6270264"/>
    <m/>
    <x v="0"/>
  </r>
  <r>
    <x v="1"/>
    <s v=""/>
    <m/>
    <m/>
    <m/>
    <m/>
    <s v=""/>
    <s v=" "/>
    <s v=""/>
    <n v="5"/>
    <s v="GRS"/>
    <m/>
    <s v="PENKEN0192"/>
    <s v="PENSIL KENKO 2B 0192"/>
    <s v="PENSIL KENKO 2B 0192"/>
    <n v="122400"/>
    <n v="0.13"/>
    <m/>
    <n v="532440"/>
    <m/>
    <m/>
    <n v="3"/>
    <n v="4"/>
    <n v="612000"/>
    <n v="79560"/>
    <n v="532440"/>
    <s v=""/>
    <m/>
    <x v="1"/>
  </r>
  <r>
    <x v="1"/>
    <s v=""/>
    <m/>
    <m/>
    <m/>
    <m/>
    <s v=""/>
    <s v=" "/>
    <s v=""/>
    <n v="40"/>
    <s v="LSN"/>
    <n v="2"/>
    <s v="STAKENHD10"/>
    <s v="STAPLER KENKO HD-10"/>
    <s v="STAPLER KENKO HD-10"/>
    <n v="93000"/>
    <n v="0.13"/>
    <m/>
    <n v="3236400"/>
    <m/>
    <m/>
    <n v="3"/>
    <n v="4"/>
    <n v="3720000"/>
    <n v="483600"/>
    <n v="3236400"/>
    <s v=""/>
    <m/>
    <x v="2"/>
  </r>
  <r>
    <x v="1"/>
    <s v=""/>
    <m/>
    <m/>
    <m/>
    <m/>
    <s v=""/>
    <s v=" "/>
    <s v=""/>
    <n v="72"/>
    <s v="LSN"/>
    <m/>
    <s v="PENKENKE200"/>
    <s v="GEL PEN KENKO KE-200"/>
    <s v="GEL PEN KENKO KE-200"/>
    <n v="24600"/>
    <n v="0.13"/>
    <m/>
    <n v="1540944"/>
    <m/>
    <m/>
    <n v="3"/>
    <n v="4"/>
    <n v="1771200"/>
    <n v="230256"/>
    <n v="1540944"/>
    <s v=""/>
    <m/>
    <x v="3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2"/>
    <n v="23010002"/>
    <d v="2023-01-02T00:00:00"/>
    <s v="ko"/>
    <s v="0507"/>
    <s v="anugerah"/>
    <s v="AM 23010002"/>
    <s v="KO 0507"/>
    <s v="CV PELITA JAYA (ANUGERAH SEJAHTERA) PURWOKERTO"/>
    <n v="1000"/>
    <s v="PCS"/>
    <n v="2"/>
    <s v="LABJKLB3"/>
    <s v="LABEL HARGA JOYKO LB-3 (2 LINE KUNING FLUOR)"/>
    <s v="LABEL HARGA JOYKO LB-3 (2 LINE KUNING FLUOR)"/>
    <n v="4300"/>
    <n v="0.13500000000000001"/>
    <m/>
    <n v="3719500"/>
    <s v="NOVI / CONDRO"/>
    <m/>
    <n v="8"/>
    <n v="1"/>
    <n v="4300000"/>
    <n v="580500"/>
    <n v="3719500"/>
    <n v="3719500"/>
    <m/>
    <x v="5"/>
  </r>
  <r>
    <x v="3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4"/>
    <n v="23010003"/>
    <d v="2023-01-05T00:00:00"/>
    <s v="ko"/>
    <s v="0521"/>
    <s v="centraal"/>
    <s v="AM 23010003"/>
    <s v="KO 0521"/>
    <s v="CV TRINITY CENTRAAL PURWOKERTO"/>
    <n v="50"/>
    <s v="GRS"/>
    <n v="1"/>
    <s v="CLIKEN107"/>
    <s v="BINDER CLIP KENKO NO. 107"/>
    <s v="BINDER CLIP KENKO NO. 107"/>
    <n v="31800"/>
    <n v="0.13"/>
    <m/>
    <n v="1383300"/>
    <s v="NOVI / CONDRO"/>
    <m/>
    <n v="10"/>
    <n v="7"/>
    <n v="1590000"/>
    <n v="206700"/>
    <n v="1383300"/>
    <n v="8136728"/>
    <s v="TAMBAHAN : GEL PEN KENKO KE-303 T-GEL TRIANGULAR HITAM"/>
    <x v="6"/>
  </r>
  <r>
    <x v="1"/>
    <s v=""/>
    <m/>
    <m/>
    <m/>
    <m/>
    <s v=""/>
    <s v=" "/>
    <s v=""/>
    <n v="10"/>
    <s v="GRS"/>
    <n v="1"/>
    <s v="CLIKEN200"/>
    <e v="#N/A"/>
    <s v="BINDER CLIP KENKO NO. 200"/>
    <n v="120000"/>
    <n v="0.13"/>
    <m/>
    <n v="1044000"/>
    <m/>
    <m/>
    <n v="10"/>
    <n v="7"/>
    <n v="1200000"/>
    <n v="156000"/>
    <n v="1044000"/>
    <s v=""/>
    <m/>
    <x v="7"/>
  </r>
  <r>
    <x v="1"/>
    <s v=""/>
    <m/>
    <m/>
    <m/>
    <m/>
    <s v=""/>
    <s v=" "/>
    <s v=""/>
    <n v="288"/>
    <s v="PCS"/>
    <n v="2"/>
    <s v="PWJKCP12PB"/>
    <s v="PENSIL WARNA JOYKO CP-12PB (PANJANG)"/>
    <s v="PENSIL WARNA JOYKO CP-12PB (PANJANG)"/>
    <n v="10600"/>
    <n v="0.13"/>
    <m/>
    <n v="2655936"/>
    <m/>
    <m/>
    <n v="10"/>
    <n v="7"/>
    <n v="3052800"/>
    <n v="396864"/>
    <n v="2655936"/>
    <s v=""/>
    <m/>
    <x v="8"/>
  </r>
  <r>
    <x v="1"/>
    <s v=""/>
    <m/>
    <m/>
    <m/>
    <m/>
    <s v=""/>
    <s v=" "/>
    <s v=""/>
    <n v="72"/>
    <s v="PCS"/>
    <n v="1"/>
    <s v="PWJKCP24PB"/>
    <s v="PENSIL WARNA JOYKO CP-24PB (PANJANG)"/>
    <s v="PENSIL WARNA JOYKO CP-24PB (PANJANG)"/>
    <n v="21200"/>
    <n v="0.13"/>
    <m/>
    <n v="1327968"/>
    <m/>
    <m/>
    <n v="10"/>
    <n v="7"/>
    <n v="1526400"/>
    <n v="198432"/>
    <n v="1327968"/>
    <s v=""/>
    <m/>
    <x v="9"/>
  </r>
  <r>
    <x v="1"/>
    <s v=""/>
    <m/>
    <m/>
    <m/>
    <m/>
    <s v=""/>
    <s v=" "/>
    <s v=""/>
    <n v="5"/>
    <s v="PAK"/>
    <m/>
    <s v="KRTSTOCKFOLIOPUTIH"/>
    <e v="#N/A"/>
    <s v="KARTU STOCK FOLIO PUTIH"/>
    <n v="37500"/>
    <m/>
    <m/>
    <n v="187500"/>
    <m/>
    <m/>
    <n v="10"/>
    <n v="7"/>
    <n v="187500"/>
    <n v="0"/>
    <n v="187500"/>
    <s v=""/>
    <m/>
    <x v="10"/>
  </r>
  <r>
    <x v="1"/>
    <s v=""/>
    <m/>
    <m/>
    <m/>
    <m/>
    <s v=""/>
    <s v=" "/>
    <s v=""/>
    <n v="10"/>
    <s v="PAK"/>
    <m/>
    <s v="KRTSTOCKKWARTOPUTOH"/>
    <e v="#N/A"/>
    <s v="KARTU STOCK KWARTO PUTIH"/>
    <n v="18500"/>
    <m/>
    <m/>
    <n v="185000"/>
    <m/>
    <m/>
    <n v="10"/>
    <n v="7"/>
    <n v="185000"/>
    <n v="0"/>
    <n v="185000"/>
    <s v=""/>
    <m/>
    <x v="11"/>
  </r>
  <r>
    <x v="1"/>
    <s v=""/>
    <m/>
    <m/>
    <m/>
    <m/>
    <s v=""/>
    <s v=" "/>
    <s v=""/>
    <n v="72"/>
    <s v="LSN"/>
    <m/>
    <s v="PENKENKE303HITAM"/>
    <s v="GEL PEN KENKO KE-303 T-GEL TRIANGULAR HITAM"/>
    <s v="GEL PEN KENKO KE-303 T-GEL TRIANGULAR HITAM"/>
    <n v="21600"/>
    <n v="0.13"/>
    <m/>
    <n v="1353024"/>
    <m/>
    <m/>
    <n v="10"/>
    <n v="7"/>
    <n v="1555200"/>
    <n v="202176"/>
    <n v="1353024"/>
    <s v=""/>
    <m/>
    <x v="1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5"/>
    <n v="23010004"/>
    <d v="2023-01-05T00:00:00"/>
    <s v="ko"/>
    <s v="0560"/>
    <s v="centraal"/>
    <s v="AM 23010004"/>
    <s v="KO 0560"/>
    <s v="CV TRINITY CENTRAAL PURWOKERTO"/>
    <n v="360"/>
    <s v="PCS"/>
    <n v="5"/>
    <s v="opjk18s"/>
    <e v="#N/A"/>
    <s v="CRAYON / OIL PASTEL JOYKO OP-18S PP CASE SEA WORLD"/>
    <n v="23000"/>
    <n v="0.13"/>
    <m/>
    <n v="7203600"/>
    <s v="LINA / CONDRO"/>
    <m/>
    <n v="18"/>
    <n v="4"/>
    <n v="8280000"/>
    <n v="1076400"/>
    <n v="7203600"/>
    <n v="11130084"/>
    <m/>
    <x v="13"/>
  </r>
  <r>
    <x v="1"/>
    <s v=""/>
    <m/>
    <m/>
    <m/>
    <m/>
    <s v=""/>
    <s v=" "/>
    <s v=""/>
    <n v="36"/>
    <s v="PCS"/>
    <n v="1"/>
    <s v="opjk36s"/>
    <e v="#N/A"/>
    <s v="CRAYON / OIL PASTEL JOYKO OP-36S PP CASE SEA WORLD"/>
    <n v="41500"/>
    <n v="0.13"/>
    <m/>
    <n v="1299780"/>
    <m/>
    <m/>
    <n v="18"/>
    <n v="4"/>
    <n v="1494000"/>
    <n v="194220"/>
    <n v="1299780"/>
    <s v=""/>
    <m/>
    <x v="14"/>
  </r>
  <r>
    <x v="1"/>
    <s v=""/>
    <m/>
    <m/>
    <m/>
    <m/>
    <s v=""/>
    <s v=" "/>
    <s v=""/>
    <n v="24"/>
    <s v="PCS"/>
    <n v="1"/>
    <s v="opjk48s"/>
    <e v="#N/A"/>
    <s v="CRAYON / OIL PASTEL JOYKO OP-48S PP CASE SEA WORLD"/>
    <n v="58900"/>
    <n v="0.13"/>
    <m/>
    <n v="1229832"/>
    <m/>
    <m/>
    <n v="18"/>
    <n v="4"/>
    <n v="1413600"/>
    <n v="183768"/>
    <n v="1229832"/>
    <s v=""/>
    <m/>
    <x v="15"/>
  </r>
  <r>
    <x v="1"/>
    <s v=""/>
    <m/>
    <m/>
    <m/>
    <m/>
    <s v=""/>
    <s v=" "/>
    <s v=""/>
    <n v="24"/>
    <s v="PCS"/>
    <n v="1"/>
    <s v="opjk55s"/>
    <e v="#N/A"/>
    <s v="CRAYON / OIL PASTEL JOYKO OP-55S PP CASE SEA WORLD"/>
    <n v="66900"/>
    <n v="0.13"/>
    <m/>
    <n v="1396872"/>
    <m/>
    <m/>
    <n v="18"/>
    <n v="4"/>
    <n v="1605600"/>
    <n v="208728"/>
    <n v="1396872"/>
    <s v=""/>
    <m/>
    <x v="16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6"/>
    <n v="23010005"/>
    <d v="2023-01-05T00:00:00"/>
    <s v="ko"/>
    <s v="2859"/>
    <s v="FANCY"/>
    <s v="AM 23010005"/>
    <s v="KO 2859"/>
    <s v="CV SUPER FANCY NUSANTARA KARANGJATI"/>
    <n v="144"/>
    <s v="PCS"/>
    <m/>
    <s v="penken stp300sg"/>
    <e v="#N/A"/>
    <s v="STAND PEN SPIRAL KENKO STP-300SG"/>
    <n v="4100"/>
    <n v="0.14499999999999999"/>
    <m/>
    <n v="504792"/>
    <s v="RISMA / CONDRO"/>
    <m/>
    <n v="23"/>
    <n v="4"/>
    <n v="590400"/>
    <n v="85608"/>
    <n v="504792"/>
    <n v="2034558"/>
    <m/>
    <x v="17"/>
  </r>
  <r>
    <x v="1"/>
    <s v=""/>
    <m/>
    <m/>
    <m/>
    <m/>
    <s v=""/>
    <s v=" "/>
    <s v=""/>
    <n v="192"/>
    <s v="PCS"/>
    <m/>
    <s v="pwkencp12half"/>
    <s v="PENSIL WARNA KENKO CP-12HALF CLASSIC (PENDEK)"/>
    <s v="PENSIL WARNA KENKO CP-12HALF CLASSIC (PENDEK)"/>
    <n v="6600"/>
    <n v="0.14499999999999999"/>
    <m/>
    <n v="1083456"/>
    <m/>
    <m/>
    <n v="23"/>
    <n v="4"/>
    <n v="1267200"/>
    <n v="183744"/>
    <n v="1083456"/>
    <s v=""/>
    <m/>
    <x v="18"/>
  </r>
  <r>
    <x v="1"/>
    <s v=""/>
    <m/>
    <m/>
    <m/>
    <m/>
    <s v=""/>
    <s v=" "/>
    <s v=""/>
    <n v="36"/>
    <s v="PCS"/>
    <m/>
    <s v="STAKENS68"/>
    <s v="STAMP PLATE DATER KENKO S-68 (Cap Lunas)"/>
    <s v="STAMP PLATE DATER KENKO S-68 (Cap Lunas)"/>
    <n v="8300"/>
    <n v="0.14499999999999999"/>
    <m/>
    <n v="255474"/>
    <m/>
    <m/>
    <n v="23"/>
    <n v="4"/>
    <n v="298800"/>
    <n v="43326"/>
    <n v="255474"/>
    <s v=""/>
    <m/>
    <x v="19"/>
  </r>
  <r>
    <x v="1"/>
    <s v=""/>
    <m/>
    <m/>
    <m/>
    <m/>
    <s v=""/>
    <s v=" "/>
    <s v=""/>
    <n v="36"/>
    <s v="PCS"/>
    <m/>
    <s v="STAKEND4"/>
    <s v="DATE STAMP KENKO D-4 (Cap Tanggal 4 Mm)"/>
    <s v="DATE STAMP KENKO D-4 (Cap Tanggal 4 Mm)"/>
    <n v="6200"/>
    <n v="0.14499999999999999"/>
    <m/>
    <n v="190836"/>
    <m/>
    <m/>
    <n v="23"/>
    <n v="4"/>
    <n v="223200"/>
    <n v="32363.999999999996"/>
    <n v="190836"/>
    <s v=""/>
    <m/>
    <x v="20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7"/>
    <n v="23010006"/>
    <d v="2023-01-05T00:00:00"/>
    <s v="ko"/>
    <s v="0561"/>
    <s v="anugerah"/>
    <s v="AM 23010006"/>
    <s v="KO 0561"/>
    <s v="CV PELITA JAYA (ANUGERAH SEJAHTERA) PURWOKERTO"/>
    <n v="48"/>
    <s v="LSN"/>
    <n v="1"/>
    <s v="pwkencp12half"/>
    <s v="PENSIL WARNA KENKO CP-12HALF CLASSIC (PENDEK)"/>
    <s v="PENSIL WARNA KENKO CP-12HALF CLASSIC (PENDEK)"/>
    <n v="79200"/>
    <n v="0.13500000000000001"/>
    <m/>
    <n v="3288384"/>
    <s v="LINA / CONDRO"/>
    <m/>
    <n v="28"/>
    <n v="2"/>
    <n v="3801600"/>
    <n v="513216.00000000006"/>
    <n v="3288384"/>
    <n v="8445168"/>
    <m/>
    <x v="21"/>
  </r>
  <r>
    <x v="1"/>
    <s v=""/>
    <m/>
    <m/>
    <m/>
    <m/>
    <s v=""/>
    <s v=" "/>
    <s v=""/>
    <n v="48"/>
    <s v="LSN"/>
    <n v="2"/>
    <s v="pwkencp12f"/>
    <e v="#N/A"/>
    <s v="PENSIL WARNA KENKO CP-12F CLASSIC (PANJANG)"/>
    <n v="124200"/>
    <n v="0.13500000000000001"/>
    <m/>
    <n v="5156784"/>
    <m/>
    <m/>
    <n v="28"/>
    <n v="2"/>
    <n v="5961600"/>
    <n v="804816"/>
    <n v="5156784"/>
    <s v=""/>
    <m/>
    <x v="2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8"/>
    <n v="23010007"/>
    <d v="2023-01-07T00:00:00"/>
    <s v="ko"/>
    <s v="0532"/>
    <s v="ARMADA"/>
    <s v="AM 23010007"/>
    <s v="KO 0532"/>
    <s v="SANTOSO BUDIONO (  ARMADA  ) PURWOKERTO"/>
    <n v="4"/>
    <s v="LSN"/>
    <m/>
    <s v="STAKENN38"/>
    <s v="STAMP PLATE NUMBER KENKO N-38 (Cap Nomer)"/>
    <s v="STAMP PLATE NUMBER KENKO N-38 (Cap Nomer)"/>
    <n v="84000"/>
    <n v="0.125"/>
    <m/>
    <n v="294000"/>
    <s v="RISMA / CONDRO"/>
    <m/>
    <n v="31"/>
    <n v="1"/>
    <n v="336000"/>
    <n v="42000"/>
    <n v="294000"/>
    <n v="294000"/>
    <m/>
    <x v="23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9"/>
    <n v="23010008"/>
    <d v="2023-01-07T00:00:00"/>
    <s v="ko"/>
    <s v="0533"/>
    <s v="anugerah"/>
    <s v="AM 23010008"/>
    <s v="KO 0533"/>
    <s v="CV PELITA JAYA (ANUGERAH SEJAHTERA) PURWOKERTO"/>
    <n v="60"/>
    <s v="LSN"/>
    <n v="3"/>
    <s v="STAKENHD10"/>
    <s v="STAPLER KENKO HD-10"/>
    <s v="STAPLER KENKO HD-10"/>
    <n v="93000"/>
    <n v="0.13500000000000001"/>
    <m/>
    <n v="4826700"/>
    <s v="RISMA / CONDRO"/>
    <m/>
    <n v="33"/>
    <n v="4"/>
    <n v="5580000"/>
    <n v="753300"/>
    <n v="4826700"/>
    <n v="11370252"/>
    <m/>
    <x v="2"/>
  </r>
  <r>
    <x v="1"/>
    <s v=""/>
    <m/>
    <m/>
    <m/>
    <m/>
    <s v=""/>
    <s v=" "/>
    <s v=""/>
    <n v="24"/>
    <s v="BOX"/>
    <n v="1"/>
    <s v="LEMKEN15GR"/>
    <s v="LEM STICK KENKO 15 GR (TANGGUNG) isi 20 pc"/>
    <s v="LEM STICK KENKO 15 GR (TANGGUNG) isi 20 pc"/>
    <n v="72000"/>
    <n v="0.13500000000000001"/>
    <m/>
    <n v="1494720"/>
    <m/>
    <m/>
    <n v="33"/>
    <n v="4"/>
    <n v="1728000"/>
    <n v="233280.00000000003"/>
    <n v="1494720"/>
    <s v=""/>
    <m/>
    <x v="24"/>
  </r>
  <r>
    <x v="1"/>
    <s v=""/>
    <m/>
    <m/>
    <m/>
    <m/>
    <s v=""/>
    <s v=" "/>
    <s v=""/>
    <n v="288"/>
    <s v="LSN"/>
    <n v="2"/>
    <s v="PENJKBP338"/>
    <s v="BALLPEN JOYKO BP-338 VOCUS HITAM"/>
    <s v="BALLPEN JOYKO BP-338 VOCUS HITAM"/>
    <n v="12600"/>
    <n v="0.13500000000000001"/>
    <m/>
    <n v="3138912"/>
    <m/>
    <m/>
    <n v="33"/>
    <n v="4"/>
    <n v="3628800"/>
    <n v="489888.00000000006"/>
    <n v="3138912"/>
    <s v=""/>
    <m/>
    <x v="25"/>
  </r>
  <r>
    <x v="1"/>
    <s v=""/>
    <m/>
    <m/>
    <m/>
    <m/>
    <s v=""/>
    <s v=" "/>
    <s v=""/>
    <n v="20"/>
    <s v="GRS"/>
    <n v="1"/>
    <s v="PENKEN6191"/>
    <s v="PENSIL KENKO 2B-6191 HIJAU CAP HITAM"/>
    <s v="PENSIL KENKO 2B-6191 HIJAU CAP HITAM"/>
    <n v="110400"/>
    <n v="0.13500000000000001"/>
    <m/>
    <n v="1909920"/>
    <m/>
    <m/>
    <n v="33"/>
    <n v="4"/>
    <n v="2208000"/>
    <n v="298080"/>
    <n v="1909920"/>
    <s v=""/>
    <m/>
    <x v="0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0"/>
    <n v="23010009"/>
    <d v="2023-01-07T00:00:00"/>
    <s v="ko"/>
    <s v="0535"/>
    <s v="WISUDA"/>
    <s v="AM 23010009"/>
    <s v="KO 0535"/>
    <s v="CV  WISUDA PURWOKERTO"/>
    <n v="12"/>
    <s v="LSN"/>
    <m/>
    <s v="PENJKBP265"/>
    <e v="#N/A"/>
    <s v="GEL PEN JOYKO GP-265 Q-GEL"/>
    <n v="28200"/>
    <n v="0.1"/>
    <m/>
    <n v="304560"/>
    <s v="NOVI / CONDRO"/>
    <m/>
    <n v="38"/>
    <n v="6"/>
    <n v="338400"/>
    <n v="33840"/>
    <n v="304560"/>
    <n v="1631340"/>
    <m/>
    <x v="26"/>
  </r>
  <r>
    <x v="1"/>
    <s v=""/>
    <m/>
    <m/>
    <m/>
    <m/>
    <s v=""/>
    <s v=" "/>
    <s v=""/>
    <n v="12"/>
    <s v="LSN"/>
    <m/>
    <s v="PENJKBP338"/>
    <s v="BALLPEN JOYKO BP-338 VOCUS HITAM"/>
    <s v="BALLPEN JOYKO BP-338 VOCUS HITAM"/>
    <n v="12600"/>
    <n v="0.1"/>
    <m/>
    <n v="136080"/>
    <m/>
    <m/>
    <n v="38"/>
    <n v="6"/>
    <n v="151200"/>
    <n v="15120"/>
    <n v="136080"/>
    <s v=""/>
    <m/>
    <x v="25"/>
  </r>
  <r>
    <x v="1"/>
    <s v=""/>
    <m/>
    <m/>
    <m/>
    <m/>
    <s v=""/>
    <s v=" "/>
    <s v=""/>
    <n v="10"/>
    <s v="PAK"/>
    <m/>
    <s v="LEMKEN15GR"/>
    <s v="LEM STICK KENKO 15 GR (TANGGUNG) isi 20 pc"/>
    <s v="LEM STICK KENKO 15 GR (TANGGUNG) isi 20 pc"/>
    <n v="72000"/>
    <n v="0.1"/>
    <m/>
    <n v="648000"/>
    <m/>
    <m/>
    <n v="38"/>
    <n v="6"/>
    <n v="720000"/>
    <n v="72000"/>
    <n v="648000"/>
    <s v=""/>
    <m/>
    <x v="27"/>
  </r>
  <r>
    <x v="1"/>
    <s v=""/>
    <m/>
    <m/>
    <m/>
    <m/>
    <s v=""/>
    <s v=" "/>
    <s v=""/>
    <n v="10"/>
    <s v="PAK"/>
    <m/>
    <m/>
    <s v=""/>
    <s v="LABEL HARGA KENKO 5002-2R (2 LINE) isi 10 rol"/>
    <n v="27000"/>
    <n v="0.1"/>
    <m/>
    <n v="243000"/>
    <m/>
    <m/>
    <n v="38"/>
    <n v="6"/>
    <n v="270000"/>
    <n v="27000"/>
    <n v="243000"/>
    <s v=""/>
    <m/>
    <x v="28"/>
  </r>
  <r>
    <x v="1"/>
    <s v=""/>
    <m/>
    <m/>
    <m/>
    <m/>
    <s v=""/>
    <s v=" "/>
    <s v=""/>
    <n v="50"/>
    <s v="PCS"/>
    <m/>
    <s v="spijkhl1"/>
    <e v="#N/A"/>
    <s v="HIGHLIGHTER / STABILLO JOYKO HL-1 KUNING"/>
    <n v="3700"/>
    <n v="0.1"/>
    <m/>
    <n v="166500"/>
    <m/>
    <m/>
    <n v="38"/>
    <n v="6"/>
    <n v="185000"/>
    <n v="18500"/>
    <n v="166500"/>
    <s v=""/>
    <m/>
    <x v="29"/>
  </r>
  <r>
    <x v="1"/>
    <s v=""/>
    <m/>
    <m/>
    <m/>
    <m/>
    <s v=""/>
    <s v=" "/>
    <s v=""/>
    <n v="40"/>
    <s v="PCS"/>
    <m/>
    <m/>
    <s v=""/>
    <s v="HIGHLIGHTER / STABILLO JOYKO HL-MIX"/>
    <n v="3700"/>
    <n v="0.1"/>
    <m/>
    <n v="133200"/>
    <m/>
    <m/>
    <n v="38"/>
    <n v="6"/>
    <n v="148000"/>
    <n v="14800"/>
    <n v="133200"/>
    <s v=""/>
    <s v="mix pink / orange"/>
    <x v="30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1"/>
    <n v="23010010"/>
    <d v="2023-01-07T00:00:00"/>
    <s v="G"/>
    <s v="2855"/>
    <s v="REJOAGUNG"/>
    <s v="AM 23010010"/>
    <s v="G 2855"/>
    <s v="LILY JULIAWATI (REJO AGUNG) JOMBANG"/>
    <n v="48"/>
    <s v="PCS"/>
    <n v="2"/>
    <s v="PUNJK85"/>
    <s v="PUNCH JOYKO 85"/>
    <s v="PUNCH JOYKO 85B"/>
    <n v="40000"/>
    <n v="0.125"/>
    <m/>
    <n v="1680000"/>
    <s v="RISMA / CONDRO"/>
    <m/>
    <n v="45"/>
    <n v="7"/>
    <n v="1920000"/>
    <n v="240000"/>
    <n v="1680000"/>
    <n v="18251100"/>
    <m/>
    <x v="31"/>
  </r>
  <r>
    <x v="1"/>
    <s v=""/>
    <m/>
    <m/>
    <m/>
    <m/>
    <s v=""/>
    <s v=" "/>
    <s v=""/>
    <n v="24"/>
    <s v="LSN"/>
    <n v="1"/>
    <s v="JANJKMS55"/>
    <s v="JANGKA (MATH SET) JOYKO MS-55"/>
    <s v="JANGKA (MATH SET) JOYKO MS-55"/>
    <n v="88200"/>
    <n v="0.125"/>
    <m/>
    <n v="1852200"/>
    <m/>
    <m/>
    <n v="45"/>
    <n v="7"/>
    <n v="2116800"/>
    <n v="264600"/>
    <n v="1852200"/>
    <s v=""/>
    <m/>
    <x v="32"/>
  </r>
  <r>
    <x v="1"/>
    <s v=""/>
    <m/>
    <m/>
    <m/>
    <m/>
    <s v=""/>
    <s v=" "/>
    <s v=""/>
    <n v="24"/>
    <s v="LSN"/>
    <n v="1"/>
    <s v="JANJKMS75"/>
    <s v="JANGKA (MATH SET) JOYKO MS-75"/>
    <s v="JANGKA (MATH SET) JOYKO MS-75"/>
    <n v="89400"/>
    <n v="0.125"/>
    <m/>
    <n v="1877400"/>
    <m/>
    <m/>
    <n v="45"/>
    <n v="7"/>
    <n v="2145600"/>
    <n v="268200"/>
    <n v="1877400"/>
    <s v=""/>
    <m/>
    <x v="33"/>
  </r>
  <r>
    <x v="1"/>
    <s v=""/>
    <m/>
    <m/>
    <m/>
    <m/>
    <s v=""/>
    <s v=" "/>
    <s v=""/>
    <n v="120"/>
    <s v="PCS"/>
    <n v="1"/>
    <s v="CALJKDTC1313CH"/>
    <s v="CALCULATOR JOYKO DTC-1313CH"/>
    <s v="CALCULATOR JOYKO DTC-1313CH"/>
    <n v="40000"/>
    <n v="0.125"/>
    <m/>
    <n v="4200000"/>
    <m/>
    <m/>
    <n v="45"/>
    <n v="7"/>
    <n v="4800000"/>
    <n v="600000"/>
    <n v="4200000"/>
    <s v=""/>
    <m/>
    <x v="34"/>
  </r>
  <r>
    <x v="1"/>
    <s v=""/>
    <m/>
    <m/>
    <m/>
    <m/>
    <s v=""/>
    <s v=" "/>
    <s v=""/>
    <n v="120"/>
    <s v="PCS"/>
    <n v="1"/>
    <s v="CALJKCC47CO"/>
    <s v="CALCULATOR JOYKO CC-47CO"/>
    <s v="CALCULATOR JOYKO CC-47CO"/>
    <n v="32500"/>
    <n v="0.125"/>
    <m/>
    <n v="3412500"/>
    <m/>
    <m/>
    <n v="45"/>
    <n v="7"/>
    <n v="3900000"/>
    <n v="487500"/>
    <n v="3412500"/>
    <s v=""/>
    <m/>
    <x v="35"/>
  </r>
  <r>
    <x v="1"/>
    <s v=""/>
    <m/>
    <m/>
    <m/>
    <m/>
    <s v=""/>
    <s v=" "/>
    <s v=""/>
    <n v="72"/>
    <s v="LSN"/>
    <n v="2"/>
    <s v="TIPJKCFS209"/>
    <s v="CORRECTION FLUID JOYKO CF-S209A"/>
    <s v="CORRECTION FLUID JOYKO CF-S209A"/>
    <n v="41400"/>
    <n v="0.125"/>
    <m/>
    <n v="2608200"/>
    <m/>
    <m/>
    <n v="45"/>
    <n v="7"/>
    <n v="2980800"/>
    <n v="372600"/>
    <n v="2608200"/>
    <s v=""/>
    <m/>
    <x v="36"/>
  </r>
  <r>
    <x v="1"/>
    <s v=""/>
    <m/>
    <m/>
    <m/>
    <m/>
    <s v=""/>
    <s v=" "/>
    <s v=""/>
    <n v="48"/>
    <s v="LSN"/>
    <n v="2"/>
    <s v="PCAKENPC071FANCY"/>
    <e v="#N/A"/>
    <s v="PENCIL CASE KENKO PC-0719 FANCY"/>
    <n v="62400"/>
    <n v="0.125"/>
    <m/>
    <n v="2620800"/>
    <m/>
    <m/>
    <n v="45"/>
    <n v="7"/>
    <n v="2995200"/>
    <n v="374400"/>
    <n v="2620800"/>
    <s v=""/>
    <m/>
    <x v="37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2"/>
    <n v="23010011"/>
    <d v="2023-01-09T00:00:00"/>
    <s v="ko"/>
    <s v="0608"/>
    <s v="centraal"/>
    <s v="AM 23010011"/>
    <s v="KO 0608"/>
    <s v="CV TRINITY CENTRAAL PURWOKERTO"/>
    <n v="120"/>
    <s v="LSN"/>
    <n v="2"/>
    <s v="isikenBESAR"/>
    <s v="ISI CUTTER 18 MM KENKO L-150 (BESAR)"/>
    <s v="ISI CUTTER 18 MM KENKO L-150 (BESAR)"/>
    <n v="64800"/>
    <n v="0.13"/>
    <m/>
    <n v="6765120"/>
    <s v="NOVI / CONDRO"/>
    <m/>
    <n v="53"/>
    <n v="13"/>
    <n v="7776000"/>
    <n v="1010880"/>
    <n v="6765120"/>
    <n v="25911384"/>
    <s v="ganti KE 303 hitam =&gt; isi cutter kenko besar"/>
    <x v="38"/>
  </r>
  <r>
    <x v="1"/>
    <s v=""/>
    <m/>
    <m/>
    <m/>
    <m/>
    <s v=""/>
    <s v=" "/>
    <s v=""/>
    <n v="15"/>
    <s v="LSN"/>
    <m/>
    <s v="CUTKENK200"/>
    <s v="CUTTER 9 MM KENKO K-200 (KECIL)"/>
    <s v="CUTTER 9 MM KENKO K-200 (KECIL)"/>
    <n v="52200"/>
    <n v="0.13"/>
    <m/>
    <n v="681210"/>
    <m/>
    <m/>
    <n v="53"/>
    <n v="13"/>
    <n v="783000"/>
    <n v="101790"/>
    <n v="681210"/>
    <s v=""/>
    <m/>
    <x v="39"/>
  </r>
  <r>
    <x v="1"/>
    <s v=""/>
    <m/>
    <m/>
    <m/>
    <m/>
    <s v=""/>
    <s v=" "/>
    <s v=""/>
    <n v="20"/>
    <s v="LSN"/>
    <n v="1"/>
    <s v="STAKENHD10D"/>
    <s v="STAPLER KENKO HD-10D"/>
    <s v="STAPLER KENKO HD-10D"/>
    <n v="117600"/>
    <n v="0.13"/>
    <m/>
    <n v="2046240"/>
    <m/>
    <m/>
    <n v="53"/>
    <n v="13"/>
    <n v="2352000"/>
    <n v="305760"/>
    <n v="2046240"/>
    <s v=""/>
    <m/>
    <x v="40"/>
  </r>
  <r>
    <x v="1"/>
    <s v=""/>
    <m/>
    <m/>
    <m/>
    <m/>
    <s v=""/>
    <s v=" "/>
    <s v=""/>
    <n v="48"/>
    <s v="LSN"/>
    <n v="1"/>
    <s v="CLIKEN3100"/>
    <s v="PAPER CLIP WARNA KENKO 3100"/>
    <s v="PAPER CLIP WARNA KENKO 3100"/>
    <n v="41400"/>
    <n v="0.13"/>
    <m/>
    <n v="1728864"/>
    <m/>
    <m/>
    <n v="53"/>
    <n v="13"/>
    <n v="1987200"/>
    <n v="258336"/>
    <n v="1728864"/>
    <s v=""/>
    <m/>
    <x v="41"/>
  </r>
  <r>
    <x v="1"/>
    <s v=""/>
    <m/>
    <m/>
    <m/>
    <m/>
    <s v=""/>
    <s v=" "/>
    <s v=""/>
    <n v="48"/>
    <s v="LSN"/>
    <n v="1"/>
    <s v="PINKENPN30"/>
    <s v="PUSH PIN KENKO PN-30 WARNA"/>
    <s v="PUSH PIN KENKO PN-30 WARNA"/>
    <n v="33000"/>
    <n v="0.13"/>
    <m/>
    <n v="1378080"/>
    <m/>
    <m/>
    <n v="53"/>
    <n v="13"/>
    <n v="1584000"/>
    <n v="205920"/>
    <n v="1378080"/>
    <s v=""/>
    <m/>
    <x v="42"/>
  </r>
  <r>
    <x v="1"/>
    <s v=""/>
    <m/>
    <m/>
    <m/>
    <m/>
    <s v=""/>
    <s v=" "/>
    <s v=""/>
    <n v="50"/>
    <s v="DOS"/>
    <n v="1"/>
    <s v="STIKEN20HITAM"/>
    <s v="STIP / PENGHAPUS KENKO ERB-20SQ HITAM"/>
    <s v="STIP / PENGHAPUS KENKO ERB-20SQ HITAM"/>
    <n v="30000"/>
    <n v="0.13"/>
    <m/>
    <n v="1305000"/>
    <m/>
    <m/>
    <n v="53"/>
    <n v="13"/>
    <n v="1500000"/>
    <n v="195000"/>
    <n v="1305000"/>
    <s v=""/>
    <m/>
    <x v="43"/>
  </r>
  <r>
    <x v="1"/>
    <s v=""/>
    <m/>
    <m/>
    <m/>
    <m/>
    <s v=""/>
    <s v=" "/>
    <s v=""/>
    <n v="50"/>
    <s v="DOS"/>
    <n v="1"/>
    <s v="STIKEN20PUTIH"/>
    <s v="STIP / PENGHAPUS KENKO ERW-20SQ PUTIH"/>
    <s v="STIP / PENGHAPUS KENKO ERW-20SQ PUTIH"/>
    <n v="30000"/>
    <n v="0.13"/>
    <m/>
    <n v="1305000"/>
    <m/>
    <m/>
    <n v="53"/>
    <n v="13"/>
    <n v="1500000"/>
    <n v="195000"/>
    <n v="1305000"/>
    <s v=""/>
    <m/>
    <x v="44"/>
  </r>
  <r>
    <x v="1"/>
    <s v=""/>
    <m/>
    <m/>
    <m/>
    <m/>
    <s v=""/>
    <s v=" "/>
    <s v=""/>
    <n v="100"/>
    <s v="DOS"/>
    <n v="2"/>
    <s v="STIKEN40PUTIH"/>
    <s v="STIP / PENGHAPUS KENKO ERW-40SQ PUTIH"/>
    <s v="STIP / PENGHAPUS KENKO ERW-40SQ PUTIH"/>
    <n v="27500"/>
    <n v="0.13"/>
    <m/>
    <n v="2392500"/>
    <m/>
    <m/>
    <n v="53"/>
    <n v="13"/>
    <n v="2750000"/>
    <n v="357500"/>
    <n v="2392500"/>
    <s v=""/>
    <m/>
    <x v="45"/>
  </r>
  <r>
    <x v="1"/>
    <s v=""/>
    <m/>
    <m/>
    <m/>
    <m/>
    <s v=""/>
    <s v=" "/>
    <s v=""/>
    <n v="50"/>
    <s v="DOS"/>
    <n v="1"/>
    <s v="STIKEN40HITAM"/>
    <s v="STIP / PENGHAPUS KENKO ERB-40SQ HITAM"/>
    <s v="STIP / PENGHAPUS KENKO ERB-40SQ HITAM"/>
    <n v="27500"/>
    <n v="0.13"/>
    <m/>
    <n v="1196250"/>
    <m/>
    <m/>
    <n v="53"/>
    <n v="13"/>
    <n v="1375000"/>
    <n v="178750"/>
    <n v="1196250"/>
    <s v=""/>
    <m/>
    <x v="46"/>
  </r>
  <r>
    <x v="1"/>
    <s v=""/>
    <m/>
    <m/>
    <m/>
    <m/>
    <s v=""/>
    <s v=" "/>
    <s v=""/>
    <n v="5"/>
    <s v="GRS"/>
    <n v="1"/>
    <s v="CLIKEN260"/>
    <s v="BINDER CLIP KENKO NO. 260"/>
    <s v="BINDER CLIP KENKO NO. 260"/>
    <n v="180000"/>
    <n v="0.13"/>
    <m/>
    <n v="783000"/>
    <m/>
    <m/>
    <n v="53"/>
    <n v="13"/>
    <n v="900000"/>
    <n v="117000"/>
    <n v="783000"/>
    <s v=""/>
    <m/>
    <x v="47"/>
  </r>
  <r>
    <x v="1"/>
    <s v=""/>
    <m/>
    <m/>
    <m/>
    <m/>
    <s v=""/>
    <s v=" "/>
    <s v=""/>
    <n v="50"/>
    <s v="PAK"/>
    <n v="1"/>
    <s v="CLIKEN3"/>
    <s v="PAPER TRIGONAL CLIP KENKO NO. 3"/>
    <s v="PAPER TRIGONAL CLIP KENKO NO. 3"/>
    <n v="16000"/>
    <n v="0.13"/>
    <m/>
    <n v="696000"/>
    <m/>
    <m/>
    <n v="53"/>
    <n v="13"/>
    <n v="800000"/>
    <n v="104000"/>
    <n v="696000"/>
    <s v=""/>
    <m/>
    <x v="48"/>
  </r>
  <r>
    <x v="1"/>
    <s v=""/>
    <m/>
    <m/>
    <m/>
    <m/>
    <s v=""/>
    <s v=" "/>
    <s v=""/>
    <n v="20"/>
    <s v="PAK"/>
    <n v="1"/>
    <s v="CLIKEN5"/>
    <s v="PAPER JUMBO CLIP KENKO NO. 5"/>
    <s v="PAPER JUMBO CLIP KENKO NO. 5"/>
    <n v="43000"/>
    <n v="0.13"/>
    <m/>
    <n v="748200"/>
    <m/>
    <m/>
    <n v="53"/>
    <n v="13"/>
    <n v="860000"/>
    <n v="111800"/>
    <n v="748200"/>
    <s v=""/>
    <m/>
    <x v="49"/>
  </r>
  <r>
    <x v="1"/>
    <s v=""/>
    <m/>
    <m/>
    <m/>
    <m/>
    <s v=""/>
    <s v=" "/>
    <s v=""/>
    <n v="144"/>
    <s v="LSN"/>
    <n v="1"/>
    <s v="penkenhitech028hitam"/>
    <s v="GEL PEN KENKO HI-TECH-H 0.28 MM HITAM"/>
    <s v="GEL PEN KENKO HI-TECH-H 0.28 MM HITAM"/>
    <n v="39000"/>
    <n v="0.13"/>
    <m/>
    <n v="4885920"/>
    <m/>
    <m/>
    <n v="53"/>
    <n v="13"/>
    <n v="5616000"/>
    <n v="730080"/>
    <n v="4885920"/>
    <s v=""/>
    <s v="tambahan"/>
    <x v="50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3"/>
    <n v="23010012"/>
    <d v="2023-01-10T00:00:00"/>
    <s v="ko"/>
    <s v="0539"/>
    <s v="bendan"/>
    <s v="AM 23010012"/>
    <s v="KO 0539"/>
    <s v="HARNOYO (BENDAN) PEKALONGAN"/>
    <n v="20"/>
    <s v="LSN"/>
    <n v="1"/>
    <s v="STAKENHD10"/>
    <s v="STAPLER KENKO HD-10"/>
    <s v="STAPLER KENKO HD-10"/>
    <n v="93000"/>
    <n v="0.14000000000000001"/>
    <m/>
    <n v="1599600"/>
    <s v="NOVI / CONDRO"/>
    <m/>
    <n v="67"/>
    <n v="1"/>
    <n v="1860000"/>
    <n v="260400.00000000003"/>
    <n v="1599600"/>
    <n v="1599600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4"/>
    <n v="23010013"/>
    <d v="2023-01-10T00:00:00"/>
    <s v="ko"/>
    <s v="0610"/>
    <s v="anugerah"/>
    <s v="AM 23010013"/>
    <s v="KO 0610"/>
    <s v="CV PELITA JAYA (ANUGERAH SEJAHTERA) PURWOKERTO"/>
    <n v="18"/>
    <s v="LSN"/>
    <n v="1"/>
    <s v="STAKENNO0"/>
    <s v="STAMP PAD KENKO NO. 0"/>
    <s v="STAMP PAD KENKO NO. 0"/>
    <n v="59400"/>
    <n v="0.13500000000000001"/>
    <m/>
    <n v="924858"/>
    <s v="NOVI / CONDRO"/>
    <m/>
    <n v="69"/>
    <n v="6"/>
    <n v="1069200"/>
    <n v="144342"/>
    <n v="924858"/>
    <n v="15292854"/>
    <m/>
    <x v="51"/>
  </r>
  <r>
    <x v="1"/>
    <s v=""/>
    <m/>
    <m/>
    <m/>
    <m/>
    <s v=""/>
    <s v=" "/>
    <s v=""/>
    <n v="40"/>
    <s v="LSN"/>
    <n v="2"/>
    <s v="STAKENHD10"/>
    <s v="STAPLER KENKO HD-10"/>
    <s v="STAPLER KENKO HD-10"/>
    <n v="93000"/>
    <n v="0.13500000000000001"/>
    <m/>
    <n v="3217800"/>
    <m/>
    <m/>
    <n v="69"/>
    <n v="6"/>
    <n v="3720000"/>
    <n v="502200.00000000006"/>
    <n v="3217800"/>
    <s v=""/>
    <m/>
    <x v="2"/>
  </r>
  <r>
    <x v="1"/>
    <s v=""/>
    <m/>
    <m/>
    <m/>
    <m/>
    <s v=""/>
    <s v=" "/>
    <s v=""/>
    <n v="96"/>
    <s v="LSN"/>
    <n v="2"/>
    <s v="TIPKENCT902"/>
    <s v="CORRECTION TAPE KENKO CT-902 (12M x 5MM)"/>
    <s v="CORRECTION TAPE KENKO CT-902 (12M x 5MM)"/>
    <n v="60000"/>
    <n v="0.13500000000000001"/>
    <m/>
    <n v="4982400"/>
    <m/>
    <m/>
    <n v="69"/>
    <n v="6"/>
    <n v="5760000"/>
    <n v="777600"/>
    <n v="4982400"/>
    <s v=""/>
    <m/>
    <x v="52"/>
  </r>
  <r>
    <x v="1"/>
    <s v=""/>
    <m/>
    <m/>
    <m/>
    <m/>
    <s v=""/>
    <s v=" "/>
    <s v=""/>
    <n v="50"/>
    <s v="DOS"/>
    <n v="1"/>
    <s v="STIKEN20PUTIH"/>
    <s v="STIP / PENGHAPUS KENKO ERW-20SQ PUTIH"/>
    <s v="STIP / PENGHAPUS KENKO ERW-20SQ PUTIH"/>
    <n v="30000"/>
    <n v="0.13500000000000001"/>
    <m/>
    <n v="1297500"/>
    <m/>
    <m/>
    <n v="69"/>
    <n v="6"/>
    <n v="1500000"/>
    <n v="202500"/>
    <n v="1297500"/>
    <s v=""/>
    <m/>
    <x v="44"/>
  </r>
  <r>
    <x v="1"/>
    <s v=""/>
    <m/>
    <m/>
    <m/>
    <m/>
    <s v=""/>
    <s v=" "/>
    <s v=""/>
    <n v="60"/>
    <s v="PAK"/>
    <n v="3"/>
    <s v="ISIKEN1210"/>
    <e v="#N/A"/>
    <s v="ISI STAPLER (STAPLES) KENKO 1210 PREMIUM (23/10)"/>
    <n v="42000"/>
    <n v="0.13500000000000001"/>
    <m/>
    <n v="2179800"/>
    <m/>
    <m/>
    <n v="69"/>
    <n v="6"/>
    <n v="2520000"/>
    <n v="340200"/>
    <n v="2179800"/>
    <s v=""/>
    <m/>
    <x v="53"/>
  </r>
  <r>
    <x v="1"/>
    <s v=""/>
    <m/>
    <m/>
    <m/>
    <m/>
    <s v=""/>
    <s v=" "/>
    <s v=""/>
    <n v="144"/>
    <s v="LSN"/>
    <n v="1"/>
    <s v="PENKENKE303"/>
    <s v="GEL PEN KENKO KE-303 T-GEL TRIANGULAR"/>
    <s v="GEL PEN KENKO KE-303 T-GEL TRIANGULAR"/>
    <n v="21600"/>
    <n v="0.13500000000000001"/>
    <m/>
    <n v="2690496"/>
    <m/>
    <m/>
    <n v="69"/>
    <n v="6"/>
    <n v="3110400"/>
    <n v="419904"/>
    <n v="2690496"/>
    <s v=""/>
    <m/>
    <x v="5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5"/>
    <n v="23010014"/>
    <d v="2023-01-10T00:00:00"/>
    <s v="ko"/>
    <s v="0541"/>
    <s v="bendan"/>
    <s v="AM 23010014"/>
    <s v="KO 0541"/>
    <s v="HARNOYO (BENDAN) PEKALONGAN"/>
    <n v="4"/>
    <s v="PCS"/>
    <m/>
    <s v="STAKENHD12L24"/>
    <s v="STAPLER HEAVY DUTY KENKO HD-12L/24"/>
    <s v="STAPLER HEAVY DUTY KENKO HD-12L/24"/>
    <n v="360000"/>
    <n v="0.14000000000000001"/>
    <m/>
    <n v="1238400"/>
    <s v="NOVI / CONDRO"/>
    <m/>
    <n v="76"/>
    <n v="1"/>
    <n v="1440000"/>
    <n v="201600.00000000003"/>
    <n v="1238400"/>
    <n v="1238400"/>
    <m/>
    <x v="55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6"/>
    <n v="23010015"/>
    <d v="2023-01-11T00:00:00"/>
    <s v="ko"/>
    <s v="0624"/>
    <s v="centraal"/>
    <s v="AM 23010015"/>
    <s v="KO 0624"/>
    <s v="CV TRINITY CENTRAAL PURWOKERTO"/>
    <n v="192"/>
    <s v="PAK"/>
    <n v="1"/>
    <s v="ISIJKA550"/>
    <s v="LOOSE LEAF JOYKO A5-7020 (50S)"/>
    <s v="LOOSE LEAF JOYKO A5-7020 (50S)"/>
    <n v="3600"/>
    <n v="0.13"/>
    <m/>
    <n v="601344"/>
    <s v="NOVI / CONDRO"/>
    <m/>
    <n v="78"/>
    <n v="8"/>
    <n v="691200"/>
    <n v="89856"/>
    <n v="601344"/>
    <n v="11924916"/>
    <m/>
    <x v="56"/>
  </r>
  <r>
    <x v="1"/>
    <s v=""/>
    <m/>
    <m/>
    <m/>
    <m/>
    <s v=""/>
    <s v=" "/>
    <s v=""/>
    <n v="100"/>
    <s v="DOZ"/>
    <n v="2"/>
    <s v="STIJK40PUTIH"/>
    <s v="STIP / PENGHAPUS JOYKO 526-B40P PUTIH"/>
    <s v="STIP / PENGHAPUS JOYKO 526-B40P PUTIH"/>
    <n v="28300"/>
    <n v="0.13"/>
    <m/>
    <n v="2462100"/>
    <m/>
    <m/>
    <n v="78"/>
    <n v="8"/>
    <n v="2830000"/>
    <n v="367900"/>
    <n v="2462100"/>
    <s v=""/>
    <m/>
    <x v="57"/>
  </r>
  <r>
    <x v="1"/>
    <s v=""/>
    <m/>
    <m/>
    <m/>
    <m/>
    <s v=""/>
    <s v=" "/>
    <s v=""/>
    <n v="50"/>
    <s v="DOS"/>
    <n v="1"/>
    <s v="STIJK40HITAM"/>
    <s v="STIP / PENGHAPUS JOYKO 526-B40BL HITAM"/>
    <s v="STIP / PENGHAPUS JOYKO 526-B40BL HITAM"/>
    <n v="28300"/>
    <n v="0.13"/>
    <m/>
    <n v="1231050"/>
    <m/>
    <m/>
    <n v="78"/>
    <n v="8"/>
    <n v="1415000"/>
    <n v="183950"/>
    <n v="1231050"/>
    <s v=""/>
    <m/>
    <x v="58"/>
  </r>
  <r>
    <x v="1"/>
    <s v=""/>
    <m/>
    <m/>
    <m/>
    <m/>
    <s v=""/>
    <s v=" "/>
    <s v=""/>
    <n v="50"/>
    <s v="DOS"/>
    <n v="1"/>
    <s v="STIJK20HITAM"/>
    <s v="STIP / PENGHAPUS JOYKO ER-B20BL HITAM"/>
    <s v="STIP / PENGHAPUS JOYKO ER-B20BL HITAM"/>
    <n v="34100"/>
    <n v="0.13"/>
    <m/>
    <n v="1483350"/>
    <m/>
    <m/>
    <n v="78"/>
    <n v="8"/>
    <n v="1705000"/>
    <n v="221650"/>
    <n v="1483350"/>
    <s v=""/>
    <m/>
    <x v="59"/>
  </r>
  <r>
    <x v="1"/>
    <s v=""/>
    <m/>
    <m/>
    <m/>
    <m/>
    <s v=""/>
    <s v=" "/>
    <s v=""/>
    <n v="50"/>
    <s v="DOS"/>
    <n v="1"/>
    <s v="STIJK20PUTIH"/>
    <s v="STIP / PENGHAPUS JOYKO 526-B20 PUTIH"/>
    <s v="STIP / PENGHAPUS JOYKO 526-B20 PUTIH"/>
    <n v="34100"/>
    <n v="0.13"/>
    <m/>
    <n v="1483350"/>
    <m/>
    <m/>
    <n v="78"/>
    <n v="8"/>
    <n v="1705000"/>
    <n v="221650"/>
    <n v="1483350"/>
    <s v=""/>
    <m/>
    <x v="60"/>
  </r>
  <r>
    <x v="1"/>
    <s v=""/>
    <m/>
    <m/>
    <m/>
    <m/>
    <s v=""/>
    <s v=" "/>
    <s v=""/>
    <n v="500"/>
    <s v="PCS"/>
    <n v="1"/>
    <s v="ISIJK1L2NEPUTIH"/>
    <s v="LABEL HARGA JOYKO LB-P2LN (2 LINE PUTIH)"/>
    <s v="LABEL HARGA JOYKO LB-P2LN (2 LINE PUTIH)"/>
    <n v="3050"/>
    <n v="0.13"/>
    <m/>
    <n v="1326750"/>
    <m/>
    <m/>
    <n v="78"/>
    <n v="8"/>
    <n v="1525000"/>
    <n v="198250"/>
    <n v="1326750"/>
    <s v=""/>
    <m/>
    <x v="61"/>
  </r>
  <r>
    <x v="1"/>
    <s v=""/>
    <m/>
    <m/>
    <m/>
    <m/>
    <s v=""/>
    <s v=" "/>
    <s v=""/>
    <n v="1000"/>
    <s v="PCS"/>
    <n v="1"/>
    <s v="ISIJK1LINEPUTIH"/>
    <s v="LABEL HARGA JOYKO LB-2RL (1 LINE PUTIH)"/>
    <s v="LABEL HARGA JOYKO LB-2RL (1 LINE PUTIH)"/>
    <n v="2050"/>
    <n v="0.13"/>
    <m/>
    <n v="1783500"/>
    <m/>
    <m/>
    <n v="78"/>
    <n v="8"/>
    <n v="2050000"/>
    <n v="266500"/>
    <n v="1783500"/>
    <s v=""/>
    <m/>
    <x v="62"/>
  </r>
  <r>
    <x v="1"/>
    <s v=""/>
    <m/>
    <m/>
    <m/>
    <m/>
    <s v=""/>
    <s v=" "/>
    <s v=""/>
    <n v="96"/>
    <s v="LSN"/>
    <n v="2"/>
    <s v="LEMJKGLR35"/>
    <s v="LEM LIQUID (CAIR) JOYKO GL-R35 (35 ML)"/>
    <s v="LEM LIQUID (CAIR) JOYKO GL-R35 (35 ML)"/>
    <n v="18600"/>
    <n v="0.13"/>
    <m/>
    <n v="1553472"/>
    <m/>
    <m/>
    <n v="78"/>
    <n v="8"/>
    <n v="1785600"/>
    <n v="232128"/>
    <n v="1553472"/>
    <s v=""/>
    <m/>
    <x v="63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7"/>
    <n v="23010016"/>
    <d v="2023-01-11T00:00:00"/>
    <s v="ko"/>
    <s v="0626"/>
    <s v="ARMADA"/>
    <s v="AM 23010016"/>
    <s v="KO 0626"/>
    <s v="SANTOSO BUDIONO (  ARMADA  ) PURWOKERTO"/>
    <n v="36"/>
    <s v="LSN"/>
    <n v="1"/>
    <s v="TIPKENKE823"/>
    <s v="CORRECTION FLUID KENKO KE-823M"/>
    <s v="CORRECTION FLUID KENKO KE-823M"/>
    <n v="57000"/>
    <n v="0.125"/>
    <m/>
    <n v="1795500"/>
    <s v="NOVI / CONDRO"/>
    <m/>
    <n v="87"/>
    <n v="1"/>
    <n v="2052000"/>
    <n v="256500"/>
    <n v="1795500"/>
    <n v="1795500"/>
    <m/>
    <x v="6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8"/>
    <n v="23010017"/>
    <d v="2023-01-11T00:00:00"/>
    <s v="ko"/>
    <s v="0627"/>
    <s v="anugerah"/>
    <s v="AM 23010017"/>
    <s v="KO 0627"/>
    <s v="CV PELITA JAYA (ANUGERAH SEJAHTERA) PURWOKERTO"/>
    <n v="40"/>
    <s v="LSN"/>
    <n v="2"/>
    <s v="STAJKHD10"/>
    <s v="STAPLER JOYKO HD-10"/>
    <s v="STAPLER JOYKO HD-10"/>
    <n v="85200"/>
    <n v="0.13500000000000001"/>
    <m/>
    <n v="2947920"/>
    <s v="NOVI / CONDRO"/>
    <m/>
    <n v="89"/>
    <n v="5"/>
    <n v="3408000"/>
    <n v="460080.00000000006"/>
    <n v="2947920"/>
    <n v="28144332"/>
    <m/>
    <x v="65"/>
  </r>
  <r>
    <x v="1"/>
    <s v=""/>
    <m/>
    <m/>
    <m/>
    <m/>
    <s v=""/>
    <s v=" "/>
    <s v=""/>
    <n v="20"/>
    <s v="LSN"/>
    <n v="1"/>
    <s v="STAKENHD50"/>
    <s v="STAPLER KENKO HD-50"/>
    <s v="STAPLER KENKO HD-50"/>
    <n v="228000"/>
    <n v="0.13500000000000001"/>
    <m/>
    <n v="3944400"/>
    <m/>
    <m/>
    <n v="89"/>
    <n v="5"/>
    <n v="4560000"/>
    <n v="615600"/>
    <n v="3944400"/>
    <s v=""/>
    <m/>
    <x v="66"/>
  </r>
  <r>
    <x v="1"/>
    <s v=""/>
    <m/>
    <m/>
    <m/>
    <m/>
    <s v=""/>
    <s v=" "/>
    <s v=""/>
    <n v="288"/>
    <s v="LSN"/>
    <n v="2"/>
    <s v="PENKENKE303"/>
    <s v="GEL PEN KENKO KE-303 T-GEL TRIANGULAR"/>
    <s v="GEL PEN KENKO KE-303 T-GEL TRIANGULAR"/>
    <n v="21600"/>
    <n v="0.13500000000000001"/>
    <m/>
    <n v="5380992"/>
    <m/>
    <m/>
    <n v="89"/>
    <n v="5"/>
    <n v="6220800"/>
    <n v="839808"/>
    <n v="5380992"/>
    <s v=""/>
    <m/>
    <x v="54"/>
  </r>
  <r>
    <x v="1"/>
    <s v=""/>
    <m/>
    <m/>
    <m/>
    <m/>
    <s v=""/>
    <s v=" "/>
    <s v=""/>
    <n v="50"/>
    <s v="DOS"/>
    <n v="1"/>
    <s v="STIKEN20HITAM"/>
    <s v="STIP / PENGHAPUS KENKO ERB-20SQ HITAM"/>
    <s v="STIP / PENGHAPUS KENKO ERB-20SQ HITAM"/>
    <n v="30000"/>
    <n v="0.13500000000000001"/>
    <m/>
    <n v="1297500"/>
    <m/>
    <m/>
    <n v="89"/>
    <n v="5"/>
    <n v="1500000"/>
    <n v="202500"/>
    <n v="1297500"/>
    <s v=""/>
    <m/>
    <x v="43"/>
  </r>
  <r>
    <x v="1"/>
    <s v=""/>
    <m/>
    <m/>
    <m/>
    <m/>
    <s v=""/>
    <s v=" "/>
    <s v=""/>
    <n v="432"/>
    <s v="LSN"/>
    <n v="3"/>
    <s v="penkenhitech028hitam"/>
    <s v="GEL PEN KENKO HI-TECH-H 0.28 MM HITAM"/>
    <s v="GEL PEN KENKO HI-TECH-H 0.28 MM HITAM"/>
    <n v="39000"/>
    <n v="0.13500000000000001"/>
    <m/>
    <n v="14573520"/>
    <m/>
    <m/>
    <n v="89"/>
    <n v="5"/>
    <n v="16848000"/>
    <n v="2274480"/>
    <n v="14573520"/>
    <s v=""/>
    <m/>
    <x v="50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9"/>
    <n v="23010018"/>
    <d v="2023-01-10T00:00:00"/>
    <s v="G"/>
    <s v="0616"/>
    <s v="UTAMA"/>
    <s v="AM 23010018"/>
    <s v="G 0616"/>
    <s v="CV UTAMA PUTRA TULUNG AGUNG"/>
    <n v="288"/>
    <s v="LSN"/>
    <n v="2"/>
    <s v="PENKENKE303"/>
    <s v="GEL PEN KENKO KE-303 T-GEL TRIANGULAR"/>
    <s v="GEL PEN KENKO KE-303 T-GEL TRIANGULAR"/>
    <n v="21600"/>
    <n v="0.125"/>
    <m/>
    <n v="5443200"/>
    <s v="NOVI / CONDRO"/>
    <m/>
    <n v="95"/>
    <n v="2"/>
    <n v="6220800"/>
    <n v="777600"/>
    <n v="5443200"/>
    <n v="8845200"/>
    <m/>
    <x v="54"/>
  </r>
  <r>
    <x v="1"/>
    <s v=""/>
    <m/>
    <m/>
    <m/>
    <m/>
    <s v=""/>
    <s v=" "/>
    <s v=""/>
    <n v="60"/>
    <s v="LSN"/>
    <n v="1"/>
    <s v="ISIKENBESAR"/>
    <s v="ISI CUTTER 18 MM KENKO L-150 (BESAR)"/>
    <s v="ISI CUTTER 18 MM KENKO L-150 (BESAR)"/>
    <n v="64800"/>
    <n v="0.125"/>
    <m/>
    <n v="3402000"/>
    <m/>
    <m/>
    <n v="95"/>
    <n v="2"/>
    <n v="3888000"/>
    <n v="486000"/>
    <n v="3402000"/>
    <s v=""/>
    <m/>
    <x v="38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20"/>
    <n v="23010019"/>
    <d v="2023-01-11T00:00:00"/>
    <s v="G"/>
    <s v="0629"/>
    <s v="REJOAGUNG"/>
    <s v="AM 23010019"/>
    <s v="G 0629"/>
    <s v="LILY JULIAWATI (REJO AGUNG) JOMBANG"/>
    <n v="80"/>
    <s v="LSN"/>
    <n v="4"/>
    <s v="STAJKHD10"/>
    <s v="STAPLER JOYKO HD-10"/>
    <s v="STAPLER JOYKO HD-10"/>
    <n v="85200"/>
    <n v="0.125"/>
    <m/>
    <n v="5964000"/>
    <s v="NOVI / CONDRO"/>
    <m/>
    <n v="98"/>
    <n v="6"/>
    <n v="6816000"/>
    <n v="852000"/>
    <n v="5964000"/>
    <n v="26598250"/>
    <m/>
    <x v="65"/>
  </r>
  <r>
    <x v="1"/>
    <s v=""/>
    <m/>
    <m/>
    <m/>
    <m/>
    <s v=""/>
    <s v=" "/>
    <s v=""/>
    <n v="12"/>
    <s v="PCS"/>
    <n v="2"/>
    <s v="STAJKHD12N24"/>
    <s v="STAPLER HEAVY DUTY JOYKO HD-12N/24"/>
    <s v="STAPLER HEAVY DUTY JOYKO HD-12N/24"/>
    <n v="187000"/>
    <n v="0.125"/>
    <m/>
    <n v="1963500"/>
    <m/>
    <m/>
    <n v="98"/>
    <n v="6"/>
    <n v="2244000"/>
    <n v="280500"/>
    <n v="1963500"/>
    <s v=""/>
    <m/>
    <x v="67"/>
  </r>
  <r>
    <x v="1"/>
    <s v=""/>
    <m/>
    <m/>
    <m/>
    <m/>
    <s v=""/>
    <s v=" "/>
    <s v=""/>
    <n v="24"/>
    <s v="PCS"/>
    <n v="2"/>
    <s v="STAJKHD12N13"/>
    <s v="STAPLER HEAVY DUTY JOYKO HD-12N/13"/>
    <s v="STAPLER HEAVY DUTY JOYKO HD-12N/13"/>
    <n v="97000"/>
    <n v="0.125"/>
    <m/>
    <n v="2037000"/>
    <m/>
    <m/>
    <n v="98"/>
    <n v="6"/>
    <n v="2328000"/>
    <n v="291000"/>
    <n v="2037000"/>
    <s v=""/>
    <m/>
    <x v="68"/>
  </r>
  <r>
    <x v="1"/>
    <s v=""/>
    <m/>
    <m/>
    <m/>
    <m/>
    <s v=""/>
    <s v=" "/>
    <s v=""/>
    <n v="100"/>
    <s v="DOS"/>
    <n v="2"/>
    <s v="STIJK20HITAM"/>
    <s v="STIP / PENGHAPUS JOYKO ER-B20BL HITAM"/>
    <s v="STIP / PENGHAPUS JOYKO ER-B20BL HITAM"/>
    <n v="34100"/>
    <n v="0.125"/>
    <m/>
    <n v="2983750"/>
    <m/>
    <m/>
    <n v="98"/>
    <n v="6"/>
    <n v="3410000"/>
    <n v="426250"/>
    <n v="2983750"/>
    <s v=""/>
    <m/>
    <x v="59"/>
  </r>
  <r>
    <x v="1"/>
    <s v=""/>
    <m/>
    <m/>
    <m/>
    <m/>
    <s v=""/>
    <s v=" "/>
    <s v=""/>
    <n v="250"/>
    <s v="DOS"/>
    <n v="5"/>
    <s v="STIJK20PUTIH"/>
    <s v="STIP / PENGHAPUS JOYKO 526-B20 PUTIH"/>
    <s v="STIP / PENGHAPUS JOYKO 526-B20 PUTIH"/>
    <n v="34100"/>
    <n v="0.125"/>
    <m/>
    <n v="7459375"/>
    <m/>
    <m/>
    <n v="98"/>
    <n v="6"/>
    <n v="8525000"/>
    <n v="1065625"/>
    <n v="7459375"/>
    <s v=""/>
    <m/>
    <x v="60"/>
  </r>
  <r>
    <x v="1"/>
    <s v=""/>
    <m/>
    <m/>
    <m/>
    <m/>
    <s v=""/>
    <s v=" "/>
    <s v=""/>
    <n v="250"/>
    <s v="DOS"/>
    <n v="5"/>
    <s v="STIJK40PUTIH"/>
    <s v="STIP / PENGHAPUS JOYKO 526-B40P PUTIH"/>
    <s v="STIP / PENGHAPUS JOYKO 526-B40P PUTIH"/>
    <n v="28300"/>
    <n v="0.125"/>
    <m/>
    <n v="6190625"/>
    <m/>
    <m/>
    <n v="98"/>
    <n v="6"/>
    <n v="7075000"/>
    <n v="884375"/>
    <n v="6190625"/>
    <s v=""/>
    <m/>
    <x v="69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21"/>
    <n v="23010020"/>
    <d v="2023-01-12T00:00:00"/>
    <s v="G"/>
    <s v="0631"/>
    <s v="REJOAGUNG"/>
    <s v="AM 23010020"/>
    <s v="G 0631"/>
    <s v="LILY JULIAWATI (REJO AGUNG) JOMBANG"/>
    <n v="160"/>
    <s v="PCS"/>
    <n v="1"/>
    <s v="CALJKCC37"/>
    <s v="CALCULATOR JOYKO CC-37"/>
    <s v="CALCULATOR JOYKO CC-37"/>
    <n v="32000"/>
    <n v="0.125"/>
    <m/>
    <n v="4480000"/>
    <s v="NOVI / CONDRO"/>
    <m/>
    <n v="105"/>
    <n v="14"/>
    <n v="5120000"/>
    <n v="640000"/>
    <n v="4480000"/>
    <n v="87479350"/>
    <m/>
    <x v="70"/>
  </r>
  <r>
    <x v="1"/>
    <s v=""/>
    <m/>
    <m/>
    <m/>
    <m/>
    <s v=""/>
    <s v=" "/>
    <s v=""/>
    <n v="160"/>
    <s v="PCS"/>
    <n v="1"/>
    <s v="CALJKCC38"/>
    <s v="CALCULATOR JOYKO CC-38"/>
    <s v="CALCULATOR JOYKO CC-38"/>
    <n v="27500"/>
    <n v="0.125"/>
    <m/>
    <n v="3850000"/>
    <m/>
    <m/>
    <n v="105"/>
    <n v="14"/>
    <n v="4400000"/>
    <n v="550000"/>
    <n v="3850000"/>
    <s v=""/>
    <m/>
    <x v="71"/>
  </r>
  <r>
    <x v="1"/>
    <s v=""/>
    <m/>
    <m/>
    <m/>
    <m/>
    <s v=""/>
    <s v=" "/>
    <s v=""/>
    <n v="120"/>
    <s v="PCS"/>
    <n v="2"/>
    <s v="CALJKCC41"/>
    <s v="CALCULATOR JOYKO CC-41"/>
    <s v="CALCULATOR JOYKO CC-41"/>
    <n v="74000"/>
    <n v="0.125"/>
    <m/>
    <n v="7770000"/>
    <m/>
    <m/>
    <n v="105"/>
    <n v="14"/>
    <n v="8880000"/>
    <n v="1110000"/>
    <n v="7770000"/>
    <s v=""/>
    <m/>
    <x v="72"/>
  </r>
  <r>
    <x v="1"/>
    <s v=""/>
    <m/>
    <m/>
    <m/>
    <m/>
    <s v=""/>
    <s v=" "/>
    <s v=""/>
    <n v="120"/>
    <s v="PCS"/>
    <n v="1"/>
    <s v="CALJKCC15A"/>
    <s v="CALCULATOR JOYKO CC-15A"/>
    <s v="CALCULATOR JOYKO CC-15A"/>
    <n v="47000"/>
    <n v="0.125"/>
    <m/>
    <n v="4935000"/>
    <m/>
    <m/>
    <n v="105"/>
    <n v="14"/>
    <n v="5640000"/>
    <n v="705000"/>
    <n v="4935000"/>
    <s v=""/>
    <m/>
    <x v="73"/>
  </r>
  <r>
    <x v="1"/>
    <s v=""/>
    <m/>
    <m/>
    <m/>
    <m/>
    <s v=""/>
    <s v=" "/>
    <s v=""/>
    <n v="120"/>
    <s v="PCS"/>
    <n v="1"/>
    <s v="CALJKCC8CO"/>
    <s v="CALCULATOR JOYKO CC-8CO WARNA"/>
    <s v="CALCULATOR JOYKO CC-8CO WARNA"/>
    <n v="47000"/>
    <n v="0.125"/>
    <m/>
    <n v="4935000"/>
    <m/>
    <m/>
    <n v="105"/>
    <n v="14"/>
    <n v="5640000"/>
    <n v="705000"/>
    <n v="4935000"/>
    <s v=""/>
    <m/>
    <x v="74"/>
  </r>
  <r>
    <x v="1"/>
    <s v=""/>
    <m/>
    <m/>
    <m/>
    <m/>
    <s v=""/>
    <s v=" "/>
    <s v=""/>
    <n v="120"/>
    <s v="PCS"/>
    <n v="1"/>
    <s v="CALJKCC8A"/>
    <s v="CALCULATOR JOYKO CC-8A"/>
    <s v="CALCULATOR JOYKO CC-8A"/>
    <n v="47000"/>
    <n v="0.125"/>
    <m/>
    <n v="4935000"/>
    <m/>
    <m/>
    <n v="105"/>
    <n v="14"/>
    <n v="5640000"/>
    <n v="705000"/>
    <n v="4935000"/>
    <s v=""/>
    <m/>
    <x v="75"/>
  </r>
  <r>
    <x v="1"/>
    <s v=""/>
    <m/>
    <m/>
    <m/>
    <m/>
    <s v=""/>
    <s v=" "/>
    <s v=""/>
    <n v="80"/>
    <s v="PCS"/>
    <n v="1"/>
    <s v="CALJKCC12CO"/>
    <s v="CALCULATOR JOYKO CC-12CO WARNA"/>
    <s v="CALCULATOR JOYKO CC-12CO WARNA"/>
    <n v="56000"/>
    <n v="0.125"/>
    <m/>
    <n v="3920000"/>
    <m/>
    <m/>
    <n v="105"/>
    <n v="14"/>
    <n v="4480000"/>
    <n v="560000"/>
    <n v="3920000"/>
    <s v=""/>
    <m/>
    <x v="76"/>
  </r>
  <r>
    <x v="1"/>
    <s v=""/>
    <m/>
    <m/>
    <m/>
    <m/>
    <s v=""/>
    <s v=" "/>
    <s v=""/>
    <n v="60"/>
    <s v="PCS"/>
    <n v="1"/>
    <s v="CALJKCC800CH"/>
    <s v="CALCULATOR JOYKO CC-800CH"/>
    <s v="CALCULATOR JOYKO CC-800CH"/>
    <n v="79000"/>
    <n v="0.125"/>
    <m/>
    <n v="4147500"/>
    <m/>
    <m/>
    <n v="105"/>
    <n v="14"/>
    <n v="4740000"/>
    <n v="592500"/>
    <n v="4147500"/>
    <s v=""/>
    <m/>
    <x v="77"/>
  </r>
  <r>
    <x v="1"/>
    <s v=""/>
    <m/>
    <m/>
    <m/>
    <m/>
    <s v=""/>
    <s v=" "/>
    <s v=""/>
    <n v="300"/>
    <s v="GRS"/>
    <n v="10"/>
    <s v="penjkp88"/>
    <s v="PENSIL JOYKO 2B P-88"/>
    <s v="PENSIL JOYKO 2B P-88"/>
    <n v="104400"/>
    <n v="0.125"/>
    <m/>
    <n v="27405000"/>
    <m/>
    <m/>
    <n v="105"/>
    <n v="14"/>
    <n v="31320000"/>
    <n v="3915000"/>
    <n v="27405000"/>
    <s v=""/>
    <m/>
    <x v="78"/>
  </r>
  <r>
    <x v="1"/>
    <s v=""/>
    <m/>
    <m/>
    <m/>
    <m/>
    <s v=""/>
    <s v=" "/>
    <s v=""/>
    <n v="72"/>
    <s v="PCS"/>
    <n v="1"/>
    <s v="GTJKGT700"/>
    <s v="STAPLER GUNTACKER JOYKO GT-700"/>
    <s v="STAPLER GUNTACKER JOYKO GT-700"/>
    <n v="34500"/>
    <n v="0.125"/>
    <m/>
    <n v="2173500"/>
    <m/>
    <m/>
    <n v="105"/>
    <n v="14"/>
    <n v="2484000"/>
    <n v="310500"/>
    <n v="2173500"/>
    <s v=""/>
    <m/>
    <x v="79"/>
  </r>
  <r>
    <x v="1"/>
    <s v=""/>
    <m/>
    <m/>
    <m/>
    <m/>
    <s v=""/>
    <s v=" "/>
    <s v=""/>
    <n v="24"/>
    <s v="GRS"/>
    <n v="2"/>
    <s v="ISIJKPL05"/>
    <s v="ISI PENSIL 2B 0.5 MM JOYKO PL-05"/>
    <s v="ISI PENSIL 2B 0.5 MM JOYKO PL-05"/>
    <n v="176400"/>
    <n v="0.125"/>
    <m/>
    <n v="3704400"/>
    <m/>
    <m/>
    <n v="105"/>
    <n v="14"/>
    <n v="4233600"/>
    <n v="529200"/>
    <n v="3704400"/>
    <s v=""/>
    <m/>
    <x v="80"/>
  </r>
  <r>
    <x v="1"/>
    <s v=""/>
    <m/>
    <m/>
    <m/>
    <m/>
    <s v=""/>
    <s v=" "/>
    <s v=""/>
    <n v="432"/>
    <s v="LSN"/>
    <n v="3"/>
    <s v="ISIJKPL10"/>
    <s v="ISI PENSIL 2B 2.0 MM JOYKO PL-10"/>
    <s v="ISI PENSIL 2B 2.0 MM JOYKO PL-10"/>
    <n v="19800"/>
    <n v="0.125"/>
    <m/>
    <n v="7484400"/>
    <m/>
    <m/>
    <n v="105"/>
    <n v="14"/>
    <n v="8553600"/>
    <n v="1069200"/>
    <n v="7484400"/>
    <s v=""/>
    <m/>
    <x v="81"/>
  </r>
  <r>
    <x v="1"/>
    <s v=""/>
    <m/>
    <m/>
    <m/>
    <m/>
    <s v=""/>
    <s v=" "/>
    <s v=""/>
    <n v="216"/>
    <s v="LSN"/>
    <n v="3"/>
    <s v="ISIJKPL11"/>
    <s v="ISI PENSIL 2B 2.0 MM JOYKO PL-11"/>
    <s v="ISI PENSIL 2B 2.0 MM JOYKO PL-11"/>
    <n v="37200"/>
    <n v="0.125"/>
    <m/>
    <n v="7030800"/>
    <m/>
    <m/>
    <n v="105"/>
    <n v="14"/>
    <n v="8035200"/>
    <n v="1004400"/>
    <n v="7030800"/>
    <s v=""/>
    <m/>
    <x v="82"/>
  </r>
  <r>
    <x v="1"/>
    <s v=""/>
    <m/>
    <m/>
    <m/>
    <m/>
    <s v=""/>
    <s v=" "/>
    <s v=""/>
    <n v="20"/>
    <s v="PCS"/>
    <n v="1"/>
    <s v="MESJKMX5500M"/>
    <s v="MESIN LABEL HARGA JOYKO MX-5500M (8 DIGITS, 1 LINE)"/>
    <s v="MESIN LABEL HARGA JOYKO MX-5500M (8 DIGITS, 1 LINE)"/>
    <n v="40500"/>
    <n v="0.125"/>
    <m/>
    <n v="708750"/>
    <m/>
    <m/>
    <n v="105"/>
    <n v="14"/>
    <n v="810000"/>
    <n v="101250"/>
    <n v="708750"/>
    <s v=""/>
    <m/>
    <x v="83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22"/>
    <n v="23010021"/>
    <d v="2023-01-12T00:00:00"/>
    <s v="G"/>
    <s v="632"/>
    <s v="REJOAGUNG"/>
    <s v="AM 23010021"/>
    <s v="G 632"/>
    <s v="LILY JULIAWATI (REJO AGUNG) JOMBANG"/>
    <n v="1000"/>
    <s v="PCS"/>
    <n v="1"/>
    <s v="ISIJK1LINEPUTIH"/>
    <s v="LABEL HARGA JOYKO LB-2RL (1 LINE PUTIH)"/>
    <s v="LABEL HARGA JOYKO LB-2RL (1 LINE PUTIH)"/>
    <n v="2050"/>
    <n v="0.125"/>
    <m/>
    <n v="1793750"/>
    <s v="NOVI / CONDRO"/>
    <m/>
    <n v="120"/>
    <n v="8"/>
    <n v="2050000"/>
    <n v="256250"/>
    <n v="1793750"/>
    <n v="27105050"/>
    <m/>
    <x v="62"/>
  </r>
  <r>
    <x v="1"/>
    <s v=""/>
    <m/>
    <m/>
    <m/>
    <m/>
    <s v=""/>
    <s v=" "/>
    <s v=""/>
    <n v="48"/>
    <s v="LSN"/>
    <n v="1"/>
    <s v="PINJKPP30"/>
    <s v="PUSH PIN JOYKO PP-30 WARNA"/>
    <s v="PUSH PIN JOYKO PP-30 WARNA"/>
    <n v="31200"/>
    <n v="0.125"/>
    <m/>
    <n v="1310400"/>
    <m/>
    <m/>
    <n v="120"/>
    <n v="8"/>
    <n v="1497600"/>
    <n v="187200"/>
    <n v="1310400"/>
    <s v=""/>
    <m/>
    <x v="84"/>
  </r>
  <r>
    <x v="1"/>
    <s v=""/>
    <m/>
    <m/>
    <m/>
    <m/>
    <s v=""/>
    <s v=" "/>
    <s v=""/>
    <n v="720"/>
    <s v="PCS"/>
    <n v="1"/>
    <s v="TIPJKCT507"/>
    <s v="CORRECTION TAPE JOYKO CT-507"/>
    <s v="CORRECTION TAPE JOYKO CT-507"/>
    <n v="4600"/>
    <n v="0.125"/>
    <m/>
    <n v="2898000"/>
    <m/>
    <m/>
    <n v="120"/>
    <n v="8"/>
    <n v="3312000"/>
    <n v="414000"/>
    <n v="2898000"/>
    <s v=""/>
    <m/>
    <x v="85"/>
  </r>
  <r>
    <x v="1"/>
    <s v=""/>
    <m/>
    <m/>
    <m/>
    <m/>
    <s v=""/>
    <s v=" "/>
    <s v=""/>
    <n v="72"/>
    <s v="LSN"/>
    <n v="3"/>
    <s v="PCJK0719MIX"/>
    <s v="PENCIL CASE KENKO PC-0719-MIX"/>
    <s v="PENCIL CASE KENKO PC-0719-MIX"/>
    <n v="57600"/>
    <n v="0.125"/>
    <m/>
    <n v="3628800"/>
    <m/>
    <m/>
    <n v="120"/>
    <n v="8"/>
    <n v="4147200"/>
    <n v="518400"/>
    <n v="3628800"/>
    <s v=""/>
    <m/>
    <x v="86"/>
  </r>
  <r>
    <x v="1"/>
    <s v=""/>
    <m/>
    <m/>
    <m/>
    <m/>
    <s v=""/>
    <s v=" "/>
    <s v=""/>
    <n v="120"/>
    <s v="BOX"/>
    <n v="5"/>
    <s v="TIPJKCFS221"/>
    <s v="CORRECTION FLUID JOYKO CF-S221"/>
    <s v="CORRECTION FLUID JOYKO CF-S221"/>
    <n v="70800"/>
    <n v="0.125"/>
    <m/>
    <n v="7434000"/>
    <m/>
    <m/>
    <n v="120"/>
    <n v="8"/>
    <n v="8496000"/>
    <n v="1062000"/>
    <n v="7434000"/>
    <s v=""/>
    <m/>
    <x v="87"/>
  </r>
  <r>
    <x v="1"/>
    <s v=""/>
    <m/>
    <m/>
    <m/>
    <m/>
    <s v=""/>
    <s v=" "/>
    <s v=""/>
    <n v="120"/>
    <s v="BOX"/>
    <n v="5"/>
    <s v="TIPJKCFS224"/>
    <s v="CORRECTION FLUID JOYKO CF-S224"/>
    <s v="CORRECTION FLUID JOYKO CF-S224"/>
    <n v="70800"/>
    <n v="0.125"/>
    <m/>
    <n v="7434000"/>
    <m/>
    <m/>
    <n v="120"/>
    <n v="8"/>
    <n v="8496000"/>
    <n v="1062000"/>
    <n v="7434000"/>
    <s v=""/>
    <m/>
    <x v="88"/>
  </r>
  <r>
    <x v="1"/>
    <s v=""/>
    <m/>
    <m/>
    <m/>
    <m/>
    <s v=""/>
    <s v=" "/>
    <s v=""/>
    <n v="72"/>
    <s v="LSN"/>
    <n v="2"/>
    <s v="TIPJKCFS225"/>
    <s v="CORRECTION FLUID JOYKO CF-S225"/>
    <s v="CORRECTION FLUID JOYKO CF-S225"/>
    <n v="34200"/>
    <n v="0.125"/>
    <m/>
    <n v="2154600"/>
    <m/>
    <m/>
    <n v="120"/>
    <n v="8"/>
    <n v="2462400"/>
    <n v="307800"/>
    <n v="2154600"/>
    <s v=""/>
    <m/>
    <x v="89"/>
  </r>
  <r>
    <x v="1"/>
    <s v=""/>
    <m/>
    <m/>
    <m/>
    <m/>
    <s v=""/>
    <s v=" "/>
    <s v=""/>
    <n v="5"/>
    <s v="LSN"/>
    <m/>
    <s v="STAJKS68"/>
    <s v="DATE STAMP JOYKO S-68 (Lunas)"/>
    <s v="DATE STAMP JOYKO S-68 (Lunas)"/>
    <n v="103200"/>
    <n v="0.125"/>
    <m/>
    <n v="451500"/>
    <m/>
    <m/>
    <n v="120"/>
    <n v="8"/>
    <n v="516000"/>
    <n v="64500"/>
    <n v="451500"/>
    <s v=""/>
    <m/>
    <x v="90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23"/>
    <n v="23010022"/>
    <d v="2023-01-12T00:00:00"/>
    <s v="ko"/>
    <s v="0633"/>
    <s v="WISUDA"/>
    <s v="AM 23010022"/>
    <s v="KO 0633"/>
    <s v="CV  WISUDA PURWOKERTO"/>
    <n v="60"/>
    <s v="PCS"/>
    <m/>
    <s v="TAPKEN2&quot;PLSTBIRU"/>
    <e v="#N/A"/>
    <s v="DOUBLE TAPE KENKO 48 MM - BLUE CORE (2&quot;)"/>
    <n v="9500"/>
    <n v="0.1"/>
    <m/>
    <n v="513000"/>
    <s v="NOVI / CONDRO"/>
    <m/>
    <n v="129"/>
    <n v="2"/>
    <n v="570000"/>
    <n v="57000"/>
    <n v="513000"/>
    <n v="1096200"/>
    <m/>
    <x v="91"/>
  </r>
  <r>
    <x v="1"/>
    <s v=""/>
    <m/>
    <m/>
    <m/>
    <m/>
    <s v=""/>
    <s v=" "/>
    <s v=""/>
    <n v="10"/>
    <s v="LSN"/>
    <m/>
    <s v="ISIKENBESAR"/>
    <s v="ISI CUTTER 18 MM KENKO L-150 (BESAR)"/>
    <s v="ISI CUTTER 18 MM KENKO L-150 (BESAR)"/>
    <n v="64800"/>
    <n v="0.1"/>
    <m/>
    <n v="583200"/>
    <m/>
    <m/>
    <n v="129"/>
    <n v="2"/>
    <n v="648000"/>
    <n v="64800"/>
    <n v="583200"/>
    <s v=""/>
    <m/>
    <x v="38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24"/>
    <n v="23010023"/>
    <d v="2023-01-12T00:00:00"/>
    <s v="ko"/>
    <s v="0635"/>
    <s v="anugerah"/>
    <s v="AM 23010023"/>
    <s v="KO 0635"/>
    <s v="CV PELITA JAYA (ANUGERAH SEJAHTERA) PURWOKERTO"/>
    <n v="2000"/>
    <s v="PCS"/>
    <n v="2"/>
    <s v="ISIJK1LINEPUTIH"/>
    <s v="LABEL HARGA JOYKO LB-2RL (1 LINE PUTIH)"/>
    <s v="LABEL HARGA JOYKO LB-2RL (1 LINE PUTIH)"/>
    <n v="2050"/>
    <n v="0.13500000000000001"/>
    <m/>
    <n v="3546500"/>
    <s v="NOVI / CONDRO"/>
    <m/>
    <n v="132"/>
    <n v="1"/>
    <n v="4100000"/>
    <n v="553500"/>
    <n v="3546500"/>
    <n v="3546500"/>
    <m/>
    <x v="6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25"/>
    <n v="23010024"/>
    <d v="2023-01-12T00:00:00"/>
    <s v="ko"/>
    <s v="2882"/>
    <s v="LANCAR"/>
    <s v="AM 23010024"/>
    <s v="KO 2882"/>
    <s v="SOEYANTO ( LANCAR ) MALANG"/>
    <n v="144"/>
    <s v="LSN"/>
    <n v="1"/>
    <s v="PENKENMICROTEC028"/>
    <s v="GEL PEN KENKO 0.28MM MICROTEC"/>
    <s v="GEL PEN KENKO 0.28MM MICROTEC"/>
    <n v="39600"/>
    <n v="0.125"/>
    <m/>
    <n v="4989600"/>
    <s v="RISMA / CONDRO"/>
    <m/>
    <n v="134"/>
    <n v="4"/>
    <n v="5702400"/>
    <n v="712800"/>
    <n v="4989600"/>
    <n v="10363500"/>
    <m/>
    <x v="92"/>
  </r>
  <r>
    <x v="1"/>
    <s v=""/>
    <m/>
    <m/>
    <m/>
    <m/>
    <s v=""/>
    <s v=" "/>
    <s v=""/>
    <n v="432"/>
    <s v="SET"/>
    <n v="3"/>
    <s v="PWJKCP12PB"/>
    <s v="PENSIL WARNA JOYKO CP-12PB (PANJANG)"/>
    <s v="PENSIL WARNA JOYKO CP-12PB (PANJANG)"/>
    <n v="10600"/>
    <n v="0.125"/>
    <m/>
    <n v="4006800"/>
    <m/>
    <m/>
    <n v="134"/>
    <n v="4"/>
    <n v="4579200"/>
    <n v="572400"/>
    <n v="4006800"/>
    <s v=""/>
    <m/>
    <x v="93"/>
  </r>
  <r>
    <x v="1"/>
    <s v=""/>
    <m/>
    <m/>
    <m/>
    <m/>
    <s v=""/>
    <s v=" "/>
    <s v=""/>
    <n v="24"/>
    <s v="LSN"/>
    <m/>
    <s v="GUNJKSC828"/>
    <s v="GUNTING JOYKO SC-828"/>
    <s v="GUNTING JOYKO SC-828"/>
    <n v="52200"/>
    <n v="0.125"/>
    <m/>
    <n v="1096200"/>
    <m/>
    <m/>
    <n v="134"/>
    <n v="4"/>
    <n v="1252800"/>
    <n v="156600"/>
    <n v="1096200"/>
    <s v=""/>
    <m/>
    <x v="94"/>
  </r>
  <r>
    <x v="1"/>
    <s v=""/>
    <m/>
    <m/>
    <m/>
    <m/>
    <s v=""/>
    <s v=" "/>
    <s v=""/>
    <n v="3"/>
    <s v="LSN"/>
    <m/>
    <s v="STAJKS68"/>
    <s v="DATE STAMP JOYKO S-68 (Lunas)"/>
    <s v="DATE STAMP JOYKO S-68 (Lunas)"/>
    <n v="103200"/>
    <n v="0.125"/>
    <m/>
    <n v="270900"/>
    <m/>
    <m/>
    <n v="134"/>
    <n v="4"/>
    <n v="309600"/>
    <n v="38700"/>
    <n v="270900"/>
    <s v=""/>
    <m/>
    <x v="90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26"/>
    <n v="23010025"/>
    <d v="2023-01-14T00:00:00"/>
    <s v="N"/>
    <s v="0658"/>
    <s v="TIARA"/>
    <s v="AM 23010025"/>
    <s v="N 0658"/>
    <s v="CV TIARA SOLO"/>
    <n v="120"/>
    <s v="LSN"/>
    <n v="1"/>
    <s v="pen99zhixing3093"/>
    <s v="GEL PEN ZHIXIN G-3093 + ISI"/>
    <s v="GEL PEN ZHIXIN G-3093 + ISI"/>
    <n v="18000"/>
    <m/>
    <m/>
    <n v="2160000"/>
    <s v="NOVI / CONDRO"/>
    <m/>
    <n v="139"/>
    <n v="3"/>
    <n v="2160000"/>
    <n v="0"/>
    <n v="2160000"/>
    <n v="6480000"/>
    <m/>
    <x v="95"/>
  </r>
  <r>
    <x v="1"/>
    <s v=""/>
    <m/>
    <m/>
    <m/>
    <m/>
    <s v=""/>
    <s v=" "/>
    <s v=""/>
    <n v="120"/>
    <s v="LSN"/>
    <n v="1"/>
    <s v="pen99zhixing3112"/>
    <s v="GEL PEN ZHIXIN G-3112 + ISI"/>
    <s v="GEL PEN ZHIXIN G-3112 + ISI"/>
    <n v="18000"/>
    <m/>
    <m/>
    <n v="2160000"/>
    <m/>
    <m/>
    <n v="139"/>
    <n v="3"/>
    <n v="2160000"/>
    <n v="0"/>
    <n v="2160000"/>
    <s v=""/>
    <m/>
    <x v="96"/>
  </r>
  <r>
    <x v="1"/>
    <s v=""/>
    <m/>
    <m/>
    <m/>
    <m/>
    <s v=""/>
    <s v=" "/>
    <s v=""/>
    <n v="120"/>
    <s v="LSN"/>
    <n v="1"/>
    <s v="pen99zhixing3103"/>
    <s v="GEL PEN ZHIXIN G-3103 + ISI"/>
    <s v="GEL PEN ZHIXIN G-3103 + ISI"/>
    <n v="18000"/>
    <m/>
    <m/>
    <n v="2160000"/>
    <m/>
    <m/>
    <n v="139"/>
    <n v="3"/>
    <n v="2160000"/>
    <n v="0"/>
    <n v="2160000"/>
    <s v=""/>
    <m/>
    <x v="97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27"/>
    <n v="23010026"/>
    <d v="2023-01-14T00:00:00"/>
    <s v="ko"/>
    <s v="0660"/>
    <s v="anugerah"/>
    <s v="AM 23010026"/>
    <s v="KO 0660"/>
    <s v="CV PELITA JAYA (ANUGERAH SEJAHTERA) PURWOKERTO"/>
    <n v="200"/>
    <s v="BOX"/>
    <n v="1"/>
    <s v="ISIKEN1210"/>
    <e v="#N/A"/>
    <s v="ISI STAPLER (STAPLES) KENKO 1210 PREMIUM (23/10)"/>
    <n v="4200"/>
    <n v="0.13500000000000001"/>
    <m/>
    <n v="726600"/>
    <s v="RISMA / CONDRO"/>
    <m/>
    <n v="143"/>
    <n v="1"/>
    <n v="840000"/>
    <n v="113400.00000000001"/>
    <n v="726600"/>
    <n v="726600"/>
    <m/>
    <x v="98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28"/>
    <n v="23010027"/>
    <d v="2023-01-13T00:00:00"/>
    <s v="G"/>
    <s v="0637"/>
    <s v="UTAMA"/>
    <s v="AM 23010027"/>
    <s v="G 0637"/>
    <s v="CV UTAMA PUTRA TULUNG AGUNG"/>
    <n v="72"/>
    <s v="LSN"/>
    <m/>
    <s v="PENKENSAHARASNACKHITAM"/>
    <s v="GEL PEN KENKO SAHARA SNACK (HITAM)"/>
    <s v="GEL PEN KENKO SAHARA SNACK (HITAM)"/>
    <n v="39000"/>
    <n v="0.125"/>
    <m/>
    <n v="2457000"/>
    <s v="NOVI / CONDRO"/>
    <m/>
    <n v="145"/>
    <n v="1"/>
    <n v="2808000"/>
    <n v="351000"/>
    <n v="2457000"/>
    <n v="2457000"/>
    <m/>
    <x v="99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29"/>
    <n v="23010028"/>
    <d v="2023-01-17T00:00:00"/>
    <s v="G"/>
    <s v="0672"/>
    <s v="REJOAGUNG"/>
    <s v="AM 23010028"/>
    <s v="G 0672"/>
    <s v="LILY JULIAWATI (REJO AGUNG) JOMBANG"/>
    <n v="24"/>
    <s v="LSN"/>
    <n v="1"/>
    <s v="pcken0719fancy"/>
    <e v="#N/A"/>
    <s v="PENCIL CASE KENKO PC-0719 FANCY"/>
    <n v="62400"/>
    <n v="0.125"/>
    <m/>
    <n v="1310400"/>
    <s v="NOVI / CONDRO"/>
    <m/>
    <n v="147"/>
    <n v="3"/>
    <n v="1497600"/>
    <n v="187200"/>
    <n v="1310400"/>
    <n v="4882850"/>
    <m/>
    <x v="37"/>
  </r>
  <r>
    <x v="1"/>
    <s v=""/>
    <m/>
    <m/>
    <m/>
    <m/>
    <s v=""/>
    <s v=" "/>
    <s v=""/>
    <n v="18"/>
    <s v="LSN"/>
    <n v="1"/>
    <s v="stajkno1"/>
    <e v="#N/A"/>
    <s v="STAMP PAD JOYKO NO. 1"/>
    <n v="69600"/>
    <n v="0.125"/>
    <m/>
    <n v="1096200"/>
    <m/>
    <m/>
    <n v="147"/>
    <n v="3"/>
    <n v="1252800"/>
    <n v="156600"/>
    <n v="1096200"/>
    <s v=""/>
    <m/>
    <x v="100"/>
  </r>
  <r>
    <x v="1"/>
    <s v=""/>
    <m/>
    <m/>
    <m/>
    <m/>
    <s v=""/>
    <s v=" "/>
    <s v=""/>
    <n v="100"/>
    <s v="BOX"/>
    <n v="2"/>
    <s v="STIJK40HITAM"/>
    <s v="STIP / PENGHAPUS JOYKO 526-B40BL HITAM"/>
    <s v="STIP / PENGHAPUS JOYKO 526-B40BL HITAM"/>
    <n v="28300"/>
    <n v="0.125"/>
    <m/>
    <n v="2476250"/>
    <m/>
    <m/>
    <n v="147"/>
    <n v="3"/>
    <n v="2830000"/>
    <n v="353750"/>
    <n v="2476250"/>
    <s v=""/>
    <m/>
    <x v="10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30"/>
    <n v="23010029"/>
    <d v="2023-01-18T00:00:00"/>
    <s v="G"/>
    <s v="0678"/>
    <s v="REJOAGUNG"/>
    <s v="AM 23010029"/>
    <s v="G 0678"/>
    <s v="LILY JULIAWATI (REJO AGUNG) JOMBANG"/>
    <n v="60"/>
    <s v="PCS"/>
    <n v="1"/>
    <s v="CALJKCC810CH"/>
    <e v="#N/A"/>
    <s v="CALCULATOR JOYKO CC-810CH"/>
    <n v="82000"/>
    <n v="0.125"/>
    <m/>
    <n v="4305000"/>
    <s v="NOVI / CONDRO"/>
    <m/>
    <n v="151"/>
    <n v="1"/>
    <n v="4920000"/>
    <n v="615000"/>
    <n v="4305000"/>
    <n v="4305000"/>
    <m/>
    <x v="10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31"/>
    <n v="23010030"/>
    <d v="2023-01-19T00:00:00"/>
    <s v="ko"/>
    <s v="0686"/>
    <s v="anugerah"/>
    <s v="AM 23010030"/>
    <s v="KO 0686"/>
    <s v="CV PELITA JAYA (ANUGERAH SEJAHTERA) PURWOKERTO"/>
    <n v="288"/>
    <s v="LSN"/>
    <n v="2"/>
    <s v="PENKENEASYHITAM"/>
    <s v="GEL PEN KENKO EASY GEL HITAM"/>
    <s v="GEL PEN KENKO EASY GEL HITAM"/>
    <n v="26100"/>
    <n v="0.13500000000000001"/>
    <m/>
    <n v="6502032"/>
    <s v="NOVI / CONDRO"/>
    <m/>
    <n v="153"/>
    <n v="2"/>
    <n v="7516800"/>
    <n v="1014768.0000000001"/>
    <n v="6502032"/>
    <n v="7726007"/>
    <m/>
    <x v="103"/>
  </r>
  <r>
    <x v="1"/>
    <s v=""/>
    <m/>
    <m/>
    <m/>
    <m/>
    <s v=""/>
    <s v=" "/>
    <s v=""/>
    <n v="50"/>
    <s v="BOX"/>
    <n v="1"/>
    <s v="STIJK40HITAM"/>
    <s v="STIP / PENGHAPUS JOYKO 526-B40BL HITAM"/>
    <s v="STIP / PENGHAPUS JOYKO 526-B40BL HITAM"/>
    <n v="28300"/>
    <n v="0.13500000000000001"/>
    <m/>
    <n v="1223975"/>
    <m/>
    <m/>
    <n v="153"/>
    <n v="2"/>
    <n v="1415000"/>
    <n v="191025"/>
    <n v="1223975"/>
    <s v=""/>
    <m/>
    <x v="10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32"/>
    <n v="23010031"/>
    <d v="2023-01-18T00:00:00"/>
    <s v="ko"/>
    <s v="2648"/>
    <s v="LANCAR"/>
    <s v="AM 23010031"/>
    <s v="KO 2648"/>
    <s v="SOEYANTO ( LANCAR ) MALANG"/>
    <n v="120"/>
    <s v="PCS"/>
    <n v="1"/>
    <s v="PUNJK30XL"/>
    <s v="PUNCH JOYKO 30XL"/>
    <s v="PUNCH JOYKO 30XL"/>
    <n v="12950"/>
    <n v="0.125"/>
    <m/>
    <n v="1359750"/>
    <s v="NOVI / CONDRO"/>
    <m/>
    <n v="156"/>
    <n v="2"/>
    <n v="1554000"/>
    <n v="194250"/>
    <n v="1359750"/>
    <n v="2695350"/>
    <m/>
    <x v="104"/>
  </r>
  <r>
    <x v="1"/>
    <s v=""/>
    <m/>
    <m/>
    <m/>
    <m/>
    <s v=""/>
    <s v=" "/>
    <s v=""/>
    <n v="72"/>
    <s v="SET"/>
    <n v="1"/>
    <s v="PWJKCP12PB"/>
    <s v="PENSIL WARNA JOYKO CP-12PB (PANJANG)"/>
    <s v="PENSIL WARNA JOYKO CP-12PB (PANJANG)"/>
    <n v="21200"/>
    <n v="0.125"/>
    <m/>
    <n v="1335600"/>
    <m/>
    <m/>
    <n v="156"/>
    <n v="2"/>
    <n v="1526400"/>
    <n v="190800"/>
    <n v="1335600"/>
    <s v=""/>
    <m/>
    <x v="105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33"/>
    <n v="23010032"/>
    <d v="2023-01-20T00:00:00"/>
    <s v="ko"/>
    <s v="0755"/>
    <s v="centraal"/>
    <s v="AM 23010032"/>
    <s v="KO 0755"/>
    <s v="CV TRINITY CENTRAAL PURWOKERTO"/>
    <n v="500"/>
    <s v="BOX"/>
    <n v="1"/>
    <s v="CLIJKNO3"/>
    <e v="#N/A"/>
    <s v="PAPER TRIGONAL CLIP JOYKO NO. 3"/>
    <n v="1625"/>
    <n v="0.13"/>
    <m/>
    <n v="706875"/>
    <s v="NOVI / CONDRO"/>
    <m/>
    <n v="159"/>
    <n v="2"/>
    <n v="812500"/>
    <n v="105625"/>
    <n v="706875"/>
    <n v="2341779"/>
    <m/>
    <x v="106"/>
  </r>
  <r>
    <x v="1"/>
    <s v=""/>
    <m/>
    <m/>
    <m/>
    <m/>
    <s v=""/>
    <s v=" "/>
    <s v=""/>
    <n v="72"/>
    <s v="LSN"/>
    <m/>
    <s v="PENKENEASYHITAM"/>
    <s v="GEL PEN KENKO EASY GEL HITAM"/>
    <s v="GEL PEN KENKO EASY GEL HITAM"/>
    <n v="26100"/>
    <n v="0.13"/>
    <m/>
    <n v="1634904"/>
    <m/>
    <m/>
    <n v="159"/>
    <n v="2"/>
    <n v="1879200"/>
    <n v="244296"/>
    <n v="1634904"/>
    <s v=""/>
    <m/>
    <x v="103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34"/>
    <n v="23010033"/>
    <d v="2023-01-20T00:00:00"/>
    <s v="ko"/>
    <s v="0759"/>
    <s v="anugerah"/>
    <s v="AM 23010033"/>
    <s v="KO 0759"/>
    <s v="CV PELITA JAYA (ANUGERAH SEJAHTERA) PURWOKERTO"/>
    <n v="50"/>
    <s v="DOS"/>
    <n v="1"/>
    <s v="STIJK40HITAM"/>
    <s v="STIP / PENGHAPUS JOYKO 526-B40BL HITAM"/>
    <s v="STIP / PENGHAPUS JOYKO 526-B40BL HITAM"/>
    <n v="28300"/>
    <n v="0.13500000000000001"/>
    <m/>
    <n v="1223975"/>
    <s v="NOVI / CONDRO"/>
    <m/>
    <n v="162"/>
    <n v="1"/>
    <n v="1415000"/>
    <n v="191025"/>
    <n v="1223975"/>
    <n v="1223975"/>
    <m/>
    <x v="58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35"/>
    <n v="23010034"/>
    <d v="2023-01-26T00:00:00"/>
    <s v="ko"/>
    <s v="0700"/>
    <s v="centraal"/>
    <s v="AM 23010034"/>
    <s v="KO 0700"/>
    <s v="CV TRINITY CENTRAAL PURWOKERTO"/>
    <n v="30"/>
    <s v="LSN"/>
    <n v="1"/>
    <s v="STASDI1102"/>
    <s v="STAPLER SDI 1102 NO.10 (HD-10)"/>
    <s v="STAPLER SDI 1102 NO.10 (HD-10)"/>
    <n v="138000"/>
    <n v="0.125"/>
    <m/>
    <n v="3622500"/>
    <s v="NOVI / CONDRO"/>
    <m/>
    <n v="164"/>
    <n v="3"/>
    <n v="4140000"/>
    <n v="517500"/>
    <n v="3622500"/>
    <n v="12108900"/>
    <m/>
    <x v="107"/>
  </r>
  <r>
    <x v="1"/>
    <s v=""/>
    <m/>
    <m/>
    <m/>
    <m/>
    <s v=""/>
    <s v=" "/>
    <s v=""/>
    <n v="20"/>
    <s v="LSN"/>
    <n v="1"/>
    <s v="STASDI1123"/>
    <s v="STAPLER SDI 1123"/>
    <s v="STAPLER SDI 1123"/>
    <n v="300000"/>
    <n v="0.125"/>
    <m/>
    <n v="5250000"/>
    <m/>
    <m/>
    <n v="164"/>
    <n v="3"/>
    <n v="6000000"/>
    <n v="750000"/>
    <n v="5250000"/>
    <s v=""/>
    <m/>
    <x v="108"/>
  </r>
  <r>
    <x v="1"/>
    <s v=""/>
    <m/>
    <m/>
    <m/>
    <m/>
    <s v=""/>
    <s v=" "/>
    <s v=""/>
    <n v="40"/>
    <s v="LSN"/>
    <n v="2"/>
    <s v="STAKENHD10"/>
    <s v="STAPLER KENKO HD-10"/>
    <s v="STAPLER KENKO HD-10"/>
    <n v="93000"/>
    <n v="0.13"/>
    <m/>
    <n v="3236400"/>
    <m/>
    <m/>
    <n v="164"/>
    <n v="3"/>
    <n v="3720000"/>
    <n v="483600"/>
    <n v="3236400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36"/>
    <n v="23010035"/>
    <d v="2023-01-27T00:00:00"/>
    <s v="ko"/>
    <s v="0809"/>
    <s v="NIRMALA"/>
    <s v="AM 23010035"/>
    <s v="KO 0809"/>
    <s v="CV SINAR CAHAYA NIRMALA BREBES"/>
    <n v="6"/>
    <s v="PCS"/>
    <m/>
    <s v="MAPJK2637"/>
    <s v="MAP TAS / BAG JOYKO B-2637-3"/>
    <s v="MAP TAS / BAG JOYKO B-2637-3"/>
    <n v="17600"/>
    <n v="0.1"/>
    <m/>
    <n v="95040"/>
    <s v="NOVI / CONDRO"/>
    <m/>
    <n v="168"/>
    <n v="16"/>
    <n v="105600"/>
    <n v="10560"/>
    <n v="95040"/>
    <n v="2993880"/>
    <m/>
    <x v="109"/>
  </r>
  <r>
    <x v="1"/>
    <s v=""/>
    <m/>
    <m/>
    <m/>
    <m/>
    <s v=""/>
    <s v=" "/>
    <s v=""/>
    <n v="3"/>
    <s v="LSN"/>
    <m/>
    <s v="PENKENK1HITAM"/>
    <s v="GEL PEN KENKO K-1 HITAM"/>
    <s v="GEL PEN KENKO K-1 HITAM"/>
    <n v="39600"/>
    <n v="0.1"/>
    <m/>
    <n v="106920"/>
    <m/>
    <m/>
    <n v="168"/>
    <n v="16"/>
    <n v="118800"/>
    <n v="11880"/>
    <n v="106920"/>
    <s v=""/>
    <m/>
    <x v="110"/>
  </r>
  <r>
    <x v="1"/>
    <s v=""/>
    <m/>
    <m/>
    <m/>
    <m/>
    <s v=""/>
    <s v=" "/>
    <s v=""/>
    <n v="3"/>
    <s v="LSN"/>
    <m/>
    <s v="penken028MICROTEChitam"/>
    <s v="GEL PEN KENKO 0.28MM MICROTEC HITAM"/>
    <s v="GEL PEN KENKO 0.28MM MICROTEC HITAM"/>
    <n v="39600"/>
    <n v="0.1"/>
    <m/>
    <n v="106920"/>
    <m/>
    <m/>
    <n v="168"/>
    <n v="16"/>
    <n v="118800"/>
    <n v="11880"/>
    <n v="106920"/>
    <s v=""/>
    <m/>
    <x v="111"/>
  </r>
  <r>
    <x v="1"/>
    <s v=""/>
    <m/>
    <m/>
    <m/>
    <m/>
    <s v=""/>
    <s v=" "/>
    <s v=""/>
    <n v="1"/>
    <s v="LSN"/>
    <m/>
    <s v="STAJKHD10CL"/>
    <s v="STAPLER JOYKO HD-10CL"/>
    <s v="STAPLER JOYKO HD-10CL"/>
    <n v="84000"/>
    <n v="0.1"/>
    <m/>
    <n v="75600"/>
    <m/>
    <m/>
    <n v="168"/>
    <n v="16"/>
    <n v="84000"/>
    <n v="8400"/>
    <n v="75600"/>
    <s v=""/>
    <m/>
    <x v="112"/>
  </r>
  <r>
    <x v="1"/>
    <s v=""/>
    <m/>
    <m/>
    <m/>
    <m/>
    <s v=""/>
    <s v=" "/>
    <s v=""/>
    <n v="1"/>
    <s v="LSN"/>
    <m/>
    <s v="STAJKHD50CL"/>
    <s v="STAPLER JOYKO HD-50CL"/>
    <s v="STAPLER JOYKO HD-50CL"/>
    <n v="216000"/>
    <n v="0.1"/>
    <m/>
    <n v="194400"/>
    <m/>
    <m/>
    <n v="168"/>
    <n v="16"/>
    <n v="216000"/>
    <n v="21600"/>
    <n v="194400"/>
    <s v=""/>
    <m/>
    <x v="113"/>
  </r>
  <r>
    <x v="1"/>
    <s v=""/>
    <m/>
    <m/>
    <m/>
    <m/>
    <s v=""/>
    <s v=" "/>
    <s v=""/>
    <n v="2"/>
    <s v="LSN"/>
    <m/>
    <s v="TIPKENCT309"/>
    <s v="CORRECTION TAPE KENKO CT-309 (12M x 5MM)"/>
    <s v="CORRECTION TAPE KENKO CT-309 (12M x 5MM)"/>
    <n v="81600"/>
    <n v="0.1"/>
    <m/>
    <n v="146880"/>
    <m/>
    <m/>
    <n v="168"/>
    <n v="16"/>
    <n v="163200"/>
    <n v="16320"/>
    <n v="146880"/>
    <s v=""/>
    <m/>
    <x v="114"/>
  </r>
  <r>
    <x v="1"/>
    <s v=""/>
    <m/>
    <m/>
    <m/>
    <m/>
    <s v=""/>
    <s v=" "/>
    <s v=""/>
    <n v="2"/>
    <s v="LSN"/>
    <m/>
    <s v="TIPKENCT809"/>
    <s v="CORRECTION TAPE KENKO CT-809 (8M x 5MM)"/>
    <s v="CORRECTION TAPE KENKO CT-809 (8M x 5MM)"/>
    <n v="54000"/>
    <n v="0.1"/>
    <m/>
    <n v="97200"/>
    <m/>
    <m/>
    <n v="168"/>
    <n v="16"/>
    <n v="108000"/>
    <n v="10800"/>
    <n v="97200"/>
    <s v=""/>
    <m/>
    <x v="115"/>
  </r>
  <r>
    <x v="1"/>
    <s v=""/>
    <m/>
    <m/>
    <m/>
    <m/>
    <s v=""/>
    <s v=" "/>
    <s v=""/>
    <n v="1"/>
    <s v="LSN"/>
    <m/>
    <s v="STASDI1102"/>
    <s v="STAPLER SDI 1102 NO.10 (HD-10)"/>
    <s v="STAPLER SDI 1102 NO.10 (HD-10)"/>
    <n v="138000"/>
    <m/>
    <m/>
    <n v="138000"/>
    <m/>
    <m/>
    <n v="168"/>
    <n v="16"/>
    <n v="138000"/>
    <n v="0"/>
    <n v="138000"/>
    <s v=""/>
    <m/>
    <x v="107"/>
  </r>
  <r>
    <x v="1"/>
    <s v=""/>
    <m/>
    <m/>
    <m/>
    <m/>
    <s v=""/>
    <s v=" "/>
    <s v=""/>
    <n v="1"/>
    <s v="LSN"/>
    <m/>
    <s v="STASDI1104"/>
    <s v="STAPLER SDI 1104"/>
    <s v="STAPLER SDI 1104"/>
    <n v="234000"/>
    <m/>
    <m/>
    <n v="234000"/>
    <m/>
    <m/>
    <n v="168"/>
    <n v="16"/>
    <n v="234000"/>
    <n v="0"/>
    <n v="234000"/>
    <s v=""/>
    <m/>
    <x v="116"/>
  </r>
  <r>
    <x v="1"/>
    <s v=""/>
    <m/>
    <m/>
    <m/>
    <m/>
    <s v=""/>
    <s v=" "/>
    <s v=""/>
    <n v="4"/>
    <s v="LSN"/>
    <m/>
    <s v="TIPJKCFS225"/>
    <s v="CORRECTION FLUID JOYKO CF-S225"/>
    <s v="CORRECTION FLUID JOYKO CF-S225"/>
    <n v="34200"/>
    <n v="0.1"/>
    <m/>
    <n v="123120"/>
    <m/>
    <m/>
    <n v="168"/>
    <n v="16"/>
    <n v="136800"/>
    <n v="13680"/>
    <n v="123120"/>
    <s v=""/>
    <m/>
    <x v="89"/>
  </r>
  <r>
    <x v="1"/>
    <s v=""/>
    <m/>
    <m/>
    <m/>
    <m/>
    <s v=""/>
    <s v=" "/>
    <s v=""/>
    <n v="25"/>
    <s v="PAK"/>
    <m/>
    <s v="LLKENa550"/>
    <s v="LOOSE LEAF KENKO A5-LL 50-2070"/>
    <s v="LOOSE LEAF KENKO A5-LL 50-2070"/>
    <n v="4400"/>
    <n v="0.1"/>
    <m/>
    <n v="99000"/>
    <m/>
    <m/>
    <n v="168"/>
    <n v="16"/>
    <n v="110000"/>
    <n v="11000"/>
    <n v="99000"/>
    <s v=""/>
    <m/>
    <x v="117"/>
  </r>
  <r>
    <x v="1"/>
    <s v=""/>
    <m/>
    <m/>
    <m/>
    <m/>
    <s v=""/>
    <s v=" "/>
    <s v=""/>
    <n v="8"/>
    <s v="LSN"/>
    <m/>
    <s v="TIPKENKE107"/>
    <s v="CORRECTION FLUID KENKO KE-107M"/>
    <s v="CORRECTION FLUID KENKO KE-107M"/>
    <n v="55800"/>
    <n v="0.1"/>
    <m/>
    <n v="401760"/>
    <m/>
    <m/>
    <n v="168"/>
    <n v="16"/>
    <n v="446400"/>
    <n v="44640"/>
    <n v="401760"/>
    <s v=""/>
    <m/>
    <x v="118"/>
  </r>
  <r>
    <x v="1"/>
    <s v=""/>
    <m/>
    <m/>
    <m/>
    <m/>
    <s v=""/>
    <s v=" "/>
    <s v=""/>
    <n v="6"/>
    <s v="LSN"/>
    <m/>
    <s v="TIPKENKE823"/>
    <s v="CORRECTION FLUID KENKO KE-823M"/>
    <s v="CORRECTION FLUID KENKO KE-823M"/>
    <n v="57000"/>
    <n v="0.1"/>
    <m/>
    <n v="307800"/>
    <m/>
    <m/>
    <n v="168"/>
    <n v="16"/>
    <n v="342000"/>
    <n v="34200"/>
    <n v="307800"/>
    <s v=""/>
    <m/>
    <x v="64"/>
  </r>
  <r>
    <x v="1"/>
    <s v=""/>
    <m/>
    <m/>
    <m/>
    <m/>
    <s v=""/>
    <s v=" "/>
    <s v=""/>
    <n v="6"/>
    <s v="LSN"/>
    <m/>
    <s v="TIPKENKE826"/>
    <s v="CORRECTION FLUID KENKO KE-826M"/>
    <s v="CORRECTION FLUID KENKO KE-826M"/>
    <n v="60300"/>
    <n v="0.1"/>
    <m/>
    <n v="325620"/>
    <m/>
    <m/>
    <n v="168"/>
    <n v="16"/>
    <n v="361800"/>
    <n v="36180"/>
    <n v="325620"/>
    <s v=""/>
    <m/>
    <x v="119"/>
  </r>
  <r>
    <x v="1"/>
    <s v=""/>
    <m/>
    <m/>
    <m/>
    <m/>
    <s v=""/>
    <s v=" "/>
    <s v=""/>
    <n v="2"/>
    <s v="LSN"/>
    <m/>
    <s v="PWJkCP24PB"/>
    <s v="PENSIL WARNA JOYKO CP-24PB (PANJANG)"/>
    <s v="PENSIL WARNA JOYKO CP-24PB (PANJANG)"/>
    <n v="254400"/>
    <n v="0.1"/>
    <m/>
    <n v="457920"/>
    <m/>
    <m/>
    <n v="168"/>
    <n v="16"/>
    <n v="508800"/>
    <n v="50880"/>
    <n v="457920"/>
    <s v=""/>
    <m/>
    <x v="120"/>
  </r>
  <r>
    <x v="1"/>
    <s v=""/>
    <m/>
    <m/>
    <m/>
    <m/>
    <s v=""/>
    <s v=" "/>
    <s v=""/>
    <n v="1"/>
    <s v="LSN"/>
    <m/>
    <s v="STAKENHD10"/>
    <s v="STAPLER KENKO HD-10"/>
    <s v="STAPLER KENKO HD-10"/>
    <n v="93000"/>
    <n v="0.1"/>
    <m/>
    <n v="83700"/>
    <m/>
    <m/>
    <n v="168"/>
    <n v="16"/>
    <n v="93000"/>
    <n v="9300"/>
    <n v="83700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37"/>
    <n v="23010036"/>
    <d v="2023-01-27T00:00:00"/>
    <s v="ko"/>
    <s v="0810"/>
    <s v="NIRMALA"/>
    <s v="AM 23010036"/>
    <s v="KO 0810"/>
    <s v="CV SINAR CAHAYA NIRMALA BREBES"/>
    <n v="1"/>
    <s v="LSN"/>
    <m/>
    <s v="STAKENHD10MP"/>
    <e v="#N/A"/>
    <s v="STAPLER KENKO HD-10MP"/>
    <n v="67200"/>
    <n v="0.1"/>
    <m/>
    <n v="60480"/>
    <s v="NOVI / CONDRO"/>
    <m/>
    <n v="185"/>
    <n v="3"/>
    <n v="67200"/>
    <n v="6720"/>
    <n v="60480"/>
    <n v="140980"/>
    <m/>
    <x v="121"/>
  </r>
  <r>
    <x v="1"/>
    <s v=""/>
    <m/>
    <m/>
    <m/>
    <m/>
    <s v=""/>
    <s v=" "/>
    <s v=""/>
    <n v="1"/>
    <s v="LSN"/>
    <m/>
    <s v="PENMERAHBIRUK"/>
    <e v="#N/A"/>
    <s v="PENSIL ZHONG HUA M/B CARPENTER 120 KECIL"/>
    <n v="22500"/>
    <m/>
    <m/>
    <n v="22500"/>
    <m/>
    <m/>
    <n v="185"/>
    <n v="3"/>
    <n v="22500"/>
    <n v="0"/>
    <n v="22500"/>
    <s v=""/>
    <m/>
    <x v="122"/>
  </r>
  <r>
    <x v="1"/>
    <s v=""/>
    <m/>
    <m/>
    <m/>
    <m/>
    <s v=""/>
    <s v=" "/>
    <s v=""/>
    <n v="1"/>
    <s v="DUS"/>
    <m/>
    <s v="BENSENDOK"/>
    <e v="#N/A"/>
    <s v="BENSIA SF-9925 C ISI 42 PC (SENDOK GARPU)"/>
    <n v="58000"/>
    <m/>
    <m/>
    <n v="58000"/>
    <m/>
    <m/>
    <n v="185"/>
    <n v="3"/>
    <n v="58000"/>
    <n v="0"/>
    <n v="58000"/>
    <s v=""/>
    <m/>
    <x v="123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38"/>
    <n v="23010037"/>
    <d v="2023-01-27T00:00:00"/>
    <s v="ko"/>
    <s v="0621"/>
    <s v="GANESHA"/>
    <s v="AM 23010037"/>
    <s v="KO 0621"/>
    <s v="CV GANESHA WONOSOBO"/>
    <n v="12"/>
    <s v="PCS"/>
    <m/>
    <s v="PUNKEN85XL"/>
    <s v="PUNCH KENKO NO. 85XL"/>
    <s v="PUNCH KENKO NO. 85XL"/>
    <n v="59000"/>
    <n v="0.1"/>
    <m/>
    <n v="637200"/>
    <s v="NOVI / CONDRO"/>
    <m/>
    <n v="189"/>
    <n v="7"/>
    <n v="708000"/>
    <n v="70800"/>
    <n v="637200"/>
    <n v="3012660"/>
    <m/>
    <x v="124"/>
  </r>
  <r>
    <x v="1"/>
    <s v=""/>
    <m/>
    <m/>
    <m/>
    <m/>
    <s v=""/>
    <s v=" "/>
    <s v=""/>
    <n v="5"/>
    <s v="GRS"/>
    <m/>
    <s v="CLIJK155"/>
    <s v="BINDER CLIP JOYKO 155"/>
    <s v="BINDER CLIP JOYKO 155"/>
    <n v="67800"/>
    <n v="0.1"/>
    <m/>
    <n v="305100"/>
    <m/>
    <m/>
    <n v="189"/>
    <n v="7"/>
    <n v="339000"/>
    <n v="33900"/>
    <n v="305100"/>
    <s v=""/>
    <m/>
    <x v="125"/>
  </r>
  <r>
    <x v="1"/>
    <s v=""/>
    <m/>
    <m/>
    <m/>
    <m/>
    <s v=""/>
    <s v=" "/>
    <s v=""/>
    <n v="5"/>
    <s v="LSN"/>
    <m/>
    <s v="TIPKENCT905"/>
    <s v="CORRECTION TAPE KENKO CT-905 (12M x 5MM)"/>
    <s v="CORRECTION TAPE KENKO CT-905 (12M x 5MM)"/>
    <n v="62400"/>
    <n v="0.1"/>
    <m/>
    <n v="280800"/>
    <m/>
    <m/>
    <n v="189"/>
    <n v="7"/>
    <n v="312000"/>
    <n v="31200"/>
    <n v="280800"/>
    <s v=""/>
    <m/>
    <x v="126"/>
  </r>
  <r>
    <x v="1"/>
    <s v=""/>
    <m/>
    <m/>
    <m/>
    <m/>
    <s v=""/>
    <s v=" "/>
    <s v=""/>
    <n v="10"/>
    <s v="GRS"/>
    <m/>
    <s v="CLIKEN107"/>
    <s v="BINDER CLIP KENKO NO. 107"/>
    <s v="BINDER CLIP KENKO NO. 107"/>
    <n v="31800"/>
    <n v="0.1"/>
    <m/>
    <n v="286200"/>
    <m/>
    <m/>
    <n v="189"/>
    <n v="7"/>
    <n v="318000"/>
    <n v="31800"/>
    <n v="286200"/>
    <s v=""/>
    <m/>
    <x v="6"/>
  </r>
  <r>
    <x v="1"/>
    <s v=""/>
    <m/>
    <m/>
    <m/>
    <m/>
    <s v=""/>
    <s v=" "/>
    <s v=""/>
    <n v="10"/>
    <s v="LSN"/>
    <m/>
    <s v="ISICUTKENKECIL"/>
    <s v="ISI CUTTER 9 MM KENKO A-100 (KECIL)"/>
    <s v="ISI CUTTER 9 MM KENKO A-100 (KECIL)"/>
    <n v="32400"/>
    <n v="0.1"/>
    <m/>
    <n v="291600"/>
    <m/>
    <m/>
    <n v="189"/>
    <n v="7"/>
    <n v="324000"/>
    <n v="32400"/>
    <n v="291600"/>
    <s v=""/>
    <m/>
    <x v="127"/>
  </r>
  <r>
    <x v="1"/>
    <s v=""/>
    <m/>
    <m/>
    <m/>
    <m/>
    <s v=""/>
    <s v=" "/>
    <s v=""/>
    <n v="24"/>
    <s v="LSN"/>
    <m/>
    <s v="PENKENEASYGEL"/>
    <s v="GEL PEN KENKO EASY GEL"/>
    <s v="GEL PEN KENKO EASY GEL"/>
    <n v="26100"/>
    <n v="0.1"/>
    <m/>
    <n v="563760"/>
    <m/>
    <m/>
    <n v="189"/>
    <n v="7"/>
    <n v="626400"/>
    <n v="62640"/>
    <n v="563760"/>
    <s v=""/>
    <m/>
    <x v="128"/>
  </r>
  <r>
    <x v="1"/>
    <s v=""/>
    <m/>
    <m/>
    <m/>
    <m/>
    <s v=""/>
    <s v=" "/>
    <s v=""/>
    <n v="10"/>
    <s v="BOX"/>
    <m/>
    <s v="LEMKEN15GR"/>
    <s v="LEM STICK KENKO 15 GR (TANGGUNG) isi 20 pc"/>
    <s v="LEM STICK KENKO 15 GR (TANGGUNG) isi 20 pc"/>
    <n v="72000"/>
    <n v="0.1"/>
    <m/>
    <n v="648000"/>
    <m/>
    <m/>
    <n v="189"/>
    <n v="7"/>
    <n v="720000"/>
    <n v="72000"/>
    <n v="648000"/>
    <s v=""/>
    <m/>
    <x v="2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39"/>
    <n v="23010038"/>
    <d v="2023-01-28T00:00:00"/>
    <s v="ko"/>
    <s v="0772"/>
    <s v="centraal"/>
    <s v="AM 23010038"/>
    <s v="KO 0772"/>
    <s v="CV TRINITY CENTRAAL PURWOKERTO"/>
    <n v="8"/>
    <s v="LSN"/>
    <m/>
    <s v="JANJKMS55"/>
    <s v="JANGKA (MATH SET) JOYKO MS-55"/>
    <s v="JANGKA (MATH SET) JOYKO MS-55"/>
    <n v="88200"/>
    <n v="0.13"/>
    <m/>
    <n v="613872"/>
    <s v="NOVI / CONDRO"/>
    <m/>
    <n v="197"/>
    <n v="3"/>
    <n v="705600"/>
    <n v="91728"/>
    <n v="613872"/>
    <n v="1851012"/>
    <m/>
    <x v="32"/>
  </r>
  <r>
    <x v="1"/>
    <s v=""/>
    <m/>
    <m/>
    <m/>
    <m/>
    <s v=""/>
    <s v=" "/>
    <s v=""/>
    <n v="3"/>
    <s v="GRS"/>
    <m/>
    <s v="ISIPENKEN2B05"/>
    <s v="ISI PENSIL 2B 0.5 MM KENKO PL-05 HI-POLYMER"/>
    <s v="ISI PENSIL 2B 0.5 MM KENKO PL-05 HI-POLYMER"/>
    <n v="180000"/>
    <n v="0.13"/>
    <m/>
    <n v="469800"/>
    <m/>
    <m/>
    <n v="197"/>
    <n v="3"/>
    <n v="540000"/>
    <n v="70200"/>
    <n v="469800"/>
    <s v=""/>
    <m/>
    <x v="129"/>
  </r>
  <r>
    <x v="1"/>
    <s v=""/>
    <m/>
    <m/>
    <m/>
    <m/>
    <s v=""/>
    <s v=" "/>
    <s v=""/>
    <n v="10"/>
    <s v="LSN"/>
    <m/>
    <s v="JANJKMS25"/>
    <s v="JANGKA (MATH SET) JOYKO MS-25"/>
    <s v="JANGKA (MATH SET) JOYKO MS-25"/>
    <n v="88200"/>
    <n v="0.13"/>
    <m/>
    <n v="767340"/>
    <m/>
    <m/>
    <n v="197"/>
    <n v="3"/>
    <n v="882000"/>
    <n v="114660"/>
    <n v="767340"/>
    <s v=""/>
    <m/>
    <x v="130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40"/>
    <n v="23010039"/>
    <d v="2023-01-30T00:00:00"/>
    <s v="ko"/>
    <s v="0785"/>
    <s v="anugerah"/>
    <s v="AM 23010039"/>
    <s v="KO 0785"/>
    <s v="CV PELITA JAYA (ANUGERAH SEJAHTERA) PURWOKERTO"/>
    <n v="40"/>
    <s v="PAK"/>
    <n v="2"/>
    <s v="ISISTAKEN1210"/>
    <s v="ISI STAPLER (STAPLES) KENKO 1210 PREMIUM (23/10)"/>
    <s v="ISI STAPLER (STAPLES) KENKO 1210 PREMIUM (23/10)"/>
    <n v="42000"/>
    <n v="0.13500000000000001"/>
    <m/>
    <n v="1453200"/>
    <s v="NOVI / CONDRO"/>
    <m/>
    <n v="201"/>
    <n v="3"/>
    <n v="1680000"/>
    <n v="226800.00000000003"/>
    <n v="1453200"/>
    <n v="6996120"/>
    <m/>
    <x v="53"/>
  </r>
  <r>
    <x v="1"/>
    <s v=""/>
    <m/>
    <m/>
    <m/>
    <m/>
    <s v=""/>
    <s v=" "/>
    <s v=""/>
    <n v="48"/>
    <s v="LSN"/>
    <n v="2"/>
    <s v="JANJKMS75"/>
    <s v="JANGKA (MATH SET) JOYKO MS-75"/>
    <s v="JANGKA (MATH SET) JOYKO MS-75"/>
    <n v="89400"/>
    <n v="0.13500000000000001"/>
    <m/>
    <n v="3711888"/>
    <m/>
    <m/>
    <n v="201"/>
    <n v="3"/>
    <n v="4291200"/>
    <n v="579312"/>
    <n v="3711888"/>
    <s v=""/>
    <m/>
    <x v="33"/>
  </r>
  <r>
    <x v="1"/>
    <s v=""/>
    <m/>
    <m/>
    <m/>
    <m/>
    <s v=""/>
    <s v=" "/>
    <s v=""/>
    <n v="24"/>
    <s v="LSN"/>
    <n v="1"/>
    <s v="JANJKMS25"/>
    <s v="JANGKA (MATH SET) JOYKO MS-25"/>
    <s v="JANGKA (MATH SET) JOYKO MS-25"/>
    <n v="88200"/>
    <n v="0.13500000000000001"/>
    <m/>
    <n v="1831032"/>
    <m/>
    <m/>
    <n v="201"/>
    <n v="3"/>
    <n v="2116800"/>
    <n v="285768"/>
    <n v="1831032"/>
    <s v=""/>
    <m/>
    <x v="130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41"/>
    <n v="23010040"/>
    <d v="2023-01-30T00:00:00"/>
    <s v="ko"/>
    <s v="0789"/>
    <s v="bendan"/>
    <s v="AM 23010040"/>
    <s v="KO 0789"/>
    <s v="HARNOYO (BENDAN) PEKALONGAN"/>
    <n v="50"/>
    <s v="GRS"/>
    <n v="1"/>
    <s v="CLIKEN107"/>
    <s v="BINDER CLIP KENKO NO. 107"/>
    <s v="BINDER CLIP KENKO NO. 107"/>
    <n v="31800"/>
    <n v="0.14000000000000001"/>
    <m/>
    <n v="1367400"/>
    <s v="NOVI / CONDRO"/>
    <m/>
    <n v="205"/>
    <n v="1"/>
    <n v="1590000"/>
    <n v="222600.00000000003"/>
    <n v="1367400"/>
    <n v="1367400"/>
    <m/>
    <x v="6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42"/>
    <n v="23010041"/>
    <d v="2023-01-31T00:00:00"/>
    <s v="G"/>
    <s v="0793"/>
    <s v="REJOAGUNG"/>
    <s v="AM 23010041"/>
    <s v="G 0793"/>
    <s v="LILY JULIAWATI (REJO AGUNG) JOMBANG"/>
    <n v="24"/>
    <s v="LSN"/>
    <n v="1"/>
    <s v="JANJKMS25"/>
    <s v="JANGKA (MATH SET) JOYKO MS-25"/>
    <s v="JANGKA (MATH SET) JOYKO MS-25"/>
    <n v="88200"/>
    <n v="0.125"/>
    <m/>
    <n v="1852200"/>
    <s v="NOVI / CONDRO"/>
    <m/>
    <n v="207"/>
    <n v="1"/>
    <n v="2116800"/>
    <n v="264600"/>
    <n v="1852200"/>
    <n v="1852200"/>
    <m/>
    <x v="130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35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2:A46" firstHeaderRow="1" firstDataRow="1" firstDataCol="1"/>
  <pivotFields count="29">
    <pivotField axis="axisRow" showAll="0" sortType="ascending">
      <items count="45">
        <item x="0"/>
        <item x="2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m="1" x="43"/>
        <item x="40"/>
        <item x="41"/>
        <item x="42"/>
        <item x="1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</pivotFields>
  <rowFields count="1">
    <field x="0"/>
  </rowFields>
  <rowItems count="4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9"/>
    </i>
    <i>
      <x v="40"/>
    </i>
    <i>
      <x v="41"/>
    </i>
    <i>
      <x v="42"/>
    </i>
    <i>
      <x v="43"/>
    </i>
    <i t="grand">
      <x/>
    </i>
  </rowItems>
  <colItems count="1">
    <i/>
  </colItems>
  <formats count="1">
    <format dxfId="41">
      <pivotArea dataOnly="0" labelOnly="1" fieldPosition="0">
        <references count="1">
          <reference field="0" count="1">
            <x v="23"/>
          </reference>
        </references>
      </pivotArea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35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1:A133" firstHeaderRow="1" firstDataRow="1" firstDataCol="1"/>
  <pivotFields count="2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ascending" defaultSubtotal="0">
      <items count="337">
        <item x="4"/>
        <item m="1" x="318"/>
        <item x="25"/>
        <item x="123"/>
        <item x="125"/>
        <item m="1" x="226"/>
        <item x="6"/>
        <item m="1" x="138"/>
        <item x="7"/>
        <item m="1" x="151"/>
        <item x="47"/>
        <item m="1" x="317"/>
        <item m="1" x="224"/>
        <item m="1" x="234"/>
        <item m="1" x="142"/>
        <item m="1" x="283"/>
        <item x="76"/>
        <item m="1" x="312"/>
        <item x="73"/>
        <item m="1" x="241"/>
        <item x="70"/>
        <item m="1" x="246"/>
        <item x="71"/>
        <item m="1" x="306"/>
        <item x="72"/>
        <item m="1" x="299"/>
        <item x="35"/>
        <item m="1" x="179"/>
        <item x="77"/>
        <item x="102"/>
        <item m="1" x="193"/>
        <item x="75"/>
        <item m="1" x="302"/>
        <item x="74"/>
        <item m="1" x="277"/>
        <item x="34"/>
        <item m="1" x="134"/>
        <item x="36"/>
        <item m="1" x="185"/>
        <item x="87"/>
        <item m="1" x="259"/>
        <item x="88"/>
        <item m="1" x="260"/>
        <item x="89"/>
        <item x="118"/>
        <item m="1" x="258"/>
        <item x="64"/>
        <item x="119"/>
        <item m="1" x="256"/>
        <item x="85"/>
        <item x="114"/>
        <item x="115"/>
        <item m="1" x="131"/>
        <item x="52"/>
        <item x="126"/>
        <item m="1" x="212"/>
        <item x="13"/>
        <item m="1" x="213"/>
        <item x="14"/>
        <item m="1" x="214"/>
        <item x="15"/>
        <item m="1" x="215"/>
        <item x="16"/>
        <item m="1" x="278"/>
        <item x="39"/>
        <item m="1" x="257"/>
        <item x="90"/>
        <item m="1" x="332"/>
        <item x="20"/>
        <item m="1" x="170"/>
        <item m="1" x="280"/>
        <item m="1" x="180"/>
        <item m="1" x="181"/>
        <item m="1" x="182"/>
        <item m="1" x="183"/>
        <item m="1" x="190"/>
        <item m="1" x="191"/>
        <item m="1" x="250"/>
        <item x="91"/>
        <item m="1" x="227"/>
        <item m="1" x="263"/>
        <item x="26"/>
        <item x="111"/>
        <item m="1" x="197"/>
        <item x="92"/>
        <item x="103"/>
        <item x="128"/>
        <item m="1" x="249"/>
        <item x="50"/>
        <item x="110"/>
        <item m="1" x="192"/>
        <item x="3"/>
        <item m="1" x="292"/>
        <item x="12"/>
        <item m="1" x="154"/>
        <item x="54"/>
        <item m="1" x="309"/>
        <item x="99"/>
        <item m="1" x="188"/>
        <item m="1" x="268"/>
        <item m="1" x="315"/>
        <item m="1" x="269"/>
        <item m="1" x="235"/>
        <item m="1" x="168"/>
        <item x="95"/>
        <item x="97"/>
        <item x="96"/>
        <item m="1" x="189"/>
        <item m="1" x="240"/>
        <item m="1" x="196"/>
        <item m="1" x="308"/>
        <item m="1" x="301"/>
        <item m="1" x="239"/>
        <item m="1" x="200"/>
        <item m="1" x="158"/>
        <item x="94"/>
        <item m="1" x="296"/>
        <item m="1" x="203"/>
        <item m="1" x="149"/>
        <item m="1" x="178"/>
        <item x="29"/>
        <item x="30"/>
        <item m="1" x="175"/>
        <item x="38"/>
        <item x="127"/>
        <item m="1" x="232"/>
        <item x="80"/>
        <item x="129"/>
        <item m="1" x="164"/>
        <item x="81"/>
        <item m="1" x="252"/>
        <item x="82"/>
        <item m="1" x="327"/>
        <item x="98"/>
        <item m="1" x="150"/>
        <item x="53"/>
        <item x="130"/>
        <item m="1" x="322"/>
        <item x="32"/>
        <item m="1" x="198"/>
        <item x="33"/>
        <item m="1" x="184"/>
        <item x="10"/>
        <item m="1" x="209"/>
        <item x="11"/>
        <item m="1" x="171"/>
        <item x="62"/>
        <item m="1" x="293"/>
        <item x="5"/>
        <item m="1" x="172"/>
        <item x="61"/>
        <item m="1" x="216"/>
        <item x="28"/>
        <item m="1" x="135"/>
        <item x="63"/>
        <item m="1" x="238"/>
        <item x="24"/>
        <item m="1" x="334"/>
        <item x="27"/>
        <item m="1" x="133"/>
        <item x="56"/>
        <item x="117"/>
        <item m="1" x="330"/>
        <item m="1" x="242"/>
        <item m="1" x="307"/>
        <item m="1" x="266"/>
        <item m="1" x="251"/>
        <item m="1" x="281"/>
        <item m="1" x="169"/>
        <item m="1" x="207"/>
        <item m="1" x="152"/>
        <item m="1" x="166"/>
        <item m="1" x="284"/>
        <item m="1" x="218"/>
        <item m="1" x="228"/>
        <item m="1" x="194"/>
        <item m="1" x="210"/>
        <item m="1" x="272"/>
        <item m="1" x="222"/>
        <item m="1" x="316"/>
        <item m="1" x="335"/>
        <item m="1" x="177"/>
        <item m="1" x="243"/>
        <item m="1" x="279"/>
        <item m="1" x="313"/>
        <item m="1" x="146"/>
        <item m="1" x="139"/>
        <item m="1" x="176"/>
        <item m="1" x="271"/>
        <item m="1" x="230"/>
        <item m="1" x="331"/>
        <item m="1" x="143"/>
        <item m="1" x="204"/>
        <item m="1" x="205"/>
        <item m="1" x="221"/>
        <item m="1" x="285"/>
        <item m="1" x="297"/>
        <item m="1" x="323"/>
        <item m="1" x="144"/>
        <item m="1" x="132"/>
        <item x="109"/>
        <item m="1" x="167"/>
        <item x="83"/>
        <item m="1" x="273"/>
        <item m="1" x="156"/>
        <item m="1" x="300"/>
        <item m="1" x="155"/>
        <item m="1" x="202"/>
        <item m="1" x="157"/>
        <item m="1" x="223"/>
        <item m="1" x="287"/>
        <item m="1" x="255"/>
        <item x="41"/>
        <item m="1" x="265"/>
        <item x="49"/>
        <item x="106"/>
        <item m="1" x="288"/>
        <item x="48"/>
        <item m="1" x="310"/>
        <item m="1" x="321"/>
        <item m="1" x="274"/>
        <item m="1" x="286"/>
        <item m="1" x="195"/>
        <item m="1" x="137"/>
        <item m="1" x="276"/>
        <item m="1" x="275"/>
        <item m="1" x="173"/>
        <item m="1" x="328"/>
        <item m="1" x="329"/>
        <item m="1" x="160"/>
        <item m="1" x="161"/>
        <item m="1" x="162"/>
        <item m="1" x="163"/>
        <item m="1" x="320"/>
        <item m="1" x="253"/>
        <item m="1" x="165"/>
        <item m="1" x="333"/>
        <item m="1" x="229"/>
        <item m="1" x="264"/>
        <item m="1" x="233"/>
        <item m="1" x="282"/>
        <item m="1" x="247"/>
        <item m="1" x="248"/>
        <item m="1" x="254"/>
        <item m="1" x="206"/>
        <item m="1" x="159"/>
        <item m="1" x="174"/>
        <item m="1" x="186"/>
        <item m="1" x="236"/>
        <item m="1" x="187"/>
        <item m="1" x="298"/>
        <item m="1" x="231"/>
        <item x="37"/>
        <item m="1" x="147"/>
        <item x="86"/>
        <item m="1" x="145"/>
        <item x="78"/>
        <item m="1" x="219"/>
        <item x="1"/>
        <item m="1" x="201"/>
        <item x="0"/>
        <item m="1" x="244"/>
        <item x="8"/>
        <item m="1" x="314"/>
        <item x="93"/>
        <item x="105"/>
        <item x="120"/>
        <item m="1" x="245"/>
        <item x="9"/>
        <item m="1" x="140"/>
        <item x="22"/>
        <item m="1" x="295"/>
        <item x="21"/>
        <item m="1" x="217"/>
        <item x="18"/>
        <item x="122"/>
        <item x="104"/>
        <item m="1" x="294"/>
        <item x="31"/>
        <item x="124"/>
        <item m="1" x="324"/>
        <item x="84"/>
        <item m="1" x="325"/>
        <item x="42"/>
        <item m="1" x="311"/>
        <item x="100"/>
        <item m="1" x="220"/>
        <item x="51"/>
        <item m="1" x="211"/>
        <item x="19"/>
        <item m="1" x="326"/>
        <item x="23"/>
        <item m="1" x="267"/>
        <item x="17"/>
        <item m="1" x="225"/>
        <item x="79"/>
        <item m="1" x="319"/>
        <item x="68"/>
        <item m="1" x="199"/>
        <item x="67"/>
        <item m="1" x="148"/>
        <item x="55"/>
        <item x="112"/>
        <item m="1" x="261"/>
        <item x="65"/>
        <item x="113"/>
        <item m="1" x="136"/>
        <item x="40"/>
        <item m="1" x="262"/>
        <item x="2"/>
        <item x="121"/>
        <item m="1" x="270"/>
        <item x="66"/>
        <item x="107"/>
        <item m="1" x="141"/>
        <item x="116"/>
        <item x="108"/>
        <item m="1" x="153"/>
        <item x="60"/>
        <item x="101"/>
        <item m="1" x="336"/>
        <item x="58"/>
        <item m="1" x="303"/>
        <item x="69"/>
        <item m="1" x="237"/>
        <item x="57"/>
        <item m="1" x="289"/>
        <item x="59"/>
        <item m="1" x="290"/>
        <item x="43"/>
        <item m="1" x="291"/>
        <item x="46"/>
        <item m="1" x="304"/>
        <item x="44"/>
        <item m="1" x="305"/>
        <item x="45"/>
        <item m="1" x="208"/>
      </items>
    </pivotField>
  </pivotFields>
  <rowFields count="1">
    <field x="28"/>
  </rowFields>
  <rowItems count="132">
    <i>
      <x/>
    </i>
    <i>
      <x v="2"/>
    </i>
    <i>
      <x v="3"/>
    </i>
    <i>
      <x v="4"/>
    </i>
    <i>
      <x v="6"/>
    </i>
    <i>
      <x v="8"/>
    </i>
    <i>
      <x v="10"/>
    </i>
    <i>
      <x v="16"/>
    </i>
    <i>
      <x v="18"/>
    </i>
    <i>
      <x v="20"/>
    </i>
    <i>
      <x v="22"/>
    </i>
    <i>
      <x v="24"/>
    </i>
    <i>
      <x v="26"/>
    </i>
    <i>
      <x v="28"/>
    </i>
    <i>
      <x v="29"/>
    </i>
    <i>
      <x v="31"/>
    </i>
    <i>
      <x v="33"/>
    </i>
    <i>
      <x v="35"/>
    </i>
    <i>
      <x v="37"/>
    </i>
    <i>
      <x v="39"/>
    </i>
    <i>
      <x v="41"/>
    </i>
    <i>
      <x v="43"/>
    </i>
    <i>
      <x v="44"/>
    </i>
    <i>
      <x v="46"/>
    </i>
    <i>
      <x v="47"/>
    </i>
    <i>
      <x v="49"/>
    </i>
    <i>
      <x v="50"/>
    </i>
    <i>
      <x v="51"/>
    </i>
    <i>
      <x v="53"/>
    </i>
    <i>
      <x v="54"/>
    </i>
    <i>
      <x v="56"/>
    </i>
    <i>
      <x v="58"/>
    </i>
    <i>
      <x v="60"/>
    </i>
    <i>
      <x v="62"/>
    </i>
    <i>
      <x v="64"/>
    </i>
    <i>
      <x v="66"/>
    </i>
    <i>
      <x v="68"/>
    </i>
    <i>
      <x v="78"/>
    </i>
    <i>
      <x v="81"/>
    </i>
    <i>
      <x v="82"/>
    </i>
    <i>
      <x v="84"/>
    </i>
    <i>
      <x v="85"/>
    </i>
    <i>
      <x v="86"/>
    </i>
    <i>
      <x v="88"/>
    </i>
    <i>
      <x v="89"/>
    </i>
    <i>
      <x v="91"/>
    </i>
    <i>
      <x v="93"/>
    </i>
    <i>
      <x v="95"/>
    </i>
    <i>
      <x v="97"/>
    </i>
    <i>
      <x v="104"/>
    </i>
    <i>
      <x v="105"/>
    </i>
    <i>
      <x v="106"/>
    </i>
    <i>
      <x v="115"/>
    </i>
    <i>
      <x v="120"/>
    </i>
    <i>
      <x v="121"/>
    </i>
    <i>
      <x v="123"/>
    </i>
    <i>
      <x v="124"/>
    </i>
    <i>
      <x v="126"/>
    </i>
    <i>
      <x v="127"/>
    </i>
    <i>
      <x v="129"/>
    </i>
    <i>
      <x v="131"/>
    </i>
    <i>
      <x v="133"/>
    </i>
    <i>
      <x v="135"/>
    </i>
    <i>
      <x v="136"/>
    </i>
    <i>
      <x v="138"/>
    </i>
    <i>
      <x v="140"/>
    </i>
    <i>
      <x v="142"/>
    </i>
    <i>
      <x v="144"/>
    </i>
    <i>
      <x v="146"/>
    </i>
    <i>
      <x v="148"/>
    </i>
    <i>
      <x v="150"/>
    </i>
    <i>
      <x v="152"/>
    </i>
    <i>
      <x v="154"/>
    </i>
    <i>
      <x v="156"/>
    </i>
    <i>
      <x v="158"/>
    </i>
    <i>
      <x v="160"/>
    </i>
    <i>
      <x v="161"/>
    </i>
    <i>
      <x v="200"/>
    </i>
    <i>
      <x v="202"/>
    </i>
    <i>
      <x v="212"/>
    </i>
    <i>
      <x v="214"/>
    </i>
    <i>
      <x v="215"/>
    </i>
    <i>
      <x v="217"/>
    </i>
    <i>
      <x v="252"/>
    </i>
    <i>
      <x v="254"/>
    </i>
    <i>
      <x v="256"/>
    </i>
    <i>
      <x v="258"/>
    </i>
    <i>
      <x v="260"/>
    </i>
    <i>
      <x v="262"/>
    </i>
    <i>
      <x v="264"/>
    </i>
    <i>
      <x v="265"/>
    </i>
    <i>
      <x v="266"/>
    </i>
    <i>
      <x v="268"/>
    </i>
    <i>
      <x v="270"/>
    </i>
    <i>
      <x v="272"/>
    </i>
    <i>
      <x v="274"/>
    </i>
    <i>
      <x v="275"/>
    </i>
    <i>
      <x v="276"/>
    </i>
    <i>
      <x v="278"/>
    </i>
    <i>
      <x v="279"/>
    </i>
    <i>
      <x v="281"/>
    </i>
    <i>
      <x v="283"/>
    </i>
    <i>
      <x v="285"/>
    </i>
    <i>
      <x v="287"/>
    </i>
    <i>
      <x v="289"/>
    </i>
    <i>
      <x v="291"/>
    </i>
    <i>
      <x v="293"/>
    </i>
    <i>
      <x v="295"/>
    </i>
    <i>
      <x v="297"/>
    </i>
    <i>
      <x v="299"/>
    </i>
    <i>
      <x v="301"/>
    </i>
    <i>
      <x v="302"/>
    </i>
    <i>
      <x v="304"/>
    </i>
    <i>
      <x v="305"/>
    </i>
    <i>
      <x v="307"/>
    </i>
    <i>
      <x v="309"/>
    </i>
    <i>
      <x v="310"/>
    </i>
    <i>
      <x v="312"/>
    </i>
    <i>
      <x v="313"/>
    </i>
    <i>
      <x v="315"/>
    </i>
    <i>
      <x v="316"/>
    </i>
    <i>
      <x v="318"/>
    </i>
    <i>
      <x v="319"/>
    </i>
    <i>
      <x v="321"/>
    </i>
    <i>
      <x v="323"/>
    </i>
    <i>
      <x v="325"/>
    </i>
    <i>
      <x v="327"/>
    </i>
    <i>
      <x v="329"/>
    </i>
    <i>
      <x v="331"/>
    </i>
    <i>
      <x v="333"/>
    </i>
    <i>
      <x v="335"/>
    </i>
    <i t="grand">
      <x/>
    </i>
  </rowItems>
  <colItems count="1">
    <i/>
  </colItem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2:AC325" totalsRowShown="0" headerRowDxfId="72" dataDxfId="71">
  <autoFilter ref="A2:AC325"/>
  <tableColumns count="29">
    <tableColumn id="16" name="//" dataDxfId="70">
      <calculatedColumnFormula>IF(Table1[No. Invoice :]="","",ROW())</calculatedColumnFormula>
    </tableColumn>
    <tableColumn id="18" name="h_No. Invoice :" dataDxfId="69">
      <calculatedColumnFormula>IF(Table1[h_Kode Sales :_1]="","",B$1+COUNT(B$2:B2))</calculatedColumnFormula>
    </tableColumn>
    <tableColumn id="2" name="Tgl Invoice :" dataDxfId="68"/>
    <tableColumn id="17" name="h_Kode Sales :_1" dataDxfId="67"/>
    <tableColumn id="19" name="h_Kode Sales :_2" dataDxfId="66"/>
    <tableColumn id="20" name="h_toko" dataDxfId="65"/>
    <tableColumn id="1" name="No. Invoice :" dataDxfId="64">
      <calculatedColumnFormula>IF(Table1[[#This Row],[h_No. Invoice :]]="","",CONCATENATE("AM"," ",Table1[[#This Row],[h_No. Invoice :]]))</calculatedColumnFormula>
    </tableColumn>
    <tableColumn id="3" name="Kode Sales :" dataDxfId="63">
      <calculatedColumnFormula>CONCATENATE(UPPER(Table1[[#This Row],[h_Kode Sales :_1]])," ",Table1[[#This Row],[h_Kode Sales :_2]])</calculatedColumnFormula>
    </tableColumn>
    <tableColumn id="4" name="Toko" dataDxfId="62">
      <calculatedColumnFormula>IF(Table1[[#This Row],[h_toko]]="","",INDEX(Table2[e],IF(Table1[[#This Row],[h_toko]]="","",MATCH(Table1[[#This Row],[h_toko]],Table2[a],0)),))</calculatedColumnFormula>
    </tableColumn>
    <tableColumn id="5" name="Qty" dataDxfId="61"/>
    <tableColumn id="6" name="Unit" dataDxfId="60"/>
    <tableColumn id="7" name="C" dataDxfId="59"/>
    <tableColumn id="8" name="h_Item Description" dataDxfId="58"/>
    <tableColumn id="10" name="Column1" dataDxfId="57">
      <calculatedColumnFormula>IF(Table1[[#This Row],[h_Item Description]]="","",INDEX([1]!db[NB PAJAK],MATCH(Table1[[#This Row],[h_Item Description]],[1]!db[kode],0)))</calculatedColumnFormula>
    </tableColumn>
    <tableColumn id="9" name="Item Description" dataDxfId="56"/>
    <tableColumn id="11" name="Unit Price" dataDxfId="55"/>
    <tableColumn id="12" name="Disc 1" dataDxfId="54"/>
    <tableColumn id="13" name="Disc 2" dataDxfId="53"/>
    <tableColumn id="23" name="Amount" dataDxfId="52">
      <calculatedColumnFormula>Table1[[#This Row],[h_hargasetelahdiskon]]</calculatedColumnFormula>
    </tableColumn>
    <tableColumn id="14" name="pembuat nota :" dataDxfId="51"/>
    <tableColumn id="15" name="edited :" dataDxfId="50"/>
    <tableColumn id="21" name="h_id" dataDxfId="49">
      <calculatedColumnFormula>IF(Table1[[#This Row],[Item Description]]="","",IF(Table1[[#This Row],[//]]="",V2,Table1[[#This Row],[//]]))</calculatedColumnFormula>
    </tableColumn>
    <tableColumn id="22" name="h_jumlahbarang" dataDxfId="48">
      <calculatedColumnFormula>IF(Table1[[#This Row],[h_id]]="","",COUNTIF(Table1[h_id],Table1[[#This Row],[h_id]]))</calculatedColumnFormula>
    </tableColumn>
    <tableColumn id="24" name="h_hargasebelumdiskon" dataDxfId="47">
      <calculatedColumnFormula>IF(Table1[Item Description]="","",Table1[[#This Row],[Qty]]*Table1[[#This Row],[Unit Price]])</calculatedColumnFormula>
    </tableColumn>
    <tableColumn id="25" name="h_diskon" dataDxfId="46">
      <calculatedColumnFormula>IF(Table1[Item Description]="","",Table1[[#This Row],[h_hargasebelumdiskon]]*Table1[[#This Row],[Disc 1]])</calculatedColumnFormula>
    </tableColumn>
    <tableColumn id="26" name="h_hargasetelahdiskon" dataDxfId="45">
      <calculatedColumnFormula>IF(Table1[Item Description]="","",Table1[[#This Row],[h_hargasebelumdiskon]]-Table1[[#This Row],[h_diskon]])</calculatedColumnFormula>
    </tableColumn>
    <tableColumn id="27" name="Total Invoice" dataDxfId="44">
      <calculatedColumnFormula>IF(Table1[//]="","",SUMIF(Table1[h_id],Table1[h_id],Table1[h_hargasetelahdiskon]))</calculatedColumnFormula>
    </tableColumn>
    <tableColumn id="28" name="KETERANGAN" dataDxfId="43"/>
    <tableColumn id="29" name="H_A1" dataDxfId="42">
      <calculatedColumnFormula>Table1[[#This Row],[Item Description]]&amp;Table1[[#This Row],[Unit]]&amp;Table1[[#This Row],[Unit Price]]</calculatedColumnFormula>
    </tableColumn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id="3" name="pajak" displayName="pajak" ref="D2:O44" totalsRowCount="1">
  <autoFilter ref="D2:O43"/>
  <tableColumns count="12">
    <tableColumn id="1" name="//" totalsRowLabel="Total" dataDxfId="40">
      <calculatedColumnFormula>IF(ROW()-2&lt;=jNota,A3,"")</calculatedColumnFormula>
    </tableColumn>
    <tableColumn id="2" name="No. Invoice :" dataDxfId="39">
      <calculatedColumnFormula>IF(pajak[[#This Row],[//]]="","",INDEX(Table1[No. Invoice :],pajak[//]-offset))</calculatedColumnFormula>
    </tableColumn>
    <tableColumn id="3" name="Tgl Invoice :" dataDxfId="38">
      <calculatedColumnFormula>IF(pajak[[#This Row],[//]]="","",INDEX(Table1[Tgl Invoice :],pajak[//]-offset))</calculatedColumnFormula>
    </tableColumn>
    <tableColumn id="4" name="Kode Sales :" dataDxfId="37">
      <calculatedColumnFormula>IF(pajak[[#This Row],[//]]="","",INDEX(Table1[Kode Sales :],pajak[//]-offset))</calculatedColumnFormula>
    </tableColumn>
    <tableColumn id="5" name="Toko" dataDxfId="36">
      <calculatedColumnFormula>IF(pajak[[#This Row],[//]]="","",INDEX(Table1[Toko],pajak[//]-offset))</calculatedColumnFormula>
    </tableColumn>
    <tableColumn id="6" name="Total" totalsRowFunction="sum" dataDxfId="35" totalsRowDxfId="34">
      <calculatedColumnFormula>IF(pajak[[#This Row],[//]]="","",SUMIF(Table1[h_id],pajak[[#This Row],[//]],Table1[h_hargasebelumdiskon]))</calculatedColumnFormula>
    </tableColumn>
    <tableColumn id="7" name="Diskon" totalsRowFunction="sum" dataDxfId="33" totalsRowDxfId="32">
      <calculatedColumnFormula>IF(pajak[[#This Row],[//]]="","",SUMIF(Table1[h_id],pajak[[#This Row],[//]],Table1[h_diskon]))</calculatedColumnFormula>
    </tableColumn>
    <tableColumn id="8" name="Sub Total" totalsRowFunction="sum" dataDxfId="31" totalsRowDxfId="30">
      <calculatedColumnFormula>IF(pajak[[#This Row],[//]]="","",SUMIF(Table1[h_id],pajak[[#This Row],[//]],Table1[h_hargasetelahdiskon]))</calculatedColumnFormula>
    </tableColumn>
    <tableColumn id="9" name="PPN 11%" totalsRowFunction="sum" dataDxfId="29" totalsRowDxfId="28">
      <calculatedColumnFormula>IF(pajak[//]="","",pajak[[#This Row],[Sub Total]]/1.11*11%)</calculatedColumnFormula>
    </tableColumn>
    <tableColumn id="10" name="Total Invoice" totalsRowFunction="sum" dataDxfId="27" totalsRowDxfId="26">
      <calculatedColumnFormula>pajak[[#This Row],[Sub Total]]</calculatedColumnFormula>
    </tableColumn>
    <tableColumn id="14" name="pembuat nota" dataDxfId="25">
      <calculatedColumnFormula>IF(pajak[[#This Row],[//]]="","",INDEX(Table1[pembuat nota :],pajak[//]-offset))</calculatedColumnFormula>
    </tableColumn>
    <tableColumn id="15" name="edited" dataDxfId="24">
      <calculatedColumnFormula>IF(pajak[[#This Row],[//]]="","",IF(INDEX(Table1[edited :],pajak[//]-offset)="","",INDEX(Table1[edited :],pajak[//]-offset)))</calculatedColumnFormula>
    </tableColumn>
  </tableColumns>
  <tableStyleInfo name="Table Style 1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R2:T42" totalsRowShown="0">
  <autoFilter ref="R2:T42"/>
  <tableColumns count="3">
    <tableColumn id="1" name="cek_ppn" dataDxfId="23">
      <calculatedColumnFormula>IF(pajak[[#This Row],[Kode Sales :]]="","",MATCH(pajak[[#This Row],[Kode Sales :]],[2]Invoice!$D:$D,0))</calculatedColumnFormula>
    </tableColumn>
    <tableColumn id="2" name="cek_rekap(share)" dataDxfId="22">
      <calculatedColumnFormula>MATCH(pajak[[#This Row],[No. Invoice :]],'[3]REKAP PENJUALAN'!$B:$B,0)</calculatedColumnFormula>
    </tableColumn>
    <tableColumn id="3" name="cek_rekap(network)" dataDxfId="21">
      <calculatedColumnFormula>MATCH(pajak[[#This Row],[Kode Sales :]],'[4]REKAP PENJUALAN'!$B:$B,0)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E1:P132" totalsRowShown="0">
  <autoFilter ref="E1:P132"/>
  <tableColumns count="12">
    <tableColumn id="1" name="//NOTA" dataDxfId="20">
      <calculatedColumnFormula>MATCH(A2,Table1[H_A1],0)</calculatedColumnFormula>
    </tableColumn>
    <tableColumn id="7" name="//DB" dataDxfId="19">
      <calculatedColumnFormula>MATCH(Table5[[#This Row],[NAMA]],[1]!db[NB PAJAK],0)</calculatedColumnFormula>
    </tableColumn>
    <tableColumn id="2" name="NAMA" dataDxfId="18">
      <calculatedColumnFormula>INDEX(Table1[Item Description],Table5[[#This Row],[//NOTA]])</calculatedColumnFormula>
    </tableColumn>
    <tableColumn id="3" name="QTY" dataDxfId="17">
      <calculatedColumnFormula>SUMIF(Table1[H_A1],Sheet5!A2,Table1[Qty])</calculatedColumnFormula>
    </tableColumn>
    <tableColumn id="4" name="UNIT" dataDxfId="16">
      <calculatedColumnFormula>INDEX(Table1[Unit],Table5[[#This Row],[//NOTA]])</calculatedColumnFormula>
    </tableColumn>
    <tableColumn id="5" name="C" dataDxfId="15">
      <calculatedColumnFormula>SUMIF(Table1[H_A1],Sheet5!A2,Table1[C])</calculatedColumnFormula>
    </tableColumn>
    <tableColumn id="6" name="Unit Price" dataDxfId="14">
      <calculatedColumnFormula>INDEX(Table1[Unit Price],Table5[[#This Row],[//NOTA]])</calculatedColumnFormula>
    </tableColumn>
    <tableColumn id="8" name="a1" dataDxfId="13">
      <calculatedColumnFormula>IF(Table5[[#This Row],[a2]]="","",Table5[[#This Row],[QTY]]*12)</calculatedColumnFormula>
    </tableColumn>
    <tableColumn id="9" name="a2" dataDxfId="12">
      <calculatedColumnFormula>IF(Table5[[#This Row],[UNIT]]="grs","LSN",IF(Table5[[#This Row],[UNIT]]="LSN","PCS",""))</calculatedColumnFormula>
    </tableColumn>
    <tableColumn id="10" name="b1" dataDxfId="11">
      <calculatedColumnFormula>IF(Table5[[#This Row],[a2]]="LSN",Table5[[#This Row],[a1]]*12,"")</calculatedColumnFormula>
    </tableColumn>
    <tableColumn id="11" name="b2" dataDxfId="10">
      <calculatedColumnFormula>IF(Table5[[#This Row],[b1]]="","","PCS")</calculatedColumnFormula>
    </tableColumn>
    <tableColumn id="12" name="c1" dataDxfId="9"/>
  </tableColumns>
  <tableStyleInfo name="Table Style 1" showFirstColumn="0" showLastColumn="0" showRowStripes="1" showColumnStripes="0"/>
</table>
</file>

<file path=xl/tables/table5.xml><?xml version="1.0" encoding="utf-8"?>
<table xmlns="http://schemas.openxmlformats.org/spreadsheetml/2006/main" id="2" name="Table2" displayName="Table2" ref="A2:E18" totalsRowShown="0">
  <autoFilter ref="A2:E18"/>
  <tableColumns count="5">
    <tableColumn id="1" name="a"/>
    <tableColumn id="2" name="b"/>
    <tableColumn id="3" name="c"/>
    <tableColumn id="4" name="d"/>
    <tableColumn id="5" name="e" dataDxfId="8">
      <calculatedColumnFormula>CONCATENATE(Table2[[#This Row],[b]],IF(Table2[[#This Row],[c]]=""," ",CONCATENATE(" ",Table2[[#This Row],[c]]," ")),Table2[[#This Row],[d]])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C325"/>
  <sheetViews>
    <sheetView topLeftCell="B180" zoomScale="85" zoomScaleNormal="85" workbookViewId="0">
      <selection activeCell="S207" sqref="S207"/>
    </sheetView>
  </sheetViews>
  <sheetFormatPr defaultRowHeight="15" x14ac:dyDescent="0.25"/>
  <cols>
    <col min="1" max="1" width="4.140625" style="92" customWidth="1"/>
    <col min="2" max="2" width="9.28515625" style="92" customWidth="1"/>
    <col min="3" max="3" width="10.85546875" style="98" customWidth="1"/>
    <col min="4" max="4" width="3.5703125" style="92" customWidth="1"/>
    <col min="5" max="5" width="5.140625" style="97" customWidth="1"/>
    <col min="6" max="6" width="11.85546875" style="92" customWidth="1"/>
    <col min="7" max="7" width="12.5703125" style="92" customWidth="1"/>
    <col min="8" max="8" width="8" style="4" customWidth="1"/>
    <col min="9" max="9" width="50.85546875" style="92" customWidth="1"/>
    <col min="10" max="10" width="5.140625" style="92" customWidth="1"/>
    <col min="11" max="11" width="4.85546875" style="92" customWidth="1"/>
    <col min="12" max="12" width="3.140625" style="92" customWidth="1"/>
    <col min="13" max="13" width="24.42578125" style="92" customWidth="1"/>
    <col min="14" max="14" width="52.140625" style="92" customWidth="1"/>
    <col min="15" max="15" width="52.42578125" style="92" customWidth="1"/>
    <col min="16" max="16" width="11.5703125" style="92" customWidth="1"/>
    <col min="17" max="17" width="7.140625" style="93" customWidth="1"/>
    <col min="18" max="18" width="7.140625" style="94" customWidth="1"/>
    <col min="19" max="19" width="14.28515625" style="94" customWidth="1"/>
    <col min="20" max="20" width="16.85546875" style="93" customWidth="1"/>
    <col min="21" max="21" width="15" style="92" customWidth="1"/>
    <col min="22" max="22" width="4.140625" style="92" customWidth="1"/>
    <col min="23" max="23" width="3.140625" style="92" customWidth="1"/>
    <col min="24" max="24" width="14.28515625" style="92" customWidth="1"/>
    <col min="25" max="25" width="13.28515625" style="93" customWidth="1"/>
    <col min="26" max="27" width="14.28515625" style="93" customWidth="1"/>
    <col min="28" max="28" width="59.28515625" style="92" bestFit="1" customWidth="1"/>
    <col min="29" max="16384" width="9.140625" style="92"/>
  </cols>
  <sheetData>
    <row r="1" spans="1:29" x14ac:dyDescent="0.25">
      <c r="B1" s="92">
        <v>23010001</v>
      </c>
      <c r="H1" s="92"/>
      <c r="P1" s="93"/>
      <c r="Q1" s="94"/>
      <c r="S1" s="93"/>
      <c r="T1" s="92"/>
      <c r="X1" s="93"/>
      <c r="AA1" s="92"/>
    </row>
    <row r="2" spans="1:29" x14ac:dyDescent="0.25">
      <c r="A2" s="92" t="s">
        <v>14</v>
      </c>
      <c r="B2" s="92" t="s">
        <v>31</v>
      </c>
      <c r="C2" s="99" t="s">
        <v>2</v>
      </c>
      <c r="D2" s="92" t="s">
        <v>32</v>
      </c>
      <c r="E2" s="97" t="s">
        <v>33</v>
      </c>
      <c r="F2" s="92" t="s">
        <v>39</v>
      </c>
      <c r="G2" s="2" t="s">
        <v>1</v>
      </c>
      <c r="H2" s="2" t="s">
        <v>3</v>
      </c>
      <c r="I2" s="92" t="s">
        <v>4</v>
      </c>
      <c r="J2" s="92" t="s">
        <v>5</v>
      </c>
      <c r="K2" s="92" t="s">
        <v>6</v>
      </c>
      <c r="L2" s="92" t="s">
        <v>7</v>
      </c>
      <c r="M2" s="92" t="s">
        <v>108</v>
      </c>
      <c r="N2" s="92" t="s">
        <v>0</v>
      </c>
      <c r="O2" s="92" t="s">
        <v>8</v>
      </c>
      <c r="P2" s="93" t="s">
        <v>9</v>
      </c>
      <c r="Q2" s="94" t="s">
        <v>10</v>
      </c>
      <c r="R2" s="94" t="s">
        <v>11</v>
      </c>
      <c r="S2" s="93" t="s">
        <v>20</v>
      </c>
      <c r="T2" s="92" t="s">
        <v>12</v>
      </c>
      <c r="U2" s="92" t="s">
        <v>13</v>
      </c>
      <c r="V2" s="92" t="s">
        <v>41</v>
      </c>
      <c r="W2" s="92" t="s">
        <v>46</v>
      </c>
      <c r="X2" s="93" t="s">
        <v>48</v>
      </c>
      <c r="Y2" s="93" t="s">
        <v>49</v>
      </c>
      <c r="Z2" s="93" t="s">
        <v>50</v>
      </c>
      <c r="AA2" s="92" t="s">
        <v>54</v>
      </c>
      <c r="AB2" s="92" t="s">
        <v>138</v>
      </c>
      <c r="AC2" s="92" t="s">
        <v>339</v>
      </c>
    </row>
    <row r="3" spans="1:29" x14ac:dyDescent="0.25">
      <c r="A3" s="92">
        <f>IF(Table1[No. Invoice :]="","",ROW())</f>
        <v>3</v>
      </c>
      <c r="B3" s="92">
        <f>IF(Table1[h_Kode Sales :_1]="","",B$1+COUNT(B$2:B2))</f>
        <v>23010001</v>
      </c>
      <c r="C3" s="98">
        <v>44928</v>
      </c>
      <c r="D3" s="92" t="s">
        <v>109</v>
      </c>
      <c r="E3" s="97" t="s">
        <v>120</v>
      </c>
      <c r="F3" s="92" t="s">
        <v>110</v>
      </c>
      <c r="G3" s="92" t="str">
        <f>IF(Table1[[#This Row],[h_No. Invoice :]]="","",CONCATENATE("AM"," ",Table1[[#This Row],[h_No. Invoice :]]))</f>
        <v>AM 23010001</v>
      </c>
      <c r="H3" s="92" t="str">
        <f>CONCATENATE(UPPER(Table1[[#This Row],[h_Kode Sales :_1]])," ",Table1[[#This Row],[h_Kode Sales :_2]])</f>
        <v>KO 0502</v>
      </c>
      <c r="I3" s="92" t="str">
        <f>IF(Table1[[#This Row],[h_toko]]="","",INDEX(Table2[e],IF(Table1[[#This Row],[h_toko]]="","",MATCH(Table1[[#This Row],[h_toko]],Table2[a],0)),))</f>
        <v>CV TRINITY CENTRAAL PURWOKERTO</v>
      </c>
      <c r="J3" s="92">
        <v>10</v>
      </c>
      <c r="K3" s="92" t="s">
        <v>111</v>
      </c>
      <c r="M3" s="92" t="s">
        <v>112</v>
      </c>
      <c r="N3" s="92" t="str">
        <f>IF(Table1[[#This Row],[h_Item Description]]="","",INDEX([1]!db[NB PAJAK],MATCH(Table1[[#This Row],[h_Item Description]],[1]!db[kode],0)))</f>
        <v>PENSIL KENKO 2B-6191 HIJAU CAP HITAM</v>
      </c>
      <c r="O3" s="92" t="s">
        <v>116</v>
      </c>
      <c r="P3" s="93">
        <v>110400</v>
      </c>
      <c r="Q3" s="94">
        <v>0.13</v>
      </c>
      <c r="S3" s="93">
        <f>Table1[[#This Row],[h_hargasetelahdiskon]]</f>
        <v>960480</v>
      </c>
      <c r="T3" s="92" t="s">
        <v>119</v>
      </c>
      <c r="V3" s="92">
        <f>IF(Table1[[#This Row],[Item Description]]="","",IF(Table1[[#This Row],[//]]="",V2,Table1[[#This Row],[//]]))</f>
        <v>3</v>
      </c>
      <c r="W3" s="92">
        <f>IF(Table1[[#This Row],[h_id]]="","",COUNTIF(Table1[h_id],Table1[[#This Row],[h_id]]))</f>
        <v>4</v>
      </c>
      <c r="X3" s="93">
        <f>IF(Table1[Item Description]="","",Table1[[#This Row],[Qty]]*Table1[[#This Row],[Unit Price]])</f>
        <v>1104000</v>
      </c>
      <c r="Y3" s="93">
        <f>IF(Table1[Item Description]="","",Table1[[#This Row],[h_hargasebelumdiskon]]*Table1[[#This Row],[Disc 1]])</f>
        <v>143520</v>
      </c>
      <c r="Z3" s="93">
        <f>IF(Table1[Item Description]="","",Table1[[#This Row],[h_hargasebelumdiskon]]-Table1[[#This Row],[h_diskon]])</f>
        <v>960480</v>
      </c>
      <c r="AA3" s="93">
        <f>IF(Table1[//]="","",SUMIF(Table1[h_id],Table1[h_id],Table1[h_hargasetelahdiskon]))</f>
        <v>6270264</v>
      </c>
      <c r="AB3" s="93"/>
      <c r="AC3" s="93" t="str">
        <f>Table1[[#This Row],[Item Description]]&amp;Table1[[#This Row],[Unit]]&amp;Table1[[#This Row],[Unit Price]]</f>
        <v>PENSIL KENKO 2B-6191 HIJAU CAP HITAMGRS110400</v>
      </c>
    </row>
    <row r="4" spans="1:29" x14ac:dyDescent="0.25">
      <c r="A4" s="92" t="str">
        <f>IF(Table1[No. Invoice :]="","",ROW())</f>
        <v/>
      </c>
      <c r="B4" s="92" t="str">
        <f>IF(Table1[h_Kode Sales :_1]="","",B$1+COUNT(B$2:B3))</f>
        <v/>
      </c>
      <c r="G4" s="92" t="str">
        <f>IF(Table1[[#This Row],[h_No. Invoice :]]="","",CONCATENATE("AM"," ",Table1[[#This Row],[h_No. Invoice :]]))</f>
        <v/>
      </c>
      <c r="H4" s="92" t="str">
        <f>CONCATENATE(UPPER(Table1[[#This Row],[h_Kode Sales :_1]])," ",Table1[[#This Row],[h_Kode Sales :_2]])</f>
        <v xml:space="preserve"> </v>
      </c>
      <c r="I4" s="92" t="str">
        <f>IF(Table1[[#This Row],[h_toko]]="","",INDEX(Table2[e],IF(Table1[[#This Row],[h_toko]]="","",MATCH(Table1[[#This Row],[h_toko]],Table2[a],0)),))</f>
        <v/>
      </c>
      <c r="J4" s="92">
        <v>5</v>
      </c>
      <c r="K4" s="92" t="s">
        <v>111</v>
      </c>
      <c r="M4" s="92" t="s">
        <v>114</v>
      </c>
      <c r="N4" s="92" t="str">
        <f>IF(Table1[[#This Row],[h_Item Description]]="","",INDEX([1]!db[NB PAJAK],MATCH(Table1[[#This Row],[h_Item Description]],[1]!db[kode],0)))</f>
        <v>PENSIL KENKO 2B 0192</v>
      </c>
      <c r="O4" s="92" t="s">
        <v>117</v>
      </c>
      <c r="P4" s="93">
        <v>122400</v>
      </c>
      <c r="Q4" s="94">
        <v>0.13</v>
      </c>
      <c r="S4" s="93">
        <f>Table1[[#This Row],[h_hargasetelahdiskon]]</f>
        <v>532440</v>
      </c>
      <c r="T4" s="92"/>
      <c r="V4" s="92">
        <f>IF(Table1[[#This Row],[Item Description]]="","",IF(Table1[[#This Row],[//]]="",V3,Table1[[#This Row],[//]]))</f>
        <v>3</v>
      </c>
      <c r="W4" s="92">
        <f>IF(Table1[[#This Row],[h_id]]="","",COUNTIF(Table1[h_id],Table1[[#This Row],[h_id]]))</f>
        <v>4</v>
      </c>
      <c r="X4" s="93">
        <f>IF(Table1[Item Description]="","",Table1[[#This Row],[Qty]]*Table1[[#This Row],[Unit Price]])</f>
        <v>612000</v>
      </c>
      <c r="Y4" s="93">
        <f>IF(Table1[Item Description]="","",Table1[[#This Row],[h_hargasebelumdiskon]]*Table1[[#This Row],[Disc 1]])</f>
        <v>79560</v>
      </c>
      <c r="Z4" s="93">
        <f>IF(Table1[Item Description]="","",Table1[[#This Row],[h_hargasebelumdiskon]]-Table1[[#This Row],[h_diskon]])</f>
        <v>532440</v>
      </c>
      <c r="AA4" s="93" t="str">
        <f>IF(Table1[//]="","",SUMIF(Table1[h_id],Table1[h_id],Table1[h_hargasetelahdiskon]))</f>
        <v/>
      </c>
      <c r="AB4" s="93"/>
      <c r="AC4" s="93" t="str">
        <f>Table1[[#This Row],[Item Description]]&amp;Table1[[#This Row],[Unit]]&amp;Table1[[#This Row],[Unit Price]]</f>
        <v>PENSIL KENKO 2B 0192GRS122400</v>
      </c>
    </row>
    <row r="5" spans="1:29" x14ac:dyDescent="0.25">
      <c r="A5" s="92" t="str">
        <f>IF(Table1[No. Invoice :]="","",ROW())</f>
        <v/>
      </c>
      <c r="B5" s="92" t="str">
        <f>IF(Table1[h_Kode Sales :_1]="","",B$1+COUNT(B$2:B4))</f>
        <v/>
      </c>
      <c r="G5" s="92" t="str">
        <f>IF(Table1[[#This Row],[h_No. Invoice :]]="","",CONCATENATE("AM"," ",Table1[[#This Row],[h_No. Invoice :]]))</f>
        <v/>
      </c>
      <c r="H5" s="92" t="str">
        <f>CONCATENATE(UPPER(Table1[[#This Row],[h_Kode Sales :_1]])," ",Table1[[#This Row],[h_Kode Sales :_2]])</f>
        <v xml:space="preserve"> </v>
      </c>
      <c r="I5" s="92" t="str">
        <f>IF(Table1[[#This Row],[h_toko]]="","",INDEX(Table2[e],IF(Table1[[#This Row],[h_toko]]="","",MATCH(Table1[[#This Row],[h_toko]],Table2[a],0)),))</f>
        <v/>
      </c>
      <c r="J5" s="92">
        <v>40</v>
      </c>
      <c r="K5" s="92" t="s">
        <v>113</v>
      </c>
      <c r="L5" s="92">
        <v>2</v>
      </c>
      <c r="M5" s="92" t="s">
        <v>115</v>
      </c>
      <c r="N5" s="92" t="str">
        <f>IF(Table1[[#This Row],[h_Item Description]]="","",INDEX([1]!db[NB PAJAK],MATCH(Table1[[#This Row],[h_Item Description]],[1]!db[kode],0)))</f>
        <v>STAPLER KENKO HD-10</v>
      </c>
      <c r="O5" s="92" t="s">
        <v>118</v>
      </c>
      <c r="P5" s="93">
        <v>93000</v>
      </c>
      <c r="Q5" s="94">
        <v>0.13</v>
      </c>
      <c r="S5" s="93">
        <f>Table1[[#This Row],[h_hargasetelahdiskon]]</f>
        <v>3236400</v>
      </c>
      <c r="T5" s="92"/>
      <c r="V5" s="92">
        <f>IF(Table1[[#This Row],[Item Description]]="","",IF(Table1[[#This Row],[//]]="",V4,Table1[[#This Row],[//]]))</f>
        <v>3</v>
      </c>
      <c r="W5" s="92">
        <f>IF(Table1[[#This Row],[h_id]]="","",COUNTIF(Table1[h_id],Table1[[#This Row],[h_id]]))</f>
        <v>4</v>
      </c>
      <c r="X5" s="93">
        <f>IF(Table1[Item Description]="","",Table1[[#This Row],[Qty]]*Table1[[#This Row],[Unit Price]])</f>
        <v>3720000</v>
      </c>
      <c r="Y5" s="93">
        <f>IF(Table1[Item Description]="","",Table1[[#This Row],[h_hargasebelumdiskon]]*Table1[[#This Row],[Disc 1]])</f>
        <v>483600</v>
      </c>
      <c r="Z5" s="93">
        <f>IF(Table1[Item Description]="","",Table1[[#This Row],[h_hargasebelumdiskon]]-Table1[[#This Row],[h_diskon]])</f>
        <v>3236400</v>
      </c>
      <c r="AA5" s="93" t="str">
        <f>IF(Table1[//]="","",SUMIF(Table1[h_id],Table1[h_id],Table1[h_hargasetelahdiskon]))</f>
        <v/>
      </c>
      <c r="AB5" s="93"/>
      <c r="AC5" s="93" t="str">
        <f>Table1[[#This Row],[Item Description]]&amp;Table1[[#This Row],[Unit]]&amp;Table1[[#This Row],[Unit Price]]</f>
        <v>STAPLER KENKO HD-10LSN93000</v>
      </c>
    </row>
    <row r="6" spans="1:29" x14ac:dyDescent="0.25">
      <c r="A6" s="92" t="str">
        <f>IF(Table1[No. Invoice :]="","",ROW())</f>
        <v/>
      </c>
      <c r="B6" s="92" t="str">
        <f>IF(Table1[h_Kode Sales :_1]="","",B$1+COUNT(B$2:B5))</f>
        <v/>
      </c>
      <c r="G6" s="92" t="str">
        <f>IF(Table1[[#This Row],[h_No. Invoice :]]="","",CONCATENATE("AM"," ",Table1[[#This Row],[h_No. Invoice :]]))</f>
        <v/>
      </c>
      <c r="H6" s="92" t="str">
        <f>CONCATENATE(UPPER(Table1[[#This Row],[h_Kode Sales :_1]])," ",Table1[[#This Row],[h_Kode Sales :_2]])</f>
        <v xml:space="preserve"> </v>
      </c>
      <c r="I6" s="92" t="str">
        <f>IF(Table1[[#This Row],[h_toko]]="","",INDEX(Table2[e],IF(Table1[[#This Row],[h_toko]]="","",MATCH(Table1[[#This Row],[h_toko]],Table2[a],0)),))</f>
        <v/>
      </c>
      <c r="J6" s="92">
        <v>72</v>
      </c>
      <c r="K6" s="92" t="s">
        <v>113</v>
      </c>
      <c r="M6" s="92" t="s">
        <v>121</v>
      </c>
      <c r="N6" s="92" t="str">
        <f>IF(Table1[[#This Row],[h_Item Description]]="","",INDEX([1]!db[NB PAJAK],MATCH(Table1[[#This Row],[h_Item Description]],[1]!db[kode],0)))</f>
        <v>GEL PEN KENKO KE-200</v>
      </c>
      <c r="O6" s="92" t="s">
        <v>122</v>
      </c>
      <c r="P6" s="93">
        <v>24600</v>
      </c>
      <c r="Q6" s="94">
        <v>0.13</v>
      </c>
      <c r="S6" s="93">
        <f>Table1[[#This Row],[h_hargasetelahdiskon]]</f>
        <v>1540944</v>
      </c>
      <c r="T6" s="92"/>
      <c r="V6" s="92">
        <f>IF(Table1[[#This Row],[Item Description]]="","",IF(Table1[[#This Row],[//]]="",V5,Table1[[#This Row],[//]]))</f>
        <v>3</v>
      </c>
      <c r="W6" s="92">
        <f>IF(Table1[[#This Row],[h_id]]="","",COUNTIF(Table1[h_id],Table1[[#This Row],[h_id]]))</f>
        <v>4</v>
      </c>
      <c r="X6" s="93">
        <f>IF(Table1[Item Description]="","",Table1[[#This Row],[Qty]]*Table1[[#This Row],[Unit Price]])</f>
        <v>1771200</v>
      </c>
      <c r="Y6" s="93">
        <f>IF(Table1[Item Description]="","",Table1[[#This Row],[h_hargasebelumdiskon]]*Table1[[#This Row],[Disc 1]])</f>
        <v>230256</v>
      </c>
      <c r="Z6" s="93">
        <f>IF(Table1[Item Description]="","",Table1[[#This Row],[h_hargasebelumdiskon]]-Table1[[#This Row],[h_diskon]])</f>
        <v>1540944</v>
      </c>
      <c r="AA6" s="93" t="str">
        <f>IF(Table1[//]="","",SUMIF(Table1[h_id],Table1[h_id],Table1[h_hargasetelahdiskon]))</f>
        <v/>
      </c>
      <c r="AB6" s="93"/>
      <c r="AC6" s="93" t="str">
        <f>Table1[[#This Row],[Item Description]]&amp;Table1[[#This Row],[Unit]]&amp;Table1[[#This Row],[Unit Price]]</f>
        <v>GEL PEN KENKO KE-200LSN24600</v>
      </c>
    </row>
    <row r="7" spans="1:29" x14ac:dyDescent="0.25">
      <c r="A7" s="92" t="str">
        <f>IF(Table1[No. Invoice :]="","",ROW())</f>
        <v/>
      </c>
      <c r="B7" s="92" t="str">
        <f>IF(Table1[h_Kode Sales :_1]="","",B$1+COUNT(B$2:B6))</f>
        <v/>
      </c>
      <c r="G7" s="92" t="str">
        <f>IF(Table1[[#This Row],[h_No. Invoice :]]="","",CONCATENATE("AM"," ",Table1[[#This Row],[h_No. Invoice :]]))</f>
        <v/>
      </c>
      <c r="H7" s="92" t="str">
        <f>CONCATENATE(UPPER(Table1[[#This Row],[h_Kode Sales :_1]])," ",Table1[[#This Row],[h_Kode Sales :_2]])</f>
        <v xml:space="preserve"> </v>
      </c>
      <c r="I7" s="92" t="str">
        <f>IF(Table1[[#This Row],[h_toko]]="","",INDEX(Table2[e],IF(Table1[[#This Row],[h_toko]]="","",MATCH(Table1[[#This Row],[h_toko]],Table2[a],0)),))</f>
        <v/>
      </c>
      <c r="N7" s="92" t="str">
        <f>IF(Table1[[#This Row],[h_Item Description]]="","",INDEX([1]!db[NB PAJAK],MATCH(Table1[[#This Row],[h_Item Description]],[1]!db[kode],0)))</f>
        <v/>
      </c>
      <c r="P7" s="93"/>
      <c r="Q7" s="94"/>
      <c r="S7" s="93" t="str">
        <f>Table1[[#This Row],[h_hargasetelahdiskon]]</f>
        <v/>
      </c>
      <c r="T7" s="92"/>
      <c r="V7" s="92" t="str">
        <f>IF(Table1[[#This Row],[Item Description]]="","",IF(Table1[[#This Row],[//]]="",V6,Table1[[#This Row],[//]]))</f>
        <v/>
      </c>
      <c r="W7" s="92" t="str">
        <f>IF(Table1[[#This Row],[h_id]]="","",COUNTIF(Table1[h_id],Table1[[#This Row],[h_id]]))</f>
        <v/>
      </c>
      <c r="X7" s="93" t="str">
        <f>IF(Table1[Item Description]="","",Table1[[#This Row],[Qty]]*Table1[[#This Row],[Unit Price]])</f>
        <v/>
      </c>
      <c r="Y7" s="93" t="str">
        <f>IF(Table1[Item Description]="","",Table1[[#This Row],[h_hargasebelumdiskon]]*Table1[[#This Row],[Disc 1]])</f>
        <v/>
      </c>
      <c r="Z7" s="93" t="str">
        <f>IF(Table1[Item Description]="","",Table1[[#This Row],[h_hargasebelumdiskon]]-Table1[[#This Row],[h_diskon]])</f>
        <v/>
      </c>
      <c r="AA7" s="93" t="str">
        <f>IF(Table1[//]="","",SUMIF(Table1[h_id],Table1[h_id],Table1[h_hargasetelahdiskon]))</f>
        <v/>
      </c>
      <c r="AB7" s="93"/>
      <c r="AC7" s="93" t="str">
        <f>Table1[[#This Row],[Item Description]]&amp;Table1[[#This Row],[Unit]]&amp;Table1[[#This Row],[Unit Price]]</f>
        <v/>
      </c>
    </row>
    <row r="8" spans="1:29" x14ac:dyDescent="0.25">
      <c r="A8" s="92">
        <f>IF(Table1[No. Invoice :]="","",ROW())</f>
        <v>8</v>
      </c>
      <c r="B8" s="92">
        <f>IF(Table1[h_Kode Sales :_1]="","",B$1+COUNT(B$2:B7))</f>
        <v>23010002</v>
      </c>
      <c r="C8" s="98">
        <v>44928</v>
      </c>
      <c r="D8" s="92" t="s">
        <v>109</v>
      </c>
      <c r="E8" s="97" t="s">
        <v>128</v>
      </c>
      <c r="F8" s="92" t="s">
        <v>124</v>
      </c>
      <c r="G8" s="92" t="str">
        <f>IF(Table1[[#This Row],[h_No. Invoice :]]="","",CONCATENATE("AM"," ",Table1[[#This Row],[h_No. Invoice :]]))</f>
        <v>AM 23010002</v>
      </c>
      <c r="H8" s="92" t="str">
        <f>CONCATENATE(UPPER(Table1[[#This Row],[h_Kode Sales :_1]])," ",Table1[[#This Row],[h_Kode Sales :_2]])</f>
        <v>KO 0507</v>
      </c>
      <c r="I8" s="92" t="str">
        <f>IF(Table1[[#This Row],[h_toko]]="","",INDEX(Table2[e],IF(Table1[[#This Row],[h_toko]]="","",MATCH(Table1[[#This Row],[h_toko]],Table2[a],0)),))</f>
        <v>CV PELITA JAYA (ANUGERAH SEJAHTERA) PURWOKERTO</v>
      </c>
      <c r="J8" s="92">
        <v>1000</v>
      </c>
      <c r="K8" s="92" t="s">
        <v>125</v>
      </c>
      <c r="L8" s="92">
        <v>2</v>
      </c>
      <c r="M8" s="92" t="s">
        <v>126</v>
      </c>
      <c r="N8" s="92" t="str">
        <f>IF(Table1[[#This Row],[h_Item Description]]="","",INDEX([1]!db[NB PAJAK],MATCH(Table1[[#This Row],[h_Item Description]],[1]!db[kode],0)))</f>
        <v>LABEL HARGA JOYKO LB-3 (2 LINE KUNING FLUOR)</v>
      </c>
      <c r="O8" s="92" t="s">
        <v>127</v>
      </c>
      <c r="P8" s="93">
        <v>4300</v>
      </c>
      <c r="Q8" s="94">
        <v>0.13500000000000001</v>
      </c>
      <c r="S8" s="93">
        <f>Table1[[#This Row],[h_hargasetelahdiskon]]</f>
        <v>3719500</v>
      </c>
      <c r="T8" s="92" t="s">
        <v>119</v>
      </c>
      <c r="V8" s="92">
        <f>IF(Table1[[#This Row],[Item Description]]="","",IF(Table1[[#This Row],[//]]="",V7,Table1[[#This Row],[//]]))</f>
        <v>8</v>
      </c>
      <c r="W8" s="92">
        <f>IF(Table1[[#This Row],[h_id]]="","",COUNTIF(Table1[h_id],Table1[[#This Row],[h_id]]))</f>
        <v>1</v>
      </c>
      <c r="X8" s="93">
        <f>IF(Table1[Item Description]="","",Table1[[#This Row],[Qty]]*Table1[[#This Row],[Unit Price]])</f>
        <v>4300000</v>
      </c>
      <c r="Y8" s="93">
        <f>IF(Table1[Item Description]="","",Table1[[#This Row],[h_hargasebelumdiskon]]*Table1[[#This Row],[Disc 1]])</f>
        <v>580500</v>
      </c>
      <c r="Z8" s="93">
        <f>IF(Table1[Item Description]="","",Table1[[#This Row],[h_hargasebelumdiskon]]-Table1[[#This Row],[h_diskon]])</f>
        <v>3719500</v>
      </c>
      <c r="AA8" s="93">
        <f>IF(Table1[//]="","",SUMIF(Table1[h_id],Table1[h_id],Table1[h_hargasetelahdiskon]))</f>
        <v>3719500</v>
      </c>
      <c r="AB8" s="93"/>
      <c r="AC8" s="93" t="str">
        <f>Table1[[#This Row],[Item Description]]&amp;Table1[[#This Row],[Unit]]&amp;Table1[[#This Row],[Unit Price]]</f>
        <v>LABEL HARGA JOYKO LB-3 (2 LINE KUNING FLUOR)PCS4300</v>
      </c>
    </row>
    <row r="9" spans="1:29" x14ac:dyDescent="0.25">
      <c r="B9" s="95" t="str">
        <f>IF(Table1[h_Kode Sales :_1]="","",B$1+COUNT(B$2:B8))</f>
        <v/>
      </c>
      <c r="G9" s="92" t="str">
        <f>IF(Table1[[#This Row],[h_No. Invoice :]]="","",CONCATENATE("AM"," ",Table1[[#This Row],[h_No. Invoice :]]))</f>
        <v/>
      </c>
      <c r="H9" s="92" t="str">
        <f>CONCATENATE(UPPER(Table1[[#This Row],[h_Kode Sales :_1]])," ",Table1[[#This Row],[h_Kode Sales :_2]])</f>
        <v xml:space="preserve"> </v>
      </c>
      <c r="I9" s="92" t="str">
        <f>IF(Table1[[#This Row],[h_toko]]="","",INDEX(Table2[e],IF(Table1[[#This Row],[h_toko]]="","",MATCH(Table1[[#This Row],[h_toko]],Table2[a],0)),))</f>
        <v/>
      </c>
      <c r="N9" s="92" t="str">
        <f>IF(Table1[[#This Row],[h_Item Description]]="","",INDEX([1]!db[NB PAJAK],MATCH(Table1[[#This Row],[h_Item Description]],[1]!db[kode],0)))</f>
        <v/>
      </c>
      <c r="P9" s="93"/>
      <c r="Q9" s="94"/>
      <c r="S9" s="93" t="str">
        <f>Table1[[#This Row],[h_hargasetelahdiskon]]</f>
        <v/>
      </c>
      <c r="T9" s="92"/>
      <c r="V9" s="92" t="str">
        <f>IF(Table1[[#This Row],[Item Description]]="","",IF(Table1[[#This Row],[//]]="",V8,Table1[[#This Row],[//]]))</f>
        <v/>
      </c>
      <c r="W9" s="92" t="str">
        <f>IF(Table1[[#This Row],[h_id]]="","",COUNTIF(Table1[h_id],Table1[[#This Row],[h_id]]))</f>
        <v/>
      </c>
      <c r="X9" s="93" t="str">
        <f>IF(Table1[Item Description]="","",Table1[[#This Row],[Qty]]*Table1[[#This Row],[Unit Price]])</f>
        <v/>
      </c>
      <c r="Y9" s="93" t="str">
        <f>IF(Table1[Item Description]="","",Table1[[#This Row],[h_hargasebelumdiskon]]*Table1[[#This Row],[Disc 1]])</f>
        <v/>
      </c>
      <c r="Z9" s="93" t="str">
        <f>IF(Table1[Item Description]="","",Table1[[#This Row],[h_hargasebelumdiskon]]-Table1[[#This Row],[h_diskon]])</f>
        <v/>
      </c>
      <c r="AA9" s="93" t="str">
        <f>IF(Table1[//]="","",SUMIF(Table1[h_id],Table1[h_id],Table1[h_hargasetelahdiskon]))</f>
        <v/>
      </c>
      <c r="AB9" s="93"/>
      <c r="AC9" s="93" t="str">
        <f>Table1[[#This Row],[Item Description]]&amp;Table1[[#This Row],[Unit]]&amp;Table1[[#This Row],[Unit Price]]</f>
        <v/>
      </c>
    </row>
    <row r="10" spans="1:29" x14ac:dyDescent="0.25">
      <c r="A10" s="92">
        <f>IF(Table1[No. Invoice :]="","",ROW())</f>
        <v>10</v>
      </c>
      <c r="B10" s="95">
        <f>IF(Table1[h_Kode Sales :_1]="","",B$1+COUNT(B$2:B9))</f>
        <v>23010003</v>
      </c>
      <c r="C10" s="98">
        <v>44931</v>
      </c>
      <c r="D10" s="92" t="s">
        <v>129</v>
      </c>
      <c r="E10" s="97" t="s">
        <v>130</v>
      </c>
      <c r="F10" s="92" t="s">
        <v>43</v>
      </c>
      <c r="G10" s="92" t="str">
        <f>IF(Table1[[#This Row],[h_No. Invoice :]]="","",CONCATENATE("AM"," ",Table1[[#This Row],[h_No. Invoice :]]))</f>
        <v>AM 23010003</v>
      </c>
      <c r="H10" s="92" t="str">
        <f>CONCATENATE(UPPER(Table1[[#This Row],[h_Kode Sales :_1]])," ",Table1[[#This Row],[h_Kode Sales :_2]])</f>
        <v>KO 0521</v>
      </c>
      <c r="I10" s="92" t="str">
        <f>IF(Table1[[#This Row],[h_toko]]="","",INDEX(Table2[e],IF(Table1[[#This Row],[h_toko]]="","",MATCH(Table1[[#This Row],[h_toko]],Table2[a],0)),))</f>
        <v>CV TRINITY CENTRAAL PURWOKERTO</v>
      </c>
      <c r="J10" s="92">
        <v>50</v>
      </c>
      <c r="K10" s="92" t="s">
        <v>111</v>
      </c>
      <c r="L10" s="92">
        <v>1</v>
      </c>
      <c r="M10" s="92" t="s">
        <v>140</v>
      </c>
      <c r="N10" s="95" t="str">
        <f>IF(Table1[[#This Row],[h_Item Description]]="","",INDEX([1]!db[NB PAJAK],MATCH(Table1[[#This Row],[h_Item Description]],[1]!db[kode],0)))</f>
        <v>BINDER CLIP KENKO NO. 107</v>
      </c>
      <c r="O10" s="92" t="s">
        <v>132</v>
      </c>
      <c r="P10" s="93">
        <v>31800</v>
      </c>
      <c r="Q10" s="94">
        <v>0.13</v>
      </c>
      <c r="S10" s="93">
        <f>Table1[[#This Row],[h_hargasetelahdiskon]]</f>
        <v>1383300</v>
      </c>
      <c r="T10" s="92" t="s">
        <v>119</v>
      </c>
      <c r="V10" s="92">
        <f>IF(Table1[[#This Row],[Item Description]]="","",IF(Table1[[#This Row],[//]]="",V9,Table1[[#This Row],[//]]))</f>
        <v>10</v>
      </c>
      <c r="W10" s="92">
        <f>IF(Table1[[#This Row],[h_id]]="","",COUNTIF(Table1[h_id],Table1[[#This Row],[h_id]]))</f>
        <v>7</v>
      </c>
      <c r="X10" s="93">
        <f>IF(Table1[Item Description]="","",Table1[[#This Row],[Qty]]*Table1[[#This Row],[Unit Price]])</f>
        <v>1590000</v>
      </c>
      <c r="Y10" s="93">
        <f>IF(Table1[Item Description]="","",Table1[[#This Row],[h_hargasebelumdiskon]]*Table1[[#This Row],[Disc 1]])</f>
        <v>206700</v>
      </c>
      <c r="Z10" s="93">
        <f>IF(Table1[Item Description]="","",Table1[[#This Row],[h_hargasebelumdiskon]]-Table1[[#This Row],[h_diskon]])</f>
        <v>1383300</v>
      </c>
      <c r="AA10" s="93">
        <f>IF(Table1[//]="","",SUMIF(Table1[h_id],Table1[h_id],Table1[h_hargasetelahdiskon]))</f>
        <v>8136728</v>
      </c>
      <c r="AB10" s="93" t="s">
        <v>139</v>
      </c>
      <c r="AC10" s="93" t="str">
        <f>Table1[[#This Row],[Item Description]]&amp;Table1[[#This Row],[Unit]]&amp;Table1[[#This Row],[Unit Price]]</f>
        <v>BINDER CLIP KENKO NO. 107GRS31800</v>
      </c>
    </row>
    <row r="11" spans="1:29" x14ac:dyDescent="0.25">
      <c r="A11" s="92" t="str">
        <f>IF(Table1[No. Invoice :]="","",ROW())</f>
        <v/>
      </c>
      <c r="B11" s="95" t="str">
        <f>IF(Table1[h_Kode Sales :_1]="","",B$1+COUNT(B$2:B10))</f>
        <v/>
      </c>
      <c r="G11" s="92" t="str">
        <f>IF(Table1[[#This Row],[h_No. Invoice :]]="","",CONCATENATE("AM"," ",Table1[[#This Row],[h_No. Invoice :]]))</f>
        <v/>
      </c>
      <c r="H11" s="92" t="str">
        <f>CONCATENATE(UPPER(Table1[[#This Row],[h_Kode Sales :_1]])," ",Table1[[#This Row],[h_Kode Sales :_2]])</f>
        <v xml:space="preserve"> </v>
      </c>
      <c r="I11" s="92" t="str">
        <f>IF(Table1[[#This Row],[h_toko]]="","",INDEX(Table2[e],IF(Table1[[#This Row],[h_toko]]="","",MATCH(Table1[[#This Row],[h_toko]],Table2[a],0)),))</f>
        <v/>
      </c>
      <c r="J11" s="92">
        <v>10</v>
      </c>
      <c r="K11" s="92" t="s">
        <v>111</v>
      </c>
      <c r="L11" s="92">
        <v>1</v>
      </c>
      <c r="M11" s="92" t="s">
        <v>141</v>
      </c>
      <c r="N11" s="95" t="e">
        <f>IF(Table1[[#This Row],[h_Item Description]]="","",INDEX([1]!db[NB PAJAK],MATCH(Table1[[#This Row],[h_Item Description]],[1]!db[kode],0)))</f>
        <v>#N/A</v>
      </c>
      <c r="O11" s="92" t="s">
        <v>133</v>
      </c>
      <c r="P11" s="93">
        <v>120000</v>
      </c>
      <c r="Q11" s="94">
        <v>0.13</v>
      </c>
      <c r="S11" s="93">
        <f>Table1[[#This Row],[h_hargasetelahdiskon]]</f>
        <v>1044000</v>
      </c>
      <c r="T11" s="92"/>
      <c r="V11" s="92">
        <f>IF(Table1[[#This Row],[Item Description]]="","",IF(Table1[[#This Row],[//]]="",V10,Table1[[#This Row],[//]]))</f>
        <v>10</v>
      </c>
      <c r="W11" s="92">
        <f>IF(Table1[[#This Row],[h_id]]="","",COUNTIF(Table1[h_id],Table1[[#This Row],[h_id]]))</f>
        <v>7</v>
      </c>
      <c r="X11" s="93">
        <f>IF(Table1[Item Description]="","",Table1[[#This Row],[Qty]]*Table1[[#This Row],[Unit Price]])</f>
        <v>1200000</v>
      </c>
      <c r="Y11" s="93">
        <f>IF(Table1[Item Description]="","",Table1[[#This Row],[h_hargasebelumdiskon]]*Table1[[#This Row],[Disc 1]])</f>
        <v>156000</v>
      </c>
      <c r="Z11" s="93">
        <f>IF(Table1[Item Description]="","",Table1[[#This Row],[h_hargasebelumdiskon]]-Table1[[#This Row],[h_diskon]])</f>
        <v>1044000</v>
      </c>
      <c r="AA11" s="93" t="str">
        <f>IF(Table1[//]="","",SUMIF(Table1[h_id],Table1[h_id],Table1[h_hargasetelahdiskon]))</f>
        <v/>
      </c>
      <c r="AB11" s="93"/>
      <c r="AC11" s="93" t="str">
        <f>Table1[[#This Row],[Item Description]]&amp;Table1[[#This Row],[Unit]]&amp;Table1[[#This Row],[Unit Price]]</f>
        <v>BINDER CLIP KENKO NO. 200GRS120000</v>
      </c>
    </row>
    <row r="12" spans="1:29" x14ac:dyDescent="0.25">
      <c r="A12" s="92" t="str">
        <f>IF(Table1[No. Invoice :]="","",ROW())</f>
        <v/>
      </c>
      <c r="B12" s="95" t="str">
        <f>IF(Table1[h_Kode Sales :_1]="","",B$1+COUNT(B$2:B11))</f>
        <v/>
      </c>
      <c r="G12" s="92" t="str">
        <f>IF(Table1[[#This Row],[h_No. Invoice :]]="","",CONCATENATE("AM"," ",Table1[[#This Row],[h_No. Invoice :]]))</f>
        <v/>
      </c>
      <c r="H12" s="92" t="str">
        <f>CONCATENATE(UPPER(Table1[[#This Row],[h_Kode Sales :_1]])," ",Table1[[#This Row],[h_Kode Sales :_2]])</f>
        <v xml:space="preserve"> </v>
      </c>
      <c r="I12" s="92" t="str">
        <f>IF(Table1[[#This Row],[h_toko]]="","",INDEX(Table2[e],IF(Table1[[#This Row],[h_toko]]="","",MATCH(Table1[[#This Row],[h_toko]],Table2[a],0)),))</f>
        <v/>
      </c>
      <c r="J12" s="92">
        <v>288</v>
      </c>
      <c r="K12" s="92" t="s">
        <v>125</v>
      </c>
      <c r="L12" s="92">
        <v>2</v>
      </c>
      <c r="M12" s="92" t="s">
        <v>142</v>
      </c>
      <c r="N12" s="95" t="str">
        <f>IF(Table1[[#This Row],[h_Item Description]]="","",INDEX([1]!db[NB PAJAK],MATCH(Table1[[#This Row],[h_Item Description]],[1]!db[kode],0)))</f>
        <v>PENSIL WARNA JOYKO CP-12PB (PANJANG)</v>
      </c>
      <c r="O12" s="92" t="s">
        <v>88</v>
      </c>
      <c r="P12" s="93">
        <v>10600</v>
      </c>
      <c r="Q12" s="94">
        <v>0.13</v>
      </c>
      <c r="S12" s="93">
        <f>Table1[[#This Row],[h_hargasetelahdiskon]]</f>
        <v>2655936</v>
      </c>
      <c r="T12" s="92"/>
      <c r="V12" s="92">
        <f>IF(Table1[[#This Row],[Item Description]]="","",IF(Table1[[#This Row],[//]]="",V11,Table1[[#This Row],[//]]))</f>
        <v>10</v>
      </c>
      <c r="W12" s="92">
        <f>IF(Table1[[#This Row],[h_id]]="","",COUNTIF(Table1[h_id],Table1[[#This Row],[h_id]]))</f>
        <v>7</v>
      </c>
      <c r="X12" s="93">
        <f>IF(Table1[Item Description]="","",Table1[[#This Row],[Qty]]*Table1[[#This Row],[Unit Price]])</f>
        <v>3052800</v>
      </c>
      <c r="Y12" s="93">
        <f>IF(Table1[Item Description]="","",Table1[[#This Row],[h_hargasebelumdiskon]]*Table1[[#This Row],[Disc 1]])</f>
        <v>396864</v>
      </c>
      <c r="Z12" s="93">
        <f>IF(Table1[Item Description]="","",Table1[[#This Row],[h_hargasebelumdiskon]]-Table1[[#This Row],[h_diskon]])</f>
        <v>2655936</v>
      </c>
      <c r="AA12" s="93" t="str">
        <f>IF(Table1[//]="","",SUMIF(Table1[h_id],Table1[h_id],Table1[h_hargasetelahdiskon]))</f>
        <v/>
      </c>
      <c r="AB12" s="93"/>
      <c r="AC12" s="93" t="str">
        <f>Table1[[#This Row],[Item Description]]&amp;Table1[[#This Row],[Unit]]&amp;Table1[[#This Row],[Unit Price]]</f>
        <v>PENSIL WARNA JOYKO CP-12PB (PANJANG)PCS10600</v>
      </c>
    </row>
    <row r="13" spans="1:29" x14ac:dyDescent="0.25">
      <c r="A13" s="92" t="str">
        <f>IF(Table1[No. Invoice :]="","",ROW())</f>
        <v/>
      </c>
      <c r="B13" s="95" t="str">
        <f>IF(Table1[h_Kode Sales :_1]="","",B$1+COUNT(B$2:B12))</f>
        <v/>
      </c>
      <c r="G13" s="92" t="str">
        <f>IF(Table1[[#This Row],[h_No. Invoice :]]="","",CONCATENATE("AM"," ",Table1[[#This Row],[h_No. Invoice :]]))</f>
        <v/>
      </c>
      <c r="H13" s="92" t="str">
        <f>CONCATENATE(UPPER(Table1[[#This Row],[h_Kode Sales :_1]])," ",Table1[[#This Row],[h_Kode Sales :_2]])</f>
        <v xml:space="preserve"> </v>
      </c>
      <c r="I13" s="92" t="str">
        <f>IF(Table1[[#This Row],[h_toko]]="","",INDEX(Table2[e],IF(Table1[[#This Row],[h_toko]]="","",MATCH(Table1[[#This Row],[h_toko]],Table2[a],0)),))</f>
        <v/>
      </c>
      <c r="J13" s="92">
        <v>72</v>
      </c>
      <c r="K13" s="92" t="s">
        <v>125</v>
      </c>
      <c r="L13" s="92">
        <v>1</v>
      </c>
      <c r="M13" s="92" t="s">
        <v>143</v>
      </c>
      <c r="N13" s="95" t="str">
        <f>IF(Table1[[#This Row],[h_Item Description]]="","",INDEX([1]!db[NB PAJAK],MATCH(Table1[[#This Row],[h_Item Description]],[1]!db[kode],0)))</f>
        <v>PENSIL WARNA JOYKO CP-24PB (PANJANG)</v>
      </c>
      <c r="O13" s="92" t="s">
        <v>134</v>
      </c>
      <c r="P13" s="93">
        <v>21200</v>
      </c>
      <c r="Q13" s="94">
        <v>0.13</v>
      </c>
      <c r="S13" s="93">
        <f>Table1[[#This Row],[h_hargasetelahdiskon]]</f>
        <v>1327968</v>
      </c>
      <c r="T13" s="92"/>
      <c r="V13" s="92">
        <f>IF(Table1[[#This Row],[Item Description]]="","",IF(Table1[[#This Row],[//]]="",V12,Table1[[#This Row],[//]]))</f>
        <v>10</v>
      </c>
      <c r="W13" s="92">
        <f>IF(Table1[[#This Row],[h_id]]="","",COUNTIF(Table1[h_id],Table1[[#This Row],[h_id]]))</f>
        <v>7</v>
      </c>
      <c r="X13" s="93">
        <f>IF(Table1[Item Description]="","",Table1[[#This Row],[Qty]]*Table1[[#This Row],[Unit Price]])</f>
        <v>1526400</v>
      </c>
      <c r="Y13" s="93">
        <f>IF(Table1[Item Description]="","",Table1[[#This Row],[h_hargasebelumdiskon]]*Table1[[#This Row],[Disc 1]])</f>
        <v>198432</v>
      </c>
      <c r="Z13" s="93">
        <f>IF(Table1[Item Description]="","",Table1[[#This Row],[h_hargasebelumdiskon]]-Table1[[#This Row],[h_diskon]])</f>
        <v>1327968</v>
      </c>
      <c r="AA13" s="93" t="str">
        <f>IF(Table1[//]="","",SUMIF(Table1[h_id],Table1[h_id],Table1[h_hargasetelahdiskon]))</f>
        <v/>
      </c>
      <c r="AB13" s="93"/>
      <c r="AC13" s="93" t="str">
        <f>Table1[[#This Row],[Item Description]]&amp;Table1[[#This Row],[Unit]]&amp;Table1[[#This Row],[Unit Price]]</f>
        <v>PENSIL WARNA JOYKO CP-24PB (PANJANG)PCS21200</v>
      </c>
    </row>
    <row r="14" spans="1:29" x14ac:dyDescent="0.25">
      <c r="A14" s="92" t="str">
        <f>IF(Table1[No. Invoice :]="","",ROW())</f>
        <v/>
      </c>
      <c r="B14" s="95" t="str">
        <f>IF(Table1[h_Kode Sales :_1]="","",B$1+COUNT(B$2:B13))</f>
        <v/>
      </c>
      <c r="G14" s="92" t="str">
        <f>IF(Table1[[#This Row],[h_No. Invoice :]]="","",CONCATENATE("AM"," ",Table1[[#This Row],[h_No. Invoice :]]))</f>
        <v/>
      </c>
      <c r="H14" s="92" t="str">
        <f>CONCATENATE(UPPER(Table1[[#This Row],[h_Kode Sales :_1]])," ",Table1[[#This Row],[h_Kode Sales :_2]])</f>
        <v xml:space="preserve"> </v>
      </c>
      <c r="I14" s="92" t="str">
        <f>IF(Table1[[#This Row],[h_toko]]="","",INDEX(Table2[e],IF(Table1[[#This Row],[h_toko]]="","",MATCH(Table1[[#This Row],[h_toko]],Table2[a],0)),))</f>
        <v/>
      </c>
      <c r="J14" s="92">
        <v>5</v>
      </c>
      <c r="K14" s="92" t="s">
        <v>131</v>
      </c>
      <c r="M14" s="92" t="s">
        <v>144</v>
      </c>
      <c r="N14" s="95" t="e">
        <f>IF(Table1[[#This Row],[h_Item Description]]="","",INDEX([1]!db[NB PAJAK],MATCH(Table1[[#This Row],[h_Item Description]],[1]!db[kode],0)))</f>
        <v>#N/A</v>
      </c>
      <c r="O14" s="92" t="s">
        <v>135</v>
      </c>
      <c r="P14" s="93">
        <v>37500</v>
      </c>
      <c r="Q14" s="94"/>
      <c r="S14" s="93">
        <f>Table1[[#This Row],[h_hargasetelahdiskon]]</f>
        <v>187500</v>
      </c>
      <c r="T14" s="92"/>
      <c r="V14" s="92">
        <f>IF(Table1[[#This Row],[Item Description]]="","",IF(Table1[[#This Row],[//]]="",V13,Table1[[#This Row],[//]]))</f>
        <v>10</v>
      </c>
      <c r="W14" s="92">
        <f>IF(Table1[[#This Row],[h_id]]="","",COUNTIF(Table1[h_id],Table1[[#This Row],[h_id]]))</f>
        <v>7</v>
      </c>
      <c r="X14" s="93">
        <f>IF(Table1[Item Description]="","",Table1[[#This Row],[Qty]]*Table1[[#This Row],[Unit Price]])</f>
        <v>187500</v>
      </c>
      <c r="Y14" s="93">
        <f>IF(Table1[Item Description]="","",Table1[[#This Row],[h_hargasebelumdiskon]]*Table1[[#This Row],[Disc 1]])</f>
        <v>0</v>
      </c>
      <c r="Z14" s="93">
        <f>IF(Table1[Item Description]="","",Table1[[#This Row],[h_hargasebelumdiskon]]-Table1[[#This Row],[h_diskon]])</f>
        <v>187500</v>
      </c>
      <c r="AA14" s="93" t="str">
        <f>IF(Table1[//]="","",SUMIF(Table1[h_id],Table1[h_id],Table1[h_hargasetelahdiskon]))</f>
        <v/>
      </c>
      <c r="AB14" s="93"/>
      <c r="AC14" s="93" t="str">
        <f>Table1[[#This Row],[Item Description]]&amp;Table1[[#This Row],[Unit]]&amp;Table1[[#This Row],[Unit Price]]</f>
        <v>KARTU STOCK FOLIO PUTIHPAK37500</v>
      </c>
    </row>
    <row r="15" spans="1:29" x14ac:dyDescent="0.25">
      <c r="A15" s="92" t="str">
        <f>IF(Table1[No. Invoice :]="","",ROW())</f>
        <v/>
      </c>
      <c r="B15" s="95" t="str">
        <f>IF(Table1[h_Kode Sales :_1]="","",B$1+COUNT(B$2:B14))</f>
        <v/>
      </c>
      <c r="G15" s="92" t="str">
        <f>IF(Table1[[#This Row],[h_No. Invoice :]]="","",CONCATENATE("AM"," ",Table1[[#This Row],[h_No. Invoice :]]))</f>
        <v/>
      </c>
      <c r="H15" s="92" t="str">
        <f>CONCATENATE(UPPER(Table1[[#This Row],[h_Kode Sales :_1]])," ",Table1[[#This Row],[h_Kode Sales :_2]])</f>
        <v xml:space="preserve"> </v>
      </c>
      <c r="I15" s="92" t="str">
        <f>IF(Table1[[#This Row],[h_toko]]="","",INDEX(Table2[e],IF(Table1[[#This Row],[h_toko]]="","",MATCH(Table1[[#This Row],[h_toko]],Table2[a],0)),))</f>
        <v/>
      </c>
      <c r="J15" s="92">
        <v>10</v>
      </c>
      <c r="K15" s="92" t="s">
        <v>131</v>
      </c>
      <c r="M15" s="92" t="s">
        <v>145</v>
      </c>
      <c r="N15" s="95" t="e">
        <f>IF(Table1[[#This Row],[h_Item Description]]="","",INDEX([1]!db[NB PAJAK],MATCH(Table1[[#This Row],[h_Item Description]],[1]!db[kode],0)))</f>
        <v>#N/A</v>
      </c>
      <c r="O15" s="92" t="s">
        <v>136</v>
      </c>
      <c r="P15" s="93">
        <v>18500</v>
      </c>
      <c r="Q15" s="94"/>
      <c r="S15" s="93">
        <f>Table1[[#This Row],[h_hargasetelahdiskon]]</f>
        <v>185000</v>
      </c>
      <c r="T15" s="92"/>
      <c r="V15" s="92">
        <f>IF(Table1[[#This Row],[Item Description]]="","",IF(Table1[[#This Row],[//]]="",V14,Table1[[#This Row],[//]]))</f>
        <v>10</v>
      </c>
      <c r="W15" s="92">
        <f>IF(Table1[[#This Row],[h_id]]="","",COUNTIF(Table1[h_id],Table1[[#This Row],[h_id]]))</f>
        <v>7</v>
      </c>
      <c r="X15" s="93">
        <f>IF(Table1[Item Description]="","",Table1[[#This Row],[Qty]]*Table1[[#This Row],[Unit Price]])</f>
        <v>185000</v>
      </c>
      <c r="Y15" s="93">
        <f>IF(Table1[Item Description]="","",Table1[[#This Row],[h_hargasebelumdiskon]]*Table1[[#This Row],[Disc 1]])</f>
        <v>0</v>
      </c>
      <c r="Z15" s="93">
        <f>IF(Table1[Item Description]="","",Table1[[#This Row],[h_hargasebelumdiskon]]-Table1[[#This Row],[h_diskon]])</f>
        <v>185000</v>
      </c>
      <c r="AA15" s="93" t="str">
        <f>IF(Table1[//]="","",SUMIF(Table1[h_id],Table1[h_id],Table1[h_hargasetelahdiskon]))</f>
        <v/>
      </c>
      <c r="AB15" s="93"/>
      <c r="AC15" s="93" t="str">
        <f>Table1[[#This Row],[Item Description]]&amp;Table1[[#This Row],[Unit]]&amp;Table1[[#This Row],[Unit Price]]</f>
        <v>KARTU STOCK KWARTO PUTIHPAK18500</v>
      </c>
    </row>
    <row r="16" spans="1:29" x14ac:dyDescent="0.25">
      <c r="A16" s="92" t="str">
        <f>IF(Table1[No. Invoice :]="","",ROW())</f>
        <v/>
      </c>
      <c r="B16" s="95" t="str">
        <f>IF(Table1[h_Kode Sales :_1]="","",B$1+COUNT(B$2:B15))</f>
        <v/>
      </c>
      <c r="G16" s="92" t="str">
        <f>IF(Table1[[#This Row],[h_No. Invoice :]]="","",CONCATENATE("AM"," ",Table1[[#This Row],[h_No. Invoice :]]))</f>
        <v/>
      </c>
      <c r="H16" s="92" t="str">
        <f>CONCATENATE(UPPER(Table1[[#This Row],[h_Kode Sales :_1]])," ",Table1[[#This Row],[h_Kode Sales :_2]])</f>
        <v xml:space="preserve"> </v>
      </c>
      <c r="I16" s="92" t="str">
        <f>IF(Table1[[#This Row],[h_toko]]="","",INDEX(Table2[e],IF(Table1[[#This Row],[h_toko]]="","",MATCH(Table1[[#This Row],[h_toko]],Table2[a],0)),))</f>
        <v/>
      </c>
      <c r="J16" s="92">
        <v>72</v>
      </c>
      <c r="K16" s="92" t="s">
        <v>113</v>
      </c>
      <c r="M16" s="92" t="s">
        <v>146</v>
      </c>
      <c r="N16" s="92" t="str">
        <f>IF(Table1[[#This Row],[h_Item Description]]="","",INDEX([1]!db[NB PAJAK],MATCH(Table1[[#This Row],[h_Item Description]],[1]!db[kode],0)))</f>
        <v>GEL PEN KENKO KE-303 T-GEL TRIANGULAR HITAM</v>
      </c>
      <c r="O16" s="92" t="s">
        <v>137</v>
      </c>
      <c r="P16" s="93">
        <v>21600</v>
      </c>
      <c r="Q16" s="94">
        <v>0.13</v>
      </c>
      <c r="S16" s="93">
        <f>Table1[[#This Row],[h_hargasetelahdiskon]]</f>
        <v>1353024</v>
      </c>
      <c r="T16" s="92"/>
      <c r="V16" s="92">
        <f>IF(Table1[[#This Row],[Item Description]]="","",IF(Table1[[#This Row],[//]]="",V15,Table1[[#This Row],[//]]))</f>
        <v>10</v>
      </c>
      <c r="W16" s="92">
        <f>IF(Table1[[#This Row],[h_id]]="","",COUNTIF(Table1[h_id],Table1[[#This Row],[h_id]]))</f>
        <v>7</v>
      </c>
      <c r="X16" s="93">
        <f>IF(Table1[Item Description]="","",Table1[[#This Row],[Qty]]*Table1[[#This Row],[Unit Price]])</f>
        <v>1555200</v>
      </c>
      <c r="Y16" s="93">
        <f>IF(Table1[Item Description]="","",Table1[[#This Row],[h_hargasebelumdiskon]]*Table1[[#This Row],[Disc 1]])</f>
        <v>202176</v>
      </c>
      <c r="Z16" s="93">
        <f>IF(Table1[Item Description]="","",Table1[[#This Row],[h_hargasebelumdiskon]]-Table1[[#This Row],[h_diskon]])</f>
        <v>1353024</v>
      </c>
      <c r="AA16" s="93" t="str">
        <f>IF(Table1[//]="","",SUMIF(Table1[h_id],Table1[h_id],Table1[h_hargasetelahdiskon]))</f>
        <v/>
      </c>
      <c r="AB16" s="93"/>
      <c r="AC16" s="93" t="str">
        <f>Table1[[#This Row],[Item Description]]&amp;Table1[[#This Row],[Unit]]&amp;Table1[[#This Row],[Unit Price]]</f>
        <v>GEL PEN KENKO KE-303 T-GEL TRIANGULAR HITAMLSN21600</v>
      </c>
    </row>
    <row r="17" spans="1:29" x14ac:dyDescent="0.25">
      <c r="A17" s="92" t="str">
        <f>IF(Table1[No. Invoice :]="","",ROW())</f>
        <v/>
      </c>
      <c r="B17" s="95" t="str">
        <f>IF(Table1[h_Kode Sales :_1]="","",B$1+COUNT(B$2:B16))</f>
        <v/>
      </c>
      <c r="G17" s="92" t="str">
        <f>IF(Table1[[#This Row],[h_No. Invoice :]]="","",CONCATENATE("AM"," ",Table1[[#This Row],[h_No. Invoice :]]))</f>
        <v/>
      </c>
      <c r="H17" s="92" t="str">
        <f>CONCATENATE(UPPER(Table1[[#This Row],[h_Kode Sales :_1]])," ",Table1[[#This Row],[h_Kode Sales :_2]])</f>
        <v xml:space="preserve"> </v>
      </c>
      <c r="I17" s="92" t="str">
        <f>IF(Table1[[#This Row],[h_toko]]="","",INDEX(Table2[e],IF(Table1[[#This Row],[h_toko]]="","",MATCH(Table1[[#This Row],[h_toko]],Table2[a],0)),))</f>
        <v/>
      </c>
      <c r="N17" s="92" t="str">
        <f>IF(Table1[[#This Row],[h_Item Description]]="","",INDEX([1]!db[NB PAJAK],MATCH(Table1[[#This Row],[h_Item Description]],[1]!db[kode],0)))</f>
        <v/>
      </c>
      <c r="P17" s="93"/>
      <c r="Q17" s="94"/>
      <c r="S17" s="93" t="str">
        <f>Table1[[#This Row],[h_hargasetelahdiskon]]</f>
        <v/>
      </c>
      <c r="T17" s="92"/>
      <c r="V17" s="92" t="str">
        <f>IF(Table1[[#This Row],[Item Description]]="","",IF(Table1[[#This Row],[//]]="",V16,Table1[[#This Row],[//]]))</f>
        <v/>
      </c>
      <c r="W17" s="92" t="str">
        <f>IF(Table1[[#This Row],[h_id]]="","",COUNTIF(Table1[h_id],Table1[[#This Row],[h_id]]))</f>
        <v/>
      </c>
      <c r="X17" s="93" t="str">
        <f>IF(Table1[Item Description]="","",Table1[[#This Row],[Qty]]*Table1[[#This Row],[Unit Price]])</f>
        <v/>
      </c>
      <c r="Y17" s="93" t="str">
        <f>IF(Table1[Item Description]="","",Table1[[#This Row],[h_hargasebelumdiskon]]*Table1[[#This Row],[Disc 1]])</f>
        <v/>
      </c>
      <c r="Z17" s="93" t="str">
        <f>IF(Table1[Item Description]="","",Table1[[#This Row],[h_hargasebelumdiskon]]-Table1[[#This Row],[h_diskon]])</f>
        <v/>
      </c>
      <c r="AA17" s="93" t="str">
        <f>IF(Table1[//]="","",SUMIF(Table1[h_id],Table1[h_id],Table1[h_hargasetelahdiskon]))</f>
        <v/>
      </c>
      <c r="AB17" s="93"/>
      <c r="AC17" s="93" t="str">
        <f>Table1[[#This Row],[Item Description]]&amp;Table1[[#This Row],[Unit]]&amp;Table1[[#This Row],[Unit Price]]</f>
        <v/>
      </c>
    </row>
    <row r="18" spans="1:29" x14ac:dyDescent="0.25">
      <c r="A18" s="92">
        <f>IF(Table1[No. Invoice :]="","",ROW())</f>
        <v>18</v>
      </c>
      <c r="B18" s="95">
        <f>IF(Table1[h_Kode Sales :_1]="","",B$1+COUNT(B$2:B17))</f>
        <v>23010004</v>
      </c>
      <c r="C18" s="98">
        <v>44931</v>
      </c>
      <c r="D18" s="92" t="s">
        <v>129</v>
      </c>
      <c r="E18" s="97" t="s">
        <v>147</v>
      </c>
      <c r="F18" s="92" t="s">
        <v>43</v>
      </c>
      <c r="G18" s="92" t="str">
        <f>IF(Table1[[#This Row],[h_No. Invoice :]]="","",CONCATENATE("AM"," ",Table1[[#This Row],[h_No. Invoice :]]))</f>
        <v>AM 23010004</v>
      </c>
      <c r="H18" s="92" t="str">
        <f>CONCATENATE(UPPER(Table1[[#This Row],[h_Kode Sales :_1]])," ",Table1[[#This Row],[h_Kode Sales :_2]])</f>
        <v>KO 0560</v>
      </c>
      <c r="I18" s="92" t="str">
        <f>IF(Table1[[#This Row],[h_toko]]="","",INDEX(Table2[e],IF(Table1[[#This Row],[h_toko]]="","",MATCH(Table1[[#This Row],[h_toko]],Table2[a],0)),))</f>
        <v>CV TRINITY CENTRAAL PURWOKERTO</v>
      </c>
      <c r="J18" s="92">
        <v>360</v>
      </c>
      <c r="K18" s="92" t="s">
        <v>125</v>
      </c>
      <c r="L18" s="92">
        <v>5</v>
      </c>
      <c r="M18" s="92" t="s">
        <v>195</v>
      </c>
      <c r="N18" s="92" t="e">
        <f>IF(Table1[[#This Row],[h_Item Description]]="","",INDEX([1]!db[NB PAJAK],MATCH(Table1[[#This Row],[h_Item Description]],[1]!db[kode],0)))</f>
        <v>#N/A</v>
      </c>
      <c r="O18" s="92" t="s">
        <v>73</v>
      </c>
      <c r="P18" s="93">
        <v>23000</v>
      </c>
      <c r="Q18" s="94">
        <v>0.13</v>
      </c>
      <c r="S18" s="93">
        <f>Table1[[#This Row],[h_hargasetelahdiskon]]</f>
        <v>7203600</v>
      </c>
      <c r="T18" s="92" t="s">
        <v>151</v>
      </c>
      <c r="V18" s="92">
        <f>IF(Table1[[#This Row],[Item Description]]="","",IF(Table1[[#This Row],[//]]="",V17,Table1[[#This Row],[//]]))</f>
        <v>18</v>
      </c>
      <c r="W18" s="92">
        <f>IF(Table1[[#This Row],[h_id]]="","",COUNTIF(Table1[h_id],Table1[[#This Row],[h_id]]))</f>
        <v>4</v>
      </c>
      <c r="X18" s="93">
        <f>IF(Table1[Item Description]="","",Table1[[#This Row],[Qty]]*Table1[[#This Row],[Unit Price]])</f>
        <v>8280000</v>
      </c>
      <c r="Y18" s="93">
        <f>IF(Table1[Item Description]="","",Table1[[#This Row],[h_hargasebelumdiskon]]*Table1[[#This Row],[Disc 1]])</f>
        <v>1076400</v>
      </c>
      <c r="Z18" s="93">
        <f>IF(Table1[Item Description]="","",Table1[[#This Row],[h_hargasebelumdiskon]]-Table1[[#This Row],[h_diskon]])</f>
        <v>7203600</v>
      </c>
      <c r="AA18" s="93">
        <f>IF(Table1[//]="","",SUMIF(Table1[h_id],Table1[h_id],Table1[h_hargasetelahdiskon]))</f>
        <v>11130084</v>
      </c>
      <c r="AB18" s="93"/>
      <c r="AC18" s="93" t="str">
        <f>Table1[[#This Row],[Item Description]]&amp;Table1[[#This Row],[Unit]]&amp;Table1[[#This Row],[Unit Price]]</f>
        <v>CRAYON / OIL PASTEL JOYKO OP-18S PP CASE SEA WORLDPCS23000</v>
      </c>
    </row>
    <row r="19" spans="1:29" x14ac:dyDescent="0.25">
      <c r="A19" s="92" t="str">
        <f>IF(Table1[No. Invoice :]="","",ROW())</f>
        <v/>
      </c>
      <c r="B19" s="95" t="str">
        <f>IF(Table1[h_Kode Sales :_1]="","",B$1+COUNT(B$2:B18))</f>
        <v/>
      </c>
      <c r="G19" s="92" t="str">
        <f>IF(Table1[[#This Row],[h_No. Invoice :]]="","",CONCATENATE("AM"," ",Table1[[#This Row],[h_No. Invoice :]]))</f>
        <v/>
      </c>
      <c r="H19" s="92" t="str">
        <f>CONCATENATE(UPPER(Table1[[#This Row],[h_Kode Sales :_1]])," ",Table1[[#This Row],[h_Kode Sales :_2]])</f>
        <v xml:space="preserve"> </v>
      </c>
      <c r="I19" s="92" t="str">
        <f>IF(Table1[[#This Row],[h_toko]]="","",INDEX(Table2[e],IF(Table1[[#This Row],[h_toko]]="","",MATCH(Table1[[#This Row],[h_toko]],Table2[a],0)),))</f>
        <v/>
      </c>
      <c r="J19" s="92">
        <v>36</v>
      </c>
      <c r="K19" s="92" t="s">
        <v>125</v>
      </c>
      <c r="L19" s="92">
        <v>1</v>
      </c>
      <c r="M19" s="92" t="s">
        <v>194</v>
      </c>
      <c r="N19" s="92" t="e">
        <f>IF(Table1[[#This Row],[h_Item Description]]="","",INDEX([1]!db[NB PAJAK],MATCH(Table1[[#This Row],[h_Item Description]],[1]!db[kode],0)))</f>
        <v>#N/A</v>
      </c>
      <c r="O19" s="92" t="s">
        <v>148</v>
      </c>
      <c r="P19" s="93">
        <v>41500</v>
      </c>
      <c r="Q19" s="94">
        <v>0.13</v>
      </c>
      <c r="S19" s="93">
        <f>Table1[[#This Row],[h_hargasetelahdiskon]]</f>
        <v>1299780</v>
      </c>
      <c r="T19" s="92"/>
      <c r="V19" s="92">
        <f>IF(Table1[[#This Row],[Item Description]]="","",IF(Table1[[#This Row],[//]]="",V18,Table1[[#This Row],[//]]))</f>
        <v>18</v>
      </c>
      <c r="W19" s="92">
        <f>IF(Table1[[#This Row],[h_id]]="","",COUNTIF(Table1[h_id],Table1[[#This Row],[h_id]]))</f>
        <v>4</v>
      </c>
      <c r="X19" s="93">
        <f>IF(Table1[Item Description]="","",Table1[[#This Row],[Qty]]*Table1[[#This Row],[Unit Price]])</f>
        <v>1494000</v>
      </c>
      <c r="Y19" s="93">
        <f>IF(Table1[Item Description]="","",Table1[[#This Row],[h_hargasebelumdiskon]]*Table1[[#This Row],[Disc 1]])</f>
        <v>194220</v>
      </c>
      <c r="Z19" s="93">
        <f>IF(Table1[Item Description]="","",Table1[[#This Row],[h_hargasebelumdiskon]]-Table1[[#This Row],[h_diskon]])</f>
        <v>1299780</v>
      </c>
      <c r="AA19" s="93" t="str">
        <f>IF(Table1[//]="","",SUMIF(Table1[h_id],Table1[h_id],Table1[h_hargasetelahdiskon]))</f>
        <v/>
      </c>
      <c r="AB19" s="93"/>
      <c r="AC19" s="93" t="str">
        <f>Table1[[#This Row],[Item Description]]&amp;Table1[[#This Row],[Unit]]&amp;Table1[[#This Row],[Unit Price]]</f>
        <v>CRAYON / OIL PASTEL JOYKO OP-36S PP CASE SEA WORLDPCS41500</v>
      </c>
    </row>
    <row r="20" spans="1:29" x14ac:dyDescent="0.25">
      <c r="A20" s="92" t="str">
        <f>IF(Table1[No. Invoice :]="","",ROW())</f>
        <v/>
      </c>
      <c r="B20" s="95" t="str">
        <f>IF(Table1[h_Kode Sales :_1]="","",B$1+COUNT(B$2:B19))</f>
        <v/>
      </c>
      <c r="G20" s="92" t="str">
        <f>IF(Table1[[#This Row],[h_No. Invoice :]]="","",CONCATENATE("AM"," ",Table1[[#This Row],[h_No. Invoice :]]))</f>
        <v/>
      </c>
      <c r="H20" s="92" t="str">
        <f>CONCATENATE(UPPER(Table1[[#This Row],[h_Kode Sales :_1]])," ",Table1[[#This Row],[h_Kode Sales :_2]])</f>
        <v xml:space="preserve"> </v>
      </c>
      <c r="I20" s="92" t="str">
        <f>IF(Table1[[#This Row],[h_toko]]="","",INDEX(Table2[e],IF(Table1[[#This Row],[h_toko]]="","",MATCH(Table1[[#This Row],[h_toko]],Table2[a],0)),))</f>
        <v/>
      </c>
      <c r="J20" s="92">
        <v>24</v>
      </c>
      <c r="K20" s="92" t="s">
        <v>125</v>
      </c>
      <c r="L20" s="92">
        <v>1</v>
      </c>
      <c r="M20" s="92" t="s">
        <v>196</v>
      </c>
      <c r="N20" s="92" t="e">
        <f>IF(Table1[[#This Row],[h_Item Description]]="","",INDEX([1]!db[NB PAJAK],MATCH(Table1[[#This Row],[h_Item Description]],[1]!db[kode],0)))</f>
        <v>#N/A</v>
      </c>
      <c r="O20" s="92" t="s">
        <v>149</v>
      </c>
      <c r="P20" s="93">
        <v>58900</v>
      </c>
      <c r="Q20" s="94">
        <v>0.13</v>
      </c>
      <c r="S20" s="93">
        <f>Table1[[#This Row],[h_hargasetelahdiskon]]</f>
        <v>1229832</v>
      </c>
      <c r="T20" s="92"/>
      <c r="V20" s="92">
        <f>IF(Table1[[#This Row],[Item Description]]="","",IF(Table1[[#This Row],[//]]="",V19,Table1[[#This Row],[//]]))</f>
        <v>18</v>
      </c>
      <c r="W20" s="92">
        <f>IF(Table1[[#This Row],[h_id]]="","",COUNTIF(Table1[h_id],Table1[[#This Row],[h_id]]))</f>
        <v>4</v>
      </c>
      <c r="X20" s="93">
        <f>IF(Table1[Item Description]="","",Table1[[#This Row],[Qty]]*Table1[[#This Row],[Unit Price]])</f>
        <v>1413600</v>
      </c>
      <c r="Y20" s="93">
        <f>IF(Table1[Item Description]="","",Table1[[#This Row],[h_hargasebelumdiskon]]*Table1[[#This Row],[Disc 1]])</f>
        <v>183768</v>
      </c>
      <c r="Z20" s="93">
        <f>IF(Table1[Item Description]="","",Table1[[#This Row],[h_hargasebelumdiskon]]-Table1[[#This Row],[h_diskon]])</f>
        <v>1229832</v>
      </c>
      <c r="AA20" s="93" t="str">
        <f>IF(Table1[//]="","",SUMIF(Table1[h_id],Table1[h_id],Table1[h_hargasetelahdiskon]))</f>
        <v/>
      </c>
      <c r="AB20" s="93"/>
      <c r="AC20" s="93" t="str">
        <f>Table1[[#This Row],[Item Description]]&amp;Table1[[#This Row],[Unit]]&amp;Table1[[#This Row],[Unit Price]]</f>
        <v>CRAYON / OIL PASTEL JOYKO OP-48S PP CASE SEA WORLDPCS58900</v>
      </c>
    </row>
    <row r="21" spans="1:29" x14ac:dyDescent="0.25">
      <c r="A21" s="92" t="str">
        <f>IF(Table1[No. Invoice :]="","",ROW())</f>
        <v/>
      </c>
      <c r="B21" s="95" t="str">
        <f>IF(Table1[h_Kode Sales :_1]="","",B$1+COUNT(B$2:B20))</f>
        <v/>
      </c>
      <c r="G21" s="92" t="str">
        <f>IF(Table1[[#This Row],[h_No. Invoice :]]="","",CONCATENATE("AM"," ",Table1[[#This Row],[h_No. Invoice :]]))</f>
        <v/>
      </c>
      <c r="H21" s="92" t="str">
        <f>CONCATENATE(UPPER(Table1[[#This Row],[h_Kode Sales :_1]])," ",Table1[[#This Row],[h_Kode Sales :_2]])</f>
        <v xml:space="preserve"> </v>
      </c>
      <c r="I21" s="92" t="str">
        <f>IF(Table1[[#This Row],[h_toko]]="","",INDEX(Table2[e],IF(Table1[[#This Row],[h_toko]]="","",MATCH(Table1[[#This Row],[h_toko]],Table2[a],0)),))</f>
        <v/>
      </c>
      <c r="J21" s="92">
        <v>24</v>
      </c>
      <c r="K21" s="92" t="s">
        <v>125</v>
      </c>
      <c r="L21" s="92">
        <v>1</v>
      </c>
      <c r="M21" s="92" t="s">
        <v>197</v>
      </c>
      <c r="N21" s="92" t="e">
        <f>IF(Table1[[#This Row],[h_Item Description]]="","",INDEX([1]!db[NB PAJAK],MATCH(Table1[[#This Row],[h_Item Description]],[1]!db[kode],0)))</f>
        <v>#N/A</v>
      </c>
      <c r="O21" s="92" t="s">
        <v>150</v>
      </c>
      <c r="P21" s="93">
        <v>66900</v>
      </c>
      <c r="Q21" s="94">
        <v>0.13</v>
      </c>
      <c r="S21" s="93">
        <f>Table1[[#This Row],[h_hargasetelahdiskon]]</f>
        <v>1396872</v>
      </c>
      <c r="T21" s="92"/>
      <c r="V21" s="92">
        <f>IF(Table1[[#This Row],[Item Description]]="","",IF(Table1[[#This Row],[//]]="",V20,Table1[[#This Row],[//]]))</f>
        <v>18</v>
      </c>
      <c r="W21" s="92">
        <f>IF(Table1[[#This Row],[h_id]]="","",COUNTIF(Table1[h_id],Table1[[#This Row],[h_id]]))</f>
        <v>4</v>
      </c>
      <c r="X21" s="93">
        <f>IF(Table1[Item Description]="","",Table1[[#This Row],[Qty]]*Table1[[#This Row],[Unit Price]])</f>
        <v>1605600</v>
      </c>
      <c r="Y21" s="93">
        <f>IF(Table1[Item Description]="","",Table1[[#This Row],[h_hargasebelumdiskon]]*Table1[[#This Row],[Disc 1]])</f>
        <v>208728</v>
      </c>
      <c r="Z21" s="93">
        <f>IF(Table1[Item Description]="","",Table1[[#This Row],[h_hargasebelumdiskon]]-Table1[[#This Row],[h_diskon]])</f>
        <v>1396872</v>
      </c>
      <c r="AA21" s="93" t="str">
        <f>IF(Table1[//]="","",SUMIF(Table1[h_id],Table1[h_id],Table1[h_hargasetelahdiskon]))</f>
        <v/>
      </c>
      <c r="AB21" s="93"/>
      <c r="AC21" s="93" t="str">
        <f>Table1[[#This Row],[Item Description]]&amp;Table1[[#This Row],[Unit]]&amp;Table1[[#This Row],[Unit Price]]</f>
        <v>CRAYON / OIL PASTEL JOYKO OP-55S PP CASE SEA WORLDPCS66900</v>
      </c>
    </row>
    <row r="22" spans="1:29" x14ac:dyDescent="0.25">
      <c r="A22" s="92" t="str">
        <f>IF(Table1[No. Invoice :]="","",ROW())</f>
        <v/>
      </c>
      <c r="B22" s="95" t="str">
        <f>IF(Table1[h_Kode Sales :_1]="","",B$1+COUNT(B$2:B21))</f>
        <v/>
      </c>
      <c r="G22" s="92" t="str">
        <f>IF(Table1[[#This Row],[h_No. Invoice :]]="","",CONCATENATE("AM"," ",Table1[[#This Row],[h_No. Invoice :]]))</f>
        <v/>
      </c>
      <c r="H22" s="92" t="str">
        <f>CONCATENATE(UPPER(Table1[[#This Row],[h_Kode Sales :_1]])," ",Table1[[#This Row],[h_Kode Sales :_2]])</f>
        <v xml:space="preserve"> </v>
      </c>
      <c r="I22" s="92" t="str">
        <f>IF(Table1[[#This Row],[h_toko]]="","",INDEX(Table2[e],IF(Table1[[#This Row],[h_toko]]="","",MATCH(Table1[[#This Row],[h_toko]],Table2[a],0)),))</f>
        <v/>
      </c>
      <c r="N22" s="92" t="str">
        <f>IF(Table1[[#This Row],[h_Item Description]]="","",INDEX([1]!db[NB PAJAK],MATCH(Table1[[#This Row],[h_Item Description]],[1]!db[kode],0)))</f>
        <v/>
      </c>
      <c r="P22" s="93"/>
      <c r="Q22" s="94"/>
      <c r="S22" s="93" t="str">
        <f>Table1[[#This Row],[h_hargasetelahdiskon]]</f>
        <v/>
      </c>
      <c r="T22" s="92"/>
      <c r="V22" s="92" t="str">
        <f>IF(Table1[[#This Row],[Item Description]]="","",IF(Table1[[#This Row],[//]]="",V21,Table1[[#This Row],[//]]))</f>
        <v/>
      </c>
      <c r="W22" s="92" t="str">
        <f>IF(Table1[[#This Row],[h_id]]="","",COUNTIF(Table1[h_id],Table1[[#This Row],[h_id]]))</f>
        <v/>
      </c>
      <c r="X22" s="93" t="str">
        <f>IF(Table1[Item Description]="","",Table1[[#This Row],[Qty]]*Table1[[#This Row],[Unit Price]])</f>
        <v/>
      </c>
      <c r="Y22" s="93" t="str">
        <f>IF(Table1[Item Description]="","",Table1[[#This Row],[h_hargasebelumdiskon]]*Table1[[#This Row],[Disc 1]])</f>
        <v/>
      </c>
      <c r="Z22" s="93" t="str">
        <f>IF(Table1[Item Description]="","",Table1[[#This Row],[h_hargasebelumdiskon]]-Table1[[#This Row],[h_diskon]])</f>
        <v/>
      </c>
      <c r="AA22" s="93" t="str">
        <f>IF(Table1[//]="","",SUMIF(Table1[h_id],Table1[h_id],Table1[h_hargasetelahdiskon]))</f>
        <v/>
      </c>
      <c r="AB22" s="93"/>
      <c r="AC22" s="93" t="str">
        <f>Table1[[#This Row],[Item Description]]&amp;Table1[[#This Row],[Unit]]&amp;Table1[[#This Row],[Unit Price]]</f>
        <v/>
      </c>
    </row>
    <row r="23" spans="1:29" x14ac:dyDescent="0.25">
      <c r="A23" s="92">
        <f>IF(Table1[No. Invoice :]="","",ROW())</f>
        <v>23</v>
      </c>
      <c r="B23" s="95">
        <f>IF(Table1[h_Kode Sales :_1]="","",B$1+COUNT(B$2:B22))</f>
        <v>23010005</v>
      </c>
      <c r="C23" s="98">
        <v>44931</v>
      </c>
      <c r="D23" s="92" t="s">
        <v>129</v>
      </c>
      <c r="E23" s="97" t="s">
        <v>152</v>
      </c>
      <c r="F23" s="92" t="s">
        <v>153</v>
      </c>
      <c r="G23" s="92" t="str">
        <f>IF(Table1[[#This Row],[h_No. Invoice :]]="","",CONCATENATE("AM"," ",Table1[[#This Row],[h_No. Invoice :]]))</f>
        <v>AM 23010005</v>
      </c>
      <c r="H23" s="92" t="str">
        <f>CONCATENATE(UPPER(Table1[[#This Row],[h_Kode Sales :_1]])," ",Table1[[#This Row],[h_Kode Sales :_2]])</f>
        <v>KO 2859</v>
      </c>
      <c r="I23" s="92" t="str">
        <f>IF(Table1[[#This Row],[h_toko]]="","",INDEX(Table2[e],IF(Table1[[#This Row],[h_toko]]="","",MATCH(Table1[[#This Row],[h_toko]],Table2[a],0)),))</f>
        <v>CV SUPER FANCY NUSANTARA KARANGJATI</v>
      </c>
      <c r="J23" s="92">
        <v>144</v>
      </c>
      <c r="K23" s="92" t="s">
        <v>125</v>
      </c>
      <c r="M23" s="92" t="s">
        <v>190</v>
      </c>
      <c r="N23" s="92" t="e">
        <f>IF(Table1[[#This Row],[h_Item Description]]="","",INDEX([1]!db[NB PAJAK],MATCH(Table1[[#This Row],[h_Item Description]],[1]!db[kode],0)))</f>
        <v>#N/A</v>
      </c>
      <c r="O23" s="92" t="s">
        <v>92</v>
      </c>
      <c r="P23" s="93">
        <v>4100</v>
      </c>
      <c r="Q23" s="94">
        <v>0.14499999999999999</v>
      </c>
      <c r="S23" s="93">
        <f>Table1[[#This Row],[h_hargasetelahdiskon]]</f>
        <v>504792</v>
      </c>
      <c r="T23" s="92" t="s">
        <v>156</v>
      </c>
      <c r="V23" s="92">
        <f>IF(Table1[[#This Row],[Item Description]]="","",IF(Table1[[#This Row],[//]]="",V22,Table1[[#This Row],[//]]))</f>
        <v>23</v>
      </c>
      <c r="W23" s="92">
        <f>IF(Table1[[#This Row],[h_id]]="","",COUNTIF(Table1[h_id],Table1[[#This Row],[h_id]]))</f>
        <v>4</v>
      </c>
      <c r="X23" s="93">
        <f>IF(Table1[Item Description]="","",Table1[[#This Row],[Qty]]*Table1[[#This Row],[Unit Price]])</f>
        <v>590400</v>
      </c>
      <c r="Y23" s="93">
        <f>IF(Table1[Item Description]="","",Table1[[#This Row],[h_hargasebelumdiskon]]*Table1[[#This Row],[Disc 1]])</f>
        <v>85608</v>
      </c>
      <c r="Z23" s="93">
        <f>IF(Table1[Item Description]="","",Table1[[#This Row],[h_hargasebelumdiskon]]-Table1[[#This Row],[h_diskon]])</f>
        <v>504792</v>
      </c>
      <c r="AA23" s="93">
        <f>IF(Table1[//]="","",SUMIF(Table1[h_id],Table1[h_id],Table1[h_hargasetelahdiskon]))</f>
        <v>2034558</v>
      </c>
      <c r="AB23" s="93"/>
      <c r="AC23" s="93" t="str">
        <f>Table1[[#This Row],[Item Description]]&amp;Table1[[#This Row],[Unit]]&amp;Table1[[#This Row],[Unit Price]]</f>
        <v>STAND PEN SPIRAL KENKO STP-300SGPCS4100</v>
      </c>
    </row>
    <row r="24" spans="1:29" x14ac:dyDescent="0.25">
      <c r="A24" s="92" t="str">
        <f>IF(Table1[No. Invoice :]="","",ROW())</f>
        <v/>
      </c>
      <c r="B24" s="95" t="str">
        <f>IF(Table1[h_Kode Sales :_1]="","",B$1+COUNT(B$2:B23))</f>
        <v/>
      </c>
      <c r="G24" s="92" t="str">
        <f>IF(Table1[[#This Row],[h_No. Invoice :]]="","",CONCATENATE("AM"," ",Table1[[#This Row],[h_No. Invoice :]]))</f>
        <v/>
      </c>
      <c r="H24" s="92" t="str">
        <f>CONCATENATE(UPPER(Table1[[#This Row],[h_Kode Sales :_1]])," ",Table1[[#This Row],[h_Kode Sales :_2]])</f>
        <v xml:space="preserve"> </v>
      </c>
      <c r="I24" s="92" t="str">
        <f>IF(Table1[[#This Row],[h_toko]]="","",INDEX(Table2[e],IF(Table1[[#This Row],[h_toko]]="","",MATCH(Table1[[#This Row],[h_toko]],Table2[a],0)),))</f>
        <v/>
      </c>
      <c r="J24" s="92">
        <v>192</v>
      </c>
      <c r="K24" s="92" t="s">
        <v>125</v>
      </c>
      <c r="M24" s="92" t="s">
        <v>191</v>
      </c>
      <c r="N24" s="92" t="str">
        <f>IF(Table1[[#This Row],[h_Item Description]]="","",INDEX([1]!db[NB PAJAK],MATCH(Table1[[#This Row],[h_Item Description]],[1]!db[kode],0)))</f>
        <v>PENSIL WARNA KENKO CP-12HALF CLASSIC (PENDEK)</v>
      </c>
      <c r="O24" s="92" t="s">
        <v>93</v>
      </c>
      <c r="P24" s="93">
        <v>6600</v>
      </c>
      <c r="Q24" s="94">
        <v>0.14499999999999999</v>
      </c>
      <c r="S24" s="93">
        <f>Table1[[#This Row],[h_hargasetelahdiskon]]</f>
        <v>1083456</v>
      </c>
      <c r="T24" s="92"/>
      <c r="V24" s="92">
        <f>IF(Table1[[#This Row],[Item Description]]="","",IF(Table1[[#This Row],[//]]="",V23,Table1[[#This Row],[//]]))</f>
        <v>23</v>
      </c>
      <c r="W24" s="92">
        <f>IF(Table1[[#This Row],[h_id]]="","",COUNTIF(Table1[h_id],Table1[[#This Row],[h_id]]))</f>
        <v>4</v>
      </c>
      <c r="X24" s="93">
        <f>IF(Table1[Item Description]="","",Table1[[#This Row],[Qty]]*Table1[[#This Row],[Unit Price]])</f>
        <v>1267200</v>
      </c>
      <c r="Y24" s="93">
        <f>IF(Table1[Item Description]="","",Table1[[#This Row],[h_hargasebelumdiskon]]*Table1[[#This Row],[Disc 1]])</f>
        <v>183744</v>
      </c>
      <c r="Z24" s="93">
        <f>IF(Table1[Item Description]="","",Table1[[#This Row],[h_hargasebelumdiskon]]-Table1[[#This Row],[h_diskon]])</f>
        <v>1083456</v>
      </c>
      <c r="AA24" s="93" t="str">
        <f>IF(Table1[//]="","",SUMIF(Table1[h_id],Table1[h_id],Table1[h_hargasetelahdiskon]))</f>
        <v/>
      </c>
      <c r="AB24" s="93"/>
      <c r="AC24" s="93" t="str">
        <f>Table1[[#This Row],[Item Description]]&amp;Table1[[#This Row],[Unit]]&amp;Table1[[#This Row],[Unit Price]]</f>
        <v>PENSIL WARNA KENKO CP-12HALF CLASSIC (PENDEK)PCS6600</v>
      </c>
    </row>
    <row r="25" spans="1:29" x14ac:dyDescent="0.25">
      <c r="A25" s="92" t="str">
        <f>IF(Table1[No. Invoice :]="","",ROW())</f>
        <v/>
      </c>
      <c r="B25" s="95" t="str">
        <f>IF(Table1[h_Kode Sales :_1]="","",B$1+COUNT(B$2:B24))</f>
        <v/>
      </c>
      <c r="G25" s="92" t="str">
        <f>IF(Table1[[#This Row],[h_No. Invoice :]]="","",CONCATENATE("AM"," ",Table1[[#This Row],[h_No. Invoice :]]))</f>
        <v/>
      </c>
      <c r="H25" s="92" t="str">
        <f>CONCATENATE(UPPER(Table1[[#This Row],[h_Kode Sales :_1]])," ",Table1[[#This Row],[h_Kode Sales :_2]])</f>
        <v xml:space="preserve"> </v>
      </c>
      <c r="I25" s="92" t="str">
        <f>IF(Table1[[#This Row],[h_toko]]="","",INDEX(Table2[e],IF(Table1[[#This Row],[h_toko]]="","",MATCH(Table1[[#This Row],[h_toko]],Table2[a],0)),))</f>
        <v/>
      </c>
      <c r="J25" s="92">
        <v>36</v>
      </c>
      <c r="K25" s="92" t="s">
        <v>125</v>
      </c>
      <c r="M25" s="92" t="s">
        <v>154</v>
      </c>
      <c r="N25" s="92" t="str">
        <f>IF(Table1[[#This Row],[h_Item Description]]="","",INDEX([1]!db[NB PAJAK],MATCH(Table1[[#This Row],[h_Item Description]],[1]!db[kode],0)))</f>
        <v>STAMP PLATE DATER KENKO S-68 (Cap Lunas)</v>
      </c>
      <c r="O25" s="92" t="s">
        <v>76</v>
      </c>
      <c r="P25" s="93">
        <v>8300</v>
      </c>
      <c r="Q25" s="94">
        <v>0.14499999999999999</v>
      </c>
      <c r="S25" s="93">
        <f>Table1[[#This Row],[h_hargasetelahdiskon]]</f>
        <v>255474</v>
      </c>
      <c r="T25" s="92"/>
      <c r="V25" s="92">
        <f>IF(Table1[[#This Row],[Item Description]]="","",IF(Table1[[#This Row],[//]]="",V24,Table1[[#This Row],[//]]))</f>
        <v>23</v>
      </c>
      <c r="W25" s="92">
        <f>IF(Table1[[#This Row],[h_id]]="","",COUNTIF(Table1[h_id],Table1[[#This Row],[h_id]]))</f>
        <v>4</v>
      </c>
      <c r="X25" s="93">
        <f>IF(Table1[Item Description]="","",Table1[[#This Row],[Qty]]*Table1[[#This Row],[Unit Price]])</f>
        <v>298800</v>
      </c>
      <c r="Y25" s="93">
        <f>IF(Table1[Item Description]="","",Table1[[#This Row],[h_hargasebelumdiskon]]*Table1[[#This Row],[Disc 1]])</f>
        <v>43326</v>
      </c>
      <c r="Z25" s="93">
        <f>IF(Table1[Item Description]="","",Table1[[#This Row],[h_hargasebelumdiskon]]-Table1[[#This Row],[h_diskon]])</f>
        <v>255474</v>
      </c>
      <c r="AA25" s="93" t="str">
        <f>IF(Table1[//]="","",SUMIF(Table1[h_id],Table1[h_id],Table1[h_hargasetelahdiskon]))</f>
        <v/>
      </c>
      <c r="AB25" s="93"/>
      <c r="AC25" s="93" t="str">
        <f>Table1[[#This Row],[Item Description]]&amp;Table1[[#This Row],[Unit]]&amp;Table1[[#This Row],[Unit Price]]</f>
        <v>STAMP PLATE DATER KENKO S-68 (Cap Lunas)PCS8300</v>
      </c>
    </row>
    <row r="26" spans="1:29" x14ac:dyDescent="0.25">
      <c r="A26" s="92" t="str">
        <f>IF(Table1[No. Invoice :]="","",ROW())</f>
        <v/>
      </c>
      <c r="B26" s="95" t="str">
        <f>IF(Table1[h_Kode Sales :_1]="","",B$1+COUNT(B$2:B25))</f>
        <v/>
      </c>
      <c r="G26" s="92" t="str">
        <f>IF(Table1[[#This Row],[h_No. Invoice :]]="","",CONCATENATE("AM"," ",Table1[[#This Row],[h_No. Invoice :]]))</f>
        <v/>
      </c>
      <c r="H26" s="92" t="str">
        <f>CONCATENATE(UPPER(Table1[[#This Row],[h_Kode Sales :_1]])," ",Table1[[#This Row],[h_Kode Sales :_2]])</f>
        <v xml:space="preserve"> </v>
      </c>
      <c r="I26" s="92" t="str">
        <f>IF(Table1[[#This Row],[h_toko]]="","",INDEX(Table2[e],IF(Table1[[#This Row],[h_toko]]="","",MATCH(Table1[[#This Row],[h_toko]],Table2[a],0)),))</f>
        <v/>
      </c>
      <c r="J26" s="92">
        <v>36</v>
      </c>
      <c r="K26" s="92" t="s">
        <v>125</v>
      </c>
      <c r="M26" s="92" t="s">
        <v>155</v>
      </c>
      <c r="N26" s="92" t="str">
        <f>IF(Table1[[#This Row],[h_Item Description]]="","",INDEX([1]!db[NB PAJAK],MATCH(Table1[[#This Row],[h_Item Description]],[1]!db[kode],0)))</f>
        <v>DATE STAMP KENKO D-4 (Cap Tanggal 4 Mm)</v>
      </c>
      <c r="O26" s="92" t="s">
        <v>77</v>
      </c>
      <c r="P26" s="93">
        <v>6200</v>
      </c>
      <c r="Q26" s="94">
        <v>0.14499999999999999</v>
      </c>
      <c r="S26" s="93">
        <f>Table1[[#This Row],[h_hargasetelahdiskon]]</f>
        <v>190836</v>
      </c>
      <c r="T26" s="92"/>
      <c r="V26" s="92">
        <f>IF(Table1[[#This Row],[Item Description]]="","",IF(Table1[[#This Row],[//]]="",V25,Table1[[#This Row],[//]]))</f>
        <v>23</v>
      </c>
      <c r="W26" s="92">
        <f>IF(Table1[[#This Row],[h_id]]="","",COUNTIF(Table1[h_id],Table1[[#This Row],[h_id]]))</f>
        <v>4</v>
      </c>
      <c r="X26" s="93">
        <f>IF(Table1[Item Description]="","",Table1[[#This Row],[Qty]]*Table1[[#This Row],[Unit Price]])</f>
        <v>223200</v>
      </c>
      <c r="Y26" s="93">
        <f>IF(Table1[Item Description]="","",Table1[[#This Row],[h_hargasebelumdiskon]]*Table1[[#This Row],[Disc 1]])</f>
        <v>32363.999999999996</v>
      </c>
      <c r="Z26" s="93">
        <f>IF(Table1[Item Description]="","",Table1[[#This Row],[h_hargasebelumdiskon]]-Table1[[#This Row],[h_diskon]])</f>
        <v>190836</v>
      </c>
      <c r="AA26" s="93" t="str">
        <f>IF(Table1[//]="","",SUMIF(Table1[h_id],Table1[h_id],Table1[h_hargasetelahdiskon]))</f>
        <v/>
      </c>
      <c r="AB26" s="93"/>
      <c r="AC26" s="93" t="str">
        <f>Table1[[#This Row],[Item Description]]&amp;Table1[[#This Row],[Unit]]&amp;Table1[[#This Row],[Unit Price]]</f>
        <v>DATE STAMP KENKO D-4 (Cap Tanggal 4 Mm)PCS6200</v>
      </c>
    </row>
    <row r="27" spans="1:29" x14ac:dyDescent="0.25">
      <c r="A27" s="92" t="str">
        <f>IF(Table1[No. Invoice :]="","",ROW())</f>
        <v/>
      </c>
      <c r="B27" s="95" t="str">
        <f>IF(Table1[h_Kode Sales :_1]="","",B$1+COUNT(B$2:B26))</f>
        <v/>
      </c>
      <c r="G27" s="92" t="str">
        <f>IF(Table1[[#This Row],[h_No. Invoice :]]="","",CONCATENATE("AM"," ",Table1[[#This Row],[h_No. Invoice :]]))</f>
        <v/>
      </c>
      <c r="H27" s="92" t="str">
        <f>CONCATENATE(UPPER(Table1[[#This Row],[h_Kode Sales :_1]])," ",Table1[[#This Row],[h_Kode Sales :_2]])</f>
        <v xml:space="preserve"> </v>
      </c>
      <c r="I27" s="92" t="str">
        <f>IF(Table1[[#This Row],[h_toko]]="","",INDEX(Table2[e],IF(Table1[[#This Row],[h_toko]]="","",MATCH(Table1[[#This Row],[h_toko]],Table2[a],0)),))</f>
        <v/>
      </c>
      <c r="N27" s="92" t="str">
        <f>IF(Table1[[#This Row],[h_Item Description]]="","",INDEX([1]!db[NB PAJAK],MATCH(Table1[[#This Row],[h_Item Description]],[1]!db[kode],0)))</f>
        <v/>
      </c>
      <c r="P27" s="93"/>
      <c r="Q27" s="94"/>
      <c r="S27" s="93" t="str">
        <f>Table1[[#This Row],[h_hargasetelahdiskon]]</f>
        <v/>
      </c>
      <c r="T27" s="92"/>
      <c r="V27" s="92" t="str">
        <f>IF(Table1[[#This Row],[Item Description]]="","",IF(Table1[[#This Row],[//]]="",V26,Table1[[#This Row],[//]]))</f>
        <v/>
      </c>
      <c r="W27" s="92" t="str">
        <f>IF(Table1[[#This Row],[h_id]]="","",COUNTIF(Table1[h_id],Table1[[#This Row],[h_id]]))</f>
        <v/>
      </c>
      <c r="X27" s="93" t="str">
        <f>IF(Table1[Item Description]="","",Table1[[#This Row],[Qty]]*Table1[[#This Row],[Unit Price]])</f>
        <v/>
      </c>
      <c r="Y27" s="93" t="str">
        <f>IF(Table1[Item Description]="","",Table1[[#This Row],[h_hargasebelumdiskon]]*Table1[[#This Row],[Disc 1]])</f>
        <v/>
      </c>
      <c r="Z27" s="93" t="str">
        <f>IF(Table1[Item Description]="","",Table1[[#This Row],[h_hargasebelumdiskon]]-Table1[[#This Row],[h_diskon]])</f>
        <v/>
      </c>
      <c r="AA27" s="93" t="str">
        <f>IF(Table1[//]="","",SUMIF(Table1[h_id],Table1[h_id],Table1[h_hargasetelahdiskon]))</f>
        <v/>
      </c>
      <c r="AB27" s="93"/>
      <c r="AC27" s="93" t="str">
        <f>Table1[[#This Row],[Item Description]]&amp;Table1[[#This Row],[Unit]]&amp;Table1[[#This Row],[Unit Price]]</f>
        <v/>
      </c>
    </row>
    <row r="28" spans="1:29" x14ac:dyDescent="0.25">
      <c r="A28" s="92">
        <f>IF(Table1[No. Invoice :]="","",ROW())</f>
        <v>28</v>
      </c>
      <c r="B28" s="95">
        <f>IF(Table1[h_Kode Sales :_1]="","",B$1+COUNT(B$2:B27))</f>
        <v>23010006</v>
      </c>
      <c r="C28" s="98">
        <v>44931</v>
      </c>
      <c r="D28" s="92" t="s">
        <v>129</v>
      </c>
      <c r="E28" s="97" t="s">
        <v>157</v>
      </c>
      <c r="F28" s="92" t="s">
        <v>124</v>
      </c>
      <c r="G28" s="92" t="str">
        <f>IF(Table1[[#This Row],[h_No. Invoice :]]="","",CONCATENATE("AM"," ",Table1[[#This Row],[h_No. Invoice :]]))</f>
        <v>AM 23010006</v>
      </c>
      <c r="H28" s="92" t="str">
        <f>CONCATENATE(UPPER(Table1[[#This Row],[h_Kode Sales :_1]])," ",Table1[[#This Row],[h_Kode Sales :_2]])</f>
        <v>KO 0561</v>
      </c>
      <c r="I28" s="92" t="str">
        <f>IF(Table1[[#This Row],[h_toko]]="","",INDEX(Table2[e],IF(Table1[[#This Row],[h_toko]]="","",MATCH(Table1[[#This Row],[h_toko]],Table2[a],0)),))</f>
        <v>CV PELITA JAYA (ANUGERAH SEJAHTERA) PURWOKERTO</v>
      </c>
      <c r="J28" s="92">
        <v>48</v>
      </c>
      <c r="K28" s="92" t="s">
        <v>113</v>
      </c>
      <c r="L28" s="92">
        <v>1</v>
      </c>
      <c r="M28" s="92" t="s">
        <v>191</v>
      </c>
      <c r="N28" s="92" t="str">
        <f>IF(Table1[[#This Row],[h_Item Description]]="","",INDEX([1]!db[NB PAJAK],MATCH(Table1[[#This Row],[h_Item Description]],[1]!db[kode],0)))</f>
        <v>PENSIL WARNA KENKO CP-12HALF CLASSIC (PENDEK)</v>
      </c>
      <c r="O28" s="92" t="s">
        <v>93</v>
      </c>
      <c r="P28" s="93">
        <v>79200</v>
      </c>
      <c r="Q28" s="94">
        <v>0.13500000000000001</v>
      </c>
      <c r="S28" s="93">
        <f>Table1[[#This Row],[h_hargasetelahdiskon]]</f>
        <v>3288384</v>
      </c>
      <c r="T28" s="92" t="s">
        <v>151</v>
      </c>
      <c r="V28" s="92">
        <f>IF(Table1[[#This Row],[Item Description]]="","",IF(Table1[[#This Row],[//]]="",V27,Table1[[#This Row],[//]]))</f>
        <v>28</v>
      </c>
      <c r="W28" s="92">
        <f>IF(Table1[[#This Row],[h_id]]="","",COUNTIF(Table1[h_id],Table1[[#This Row],[h_id]]))</f>
        <v>2</v>
      </c>
      <c r="X28" s="93">
        <f>IF(Table1[Item Description]="","",Table1[[#This Row],[Qty]]*Table1[[#This Row],[Unit Price]])</f>
        <v>3801600</v>
      </c>
      <c r="Y28" s="93">
        <f>IF(Table1[Item Description]="","",Table1[[#This Row],[h_hargasebelumdiskon]]*Table1[[#This Row],[Disc 1]])</f>
        <v>513216.00000000006</v>
      </c>
      <c r="Z28" s="93">
        <f>IF(Table1[Item Description]="","",Table1[[#This Row],[h_hargasebelumdiskon]]-Table1[[#This Row],[h_diskon]])</f>
        <v>3288384</v>
      </c>
      <c r="AA28" s="93">
        <f>IF(Table1[//]="","",SUMIF(Table1[h_id],Table1[h_id],Table1[h_hargasetelahdiskon]))</f>
        <v>8445168</v>
      </c>
      <c r="AB28" s="93"/>
      <c r="AC28" s="93" t="str">
        <f>Table1[[#This Row],[Item Description]]&amp;Table1[[#This Row],[Unit]]&amp;Table1[[#This Row],[Unit Price]]</f>
        <v>PENSIL WARNA KENKO CP-12HALF CLASSIC (PENDEK)LSN79200</v>
      </c>
    </row>
    <row r="29" spans="1:29" x14ac:dyDescent="0.25">
      <c r="A29" s="92" t="str">
        <f>IF(Table1[No. Invoice :]="","",ROW())</f>
        <v/>
      </c>
      <c r="B29" s="95" t="str">
        <f>IF(Table1[h_Kode Sales :_1]="","",B$1+COUNT(B$2:B28))</f>
        <v/>
      </c>
      <c r="G29" s="92" t="str">
        <f>IF(Table1[[#This Row],[h_No. Invoice :]]="","",CONCATENATE("AM"," ",Table1[[#This Row],[h_No. Invoice :]]))</f>
        <v/>
      </c>
      <c r="H29" s="92" t="str">
        <f>CONCATENATE(UPPER(Table1[[#This Row],[h_Kode Sales :_1]])," ",Table1[[#This Row],[h_Kode Sales :_2]])</f>
        <v xml:space="preserve"> </v>
      </c>
      <c r="I29" s="92" t="str">
        <f>IF(Table1[[#This Row],[h_toko]]="","",INDEX(Table2[e],IF(Table1[[#This Row],[h_toko]]="","",MATCH(Table1[[#This Row],[h_toko]],Table2[a],0)),))</f>
        <v/>
      </c>
      <c r="J29" s="92">
        <v>48</v>
      </c>
      <c r="K29" s="92" t="s">
        <v>113</v>
      </c>
      <c r="L29" s="92">
        <v>2</v>
      </c>
      <c r="M29" s="92" t="s">
        <v>193</v>
      </c>
      <c r="N29" s="92" t="e">
        <f>IF(Table1[[#This Row],[h_Item Description]]="","",INDEX([1]!db[NB PAJAK],MATCH(Table1[[#This Row],[h_Item Description]],[1]!db[kode],0)))</f>
        <v>#N/A</v>
      </c>
      <c r="O29" s="92" t="s">
        <v>158</v>
      </c>
      <c r="P29" s="93">
        <v>124200</v>
      </c>
      <c r="Q29" s="94">
        <v>0.13500000000000001</v>
      </c>
      <c r="S29" s="93">
        <f>Table1[[#This Row],[h_hargasetelahdiskon]]</f>
        <v>5156784</v>
      </c>
      <c r="T29" s="92"/>
      <c r="V29" s="92">
        <f>IF(Table1[[#This Row],[Item Description]]="","",IF(Table1[[#This Row],[//]]="",V28,Table1[[#This Row],[//]]))</f>
        <v>28</v>
      </c>
      <c r="W29" s="92">
        <f>IF(Table1[[#This Row],[h_id]]="","",COUNTIF(Table1[h_id],Table1[[#This Row],[h_id]]))</f>
        <v>2</v>
      </c>
      <c r="X29" s="93">
        <f>IF(Table1[Item Description]="","",Table1[[#This Row],[Qty]]*Table1[[#This Row],[Unit Price]])</f>
        <v>5961600</v>
      </c>
      <c r="Y29" s="93">
        <f>IF(Table1[Item Description]="","",Table1[[#This Row],[h_hargasebelumdiskon]]*Table1[[#This Row],[Disc 1]])</f>
        <v>804816</v>
      </c>
      <c r="Z29" s="93">
        <f>IF(Table1[Item Description]="","",Table1[[#This Row],[h_hargasebelumdiskon]]-Table1[[#This Row],[h_diskon]])</f>
        <v>5156784</v>
      </c>
      <c r="AA29" s="93" t="str">
        <f>IF(Table1[//]="","",SUMIF(Table1[h_id],Table1[h_id],Table1[h_hargasetelahdiskon]))</f>
        <v/>
      </c>
      <c r="AB29" s="93"/>
      <c r="AC29" s="93" t="str">
        <f>Table1[[#This Row],[Item Description]]&amp;Table1[[#This Row],[Unit]]&amp;Table1[[#This Row],[Unit Price]]</f>
        <v>PENSIL WARNA KENKO CP-12F CLASSIC (PANJANG)LSN124200</v>
      </c>
    </row>
    <row r="30" spans="1:29" x14ac:dyDescent="0.25">
      <c r="A30" s="92" t="str">
        <f>IF(Table1[No. Invoice :]="","",ROW())</f>
        <v/>
      </c>
      <c r="B30" s="95" t="str">
        <f>IF(Table1[h_Kode Sales :_1]="","",B$1+COUNT(B$2:B29))</f>
        <v/>
      </c>
      <c r="G30" s="92" t="str">
        <f>IF(Table1[[#This Row],[h_No. Invoice :]]="","",CONCATENATE("AM"," ",Table1[[#This Row],[h_No. Invoice :]]))</f>
        <v/>
      </c>
      <c r="H30" s="92" t="str">
        <f>CONCATENATE(UPPER(Table1[[#This Row],[h_Kode Sales :_1]])," ",Table1[[#This Row],[h_Kode Sales :_2]])</f>
        <v xml:space="preserve"> </v>
      </c>
      <c r="I30" s="92" t="str">
        <f>IF(Table1[[#This Row],[h_toko]]="","",INDEX(Table2[e],IF(Table1[[#This Row],[h_toko]]="","",MATCH(Table1[[#This Row],[h_toko]],Table2[a],0)),))</f>
        <v/>
      </c>
      <c r="N30" s="92" t="str">
        <f>IF(Table1[[#This Row],[h_Item Description]]="","",INDEX([1]!db[NB PAJAK],MATCH(Table1[[#This Row],[h_Item Description]],[1]!db[kode],0)))</f>
        <v/>
      </c>
      <c r="P30" s="93"/>
      <c r="Q30" s="94"/>
      <c r="S30" s="93" t="str">
        <f>Table1[[#This Row],[h_hargasetelahdiskon]]</f>
        <v/>
      </c>
      <c r="T30" s="92"/>
      <c r="V30" s="92" t="str">
        <f>IF(Table1[[#This Row],[Item Description]]="","",IF(Table1[[#This Row],[//]]="",V29,Table1[[#This Row],[//]]))</f>
        <v/>
      </c>
      <c r="W30" s="92" t="str">
        <f>IF(Table1[[#This Row],[h_id]]="","",COUNTIF(Table1[h_id],Table1[[#This Row],[h_id]]))</f>
        <v/>
      </c>
      <c r="X30" s="93" t="str">
        <f>IF(Table1[Item Description]="","",Table1[[#This Row],[Qty]]*Table1[[#This Row],[Unit Price]])</f>
        <v/>
      </c>
      <c r="Y30" s="93" t="str">
        <f>IF(Table1[Item Description]="","",Table1[[#This Row],[h_hargasebelumdiskon]]*Table1[[#This Row],[Disc 1]])</f>
        <v/>
      </c>
      <c r="Z30" s="93" t="str">
        <f>IF(Table1[Item Description]="","",Table1[[#This Row],[h_hargasebelumdiskon]]-Table1[[#This Row],[h_diskon]])</f>
        <v/>
      </c>
      <c r="AA30" s="93" t="str">
        <f>IF(Table1[//]="","",SUMIF(Table1[h_id],Table1[h_id],Table1[h_hargasetelahdiskon]))</f>
        <v/>
      </c>
      <c r="AB30" s="93"/>
      <c r="AC30" s="93" t="str">
        <f>Table1[[#This Row],[Item Description]]&amp;Table1[[#This Row],[Unit]]&amp;Table1[[#This Row],[Unit Price]]</f>
        <v/>
      </c>
    </row>
    <row r="31" spans="1:29" x14ac:dyDescent="0.25">
      <c r="A31" s="92">
        <f>IF(Table1[No. Invoice :]="","",ROW())</f>
        <v>31</v>
      </c>
      <c r="B31" s="95">
        <f>IF(Table1[h_Kode Sales :_1]="","",B$1+COUNT(B$2:B30))</f>
        <v>23010007</v>
      </c>
      <c r="C31" s="98">
        <v>44933</v>
      </c>
      <c r="D31" s="92" t="s">
        <v>129</v>
      </c>
      <c r="E31" s="97" t="s">
        <v>159</v>
      </c>
      <c r="F31" s="92" t="s">
        <v>160</v>
      </c>
      <c r="G31" s="92" t="str">
        <f>IF(Table1[[#This Row],[h_No. Invoice :]]="","",CONCATENATE("AM"," ",Table1[[#This Row],[h_No. Invoice :]]))</f>
        <v>AM 23010007</v>
      </c>
      <c r="H31" s="92" t="str">
        <f>CONCATENATE(UPPER(Table1[[#This Row],[h_Kode Sales :_1]])," ",Table1[[#This Row],[h_Kode Sales :_2]])</f>
        <v>KO 0532</v>
      </c>
      <c r="I31" s="92" t="str">
        <f>IF(Table1[[#This Row],[h_toko]]="","",INDEX(Table2[e],IF(Table1[[#This Row],[h_toko]]="","",MATCH(Table1[[#This Row],[h_toko]],Table2[a],0)),))</f>
        <v>SANTOSO BUDIONO (  ARMADA  ) PURWOKERTO</v>
      </c>
      <c r="J31" s="92">
        <v>4</v>
      </c>
      <c r="K31" s="92" t="s">
        <v>113</v>
      </c>
      <c r="M31" s="92" t="s">
        <v>161</v>
      </c>
      <c r="N31" s="92" t="str">
        <f>IF(Table1[[#This Row],[h_Item Description]]="","",INDEX([1]!db[NB PAJAK],MATCH(Table1[[#This Row],[h_Item Description]],[1]!db[kode],0)))</f>
        <v>STAMP PLATE NUMBER KENKO N-38 (Cap Nomer)</v>
      </c>
      <c r="O31" s="92" t="s">
        <v>75</v>
      </c>
      <c r="P31" s="93">
        <v>84000</v>
      </c>
      <c r="Q31" s="94">
        <v>0.125</v>
      </c>
      <c r="S31" s="93">
        <f>Table1[[#This Row],[h_hargasetelahdiskon]]</f>
        <v>294000</v>
      </c>
      <c r="T31" s="92" t="s">
        <v>156</v>
      </c>
      <c r="V31" s="92">
        <f>IF(Table1[[#This Row],[Item Description]]="","",IF(Table1[[#This Row],[//]]="",V30,Table1[[#This Row],[//]]))</f>
        <v>31</v>
      </c>
      <c r="W31" s="92">
        <f>IF(Table1[[#This Row],[h_id]]="","",COUNTIF(Table1[h_id],Table1[[#This Row],[h_id]]))</f>
        <v>1</v>
      </c>
      <c r="X31" s="93">
        <f>IF(Table1[Item Description]="","",Table1[[#This Row],[Qty]]*Table1[[#This Row],[Unit Price]])</f>
        <v>336000</v>
      </c>
      <c r="Y31" s="93">
        <f>IF(Table1[Item Description]="","",Table1[[#This Row],[h_hargasebelumdiskon]]*Table1[[#This Row],[Disc 1]])</f>
        <v>42000</v>
      </c>
      <c r="Z31" s="93">
        <f>IF(Table1[Item Description]="","",Table1[[#This Row],[h_hargasebelumdiskon]]-Table1[[#This Row],[h_diskon]])</f>
        <v>294000</v>
      </c>
      <c r="AA31" s="93">
        <f>IF(Table1[//]="","",SUMIF(Table1[h_id],Table1[h_id],Table1[h_hargasetelahdiskon]))</f>
        <v>294000</v>
      </c>
      <c r="AB31" s="93"/>
      <c r="AC31" s="93" t="str">
        <f>Table1[[#This Row],[Item Description]]&amp;Table1[[#This Row],[Unit]]&amp;Table1[[#This Row],[Unit Price]]</f>
        <v>STAMP PLATE NUMBER KENKO N-38 (Cap Nomer)LSN84000</v>
      </c>
    </row>
    <row r="32" spans="1:29" x14ac:dyDescent="0.25">
      <c r="A32" s="92" t="str">
        <f>IF(Table1[No. Invoice :]="","",ROW())</f>
        <v/>
      </c>
      <c r="B32" s="95" t="str">
        <f>IF(Table1[h_Kode Sales :_1]="","",B$1+COUNT(B$2:B31))</f>
        <v/>
      </c>
      <c r="G32" s="92" t="str">
        <f>IF(Table1[[#This Row],[h_No. Invoice :]]="","",CONCATENATE("AM"," ",Table1[[#This Row],[h_No. Invoice :]]))</f>
        <v/>
      </c>
      <c r="H32" s="92" t="str">
        <f>CONCATENATE(UPPER(Table1[[#This Row],[h_Kode Sales :_1]])," ",Table1[[#This Row],[h_Kode Sales :_2]])</f>
        <v xml:space="preserve"> </v>
      </c>
      <c r="I32" s="92" t="str">
        <f>IF(Table1[[#This Row],[h_toko]]="","",INDEX(Table2[e],IF(Table1[[#This Row],[h_toko]]="","",MATCH(Table1[[#This Row],[h_toko]],Table2[a],0)),))</f>
        <v/>
      </c>
      <c r="N32" s="92" t="str">
        <f>IF(Table1[[#This Row],[h_Item Description]]="","",INDEX([1]!db[NB PAJAK],MATCH(Table1[[#This Row],[h_Item Description]],[1]!db[kode],0)))</f>
        <v/>
      </c>
      <c r="P32" s="93"/>
      <c r="Q32" s="94"/>
      <c r="S32" s="93" t="str">
        <f>Table1[[#This Row],[h_hargasetelahdiskon]]</f>
        <v/>
      </c>
      <c r="T32" s="92"/>
      <c r="V32" s="92" t="str">
        <f>IF(Table1[[#This Row],[Item Description]]="","",IF(Table1[[#This Row],[//]]="",V31,Table1[[#This Row],[//]]))</f>
        <v/>
      </c>
      <c r="W32" s="92" t="str">
        <f>IF(Table1[[#This Row],[h_id]]="","",COUNTIF(Table1[h_id],Table1[[#This Row],[h_id]]))</f>
        <v/>
      </c>
      <c r="X32" s="93" t="str">
        <f>IF(Table1[Item Description]="","",Table1[[#This Row],[Qty]]*Table1[[#This Row],[Unit Price]])</f>
        <v/>
      </c>
      <c r="Y32" s="93" t="str">
        <f>IF(Table1[Item Description]="","",Table1[[#This Row],[h_hargasebelumdiskon]]*Table1[[#This Row],[Disc 1]])</f>
        <v/>
      </c>
      <c r="Z32" s="93" t="str">
        <f>IF(Table1[Item Description]="","",Table1[[#This Row],[h_hargasebelumdiskon]]-Table1[[#This Row],[h_diskon]])</f>
        <v/>
      </c>
      <c r="AA32" s="93" t="str">
        <f>IF(Table1[//]="","",SUMIF(Table1[h_id],Table1[h_id],Table1[h_hargasetelahdiskon]))</f>
        <v/>
      </c>
      <c r="AB32" s="93"/>
      <c r="AC32" s="93" t="str">
        <f>Table1[[#This Row],[Item Description]]&amp;Table1[[#This Row],[Unit]]&amp;Table1[[#This Row],[Unit Price]]</f>
        <v/>
      </c>
    </row>
    <row r="33" spans="1:29" x14ac:dyDescent="0.25">
      <c r="A33" s="92">
        <f>IF(Table1[No. Invoice :]="","",ROW())</f>
        <v>33</v>
      </c>
      <c r="B33" s="95">
        <f>IF(Table1[h_Kode Sales :_1]="","",B$1+COUNT(B$2:B32))</f>
        <v>23010008</v>
      </c>
      <c r="C33" s="98">
        <v>44933</v>
      </c>
      <c r="D33" s="92" t="s">
        <v>129</v>
      </c>
      <c r="E33" s="97" t="s">
        <v>162</v>
      </c>
      <c r="F33" s="92" t="s">
        <v>124</v>
      </c>
      <c r="G33" s="92" t="str">
        <f>IF(Table1[[#This Row],[h_No. Invoice :]]="","",CONCATENATE("AM"," ",Table1[[#This Row],[h_No. Invoice :]]))</f>
        <v>AM 23010008</v>
      </c>
      <c r="H33" s="92" t="str">
        <f>CONCATENATE(UPPER(Table1[[#This Row],[h_Kode Sales :_1]])," ",Table1[[#This Row],[h_Kode Sales :_2]])</f>
        <v>KO 0533</v>
      </c>
      <c r="I33" s="92" t="str">
        <f>IF(Table1[[#This Row],[h_toko]]="","",INDEX(Table2[e],IF(Table1[[#This Row],[h_toko]]="","",MATCH(Table1[[#This Row],[h_toko]],Table2[a],0)),))</f>
        <v>CV PELITA JAYA (ANUGERAH SEJAHTERA) PURWOKERTO</v>
      </c>
      <c r="J33" s="92">
        <v>60</v>
      </c>
      <c r="K33" s="92" t="s">
        <v>113</v>
      </c>
      <c r="L33" s="92">
        <v>3</v>
      </c>
      <c r="M33" s="92" t="s">
        <v>115</v>
      </c>
      <c r="N33" s="92" t="str">
        <f>IF(Table1[[#This Row],[h_Item Description]]="","",INDEX([1]!db[NB PAJAK],MATCH(Table1[[#This Row],[h_Item Description]],[1]!db[kode],0)))</f>
        <v>STAPLER KENKO HD-10</v>
      </c>
      <c r="O33" s="92" t="s">
        <v>118</v>
      </c>
      <c r="P33" s="93">
        <v>93000</v>
      </c>
      <c r="Q33" s="94">
        <v>0.13500000000000001</v>
      </c>
      <c r="S33" s="93">
        <f>Table1[[#This Row],[h_hargasetelahdiskon]]</f>
        <v>4826700</v>
      </c>
      <c r="T33" s="92" t="s">
        <v>156</v>
      </c>
      <c r="V33" s="92">
        <f>IF(Table1[[#This Row],[Item Description]]="","",IF(Table1[[#This Row],[//]]="",V32,Table1[[#This Row],[//]]))</f>
        <v>33</v>
      </c>
      <c r="W33" s="92">
        <f>IF(Table1[[#This Row],[h_id]]="","",COUNTIF(Table1[h_id],Table1[[#This Row],[h_id]]))</f>
        <v>4</v>
      </c>
      <c r="X33" s="93">
        <f>IF(Table1[Item Description]="","",Table1[[#This Row],[Qty]]*Table1[[#This Row],[Unit Price]])</f>
        <v>5580000</v>
      </c>
      <c r="Y33" s="93">
        <f>IF(Table1[Item Description]="","",Table1[[#This Row],[h_hargasebelumdiskon]]*Table1[[#This Row],[Disc 1]])</f>
        <v>753300</v>
      </c>
      <c r="Z33" s="93">
        <f>IF(Table1[Item Description]="","",Table1[[#This Row],[h_hargasebelumdiskon]]-Table1[[#This Row],[h_diskon]])</f>
        <v>4826700</v>
      </c>
      <c r="AA33" s="93">
        <f>IF(Table1[//]="","",SUMIF(Table1[h_id],Table1[h_id],Table1[h_hargasetelahdiskon]))</f>
        <v>11370252</v>
      </c>
      <c r="AB33" s="93"/>
      <c r="AC33" s="93" t="str">
        <f>Table1[[#This Row],[Item Description]]&amp;Table1[[#This Row],[Unit]]&amp;Table1[[#This Row],[Unit Price]]</f>
        <v>STAPLER KENKO HD-10LSN93000</v>
      </c>
    </row>
    <row r="34" spans="1:29" x14ac:dyDescent="0.25">
      <c r="A34" s="92" t="str">
        <f>IF(Table1[No. Invoice :]="","",ROW())</f>
        <v/>
      </c>
      <c r="B34" s="95" t="str">
        <f>IF(Table1[h_Kode Sales :_1]="","",B$1+COUNT(B$2:B33))</f>
        <v/>
      </c>
      <c r="G34" s="92" t="str">
        <f>IF(Table1[[#This Row],[h_No. Invoice :]]="","",CONCATENATE("AM"," ",Table1[[#This Row],[h_No. Invoice :]]))</f>
        <v/>
      </c>
      <c r="H34" s="92" t="str">
        <f>CONCATENATE(UPPER(Table1[[#This Row],[h_Kode Sales :_1]])," ",Table1[[#This Row],[h_Kode Sales :_2]])</f>
        <v xml:space="preserve"> </v>
      </c>
      <c r="I34" s="92" t="str">
        <f>IF(Table1[[#This Row],[h_toko]]="","",INDEX(Table2[e],IF(Table1[[#This Row],[h_toko]]="","",MATCH(Table1[[#This Row],[h_toko]],Table2[a],0)),))</f>
        <v/>
      </c>
      <c r="J34" s="92">
        <v>24</v>
      </c>
      <c r="K34" s="92" t="s">
        <v>163</v>
      </c>
      <c r="L34" s="92">
        <v>1</v>
      </c>
      <c r="M34" s="92" t="s">
        <v>165</v>
      </c>
      <c r="N34" s="92" t="str">
        <f>IF(Table1[[#This Row],[h_Item Description]]="","",INDEX([1]!db[NB PAJAK],MATCH(Table1[[#This Row],[h_Item Description]],[1]!db[kode],0)))</f>
        <v>LEM STICK KENKO 15 GR (TANGGUNG) isi 20 pc</v>
      </c>
      <c r="O34" s="92" t="s">
        <v>86</v>
      </c>
      <c r="P34" s="93">
        <v>72000</v>
      </c>
      <c r="Q34" s="94">
        <v>0.13500000000000001</v>
      </c>
      <c r="S34" s="93">
        <f>Table1[[#This Row],[h_hargasetelahdiskon]]</f>
        <v>1494720</v>
      </c>
      <c r="T34" s="92"/>
      <c r="V34" s="92">
        <f>IF(Table1[[#This Row],[Item Description]]="","",IF(Table1[[#This Row],[//]]="",V33,Table1[[#This Row],[//]]))</f>
        <v>33</v>
      </c>
      <c r="W34" s="92">
        <f>IF(Table1[[#This Row],[h_id]]="","",COUNTIF(Table1[h_id],Table1[[#This Row],[h_id]]))</f>
        <v>4</v>
      </c>
      <c r="X34" s="93">
        <f>IF(Table1[Item Description]="","",Table1[[#This Row],[Qty]]*Table1[[#This Row],[Unit Price]])</f>
        <v>1728000</v>
      </c>
      <c r="Y34" s="93">
        <f>IF(Table1[Item Description]="","",Table1[[#This Row],[h_hargasebelumdiskon]]*Table1[[#This Row],[Disc 1]])</f>
        <v>233280.00000000003</v>
      </c>
      <c r="Z34" s="93">
        <f>IF(Table1[Item Description]="","",Table1[[#This Row],[h_hargasebelumdiskon]]-Table1[[#This Row],[h_diskon]])</f>
        <v>1494720</v>
      </c>
      <c r="AA34" s="93" t="str">
        <f>IF(Table1[//]="","",SUMIF(Table1[h_id],Table1[h_id],Table1[h_hargasetelahdiskon]))</f>
        <v/>
      </c>
      <c r="AB34" s="93"/>
      <c r="AC34" s="93" t="str">
        <f>Table1[[#This Row],[Item Description]]&amp;Table1[[#This Row],[Unit]]&amp;Table1[[#This Row],[Unit Price]]</f>
        <v>LEM STICK KENKO 15 GR (TANGGUNG) isi 20 pcBOX72000</v>
      </c>
    </row>
    <row r="35" spans="1:29" x14ac:dyDescent="0.25">
      <c r="A35" s="92" t="str">
        <f>IF(Table1[No. Invoice :]="","",ROW())</f>
        <v/>
      </c>
      <c r="B35" s="95" t="str">
        <f>IF(Table1[h_Kode Sales :_1]="","",B$1+COUNT(B$2:B34))</f>
        <v/>
      </c>
      <c r="G35" s="95" t="str">
        <f>IF(Table1[[#This Row],[h_No. Invoice :]]="","",CONCATENATE("AM"," ",Table1[[#This Row],[h_No. Invoice :]]))</f>
        <v/>
      </c>
      <c r="H35" s="95" t="str">
        <f>CONCATENATE(UPPER(Table1[[#This Row],[h_Kode Sales :_1]])," ",Table1[[#This Row],[h_Kode Sales :_2]])</f>
        <v xml:space="preserve"> </v>
      </c>
      <c r="I35" s="95" t="str">
        <f>IF(Table1[[#This Row],[h_toko]]="","",INDEX(Table2[e],IF(Table1[[#This Row],[h_toko]]="","",MATCH(Table1[[#This Row],[h_toko]],Table2[a],0)),))</f>
        <v/>
      </c>
      <c r="J35" s="92">
        <v>288</v>
      </c>
      <c r="K35" s="92" t="s">
        <v>113</v>
      </c>
      <c r="L35" s="92">
        <v>2</v>
      </c>
      <c r="M35" s="92" t="s">
        <v>164</v>
      </c>
      <c r="N35" s="92" t="str">
        <f>IF(Table1[[#This Row],[h_Item Description]]="","",INDEX([1]!db[NB PAJAK],MATCH(Table1[[#This Row],[h_Item Description]],[1]!db[kode],0)))</f>
        <v>BALLPEN JOYKO BP-338 VOCUS HITAM</v>
      </c>
      <c r="O35" s="92" t="s">
        <v>166</v>
      </c>
      <c r="P35" s="93">
        <v>12600</v>
      </c>
      <c r="Q35" s="94">
        <v>0.13500000000000001</v>
      </c>
      <c r="S35" s="93">
        <f>Table1[[#This Row],[h_hargasetelahdiskon]]</f>
        <v>3138912</v>
      </c>
      <c r="T35" s="92"/>
      <c r="V35" s="95">
        <f>IF(Table1[[#This Row],[Item Description]]="","",IF(Table1[[#This Row],[//]]="",V34,Table1[[#This Row],[//]]))</f>
        <v>33</v>
      </c>
      <c r="W35" s="95">
        <f>IF(Table1[[#This Row],[h_id]]="","",COUNTIF(Table1[h_id],Table1[[#This Row],[h_id]]))</f>
        <v>4</v>
      </c>
      <c r="X35" s="93">
        <f>IF(Table1[Item Description]="","",Table1[[#This Row],[Qty]]*Table1[[#This Row],[Unit Price]])</f>
        <v>3628800</v>
      </c>
      <c r="Y35" s="93">
        <f>IF(Table1[Item Description]="","",Table1[[#This Row],[h_hargasebelumdiskon]]*Table1[[#This Row],[Disc 1]])</f>
        <v>489888.00000000006</v>
      </c>
      <c r="Z35" s="93">
        <f>IF(Table1[Item Description]="","",Table1[[#This Row],[h_hargasebelumdiskon]]-Table1[[#This Row],[h_diskon]])</f>
        <v>3138912</v>
      </c>
      <c r="AA35" s="93" t="str">
        <f>IF(Table1[//]="","",SUMIF(Table1[h_id],Table1[h_id],Table1[h_hargasetelahdiskon]))</f>
        <v/>
      </c>
      <c r="AB35" s="93"/>
      <c r="AC35" s="93" t="str">
        <f>Table1[[#This Row],[Item Description]]&amp;Table1[[#This Row],[Unit]]&amp;Table1[[#This Row],[Unit Price]]</f>
        <v>BALLPEN JOYKO BP-338 VOCUS HITAMLSN12600</v>
      </c>
    </row>
    <row r="36" spans="1:29" x14ac:dyDescent="0.25">
      <c r="A36" s="92" t="str">
        <f>IF(Table1[No. Invoice :]="","",ROW())</f>
        <v/>
      </c>
      <c r="B36" s="95" t="str">
        <f>IF(Table1[h_Kode Sales :_1]="","",B$1+COUNT(B$2:B35))</f>
        <v/>
      </c>
      <c r="G36" s="95" t="str">
        <f>IF(Table1[[#This Row],[h_No. Invoice :]]="","",CONCATENATE("AM"," ",Table1[[#This Row],[h_No. Invoice :]]))</f>
        <v/>
      </c>
      <c r="H36" s="95" t="str">
        <f>CONCATENATE(UPPER(Table1[[#This Row],[h_Kode Sales :_1]])," ",Table1[[#This Row],[h_Kode Sales :_2]])</f>
        <v xml:space="preserve"> </v>
      </c>
      <c r="I36" s="95" t="str">
        <f>IF(Table1[[#This Row],[h_toko]]="","",INDEX(Table2[e],IF(Table1[[#This Row],[h_toko]]="","",MATCH(Table1[[#This Row],[h_toko]],Table2[a],0)),))</f>
        <v/>
      </c>
      <c r="J36" s="92">
        <v>20</v>
      </c>
      <c r="K36" s="92" t="s">
        <v>111</v>
      </c>
      <c r="L36" s="92">
        <v>1</v>
      </c>
      <c r="M36" s="92" t="s">
        <v>112</v>
      </c>
      <c r="N36" s="92" t="str">
        <f>IF(Table1[[#This Row],[h_Item Description]]="","",INDEX([1]!db[NB PAJAK],MATCH(Table1[[#This Row],[h_Item Description]],[1]!db[kode],0)))</f>
        <v>PENSIL KENKO 2B-6191 HIJAU CAP HITAM</v>
      </c>
      <c r="O36" s="92" t="s">
        <v>116</v>
      </c>
      <c r="P36" s="93">
        <v>110400</v>
      </c>
      <c r="Q36" s="94">
        <v>0.13500000000000001</v>
      </c>
      <c r="S36" s="93">
        <f>Table1[[#This Row],[h_hargasetelahdiskon]]</f>
        <v>1909920</v>
      </c>
      <c r="T36" s="92"/>
      <c r="V36" s="95">
        <f>IF(Table1[[#This Row],[Item Description]]="","",IF(Table1[[#This Row],[//]]="",V35,Table1[[#This Row],[//]]))</f>
        <v>33</v>
      </c>
      <c r="W36" s="95">
        <f>IF(Table1[[#This Row],[h_id]]="","",COUNTIF(Table1[h_id],Table1[[#This Row],[h_id]]))</f>
        <v>4</v>
      </c>
      <c r="X36" s="93">
        <f>IF(Table1[Item Description]="","",Table1[[#This Row],[Qty]]*Table1[[#This Row],[Unit Price]])</f>
        <v>2208000</v>
      </c>
      <c r="Y36" s="93">
        <f>IF(Table1[Item Description]="","",Table1[[#This Row],[h_hargasebelumdiskon]]*Table1[[#This Row],[Disc 1]])</f>
        <v>298080</v>
      </c>
      <c r="Z36" s="93">
        <f>IF(Table1[Item Description]="","",Table1[[#This Row],[h_hargasebelumdiskon]]-Table1[[#This Row],[h_diskon]])</f>
        <v>1909920</v>
      </c>
      <c r="AA36" s="93" t="str">
        <f>IF(Table1[//]="","",SUMIF(Table1[h_id],Table1[h_id],Table1[h_hargasetelahdiskon]))</f>
        <v/>
      </c>
      <c r="AB36" s="93"/>
      <c r="AC36" s="93" t="str">
        <f>Table1[[#This Row],[Item Description]]&amp;Table1[[#This Row],[Unit]]&amp;Table1[[#This Row],[Unit Price]]</f>
        <v>PENSIL KENKO 2B-6191 HIJAU CAP HITAMGRS110400</v>
      </c>
    </row>
    <row r="37" spans="1:29" x14ac:dyDescent="0.25">
      <c r="A37" s="92" t="str">
        <f>IF(Table1[No. Invoice :]="","",ROW())</f>
        <v/>
      </c>
      <c r="B37" s="95" t="str">
        <f>IF(Table1[h_Kode Sales :_1]="","",B$1+COUNT(B$2:B36))</f>
        <v/>
      </c>
      <c r="G37" s="95" t="str">
        <f>IF(Table1[[#This Row],[h_No. Invoice :]]="","",CONCATENATE("AM"," ",Table1[[#This Row],[h_No. Invoice :]]))</f>
        <v/>
      </c>
      <c r="H37" s="95" t="str">
        <f>CONCATENATE(UPPER(Table1[[#This Row],[h_Kode Sales :_1]])," ",Table1[[#This Row],[h_Kode Sales :_2]])</f>
        <v xml:space="preserve"> </v>
      </c>
      <c r="I37" s="95" t="str">
        <f>IF(Table1[[#This Row],[h_toko]]="","",INDEX(Table2[e],IF(Table1[[#This Row],[h_toko]]="","",MATCH(Table1[[#This Row],[h_toko]],Table2[a],0)),))</f>
        <v/>
      </c>
      <c r="N37" s="92" t="str">
        <f>IF(Table1[[#This Row],[h_Item Description]]="","",INDEX([1]!db[NB PAJAK],MATCH(Table1[[#This Row],[h_Item Description]],[1]!db[kode],0)))</f>
        <v/>
      </c>
      <c r="P37" s="93"/>
      <c r="Q37" s="94"/>
      <c r="S37" s="93" t="str">
        <f>Table1[[#This Row],[h_hargasetelahdiskon]]</f>
        <v/>
      </c>
      <c r="T37" s="92"/>
      <c r="V37" s="95" t="str">
        <f>IF(Table1[[#This Row],[Item Description]]="","",IF(Table1[[#This Row],[//]]="",V36,Table1[[#This Row],[//]]))</f>
        <v/>
      </c>
      <c r="W37" s="95" t="str">
        <f>IF(Table1[[#This Row],[h_id]]="","",COUNTIF(Table1[h_id],Table1[[#This Row],[h_id]]))</f>
        <v/>
      </c>
      <c r="X37" s="93" t="str">
        <f>IF(Table1[Item Description]="","",Table1[[#This Row],[Qty]]*Table1[[#This Row],[Unit Price]])</f>
        <v/>
      </c>
      <c r="Y37" s="93" t="str">
        <f>IF(Table1[Item Description]="","",Table1[[#This Row],[h_hargasebelumdiskon]]*Table1[[#This Row],[Disc 1]])</f>
        <v/>
      </c>
      <c r="Z37" s="93" t="str">
        <f>IF(Table1[Item Description]="","",Table1[[#This Row],[h_hargasebelumdiskon]]-Table1[[#This Row],[h_diskon]])</f>
        <v/>
      </c>
      <c r="AA37" s="93" t="str">
        <f>IF(Table1[//]="","",SUMIF(Table1[h_id],Table1[h_id],Table1[h_hargasetelahdiskon]))</f>
        <v/>
      </c>
      <c r="AB37" s="93"/>
      <c r="AC37" s="93" t="str">
        <f>Table1[[#This Row],[Item Description]]&amp;Table1[[#This Row],[Unit]]&amp;Table1[[#This Row],[Unit Price]]</f>
        <v/>
      </c>
    </row>
    <row r="38" spans="1:29" x14ac:dyDescent="0.25">
      <c r="A38" s="92">
        <f>IF(Table1[No. Invoice :]="","",ROW())</f>
        <v>38</v>
      </c>
      <c r="B38" s="95">
        <f>IF(Table1[h_Kode Sales :_1]="","",B$1+COUNT(B$2:B37))</f>
        <v>23010009</v>
      </c>
      <c r="C38" s="98">
        <v>44933</v>
      </c>
      <c r="D38" s="92" t="s">
        <v>129</v>
      </c>
      <c r="E38" s="97" t="s">
        <v>171</v>
      </c>
      <c r="F38" s="92" t="s">
        <v>170</v>
      </c>
      <c r="G38" s="95" t="str">
        <f>IF(Table1[[#This Row],[h_No. Invoice :]]="","",CONCATENATE("AM"," ",Table1[[#This Row],[h_No. Invoice :]]))</f>
        <v>AM 23010009</v>
      </c>
      <c r="H38" s="95" t="str">
        <f>CONCATENATE(UPPER(Table1[[#This Row],[h_Kode Sales :_1]])," ",Table1[[#This Row],[h_Kode Sales :_2]])</f>
        <v>KO 0535</v>
      </c>
      <c r="I38" s="95" t="str">
        <f>IF(Table1[[#This Row],[h_toko]]="","",INDEX(Table2[e],IF(Table1[[#This Row],[h_toko]]="","",MATCH(Table1[[#This Row],[h_toko]],Table2[a],0)),))</f>
        <v>CV  WISUDA PURWOKERTO</v>
      </c>
      <c r="J38" s="92">
        <v>12</v>
      </c>
      <c r="K38" s="92" t="s">
        <v>113</v>
      </c>
      <c r="M38" s="92" t="s">
        <v>172</v>
      </c>
      <c r="N38" s="92" t="e">
        <f>IF(Table1[[#This Row],[h_Item Description]]="","",INDEX([1]!db[NB PAJAK],MATCH(Table1[[#This Row],[h_Item Description]],[1]!db[kode],0)))</f>
        <v>#N/A</v>
      </c>
      <c r="O38" s="92" t="s">
        <v>173</v>
      </c>
      <c r="P38" s="93">
        <v>28200</v>
      </c>
      <c r="Q38" s="94">
        <v>0.1</v>
      </c>
      <c r="S38" s="93">
        <f>Table1[[#This Row],[h_hargasetelahdiskon]]</f>
        <v>304560</v>
      </c>
      <c r="T38" s="92" t="s">
        <v>119</v>
      </c>
      <c r="V38" s="95">
        <f>IF(Table1[[#This Row],[Item Description]]="","",IF(Table1[[#This Row],[//]]="",V37,Table1[[#This Row],[//]]))</f>
        <v>38</v>
      </c>
      <c r="W38" s="95">
        <f>IF(Table1[[#This Row],[h_id]]="","",COUNTIF(Table1[h_id],Table1[[#This Row],[h_id]]))</f>
        <v>6</v>
      </c>
      <c r="X38" s="93">
        <f>IF(Table1[Item Description]="","",Table1[[#This Row],[Qty]]*Table1[[#This Row],[Unit Price]])</f>
        <v>338400</v>
      </c>
      <c r="Y38" s="93">
        <f>IF(Table1[Item Description]="","",Table1[[#This Row],[h_hargasebelumdiskon]]*Table1[[#This Row],[Disc 1]])</f>
        <v>33840</v>
      </c>
      <c r="Z38" s="93">
        <f>IF(Table1[Item Description]="","",Table1[[#This Row],[h_hargasebelumdiskon]]-Table1[[#This Row],[h_diskon]])</f>
        <v>304560</v>
      </c>
      <c r="AA38" s="93">
        <f>IF(Table1[//]="","",SUMIF(Table1[h_id],Table1[h_id],Table1[h_hargasetelahdiskon]))</f>
        <v>1631340</v>
      </c>
      <c r="AB38" s="93"/>
      <c r="AC38" s="93" t="str">
        <f>Table1[[#This Row],[Item Description]]&amp;Table1[[#This Row],[Unit]]&amp;Table1[[#This Row],[Unit Price]]</f>
        <v>GEL PEN JOYKO GP-265 Q-GELLSN28200</v>
      </c>
    </row>
    <row r="39" spans="1:29" x14ac:dyDescent="0.25">
      <c r="A39" s="92" t="str">
        <f>IF(Table1[No. Invoice :]="","",ROW())</f>
        <v/>
      </c>
      <c r="B39" s="95" t="str">
        <f>IF(Table1[h_Kode Sales :_1]="","",B$1+COUNT(B$2:B38))</f>
        <v/>
      </c>
      <c r="G39" s="95" t="str">
        <f>IF(Table1[[#This Row],[h_No. Invoice :]]="","",CONCATENATE("AM"," ",Table1[[#This Row],[h_No. Invoice :]]))</f>
        <v/>
      </c>
      <c r="H39" s="95" t="str">
        <f>CONCATENATE(UPPER(Table1[[#This Row],[h_Kode Sales :_1]])," ",Table1[[#This Row],[h_Kode Sales :_2]])</f>
        <v xml:space="preserve"> </v>
      </c>
      <c r="I39" s="95" t="str">
        <f>IF(Table1[[#This Row],[h_toko]]="","",INDEX(Table2[e],IF(Table1[[#This Row],[h_toko]]="","",MATCH(Table1[[#This Row],[h_toko]],Table2[a],0)),))</f>
        <v/>
      </c>
      <c r="J39" s="92">
        <v>12</v>
      </c>
      <c r="K39" s="92" t="s">
        <v>113</v>
      </c>
      <c r="M39" s="92" t="s">
        <v>164</v>
      </c>
      <c r="N39" s="92" t="str">
        <f>IF(Table1[[#This Row],[h_Item Description]]="","",INDEX([1]!db[NB PAJAK],MATCH(Table1[[#This Row],[h_Item Description]],[1]!db[kode],0)))</f>
        <v>BALLPEN JOYKO BP-338 VOCUS HITAM</v>
      </c>
      <c r="O39" s="92" t="s">
        <v>166</v>
      </c>
      <c r="P39" s="93">
        <v>12600</v>
      </c>
      <c r="Q39" s="94">
        <v>0.1</v>
      </c>
      <c r="S39" s="93">
        <f>Table1[[#This Row],[h_hargasetelahdiskon]]</f>
        <v>136080</v>
      </c>
      <c r="T39" s="92"/>
      <c r="V39" s="95">
        <f>IF(Table1[[#This Row],[Item Description]]="","",IF(Table1[[#This Row],[//]]="",V38,Table1[[#This Row],[//]]))</f>
        <v>38</v>
      </c>
      <c r="W39" s="95">
        <f>IF(Table1[[#This Row],[h_id]]="","",COUNTIF(Table1[h_id],Table1[[#This Row],[h_id]]))</f>
        <v>6</v>
      </c>
      <c r="X39" s="93">
        <f>IF(Table1[Item Description]="","",Table1[[#This Row],[Qty]]*Table1[[#This Row],[Unit Price]])</f>
        <v>151200</v>
      </c>
      <c r="Y39" s="93">
        <f>IF(Table1[Item Description]="","",Table1[[#This Row],[h_hargasebelumdiskon]]*Table1[[#This Row],[Disc 1]])</f>
        <v>15120</v>
      </c>
      <c r="Z39" s="93">
        <f>IF(Table1[Item Description]="","",Table1[[#This Row],[h_hargasebelumdiskon]]-Table1[[#This Row],[h_diskon]])</f>
        <v>136080</v>
      </c>
      <c r="AA39" s="93" t="str">
        <f>IF(Table1[//]="","",SUMIF(Table1[h_id],Table1[h_id],Table1[h_hargasetelahdiskon]))</f>
        <v/>
      </c>
      <c r="AB39" s="93"/>
      <c r="AC39" s="93" t="str">
        <f>Table1[[#This Row],[Item Description]]&amp;Table1[[#This Row],[Unit]]&amp;Table1[[#This Row],[Unit Price]]</f>
        <v>BALLPEN JOYKO BP-338 VOCUS HITAMLSN12600</v>
      </c>
    </row>
    <row r="40" spans="1:29" x14ac:dyDescent="0.25">
      <c r="A40" s="92" t="str">
        <f>IF(Table1[No. Invoice :]="","",ROW())</f>
        <v/>
      </c>
      <c r="B40" s="95" t="str">
        <f>IF(Table1[h_Kode Sales :_1]="","",B$1+COUNT(B$2:B39))</f>
        <v/>
      </c>
      <c r="G40" s="95" t="str">
        <f>IF(Table1[[#This Row],[h_No. Invoice :]]="","",CONCATENATE("AM"," ",Table1[[#This Row],[h_No. Invoice :]]))</f>
        <v/>
      </c>
      <c r="H40" s="95" t="str">
        <f>CONCATENATE(UPPER(Table1[[#This Row],[h_Kode Sales :_1]])," ",Table1[[#This Row],[h_Kode Sales :_2]])</f>
        <v xml:space="preserve"> </v>
      </c>
      <c r="I40" s="95" t="str">
        <f>IF(Table1[[#This Row],[h_toko]]="","",INDEX(Table2[e],IF(Table1[[#This Row],[h_toko]]="","",MATCH(Table1[[#This Row],[h_toko]],Table2[a],0)),))</f>
        <v/>
      </c>
      <c r="J40" s="92">
        <v>10</v>
      </c>
      <c r="K40" s="92" t="s">
        <v>131</v>
      </c>
      <c r="M40" s="92" t="s">
        <v>165</v>
      </c>
      <c r="N40" s="92" t="str">
        <f>IF(Table1[[#This Row],[h_Item Description]]="","",INDEX([1]!db[NB PAJAK],MATCH(Table1[[#This Row],[h_Item Description]],[1]!db[kode],0)))</f>
        <v>LEM STICK KENKO 15 GR (TANGGUNG) isi 20 pc</v>
      </c>
      <c r="O40" s="92" t="s">
        <v>86</v>
      </c>
      <c r="P40" s="93">
        <v>72000</v>
      </c>
      <c r="Q40" s="94">
        <v>0.1</v>
      </c>
      <c r="S40" s="93">
        <f>Table1[[#This Row],[h_hargasetelahdiskon]]</f>
        <v>648000</v>
      </c>
      <c r="T40" s="92"/>
      <c r="V40" s="95">
        <f>IF(Table1[[#This Row],[Item Description]]="","",IF(Table1[[#This Row],[//]]="",V39,Table1[[#This Row],[//]]))</f>
        <v>38</v>
      </c>
      <c r="W40" s="95">
        <f>IF(Table1[[#This Row],[h_id]]="","",COUNTIF(Table1[h_id],Table1[[#This Row],[h_id]]))</f>
        <v>6</v>
      </c>
      <c r="X40" s="93">
        <f>IF(Table1[Item Description]="","",Table1[[#This Row],[Qty]]*Table1[[#This Row],[Unit Price]])</f>
        <v>720000</v>
      </c>
      <c r="Y40" s="93">
        <f>IF(Table1[Item Description]="","",Table1[[#This Row],[h_hargasebelumdiskon]]*Table1[[#This Row],[Disc 1]])</f>
        <v>72000</v>
      </c>
      <c r="Z40" s="93">
        <f>IF(Table1[Item Description]="","",Table1[[#This Row],[h_hargasebelumdiskon]]-Table1[[#This Row],[h_diskon]])</f>
        <v>648000</v>
      </c>
      <c r="AA40" s="93" t="str">
        <f>IF(Table1[//]="","",SUMIF(Table1[h_id],Table1[h_id],Table1[h_hargasetelahdiskon]))</f>
        <v/>
      </c>
      <c r="AB40" s="93"/>
      <c r="AC40" s="93" t="str">
        <f>Table1[[#This Row],[Item Description]]&amp;Table1[[#This Row],[Unit]]&amp;Table1[[#This Row],[Unit Price]]</f>
        <v>LEM STICK KENKO 15 GR (TANGGUNG) isi 20 pcPAK72000</v>
      </c>
    </row>
    <row r="41" spans="1:29" x14ac:dyDescent="0.25">
      <c r="A41" s="92" t="str">
        <f>IF(Table1[No. Invoice :]="","",ROW())</f>
        <v/>
      </c>
      <c r="B41" s="95" t="str">
        <f>IF(Table1[h_Kode Sales :_1]="","",B$1+COUNT(B$2:B40))</f>
        <v/>
      </c>
      <c r="G41" s="95" t="str">
        <f>IF(Table1[[#This Row],[h_No. Invoice :]]="","",CONCATENATE("AM"," ",Table1[[#This Row],[h_No. Invoice :]]))</f>
        <v/>
      </c>
      <c r="H41" s="95" t="str">
        <f>CONCATENATE(UPPER(Table1[[#This Row],[h_Kode Sales :_1]])," ",Table1[[#This Row],[h_Kode Sales :_2]])</f>
        <v xml:space="preserve"> </v>
      </c>
      <c r="I41" s="95" t="str">
        <f>IF(Table1[[#This Row],[h_toko]]="","",INDEX(Table2[e],IF(Table1[[#This Row],[h_toko]]="","",MATCH(Table1[[#This Row],[h_toko]],Table2[a],0)),))</f>
        <v/>
      </c>
      <c r="J41" s="92">
        <v>10</v>
      </c>
      <c r="K41" s="92" t="s">
        <v>131</v>
      </c>
      <c r="N41" s="92" t="str">
        <f>IF(Table1[[#This Row],[h_Item Description]]="","",INDEX([1]!db[NB PAJAK],MATCH(Table1[[#This Row],[h_Item Description]],[1]!db[kode],0)))</f>
        <v/>
      </c>
      <c r="O41" s="92" t="s">
        <v>174</v>
      </c>
      <c r="P41" s="93">
        <v>27000</v>
      </c>
      <c r="Q41" s="94">
        <v>0.1</v>
      </c>
      <c r="S41" s="93">
        <f>Table1[[#This Row],[h_hargasetelahdiskon]]</f>
        <v>243000</v>
      </c>
      <c r="T41" s="92"/>
      <c r="V41" s="95">
        <f>IF(Table1[[#This Row],[Item Description]]="","",IF(Table1[[#This Row],[//]]="",V40,Table1[[#This Row],[//]]))</f>
        <v>38</v>
      </c>
      <c r="W41" s="95">
        <f>IF(Table1[[#This Row],[h_id]]="","",COUNTIF(Table1[h_id],Table1[[#This Row],[h_id]]))</f>
        <v>6</v>
      </c>
      <c r="X41" s="93">
        <f>IF(Table1[Item Description]="","",Table1[[#This Row],[Qty]]*Table1[[#This Row],[Unit Price]])</f>
        <v>270000</v>
      </c>
      <c r="Y41" s="93">
        <f>IF(Table1[Item Description]="","",Table1[[#This Row],[h_hargasebelumdiskon]]*Table1[[#This Row],[Disc 1]])</f>
        <v>27000</v>
      </c>
      <c r="Z41" s="93">
        <f>IF(Table1[Item Description]="","",Table1[[#This Row],[h_hargasebelumdiskon]]-Table1[[#This Row],[h_diskon]])</f>
        <v>243000</v>
      </c>
      <c r="AA41" s="93" t="str">
        <f>IF(Table1[//]="","",SUMIF(Table1[h_id],Table1[h_id],Table1[h_hargasetelahdiskon]))</f>
        <v/>
      </c>
      <c r="AB41" s="93"/>
      <c r="AC41" s="93" t="str">
        <f>Table1[[#This Row],[Item Description]]&amp;Table1[[#This Row],[Unit]]&amp;Table1[[#This Row],[Unit Price]]</f>
        <v>LABEL HARGA KENKO 5002-2R (2 LINE) isi 10 rolPAK27000</v>
      </c>
    </row>
    <row r="42" spans="1:29" x14ac:dyDescent="0.25">
      <c r="A42" s="92" t="str">
        <f>IF(Table1[No. Invoice :]="","",ROW())</f>
        <v/>
      </c>
      <c r="B42" s="95" t="str">
        <f>IF(Table1[h_Kode Sales :_1]="","",B$1+COUNT(B$2:B41))</f>
        <v/>
      </c>
      <c r="G42" s="95" t="str">
        <f>IF(Table1[[#This Row],[h_No. Invoice :]]="","",CONCATENATE("AM"," ",Table1[[#This Row],[h_No. Invoice :]]))</f>
        <v/>
      </c>
      <c r="H42" s="95" t="str">
        <f>CONCATENATE(UPPER(Table1[[#This Row],[h_Kode Sales :_1]])," ",Table1[[#This Row],[h_Kode Sales :_2]])</f>
        <v xml:space="preserve"> </v>
      </c>
      <c r="I42" s="95" t="str">
        <f>IF(Table1[[#This Row],[h_toko]]="","",INDEX(Table2[e],IF(Table1[[#This Row],[h_toko]]="","",MATCH(Table1[[#This Row],[h_toko]],Table2[a],0)),))</f>
        <v/>
      </c>
      <c r="J42" s="92">
        <v>50</v>
      </c>
      <c r="K42" s="92" t="s">
        <v>125</v>
      </c>
      <c r="M42" s="92" t="s">
        <v>192</v>
      </c>
      <c r="N42" s="92" t="e">
        <f>IF(Table1[[#This Row],[h_Item Description]]="","",INDEX([1]!db[NB PAJAK],MATCH(Table1[[#This Row],[h_Item Description]],[1]!db[kode],0)))</f>
        <v>#N/A</v>
      </c>
      <c r="O42" s="92" t="s">
        <v>175</v>
      </c>
      <c r="P42" s="93">
        <v>3700</v>
      </c>
      <c r="Q42" s="94">
        <v>0.1</v>
      </c>
      <c r="S42" s="93">
        <f>Table1[[#This Row],[h_hargasetelahdiskon]]</f>
        <v>166500</v>
      </c>
      <c r="T42" s="92"/>
      <c r="V42" s="95">
        <f>IF(Table1[[#This Row],[Item Description]]="","",IF(Table1[[#This Row],[//]]="",V41,Table1[[#This Row],[//]]))</f>
        <v>38</v>
      </c>
      <c r="W42" s="95">
        <f>IF(Table1[[#This Row],[h_id]]="","",COUNTIF(Table1[h_id],Table1[[#This Row],[h_id]]))</f>
        <v>6</v>
      </c>
      <c r="X42" s="93">
        <f>IF(Table1[Item Description]="","",Table1[[#This Row],[Qty]]*Table1[[#This Row],[Unit Price]])</f>
        <v>185000</v>
      </c>
      <c r="Y42" s="93">
        <f>IF(Table1[Item Description]="","",Table1[[#This Row],[h_hargasebelumdiskon]]*Table1[[#This Row],[Disc 1]])</f>
        <v>18500</v>
      </c>
      <c r="Z42" s="93">
        <f>IF(Table1[Item Description]="","",Table1[[#This Row],[h_hargasebelumdiskon]]-Table1[[#This Row],[h_diskon]])</f>
        <v>166500</v>
      </c>
      <c r="AA42" s="93" t="str">
        <f>IF(Table1[//]="","",SUMIF(Table1[h_id],Table1[h_id],Table1[h_hargasetelahdiskon]))</f>
        <v/>
      </c>
      <c r="AB42" s="93"/>
      <c r="AC42" s="93" t="str">
        <f>Table1[[#This Row],[Item Description]]&amp;Table1[[#This Row],[Unit]]&amp;Table1[[#This Row],[Unit Price]]</f>
        <v>HIGHLIGHTER / STABILLO JOYKO HL-1 KUNINGPCS3700</v>
      </c>
    </row>
    <row r="43" spans="1:29" x14ac:dyDescent="0.25">
      <c r="A43" s="92" t="str">
        <f>IF(Table1[No. Invoice :]="","",ROW())</f>
        <v/>
      </c>
      <c r="B43" s="95" t="str">
        <f>IF(Table1[h_Kode Sales :_1]="","",B$1+COUNT(B$2:B42))</f>
        <v/>
      </c>
      <c r="G43" s="95" t="str">
        <f>IF(Table1[[#This Row],[h_No. Invoice :]]="","",CONCATENATE("AM"," ",Table1[[#This Row],[h_No. Invoice :]]))</f>
        <v/>
      </c>
      <c r="H43" s="95" t="str">
        <f>CONCATENATE(UPPER(Table1[[#This Row],[h_Kode Sales :_1]])," ",Table1[[#This Row],[h_Kode Sales :_2]])</f>
        <v xml:space="preserve"> </v>
      </c>
      <c r="I43" s="95" t="str">
        <f>IF(Table1[[#This Row],[h_toko]]="","",INDEX(Table2[e],IF(Table1[[#This Row],[h_toko]]="","",MATCH(Table1[[#This Row],[h_toko]],Table2[a],0)),))</f>
        <v/>
      </c>
      <c r="J43" s="92">
        <v>40</v>
      </c>
      <c r="K43" s="92" t="s">
        <v>125</v>
      </c>
      <c r="N43" s="92" t="str">
        <f>IF(Table1[[#This Row],[h_Item Description]]="","",INDEX([1]!db[NB PAJAK],MATCH(Table1[[#This Row],[h_Item Description]],[1]!db[kode],0)))</f>
        <v/>
      </c>
      <c r="O43" s="92" t="s">
        <v>459</v>
      </c>
      <c r="P43" s="93">
        <v>3700</v>
      </c>
      <c r="Q43" s="94">
        <v>0.1</v>
      </c>
      <c r="S43" s="93">
        <f>Table1[[#This Row],[h_hargasetelahdiskon]]</f>
        <v>133200</v>
      </c>
      <c r="T43" s="92"/>
      <c r="V43" s="95">
        <f>IF(Table1[[#This Row],[Item Description]]="","",IF(Table1[[#This Row],[//]]="",V42,Table1[[#This Row],[//]]))</f>
        <v>38</v>
      </c>
      <c r="W43" s="95">
        <f>IF(Table1[[#This Row],[h_id]]="","",COUNTIF(Table1[h_id],Table1[[#This Row],[h_id]]))</f>
        <v>6</v>
      </c>
      <c r="X43" s="93">
        <f>IF(Table1[Item Description]="","",Table1[[#This Row],[Qty]]*Table1[[#This Row],[Unit Price]])</f>
        <v>148000</v>
      </c>
      <c r="Y43" s="93">
        <f>IF(Table1[Item Description]="","",Table1[[#This Row],[h_hargasebelumdiskon]]*Table1[[#This Row],[Disc 1]])</f>
        <v>14800</v>
      </c>
      <c r="Z43" s="93">
        <f>IF(Table1[Item Description]="","",Table1[[#This Row],[h_hargasebelumdiskon]]-Table1[[#This Row],[h_diskon]])</f>
        <v>133200</v>
      </c>
      <c r="AA43" s="93" t="str">
        <f>IF(Table1[//]="","",SUMIF(Table1[h_id],Table1[h_id],Table1[h_hargasetelahdiskon]))</f>
        <v/>
      </c>
      <c r="AB43" s="93" t="s">
        <v>458</v>
      </c>
      <c r="AC43" s="93" t="str">
        <f>Table1[[#This Row],[Item Description]]&amp;Table1[[#This Row],[Unit]]&amp;Table1[[#This Row],[Unit Price]]</f>
        <v>HIGHLIGHTER / STABILLO JOYKO HL-MIXPCS3700</v>
      </c>
    </row>
    <row r="44" spans="1:29" x14ac:dyDescent="0.25">
      <c r="A44" s="92" t="str">
        <f>IF(Table1[No. Invoice :]="","",ROW())</f>
        <v/>
      </c>
      <c r="B44" s="95" t="str">
        <f>IF(Table1[h_Kode Sales :_1]="","",B$1+COUNT(B$2:B43))</f>
        <v/>
      </c>
      <c r="G44" s="95" t="str">
        <f>IF(Table1[[#This Row],[h_No. Invoice :]]="","",CONCATENATE("AM"," ",Table1[[#This Row],[h_No. Invoice :]]))</f>
        <v/>
      </c>
      <c r="H44" s="95" t="str">
        <f>CONCATENATE(UPPER(Table1[[#This Row],[h_Kode Sales :_1]])," ",Table1[[#This Row],[h_Kode Sales :_2]])</f>
        <v xml:space="preserve"> </v>
      </c>
      <c r="I44" s="95" t="str">
        <f>IF(Table1[[#This Row],[h_toko]]="","",INDEX(Table2[e],IF(Table1[[#This Row],[h_toko]]="","",MATCH(Table1[[#This Row],[h_toko]],Table2[a],0)),))</f>
        <v/>
      </c>
      <c r="N44" s="92" t="str">
        <f>IF(Table1[[#This Row],[h_Item Description]]="","",INDEX([1]!db[NB PAJAK],MATCH(Table1[[#This Row],[h_Item Description]],[1]!db[kode],0)))</f>
        <v/>
      </c>
      <c r="P44" s="93"/>
      <c r="Q44" s="94"/>
      <c r="S44" s="93" t="str">
        <f>Table1[[#This Row],[h_hargasetelahdiskon]]</f>
        <v/>
      </c>
      <c r="T44" s="92"/>
      <c r="V44" s="95" t="str">
        <f>IF(Table1[[#This Row],[Item Description]]="","",IF(Table1[[#This Row],[//]]="",V43,Table1[[#This Row],[//]]))</f>
        <v/>
      </c>
      <c r="W44" s="95" t="str">
        <f>IF(Table1[[#This Row],[h_id]]="","",COUNTIF(Table1[h_id],Table1[[#This Row],[h_id]]))</f>
        <v/>
      </c>
      <c r="X44" s="93" t="str">
        <f>IF(Table1[Item Description]="","",Table1[[#This Row],[Qty]]*Table1[[#This Row],[Unit Price]])</f>
        <v/>
      </c>
      <c r="Y44" s="93" t="str">
        <f>IF(Table1[Item Description]="","",Table1[[#This Row],[h_hargasebelumdiskon]]*Table1[[#This Row],[Disc 1]])</f>
        <v/>
      </c>
      <c r="Z44" s="93" t="str">
        <f>IF(Table1[Item Description]="","",Table1[[#This Row],[h_hargasebelumdiskon]]-Table1[[#This Row],[h_diskon]])</f>
        <v/>
      </c>
      <c r="AA44" s="93" t="str">
        <f>IF(Table1[//]="","",SUMIF(Table1[h_id],Table1[h_id],Table1[h_hargasetelahdiskon]))</f>
        <v/>
      </c>
      <c r="AB44" s="93"/>
      <c r="AC44" s="93" t="str">
        <f>Table1[[#This Row],[Item Description]]&amp;Table1[[#This Row],[Unit]]&amp;Table1[[#This Row],[Unit Price]]</f>
        <v/>
      </c>
    </row>
    <row r="45" spans="1:29" x14ac:dyDescent="0.25">
      <c r="A45" s="92">
        <f>IF(Table1[No. Invoice :]="","",ROW())</f>
        <v>45</v>
      </c>
      <c r="B45" s="95">
        <f>IF(Table1[h_Kode Sales :_1]="","",B$1+COUNT(B$2:B44))</f>
        <v>23010010</v>
      </c>
      <c r="C45" s="98">
        <v>44933</v>
      </c>
      <c r="D45" s="92" t="s">
        <v>176</v>
      </c>
      <c r="E45" s="97" t="s">
        <v>177</v>
      </c>
      <c r="F45" s="92" t="s">
        <v>266</v>
      </c>
      <c r="G45" s="95" t="str">
        <f>IF(Table1[[#This Row],[h_No. Invoice :]]="","",CONCATENATE("AM"," ",Table1[[#This Row],[h_No. Invoice :]]))</f>
        <v>AM 23010010</v>
      </c>
      <c r="H45" s="95" t="str">
        <f>CONCATENATE(UPPER(Table1[[#This Row],[h_Kode Sales :_1]])," ",Table1[[#This Row],[h_Kode Sales :_2]])</f>
        <v>G 2855</v>
      </c>
      <c r="I45" s="95" t="str">
        <f>IF(Table1[[#This Row],[h_toko]]="","",INDEX(Table2[e],IF(Table1[[#This Row],[h_toko]]="","",MATCH(Table1[[#This Row],[h_toko]],Table2[a],0)),))</f>
        <v>LILY JULIAWATI (REJO AGUNG) JOMBANG</v>
      </c>
      <c r="J45" s="92">
        <v>48</v>
      </c>
      <c r="K45" s="92" t="s">
        <v>125</v>
      </c>
      <c r="L45" s="92">
        <v>2</v>
      </c>
      <c r="M45" s="92" t="s">
        <v>178</v>
      </c>
      <c r="N45" s="92" t="str">
        <f>IF(Table1[[#This Row],[h_Item Description]]="","",INDEX([1]!db[NB PAJAK],MATCH(Table1[[#This Row],[h_Item Description]],[1]!db[kode],0)))</f>
        <v>PUNCH JOYKO 85</v>
      </c>
      <c r="O45" s="92" t="s">
        <v>186</v>
      </c>
      <c r="P45" s="93">
        <v>40000</v>
      </c>
      <c r="Q45" s="94">
        <v>0.125</v>
      </c>
      <c r="S45" s="93">
        <f>Table1[[#This Row],[h_hargasetelahdiskon]]</f>
        <v>1680000</v>
      </c>
      <c r="T45" s="92" t="s">
        <v>156</v>
      </c>
      <c r="V45" s="95">
        <f>IF(Table1[[#This Row],[Item Description]]="","",IF(Table1[[#This Row],[//]]="",V44,Table1[[#This Row],[//]]))</f>
        <v>45</v>
      </c>
      <c r="W45" s="95">
        <f>IF(Table1[[#This Row],[h_id]]="","",COUNTIF(Table1[h_id],Table1[[#This Row],[h_id]]))</f>
        <v>7</v>
      </c>
      <c r="X45" s="93">
        <f>IF(Table1[Item Description]="","",Table1[[#This Row],[Qty]]*Table1[[#This Row],[Unit Price]])</f>
        <v>1920000</v>
      </c>
      <c r="Y45" s="93">
        <f>IF(Table1[Item Description]="","",Table1[[#This Row],[h_hargasebelumdiskon]]*Table1[[#This Row],[Disc 1]])</f>
        <v>240000</v>
      </c>
      <c r="Z45" s="93">
        <f>IF(Table1[Item Description]="","",Table1[[#This Row],[h_hargasebelumdiskon]]-Table1[[#This Row],[h_diskon]])</f>
        <v>1680000</v>
      </c>
      <c r="AA45" s="93">
        <f>IF(Table1[//]="","",SUMIF(Table1[h_id],Table1[h_id],Table1[h_hargasetelahdiskon]))</f>
        <v>18251100</v>
      </c>
      <c r="AB45" s="93"/>
      <c r="AC45" s="93" t="str">
        <f>Table1[[#This Row],[Item Description]]&amp;Table1[[#This Row],[Unit]]&amp;Table1[[#This Row],[Unit Price]]</f>
        <v>PUNCH JOYKO 85BPCS40000</v>
      </c>
    </row>
    <row r="46" spans="1:29" x14ac:dyDescent="0.25">
      <c r="A46" s="92" t="str">
        <f>IF(Table1[No. Invoice :]="","",ROW())</f>
        <v/>
      </c>
      <c r="B46" s="95" t="str">
        <f>IF(Table1[h_Kode Sales :_1]="","",B$1+COUNT(B$2:B45))</f>
        <v/>
      </c>
      <c r="G46" s="95" t="str">
        <f>IF(Table1[[#This Row],[h_No. Invoice :]]="","",CONCATENATE("AM"," ",Table1[[#This Row],[h_No. Invoice :]]))</f>
        <v/>
      </c>
      <c r="H46" s="95" t="str">
        <f>CONCATENATE(UPPER(Table1[[#This Row],[h_Kode Sales :_1]])," ",Table1[[#This Row],[h_Kode Sales :_2]])</f>
        <v xml:space="preserve"> </v>
      </c>
      <c r="I46" s="95" t="str">
        <f>IF(Table1[[#This Row],[h_toko]]="","",INDEX(Table2[e],IF(Table1[[#This Row],[h_toko]]="","",MATCH(Table1[[#This Row],[h_toko]],Table2[a],0)),))</f>
        <v/>
      </c>
      <c r="J46" s="92">
        <v>24</v>
      </c>
      <c r="K46" s="92" t="s">
        <v>113</v>
      </c>
      <c r="L46" s="92">
        <v>1</v>
      </c>
      <c r="M46" s="92" t="s">
        <v>179</v>
      </c>
      <c r="N46" s="92" t="str">
        <f>IF(Table1[[#This Row],[h_Item Description]]="","",INDEX([1]!db[NB PAJAK],MATCH(Table1[[#This Row],[h_Item Description]],[1]!db[kode],0)))</f>
        <v>JANGKA (MATH SET) JOYKO MS-55</v>
      </c>
      <c r="O46" s="92" t="s">
        <v>96</v>
      </c>
      <c r="P46" s="93">
        <v>88200</v>
      </c>
      <c r="Q46" s="94">
        <v>0.125</v>
      </c>
      <c r="S46" s="93">
        <f>Table1[[#This Row],[h_hargasetelahdiskon]]</f>
        <v>1852200</v>
      </c>
      <c r="T46" s="92"/>
      <c r="V46" s="95">
        <f>IF(Table1[[#This Row],[Item Description]]="","",IF(Table1[[#This Row],[//]]="",V45,Table1[[#This Row],[//]]))</f>
        <v>45</v>
      </c>
      <c r="W46" s="95">
        <f>IF(Table1[[#This Row],[h_id]]="","",COUNTIF(Table1[h_id],Table1[[#This Row],[h_id]]))</f>
        <v>7</v>
      </c>
      <c r="X46" s="93">
        <f>IF(Table1[Item Description]="","",Table1[[#This Row],[Qty]]*Table1[[#This Row],[Unit Price]])</f>
        <v>2116800</v>
      </c>
      <c r="Y46" s="93">
        <f>IF(Table1[Item Description]="","",Table1[[#This Row],[h_hargasebelumdiskon]]*Table1[[#This Row],[Disc 1]])</f>
        <v>264600</v>
      </c>
      <c r="Z46" s="93">
        <f>IF(Table1[Item Description]="","",Table1[[#This Row],[h_hargasebelumdiskon]]-Table1[[#This Row],[h_diskon]])</f>
        <v>1852200</v>
      </c>
      <c r="AA46" s="93" t="str">
        <f>IF(Table1[//]="","",SUMIF(Table1[h_id],Table1[h_id],Table1[h_hargasetelahdiskon]))</f>
        <v/>
      </c>
      <c r="AB46" s="93"/>
      <c r="AC46" s="93" t="str">
        <f>Table1[[#This Row],[Item Description]]&amp;Table1[[#This Row],[Unit]]&amp;Table1[[#This Row],[Unit Price]]</f>
        <v>JANGKA (MATH SET) JOYKO MS-55LSN88200</v>
      </c>
    </row>
    <row r="47" spans="1:29" x14ac:dyDescent="0.25">
      <c r="A47" s="92" t="str">
        <f>IF(Table1[No. Invoice :]="","",ROW())</f>
        <v/>
      </c>
      <c r="B47" s="95" t="str">
        <f>IF(Table1[h_Kode Sales :_1]="","",B$1+COUNT(B$2:B46))</f>
        <v/>
      </c>
      <c r="G47" s="95" t="str">
        <f>IF(Table1[[#This Row],[h_No. Invoice :]]="","",CONCATENATE("AM"," ",Table1[[#This Row],[h_No. Invoice :]]))</f>
        <v/>
      </c>
      <c r="H47" s="95" t="str">
        <f>CONCATENATE(UPPER(Table1[[#This Row],[h_Kode Sales :_1]])," ",Table1[[#This Row],[h_Kode Sales :_2]])</f>
        <v xml:space="preserve"> </v>
      </c>
      <c r="I47" s="95" t="str">
        <f>IF(Table1[[#This Row],[h_toko]]="","",INDEX(Table2[e],IF(Table1[[#This Row],[h_toko]]="","",MATCH(Table1[[#This Row],[h_toko]],Table2[a],0)),))</f>
        <v/>
      </c>
      <c r="J47" s="92">
        <v>24</v>
      </c>
      <c r="K47" s="92" t="s">
        <v>113</v>
      </c>
      <c r="L47" s="92">
        <v>1</v>
      </c>
      <c r="M47" s="92" t="s">
        <v>180</v>
      </c>
      <c r="N47" s="92" t="str">
        <f>IF(Table1[[#This Row],[h_Item Description]]="","",INDEX([1]!db[NB PAJAK],MATCH(Table1[[#This Row],[h_Item Description]],[1]!db[kode],0)))</f>
        <v>JANGKA (MATH SET) JOYKO MS-75</v>
      </c>
      <c r="O47" s="92" t="s">
        <v>97</v>
      </c>
      <c r="P47" s="93">
        <v>89400</v>
      </c>
      <c r="Q47" s="94">
        <v>0.125</v>
      </c>
      <c r="S47" s="93">
        <f>Table1[[#This Row],[h_hargasetelahdiskon]]</f>
        <v>1877400</v>
      </c>
      <c r="T47" s="92"/>
      <c r="V47" s="95">
        <f>IF(Table1[[#This Row],[Item Description]]="","",IF(Table1[[#This Row],[//]]="",V46,Table1[[#This Row],[//]]))</f>
        <v>45</v>
      </c>
      <c r="W47" s="95">
        <f>IF(Table1[[#This Row],[h_id]]="","",COUNTIF(Table1[h_id],Table1[[#This Row],[h_id]]))</f>
        <v>7</v>
      </c>
      <c r="X47" s="93">
        <f>IF(Table1[Item Description]="","",Table1[[#This Row],[Qty]]*Table1[[#This Row],[Unit Price]])</f>
        <v>2145600</v>
      </c>
      <c r="Y47" s="93">
        <f>IF(Table1[Item Description]="","",Table1[[#This Row],[h_hargasebelumdiskon]]*Table1[[#This Row],[Disc 1]])</f>
        <v>268200</v>
      </c>
      <c r="Z47" s="93">
        <f>IF(Table1[Item Description]="","",Table1[[#This Row],[h_hargasebelumdiskon]]-Table1[[#This Row],[h_diskon]])</f>
        <v>1877400</v>
      </c>
      <c r="AA47" s="93" t="str">
        <f>IF(Table1[//]="","",SUMIF(Table1[h_id],Table1[h_id],Table1[h_hargasetelahdiskon]))</f>
        <v/>
      </c>
      <c r="AB47" s="93"/>
      <c r="AC47" s="93" t="str">
        <f>Table1[[#This Row],[Item Description]]&amp;Table1[[#This Row],[Unit]]&amp;Table1[[#This Row],[Unit Price]]</f>
        <v>JANGKA (MATH SET) JOYKO MS-75LSN89400</v>
      </c>
    </row>
    <row r="48" spans="1:29" x14ac:dyDescent="0.25">
      <c r="A48" s="92" t="str">
        <f>IF(Table1[No. Invoice :]="","",ROW())</f>
        <v/>
      </c>
      <c r="B48" s="95" t="str">
        <f>IF(Table1[h_Kode Sales :_1]="","",B$1+COUNT(B$2:B47))</f>
        <v/>
      </c>
      <c r="G48" s="95" t="str">
        <f>IF(Table1[[#This Row],[h_No. Invoice :]]="","",CONCATENATE("AM"," ",Table1[[#This Row],[h_No. Invoice :]]))</f>
        <v/>
      </c>
      <c r="H48" s="95" t="str">
        <f>CONCATENATE(UPPER(Table1[[#This Row],[h_Kode Sales :_1]])," ",Table1[[#This Row],[h_Kode Sales :_2]])</f>
        <v xml:space="preserve"> </v>
      </c>
      <c r="I48" s="95" t="str">
        <f>IF(Table1[[#This Row],[h_toko]]="","",INDEX(Table2[e],IF(Table1[[#This Row],[h_toko]]="","",MATCH(Table1[[#This Row],[h_toko]],Table2[a],0)),))</f>
        <v/>
      </c>
      <c r="J48" s="92">
        <v>120</v>
      </c>
      <c r="K48" s="92" t="s">
        <v>125</v>
      </c>
      <c r="L48" s="92">
        <v>1</v>
      </c>
      <c r="M48" s="92" t="s">
        <v>181</v>
      </c>
      <c r="N48" s="92" t="str">
        <f>IF(Table1[[#This Row],[h_Item Description]]="","",INDEX([1]!db[NB PAJAK],MATCH(Table1[[#This Row],[h_Item Description]],[1]!db[kode],0)))</f>
        <v>CALCULATOR JOYKO DTC-1313CH</v>
      </c>
      <c r="O48" s="92" t="s">
        <v>187</v>
      </c>
      <c r="P48" s="93">
        <v>40000</v>
      </c>
      <c r="Q48" s="94">
        <v>0.125</v>
      </c>
      <c r="S48" s="93">
        <f>Table1[[#This Row],[h_hargasetelahdiskon]]</f>
        <v>4200000</v>
      </c>
      <c r="T48" s="92"/>
      <c r="V48" s="95">
        <f>IF(Table1[[#This Row],[Item Description]]="","",IF(Table1[[#This Row],[//]]="",V47,Table1[[#This Row],[//]]))</f>
        <v>45</v>
      </c>
      <c r="W48" s="95">
        <f>IF(Table1[[#This Row],[h_id]]="","",COUNTIF(Table1[h_id],Table1[[#This Row],[h_id]]))</f>
        <v>7</v>
      </c>
      <c r="X48" s="93">
        <f>IF(Table1[Item Description]="","",Table1[[#This Row],[Qty]]*Table1[[#This Row],[Unit Price]])</f>
        <v>4800000</v>
      </c>
      <c r="Y48" s="93">
        <f>IF(Table1[Item Description]="","",Table1[[#This Row],[h_hargasebelumdiskon]]*Table1[[#This Row],[Disc 1]])</f>
        <v>600000</v>
      </c>
      <c r="Z48" s="93">
        <f>IF(Table1[Item Description]="","",Table1[[#This Row],[h_hargasebelumdiskon]]-Table1[[#This Row],[h_diskon]])</f>
        <v>4200000</v>
      </c>
      <c r="AA48" s="93" t="str">
        <f>IF(Table1[//]="","",SUMIF(Table1[h_id],Table1[h_id],Table1[h_hargasetelahdiskon]))</f>
        <v/>
      </c>
      <c r="AB48" s="93"/>
      <c r="AC48" s="93" t="str">
        <f>Table1[[#This Row],[Item Description]]&amp;Table1[[#This Row],[Unit]]&amp;Table1[[#This Row],[Unit Price]]</f>
        <v>CALCULATOR JOYKO DTC-1313CHPCS40000</v>
      </c>
    </row>
    <row r="49" spans="1:29" x14ac:dyDescent="0.25">
      <c r="A49" s="92" t="str">
        <f>IF(Table1[No. Invoice :]="","",ROW())</f>
        <v/>
      </c>
      <c r="B49" s="95" t="str">
        <f>IF(Table1[h_Kode Sales :_1]="","",B$1+COUNT(B$2:B48))</f>
        <v/>
      </c>
      <c r="G49" s="95" t="str">
        <f>IF(Table1[[#This Row],[h_No. Invoice :]]="","",CONCATENATE("AM"," ",Table1[[#This Row],[h_No. Invoice :]]))</f>
        <v/>
      </c>
      <c r="H49" s="95" t="str">
        <f>CONCATENATE(UPPER(Table1[[#This Row],[h_Kode Sales :_1]])," ",Table1[[#This Row],[h_Kode Sales :_2]])</f>
        <v xml:space="preserve"> </v>
      </c>
      <c r="I49" s="95" t="str">
        <f>IF(Table1[[#This Row],[h_toko]]="","",INDEX(Table2[e],IF(Table1[[#This Row],[h_toko]]="","",MATCH(Table1[[#This Row],[h_toko]],Table2[a],0)),))</f>
        <v/>
      </c>
      <c r="J49" s="92">
        <v>120</v>
      </c>
      <c r="K49" s="92" t="s">
        <v>125</v>
      </c>
      <c r="L49" s="92">
        <v>1</v>
      </c>
      <c r="M49" s="92" t="s">
        <v>182</v>
      </c>
      <c r="N49" s="92" t="str">
        <f>IF(Table1[[#This Row],[h_Item Description]]="","",INDEX([1]!db[NB PAJAK],MATCH(Table1[[#This Row],[h_Item Description]],[1]!db[kode],0)))</f>
        <v>CALCULATOR JOYKO CC-47CO</v>
      </c>
      <c r="O49" s="92" t="s">
        <v>188</v>
      </c>
      <c r="P49" s="93">
        <v>32500</v>
      </c>
      <c r="Q49" s="94">
        <v>0.125</v>
      </c>
      <c r="S49" s="93">
        <f>Table1[[#This Row],[h_hargasetelahdiskon]]</f>
        <v>3412500</v>
      </c>
      <c r="T49" s="92"/>
      <c r="V49" s="95">
        <f>IF(Table1[[#This Row],[Item Description]]="","",IF(Table1[[#This Row],[//]]="",V48,Table1[[#This Row],[//]]))</f>
        <v>45</v>
      </c>
      <c r="W49" s="95">
        <f>IF(Table1[[#This Row],[h_id]]="","",COUNTIF(Table1[h_id],Table1[[#This Row],[h_id]]))</f>
        <v>7</v>
      </c>
      <c r="X49" s="93">
        <f>IF(Table1[Item Description]="","",Table1[[#This Row],[Qty]]*Table1[[#This Row],[Unit Price]])</f>
        <v>3900000</v>
      </c>
      <c r="Y49" s="93">
        <f>IF(Table1[Item Description]="","",Table1[[#This Row],[h_hargasebelumdiskon]]*Table1[[#This Row],[Disc 1]])</f>
        <v>487500</v>
      </c>
      <c r="Z49" s="93">
        <f>IF(Table1[Item Description]="","",Table1[[#This Row],[h_hargasebelumdiskon]]-Table1[[#This Row],[h_diskon]])</f>
        <v>3412500</v>
      </c>
      <c r="AA49" s="93" t="str">
        <f>IF(Table1[//]="","",SUMIF(Table1[h_id],Table1[h_id],Table1[h_hargasetelahdiskon]))</f>
        <v/>
      </c>
      <c r="AB49" s="93"/>
      <c r="AC49" s="93" t="str">
        <f>Table1[[#This Row],[Item Description]]&amp;Table1[[#This Row],[Unit]]&amp;Table1[[#This Row],[Unit Price]]</f>
        <v>CALCULATOR JOYKO CC-47COPCS32500</v>
      </c>
    </row>
    <row r="50" spans="1:29" x14ac:dyDescent="0.25">
      <c r="A50" s="92" t="str">
        <f>IF(Table1[No. Invoice :]="","",ROW())</f>
        <v/>
      </c>
      <c r="B50" s="95" t="str">
        <f>IF(Table1[h_Kode Sales :_1]="","",B$1+COUNT(B$2:B49))</f>
        <v/>
      </c>
      <c r="G50" s="95" t="str">
        <f>IF(Table1[[#This Row],[h_No. Invoice :]]="","",CONCATENATE("AM"," ",Table1[[#This Row],[h_No. Invoice :]]))</f>
        <v/>
      </c>
      <c r="H50" s="95" t="str">
        <f>CONCATENATE(UPPER(Table1[[#This Row],[h_Kode Sales :_1]])," ",Table1[[#This Row],[h_Kode Sales :_2]])</f>
        <v xml:space="preserve"> </v>
      </c>
      <c r="I50" s="95" t="str">
        <f>IF(Table1[[#This Row],[h_toko]]="","",INDEX(Table2[e],IF(Table1[[#This Row],[h_toko]]="","",MATCH(Table1[[#This Row],[h_toko]],Table2[a],0)),))</f>
        <v/>
      </c>
      <c r="J50" s="92">
        <v>72</v>
      </c>
      <c r="K50" s="92" t="s">
        <v>113</v>
      </c>
      <c r="L50" s="92">
        <v>2</v>
      </c>
      <c r="M50" s="92" t="s">
        <v>183</v>
      </c>
      <c r="N50" s="92" t="str">
        <f>IF(Table1[[#This Row],[h_Item Description]]="","",INDEX([1]!db[NB PAJAK],MATCH(Table1[[#This Row],[h_Item Description]],[1]!db[kode],0)))</f>
        <v>CORRECTION FLUID JOYKO CF-S209A</v>
      </c>
      <c r="O50" s="92" t="s">
        <v>189</v>
      </c>
      <c r="P50" s="93">
        <v>41400</v>
      </c>
      <c r="Q50" s="94">
        <v>0.125</v>
      </c>
      <c r="S50" s="93">
        <f>Table1[[#This Row],[h_hargasetelahdiskon]]</f>
        <v>2608200</v>
      </c>
      <c r="T50" s="92"/>
      <c r="V50" s="95">
        <f>IF(Table1[[#This Row],[Item Description]]="","",IF(Table1[[#This Row],[//]]="",V49,Table1[[#This Row],[//]]))</f>
        <v>45</v>
      </c>
      <c r="W50" s="95">
        <f>IF(Table1[[#This Row],[h_id]]="","",COUNTIF(Table1[h_id],Table1[[#This Row],[h_id]]))</f>
        <v>7</v>
      </c>
      <c r="X50" s="93">
        <f>IF(Table1[Item Description]="","",Table1[[#This Row],[Qty]]*Table1[[#This Row],[Unit Price]])</f>
        <v>2980800</v>
      </c>
      <c r="Y50" s="93">
        <f>IF(Table1[Item Description]="","",Table1[[#This Row],[h_hargasebelumdiskon]]*Table1[[#This Row],[Disc 1]])</f>
        <v>372600</v>
      </c>
      <c r="Z50" s="93">
        <f>IF(Table1[Item Description]="","",Table1[[#This Row],[h_hargasebelumdiskon]]-Table1[[#This Row],[h_diskon]])</f>
        <v>2608200</v>
      </c>
      <c r="AA50" s="93" t="str">
        <f>IF(Table1[//]="","",SUMIF(Table1[h_id],Table1[h_id],Table1[h_hargasetelahdiskon]))</f>
        <v/>
      </c>
      <c r="AB50" s="93"/>
      <c r="AC50" s="93" t="str">
        <f>Table1[[#This Row],[Item Description]]&amp;Table1[[#This Row],[Unit]]&amp;Table1[[#This Row],[Unit Price]]</f>
        <v>CORRECTION FLUID JOYKO CF-S209ALSN41400</v>
      </c>
    </row>
    <row r="51" spans="1:29" x14ac:dyDescent="0.25">
      <c r="A51" s="92" t="str">
        <f>IF(Table1[No. Invoice :]="","",ROW())</f>
        <v/>
      </c>
      <c r="B51" s="95" t="str">
        <f>IF(Table1[h_Kode Sales :_1]="","",B$1+COUNT(B$2:B50))</f>
        <v/>
      </c>
      <c r="G51" s="95" t="str">
        <f>IF(Table1[[#This Row],[h_No. Invoice :]]="","",CONCATENATE("AM"," ",Table1[[#This Row],[h_No. Invoice :]]))</f>
        <v/>
      </c>
      <c r="H51" s="95" t="str">
        <f>CONCATENATE(UPPER(Table1[[#This Row],[h_Kode Sales :_1]])," ",Table1[[#This Row],[h_Kode Sales :_2]])</f>
        <v xml:space="preserve"> </v>
      </c>
      <c r="I51" s="95" t="str">
        <f>IF(Table1[[#This Row],[h_toko]]="","",INDEX(Table2[e],IF(Table1[[#This Row],[h_toko]]="","",MATCH(Table1[[#This Row],[h_toko]],Table2[a],0)),))</f>
        <v/>
      </c>
      <c r="J51" s="92">
        <v>48</v>
      </c>
      <c r="K51" s="92" t="s">
        <v>113</v>
      </c>
      <c r="L51" s="92">
        <v>2</v>
      </c>
      <c r="M51" s="92" t="s">
        <v>184</v>
      </c>
      <c r="N51" s="92" t="e">
        <f>IF(Table1[[#This Row],[h_Item Description]]="","",INDEX([1]!db[NB PAJAK],MATCH(Table1[[#This Row],[h_Item Description]],[1]!db[kode],0)))</f>
        <v>#N/A</v>
      </c>
      <c r="O51" s="92" t="s">
        <v>185</v>
      </c>
      <c r="P51" s="93">
        <v>62400</v>
      </c>
      <c r="Q51" s="94">
        <v>0.125</v>
      </c>
      <c r="S51" s="93">
        <f>Table1[[#This Row],[h_hargasetelahdiskon]]</f>
        <v>2620800</v>
      </c>
      <c r="T51" s="92"/>
      <c r="V51" s="95">
        <f>IF(Table1[[#This Row],[Item Description]]="","",IF(Table1[[#This Row],[//]]="",V50,Table1[[#This Row],[//]]))</f>
        <v>45</v>
      </c>
      <c r="W51" s="95">
        <f>IF(Table1[[#This Row],[h_id]]="","",COUNTIF(Table1[h_id],Table1[[#This Row],[h_id]]))</f>
        <v>7</v>
      </c>
      <c r="X51" s="93">
        <f>IF(Table1[Item Description]="","",Table1[[#This Row],[Qty]]*Table1[[#This Row],[Unit Price]])</f>
        <v>2995200</v>
      </c>
      <c r="Y51" s="93">
        <f>IF(Table1[Item Description]="","",Table1[[#This Row],[h_hargasebelumdiskon]]*Table1[[#This Row],[Disc 1]])</f>
        <v>374400</v>
      </c>
      <c r="Z51" s="93">
        <f>IF(Table1[Item Description]="","",Table1[[#This Row],[h_hargasebelumdiskon]]-Table1[[#This Row],[h_diskon]])</f>
        <v>2620800</v>
      </c>
      <c r="AA51" s="93" t="str">
        <f>IF(Table1[//]="","",SUMIF(Table1[h_id],Table1[h_id],Table1[h_hargasetelahdiskon]))</f>
        <v/>
      </c>
      <c r="AB51" s="93"/>
      <c r="AC51" s="93" t="str">
        <f>Table1[[#This Row],[Item Description]]&amp;Table1[[#This Row],[Unit]]&amp;Table1[[#This Row],[Unit Price]]</f>
        <v>PENCIL CASE KENKO PC-0719 FANCYLSN62400</v>
      </c>
    </row>
    <row r="52" spans="1:29" x14ac:dyDescent="0.25">
      <c r="A52" s="92" t="str">
        <f>IF(Table1[No. Invoice :]="","",ROW())</f>
        <v/>
      </c>
      <c r="B52" s="95" t="str">
        <f>IF(Table1[h_Kode Sales :_1]="","",B$1+COUNT(B$2:B51))</f>
        <v/>
      </c>
      <c r="G52" s="95" t="str">
        <f>IF(Table1[[#This Row],[h_No. Invoice :]]="","",CONCATENATE("AM"," ",Table1[[#This Row],[h_No. Invoice :]]))</f>
        <v/>
      </c>
      <c r="H52" s="95" t="str">
        <f>CONCATENATE(UPPER(Table1[[#This Row],[h_Kode Sales :_1]])," ",Table1[[#This Row],[h_Kode Sales :_2]])</f>
        <v xml:space="preserve"> </v>
      </c>
      <c r="I52" s="95" t="str">
        <f>IF(Table1[[#This Row],[h_toko]]="","",INDEX(Table2[e],IF(Table1[[#This Row],[h_toko]]="","",MATCH(Table1[[#This Row],[h_toko]],Table2[a],0)),))</f>
        <v/>
      </c>
      <c r="N52" s="92" t="str">
        <f>IF(Table1[[#This Row],[h_Item Description]]="","",INDEX([1]!db[NB PAJAK],MATCH(Table1[[#This Row],[h_Item Description]],[1]!db[kode],0)))</f>
        <v/>
      </c>
      <c r="P52" s="93"/>
      <c r="Q52" s="94"/>
      <c r="S52" s="93" t="str">
        <f>Table1[[#This Row],[h_hargasetelahdiskon]]</f>
        <v/>
      </c>
      <c r="T52" s="92"/>
      <c r="V52" s="95" t="str">
        <f>IF(Table1[[#This Row],[Item Description]]="","",IF(Table1[[#This Row],[//]]="",V51,Table1[[#This Row],[//]]))</f>
        <v/>
      </c>
      <c r="W52" s="95" t="str">
        <f>IF(Table1[[#This Row],[h_id]]="","",COUNTIF(Table1[h_id],Table1[[#This Row],[h_id]]))</f>
        <v/>
      </c>
      <c r="X52" s="93" t="str">
        <f>IF(Table1[Item Description]="","",Table1[[#This Row],[Qty]]*Table1[[#This Row],[Unit Price]])</f>
        <v/>
      </c>
      <c r="Y52" s="93" t="str">
        <f>IF(Table1[Item Description]="","",Table1[[#This Row],[h_hargasebelumdiskon]]*Table1[[#This Row],[Disc 1]])</f>
        <v/>
      </c>
      <c r="Z52" s="93" t="str">
        <f>IF(Table1[Item Description]="","",Table1[[#This Row],[h_hargasebelumdiskon]]-Table1[[#This Row],[h_diskon]])</f>
        <v/>
      </c>
      <c r="AA52" s="93" t="str">
        <f>IF(Table1[//]="","",SUMIF(Table1[h_id],Table1[h_id],Table1[h_hargasetelahdiskon]))</f>
        <v/>
      </c>
      <c r="AB52" s="93"/>
      <c r="AC52" s="93" t="str">
        <f>Table1[[#This Row],[Item Description]]&amp;Table1[[#This Row],[Unit]]&amp;Table1[[#This Row],[Unit Price]]</f>
        <v/>
      </c>
    </row>
    <row r="53" spans="1:29" s="100" customFormat="1" x14ac:dyDescent="0.25">
      <c r="A53" s="100">
        <f>IF(Table1[No. Invoice :]="","",ROW())</f>
        <v>53</v>
      </c>
      <c r="B53" s="101">
        <f>IF(Table1[h_Kode Sales :_1]="","",B$1+COUNT(B$2:B52))</f>
        <v>23010011</v>
      </c>
      <c r="C53" s="102">
        <v>44935</v>
      </c>
      <c r="D53" s="100" t="s">
        <v>109</v>
      </c>
      <c r="E53" s="103" t="s">
        <v>198</v>
      </c>
      <c r="F53" s="100" t="s">
        <v>110</v>
      </c>
      <c r="G53" s="101" t="str">
        <f>IF(Table1[[#This Row],[h_No. Invoice :]]="","",CONCATENATE("AM"," ",Table1[[#This Row],[h_No. Invoice :]]))</f>
        <v>AM 23010011</v>
      </c>
      <c r="H53" s="101" t="str">
        <f>CONCATENATE(UPPER(Table1[[#This Row],[h_Kode Sales :_1]])," ",Table1[[#This Row],[h_Kode Sales :_2]])</f>
        <v>KO 0608</v>
      </c>
      <c r="I53" s="101" t="str">
        <f>IF(Table1[[#This Row],[h_toko]]="","",INDEX(Table2[e],IF(Table1[[#This Row],[h_toko]]="","",MATCH(Table1[[#This Row],[h_toko]],Table2[a],0)),))</f>
        <v>CV TRINITY CENTRAAL PURWOKERTO</v>
      </c>
      <c r="J53" s="100">
        <v>120</v>
      </c>
      <c r="K53" s="100" t="s">
        <v>113</v>
      </c>
      <c r="L53" s="100">
        <v>2</v>
      </c>
      <c r="M53" s="100" t="s">
        <v>270</v>
      </c>
      <c r="N53" s="100" t="str">
        <f>IF(Table1[[#This Row],[h_Item Description]]="","",INDEX([1]!db[NB PAJAK],MATCH(Table1[[#This Row],[h_Item Description]],[1]!db[kode],0)))</f>
        <v>ISI CUTTER 18 MM KENKO L-150 (BESAR)</v>
      </c>
      <c r="O53" s="100" t="s">
        <v>87</v>
      </c>
      <c r="P53" s="104">
        <v>64800</v>
      </c>
      <c r="Q53" s="105">
        <v>0.13</v>
      </c>
      <c r="R53" s="105"/>
      <c r="S53" s="104">
        <f>Table1[[#This Row],[h_hargasetelahdiskon]]</f>
        <v>6765120</v>
      </c>
      <c r="T53" s="100" t="s">
        <v>119</v>
      </c>
      <c r="V53" s="101">
        <f>IF(Table1[[#This Row],[Item Description]]="","",IF(Table1[[#This Row],[//]]="",V52,Table1[[#This Row],[//]]))</f>
        <v>53</v>
      </c>
      <c r="W53" s="101">
        <f>IF(Table1[[#This Row],[h_id]]="","",COUNTIF(Table1[h_id],Table1[[#This Row],[h_id]]))</f>
        <v>13</v>
      </c>
      <c r="X53" s="104">
        <f>IF(Table1[Item Description]="","",Table1[[#This Row],[Qty]]*Table1[[#This Row],[Unit Price]])</f>
        <v>7776000</v>
      </c>
      <c r="Y53" s="104">
        <f>IF(Table1[Item Description]="","",Table1[[#This Row],[h_hargasebelumdiskon]]*Table1[[#This Row],[Disc 1]])</f>
        <v>1010880</v>
      </c>
      <c r="Z53" s="104">
        <f>IF(Table1[Item Description]="","",Table1[[#This Row],[h_hargasebelumdiskon]]-Table1[[#This Row],[h_diskon]])</f>
        <v>6765120</v>
      </c>
      <c r="AA53" s="104">
        <f>IF(Table1[//]="","",SUMIF(Table1[h_id],Table1[h_id],Table1[h_hargasetelahdiskon]))</f>
        <v>25911384</v>
      </c>
      <c r="AB53" s="104" t="s">
        <v>223</v>
      </c>
      <c r="AC53" s="104" t="str">
        <f>Table1[[#This Row],[Item Description]]&amp;Table1[[#This Row],[Unit]]&amp;Table1[[#This Row],[Unit Price]]</f>
        <v>ISI CUTTER 18 MM KENKO L-150 (BESAR)LSN64800</v>
      </c>
    </row>
    <row r="54" spans="1:29" s="100" customFormat="1" x14ac:dyDescent="0.25">
      <c r="A54" s="100" t="str">
        <f>IF(Table1[No. Invoice :]="","",ROW())</f>
        <v/>
      </c>
      <c r="B54" s="101" t="str">
        <f>IF(Table1[h_Kode Sales :_1]="","",B$1+COUNT(B$2:B53))</f>
        <v/>
      </c>
      <c r="C54" s="102"/>
      <c r="E54" s="103"/>
      <c r="G54" s="101" t="str">
        <f>IF(Table1[[#This Row],[h_No. Invoice :]]="","",CONCATENATE("AM"," ",Table1[[#This Row],[h_No. Invoice :]]))</f>
        <v/>
      </c>
      <c r="H54" s="101" t="str">
        <f>CONCATENATE(UPPER(Table1[[#This Row],[h_Kode Sales :_1]])," ",Table1[[#This Row],[h_Kode Sales :_2]])</f>
        <v xml:space="preserve"> </v>
      </c>
      <c r="I54" s="101" t="str">
        <f>IF(Table1[[#This Row],[h_toko]]="","",INDEX(Table2[e],IF(Table1[[#This Row],[h_toko]]="","",MATCH(Table1[[#This Row],[h_toko]],Table2[a],0)),))</f>
        <v/>
      </c>
      <c r="J54" s="100">
        <v>15</v>
      </c>
      <c r="K54" s="100" t="s">
        <v>113</v>
      </c>
      <c r="M54" s="100" t="s">
        <v>199</v>
      </c>
      <c r="N54" s="100" t="str">
        <f>IF(Table1[[#This Row],[h_Item Description]]="","",INDEX([1]!db[NB PAJAK],MATCH(Table1[[#This Row],[h_Item Description]],[1]!db[kode],0)))</f>
        <v>CUTTER 9 MM KENKO K-200 (KECIL)</v>
      </c>
      <c r="O54" s="100" t="s">
        <v>211</v>
      </c>
      <c r="P54" s="104">
        <v>52200</v>
      </c>
      <c r="Q54" s="105">
        <v>0.13</v>
      </c>
      <c r="R54" s="105"/>
      <c r="S54" s="104">
        <f>Table1[[#This Row],[h_hargasetelahdiskon]]</f>
        <v>681210</v>
      </c>
      <c r="V54" s="101">
        <f>IF(Table1[[#This Row],[Item Description]]="","",IF(Table1[[#This Row],[//]]="",V53,Table1[[#This Row],[//]]))</f>
        <v>53</v>
      </c>
      <c r="W54" s="101">
        <f>IF(Table1[[#This Row],[h_id]]="","",COUNTIF(Table1[h_id],Table1[[#This Row],[h_id]]))</f>
        <v>13</v>
      </c>
      <c r="X54" s="104">
        <f>IF(Table1[Item Description]="","",Table1[[#This Row],[Qty]]*Table1[[#This Row],[Unit Price]])</f>
        <v>783000</v>
      </c>
      <c r="Y54" s="104">
        <f>IF(Table1[Item Description]="","",Table1[[#This Row],[h_hargasebelumdiskon]]*Table1[[#This Row],[Disc 1]])</f>
        <v>101790</v>
      </c>
      <c r="Z54" s="104">
        <f>IF(Table1[Item Description]="","",Table1[[#This Row],[h_hargasebelumdiskon]]-Table1[[#This Row],[h_diskon]])</f>
        <v>681210</v>
      </c>
      <c r="AA54" s="104" t="str">
        <f>IF(Table1[//]="","",SUMIF(Table1[h_id],Table1[h_id],Table1[h_hargasetelahdiskon]))</f>
        <v/>
      </c>
      <c r="AB54" s="104"/>
      <c r="AC54" s="104" t="str">
        <f>Table1[[#This Row],[Item Description]]&amp;Table1[[#This Row],[Unit]]&amp;Table1[[#This Row],[Unit Price]]</f>
        <v>CUTTER 9 MM KENKO K-200 (KECIL)LSN52200</v>
      </c>
    </row>
    <row r="55" spans="1:29" s="100" customFormat="1" x14ac:dyDescent="0.25">
      <c r="A55" s="100" t="str">
        <f>IF(Table1[No. Invoice :]="","",ROW())</f>
        <v/>
      </c>
      <c r="B55" s="101" t="str">
        <f>IF(Table1[h_Kode Sales :_1]="","",B$1+COUNT(B$2:B54))</f>
        <v/>
      </c>
      <c r="C55" s="102"/>
      <c r="E55" s="103"/>
      <c r="G55" s="101" t="str">
        <f>IF(Table1[[#This Row],[h_No. Invoice :]]="","",CONCATENATE("AM"," ",Table1[[#This Row],[h_No. Invoice :]]))</f>
        <v/>
      </c>
      <c r="H55" s="101" t="str">
        <f>CONCATENATE(UPPER(Table1[[#This Row],[h_Kode Sales :_1]])," ",Table1[[#This Row],[h_Kode Sales :_2]])</f>
        <v xml:space="preserve"> </v>
      </c>
      <c r="I55" s="101" t="str">
        <f>IF(Table1[[#This Row],[h_toko]]="","",INDEX(Table2[e],IF(Table1[[#This Row],[h_toko]]="","",MATCH(Table1[[#This Row],[h_toko]],Table2[a],0)),))</f>
        <v/>
      </c>
      <c r="J55" s="100">
        <v>20</v>
      </c>
      <c r="K55" s="100" t="s">
        <v>113</v>
      </c>
      <c r="L55" s="100">
        <v>1</v>
      </c>
      <c r="M55" s="100" t="s">
        <v>200</v>
      </c>
      <c r="N55" s="100" t="str">
        <f>IF(Table1[[#This Row],[h_Item Description]]="","",INDEX([1]!db[NB PAJAK],MATCH(Table1[[#This Row],[h_Item Description]],[1]!db[kode],0)))</f>
        <v>STAPLER KENKO HD-10D</v>
      </c>
      <c r="O55" s="100" t="s">
        <v>212</v>
      </c>
      <c r="P55" s="104">
        <v>117600</v>
      </c>
      <c r="Q55" s="105">
        <v>0.13</v>
      </c>
      <c r="R55" s="105"/>
      <c r="S55" s="104">
        <f>Table1[[#This Row],[h_hargasetelahdiskon]]</f>
        <v>2046240</v>
      </c>
      <c r="V55" s="101">
        <f>IF(Table1[[#This Row],[Item Description]]="","",IF(Table1[[#This Row],[//]]="",V54,Table1[[#This Row],[//]]))</f>
        <v>53</v>
      </c>
      <c r="W55" s="101">
        <f>IF(Table1[[#This Row],[h_id]]="","",COUNTIF(Table1[h_id],Table1[[#This Row],[h_id]]))</f>
        <v>13</v>
      </c>
      <c r="X55" s="104">
        <f>IF(Table1[Item Description]="","",Table1[[#This Row],[Qty]]*Table1[[#This Row],[Unit Price]])</f>
        <v>2352000</v>
      </c>
      <c r="Y55" s="104">
        <f>IF(Table1[Item Description]="","",Table1[[#This Row],[h_hargasebelumdiskon]]*Table1[[#This Row],[Disc 1]])</f>
        <v>305760</v>
      </c>
      <c r="Z55" s="104">
        <f>IF(Table1[Item Description]="","",Table1[[#This Row],[h_hargasebelumdiskon]]-Table1[[#This Row],[h_diskon]])</f>
        <v>2046240</v>
      </c>
      <c r="AA55" s="104" t="str">
        <f>IF(Table1[//]="","",SUMIF(Table1[h_id],Table1[h_id],Table1[h_hargasetelahdiskon]))</f>
        <v/>
      </c>
      <c r="AB55" s="104"/>
      <c r="AC55" s="104" t="str">
        <f>Table1[[#This Row],[Item Description]]&amp;Table1[[#This Row],[Unit]]&amp;Table1[[#This Row],[Unit Price]]</f>
        <v>STAPLER KENKO HD-10DLSN117600</v>
      </c>
    </row>
    <row r="56" spans="1:29" s="100" customFormat="1" x14ac:dyDescent="0.25">
      <c r="A56" s="100" t="str">
        <f>IF(Table1[No. Invoice :]="","",ROW())</f>
        <v/>
      </c>
      <c r="B56" s="101" t="str">
        <f>IF(Table1[h_Kode Sales :_1]="","",B$1+COUNT(B$2:B55))</f>
        <v/>
      </c>
      <c r="C56" s="102"/>
      <c r="E56" s="103"/>
      <c r="G56" s="101" t="str">
        <f>IF(Table1[[#This Row],[h_No. Invoice :]]="","",CONCATENATE("AM"," ",Table1[[#This Row],[h_No. Invoice :]]))</f>
        <v/>
      </c>
      <c r="H56" s="101" t="str">
        <f>CONCATENATE(UPPER(Table1[[#This Row],[h_Kode Sales :_1]])," ",Table1[[#This Row],[h_Kode Sales :_2]])</f>
        <v xml:space="preserve"> </v>
      </c>
      <c r="I56" s="101" t="str">
        <f>IF(Table1[[#This Row],[h_toko]]="","",INDEX(Table2[e],IF(Table1[[#This Row],[h_toko]]="","",MATCH(Table1[[#This Row],[h_toko]],Table2[a],0)),))</f>
        <v/>
      </c>
      <c r="J56" s="100">
        <v>48</v>
      </c>
      <c r="K56" s="100" t="s">
        <v>113</v>
      </c>
      <c r="L56" s="100">
        <v>1</v>
      </c>
      <c r="M56" s="100" t="s">
        <v>201</v>
      </c>
      <c r="N56" s="100" t="str">
        <f>IF(Table1[[#This Row],[h_Item Description]]="","",INDEX([1]!db[NB PAJAK],MATCH(Table1[[#This Row],[h_Item Description]],[1]!db[kode],0)))</f>
        <v>PAPER CLIP WARNA KENKO 3100</v>
      </c>
      <c r="O56" s="100" t="s">
        <v>213</v>
      </c>
      <c r="P56" s="104">
        <v>41400</v>
      </c>
      <c r="Q56" s="105">
        <v>0.13</v>
      </c>
      <c r="R56" s="105"/>
      <c r="S56" s="104">
        <f>Table1[[#This Row],[h_hargasetelahdiskon]]</f>
        <v>1728864</v>
      </c>
      <c r="V56" s="101">
        <f>IF(Table1[[#This Row],[Item Description]]="","",IF(Table1[[#This Row],[//]]="",V55,Table1[[#This Row],[//]]))</f>
        <v>53</v>
      </c>
      <c r="W56" s="101">
        <f>IF(Table1[[#This Row],[h_id]]="","",COUNTIF(Table1[h_id],Table1[[#This Row],[h_id]]))</f>
        <v>13</v>
      </c>
      <c r="X56" s="104">
        <f>IF(Table1[Item Description]="","",Table1[[#This Row],[Qty]]*Table1[[#This Row],[Unit Price]])</f>
        <v>1987200</v>
      </c>
      <c r="Y56" s="104">
        <f>IF(Table1[Item Description]="","",Table1[[#This Row],[h_hargasebelumdiskon]]*Table1[[#This Row],[Disc 1]])</f>
        <v>258336</v>
      </c>
      <c r="Z56" s="104">
        <f>IF(Table1[Item Description]="","",Table1[[#This Row],[h_hargasebelumdiskon]]-Table1[[#This Row],[h_diskon]])</f>
        <v>1728864</v>
      </c>
      <c r="AA56" s="104" t="str">
        <f>IF(Table1[//]="","",SUMIF(Table1[h_id],Table1[h_id],Table1[h_hargasetelahdiskon]))</f>
        <v/>
      </c>
      <c r="AB56" s="104"/>
      <c r="AC56" s="104" t="str">
        <f>Table1[[#This Row],[Item Description]]&amp;Table1[[#This Row],[Unit]]&amp;Table1[[#This Row],[Unit Price]]</f>
        <v>PAPER CLIP WARNA KENKO 3100LSN41400</v>
      </c>
    </row>
    <row r="57" spans="1:29" s="100" customFormat="1" x14ac:dyDescent="0.25">
      <c r="A57" s="100" t="str">
        <f>IF(Table1[No. Invoice :]="","",ROW())</f>
        <v/>
      </c>
      <c r="B57" s="101" t="str">
        <f>IF(Table1[h_Kode Sales :_1]="","",B$1+COUNT(B$2:B56))</f>
        <v/>
      </c>
      <c r="C57" s="102"/>
      <c r="E57" s="103"/>
      <c r="G57" s="101" t="str">
        <f>IF(Table1[[#This Row],[h_No. Invoice :]]="","",CONCATENATE("AM"," ",Table1[[#This Row],[h_No. Invoice :]]))</f>
        <v/>
      </c>
      <c r="H57" s="101" t="str">
        <f>CONCATENATE(UPPER(Table1[[#This Row],[h_Kode Sales :_1]])," ",Table1[[#This Row],[h_Kode Sales :_2]])</f>
        <v xml:space="preserve"> </v>
      </c>
      <c r="I57" s="101" t="str">
        <f>IF(Table1[[#This Row],[h_toko]]="","",INDEX(Table2[e],IF(Table1[[#This Row],[h_toko]]="","",MATCH(Table1[[#This Row],[h_toko]],Table2[a],0)),))</f>
        <v/>
      </c>
      <c r="J57" s="100">
        <v>48</v>
      </c>
      <c r="K57" s="100" t="s">
        <v>113</v>
      </c>
      <c r="L57" s="100">
        <v>1</v>
      </c>
      <c r="M57" s="100" t="s">
        <v>202</v>
      </c>
      <c r="N57" s="100" t="str">
        <f>IF(Table1[[#This Row],[h_Item Description]]="","",INDEX([1]!db[NB PAJAK],MATCH(Table1[[#This Row],[h_Item Description]],[1]!db[kode],0)))</f>
        <v>PUSH PIN KENKO PN-30 WARNA</v>
      </c>
      <c r="O57" s="100" t="s">
        <v>220</v>
      </c>
      <c r="P57" s="104">
        <v>33000</v>
      </c>
      <c r="Q57" s="105">
        <v>0.13</v>
      </c>
      <c r="R57" s="105"/>
      <c r="S57" s="104">
        <f>Table1[[#This Row],[h_hargasetelahdiskon]]</f>
        <v>1378080</v>
      </c>
      <c r="V57" s="101">
        <f>IF(Table1[[#This Row],[Item Description]]="","",IF(Table1[[#This Row],[//]]="",V56,Table1[[#This Row],[//]]))</f>
        <v>53</v>
      </c>
      <c r="W57" s="101">
        <f>IF(Table1[[#This Row],[h_id]]="","",COUNTIF(Table1[h_id],Table1[[#This Row],[h_id]]))</f>
        <v>13</v>
      </c>
      <c r="X57" s="104">
        <f>IF(Table1[Item Description]="","",Table1[[#This Row],[Qty]]*Table1[[#This Row],[Unit Price]])</f>
        <v>1584000</v>
      </c>
      <c r="Y57" s="104">
        <f>IF(Table1[Item Description]="","",Table1[[#This Row],[h_hargasebelumdiskon]]*Table1[[#This Row],[Disc 1]])</f>
        <v>205920</v>
      </c>
      <c r="Z57" s="104">
        <f>IF(Table1[Item Description]="","",Table1[[#This Row],[h_hargasebelumdiskon]]-Table1[[#This Row],[h_diskon]])</f>
        <v>1378080</v>
      </c>
      <c r="AA57" s="104" t="str">
        <f>IF(Table1[//]="","",SUMIF(Table1[h_id],Table1[h_id],Table1[h_hargasetelahdiskon]))</f>
        <v/>
      </c>
      <c r="AB57" s="104"/>
      <c r="AC57" s="104" t="str">
        <f>Table1[[#This Row],[Item Description]]&amp;Table1[[#This Row],[Unit]]&amp;Table1[[#This Row],[Unit Price]]</f>
        <v>PUSH PIN KENKO PN-30 WARNALSN33000</v>
      </c>
    </row>
    <row r="58" spans="1:29" s="100" customFormat="1" x14ac:dyDescent="0.25">
      <c r="A58" s="100" t="str">
        <f>IF(Table1[No. Invoice :]="","",ROW())</f>
        <v/>
      </c>
      <c r="B58" s="101" t="str">
        <f>IF(Table1[h_Kode Sales :_1]="","",B$1+COUNT(B$2:B57))</f>
        <v/>
      </c>
      <c r="C58" s="102"/>
      <c r="E58" s="103"/>
      <c r="G58" s="101" t="str">
        <f>IF(Table1[[#This Row],[h_No. Invoice :]]="","",CONCATENATE("AM"," ",Table1[[#This Row],[h_No. Invoice :]]))</f>
        <v/>
      </c>
      <c r="H58" s="101" t="str">
        <f>CONCATENATE(UPPER(Table1[[#This Row],[h_Kode Sales :_1]])," ",Table1[[#This Row],[h_Kode Sales :_2]])</f>
        <v xml:space="preserve"> </v>
      </c>
      <c r="I58" s="101" t="str">
        <f>IF(Table1[[#This Row],[h_toko]]="","",INDEX(Table2[e],IF(Table1[[#This Row],[h_toko]]="","",MATCH(Table1[[#This Row],[h_toko]],Table2[a],0)),))</f>
        <v/>
      </c>
      <c r="J58" s="100">
        <v>50</v>
      </c>
      <c r="K58" s="100" t="s">
        <v>203</v>
      </c>
      <c r="L58" s="100">
        <v>1</v>
      </c>
      <c r="M58" s="100" t="s">
        <v>204</v>
      </c>
      <c r="N58" s="100" t="str">
        <f>IF(Table1[[#This Row],[h_Item Description]]="","",INDEX([1]!db[NB PAJAK],MATCH(Table1[[#This Row],[h_Item Description]],[1]!db[kode],0)))</f>
        <v>STIP / PENGHAPUS KENKO ERB-20SQ HITAM</v>
      </c>
      <c r="O58" s="100" t="s">
        <v>214</v>
      </c>
      <c r="P58" s="104">
        <v>30000</v>
      </c>
      <c r="Q58" s="105">
        <v>0.13</v>
      </c>
      <c r="R58" s="105"/>
      <c r="S58" s="104">
        <f>Table1[[#This Row],[h_hargasetelahdiskon]]</f>
        <v>1305000</v>
      </c>
      <c r="V58" s="101">
        <f>IF(Table1[[#This Row],[Item Description]]="","",IF(Table1[[#This Row],[//]]="",V57,Table1[[#This Row],[//]]))</f>
        <v>53</v>
      </c>
      <c r="W58" s="101">
        <f>IF(Table1[[#This Row],[h_id]]="","",COUNTIF(Table1[h_id],Table1[[#This Row],[h_id]]))</f>
        <v>13</v>
      </c>
      <c r="X58" s="104">
        <f>IF(Table1[Item Description]="","",Table1[[#This Row],[Qty]]*Table1[[#This Row],[Unit Price]])</f>
        <v>1500000</v>
      </c>
      <c r="Y58" s="104">
        <f>IF(Table1[Item Description]="","",Table1[[#This Row],[h_hargasebelumdiskon]]*Table1[[#This Row],[Disc 1]])</f>
        <v>195000</v>
      </c>
      <c r="Z58" s="104">
        <f>IF(Table1[Item Description]="","",Table1[[#This Row],[h_hargasebelumdiskon]]-Table1[[#This Row],[h_diskon]])</f>
        <v>1305000</v>
      </c>
      <c r="AA58" s="104" t="str">
        <f>IF(Table1[//]="","",SUMIF(Table1[h_id],Table1[h_id],Table1[h_hargasetelahdiskon]))</f>
        <v/>
      </c>
      <c r="AB58" s="104"/>
      <c r="AC58" s="104" t="str">
        <f>Table1[[#This Row],[Item Description]]&amp;Table1[[#This Row],[Unit]]&amp;Table1[[#This Row],[Unit Price]]</f>
        <v>STIP / PENGHAPUS KENKO ERB-20SQ HITAMDOS30000</v>
      </c>
    </row>
    <row r="59" spans="1:29" s="100" customFormat="1" x14ac:dyDescent="0.25">
      <c r="A59" s="100" t="str">
        <f>IF(Table1[No. Invoice :]="","",ROW())</f>
        <v/>
      </c>
      <c r="B59" s="101" t="str">
        <f>IF(Table1[h_Kode Sales :_1]="","",B$1+COUNT(B$2:B58))</f>
        <v/>
      </c>
      <c r="C59" s="102"/>
      <c r="E59" s="103"/>
      <c r="G59" s="101" t="str">
        <f>IF(Table1[[#This Row],[h_No. Invoice :]]="","",CONCATENATE("AM"," ",Table1[[#This Row],[h_No. Invoice :]]))</f>
        <v/>
      </c>
      <c r="H59" s="101" t="str">
        <f>CONCATENATE(UPPER(Table1[[#This Row],[h_Kode Sales :_1]])," ",Table1[[#This Row],[h_Kode Sales :_2]])</f>
        <v xml:space="preserve"> </v>
      </c>
      <c r="I59" s="101" t="str">
        <f>IF(Table1[[#This Row],[h_toko]]="","",INDEX(Table2[e],IF(Table1[[#This Row],[h_toko]]="","",MATCH(Table1[[#This Row],[h_toko]],Table2[a],0)),))</f>
        <v/>
      </c>
      <c r="J59" s="100">
        <v>50</v>
      </c>
      <c r="K59" s="100" t="s">
        <v>203</v>
      </c>
      <c r="L59" s="100">
        <v>1</v>
      </c>
      <c r="M59" s="100" t="s">
        <v>205</v>
      </c>
      <c r="N59" s="100" t="str">
        <f>IF(Table1[[#This Row],[h_Item Description]]="","",INDEX([1]!db[NB PAJAK],MATCH(Table1[[#This Row],[h_Item Description]],[1]!db[kode],0)))</f>
        <v>STIP / PENGHAPUS KENKO ERW-20SQ PUTIH</v>
      </c>
      <c r="O59" s="100" t="s">
        <v>215</v>
      </c>
      <c r="P59" s="104">
        <v>30000</v>
      </c>
      <c r="Q59" s="105">
        <v>0.13</v>
      </c>
      <c r="R59" s="105"/>
      <c r="S59" s="104">
        <f>Table1[[#This Row],[h_hargasetelahdiskon]]</f>
        <v>1305000</v>
      </c>
      <c r="V59" s="101">
        <f>IF(Table1[[#This Row],[Item Description]]="","",IF(Table1[[#This Row],[//]]="",V58,Table1[[#This Row],[//]]))</f>
        <v>53</v>
      </c>
      <c r="W59" s="101">
        <f>IF(Table1[[#This Row],[h_id]]="","",COUNTIF(Table1[h_id],Table1[[#This Row],[h_id]]))</f>
        <v>13</v>
      </c>
      <c r="X59" s="104">
        <f>IF(Table1[Item Description]="","",Table1[[#This Row],[Qty]]*Table1[[#This Row],[Unit Price]])</f>
        <v>1500000</v>
      </c>
      <c r="Y59" s="104">
        <f>IF(Table1[Item Description]="","",Table1[[#This Row],[h_hargasebelumdiskon]]*Table1[[#This Row],[Disc 1]])</f>
        <v>195000</v>
      </c>
      <c r="Z59" s="104">
        <f>IF(Table1[Item Description]="","",Table1[[#This Row],[h_hargasebelumdiskon]]-Table1[[#This Row],[h_diskon]])</f>
        <v>1305000</v>
      </c>
      <c r="AA59" s="104" t="str">
        <f>IF(Table1[//]="","",SUMIF(Table1[h_id],Table1[h_id],Table1[h_hargasetelahdiskon]))</f>
        <v/>
      </c>
      <c r="AB59" s="104"/>
      <c r="AC59" s="104" t="str">
        <f>Table1[[#This Row],[Item Description]]&amp;Table1[[#This Row],[Unit]]&amp;Table1[[#This Row],[Unit Price]]</f>
        <v>STIP / PENGHAPUS KENKO ERW-20SQ PUTIHDOS30000</v>
      </c>
    </row>
    <row r="60" spans="1:29" s="100" customFormat="1" x14ac:dyDescent="0.25">
      <c r="A60" s="100" t="str">
        <f>IF(Table1[No. Invoice :]="","",ROW())</f>
        <v/>
      </c>
      <c r="B60" s="101" t="str">
        <f>IF(Table1[h_Kode Sales :_1]="","",B$1+COUNT(B$2:B59))</f>
        <v/>
      </c>
      <c r="C60" s="102"/>
      <c r="E60" s="103"/>
      <c r="G60" s="101" t="str">
        <f>IF(Table1[[#This Row],[h_No. Invoice :]]="","",CONCATENATE("AM"," ",Table1[[#This Row],[h_No. Invoice :]]))</f>
        <v/>
      </c>
      <c r="H60" s="101" t="str">
        <f>CONCATENATE(UPPER(Table1[[#This Row],[h_Kode Sales :_1]])," ",Table1[[#This Row],[h_Kode Sales :_2]])</f>
        <v xml:space="preserve"> </v>
      </c>
      <c r="I60" s="101" t="str">
        <f>IF(Table1[[#This Row],[h_toko]]="","",INDEX(Table2[e],IF(Table1[[#This Row],[h_toko]]="","",MATCH(Table1[[#This Row],[h_toko]],Table2[a],0)),))</f>
        <v/>
      </c>
      <c r="J60" s="100">
        <v>100</v>
      </c>
      <c r="K60" s="100" t="s">
        <v>203</v>
      </c>
      <c r="L60" s="100">
        <v>2</v>
      </c>
      <c r="M60" s="100" t="s">
        <v>206</v>
      </c>
      <c r="N60" s="100" t="str">
        <f>IF(Table1[[#This Row],[h_Item Description]]="","",INDEX([1]!db[NB PAJAK],MATCH(Table1[[#This Row],[h_Item Description]],[1]!db[kode],0)))</f>
        <v>STIP / PENGHAPUS KENKO ERW-40SQ PUTIH</v>
      </c>
      <c r="O60" s="100" t="s">
        <v>62</v>
      </c>
      <c r="P60" s="104">
        <v>27500</v>
      </c>
      <c r="Q60" s="105">
        <v>0.13</v>
      </c>
      <c r="R60" s="105"/>
      <c r="S60" s="104">
        <f>Table1[[#This Row],[h_hargasetelahdiskon]]</f>
        <v>2392500</v>
      </c>
      <c r="V60" s="101">
        <f>IF(Table1[[#This Row],[Item Description]]="","",IF(Table1[[#This Row],[//]]="",V59,Table1[[#This Row],[//]]))</f>
        <v>53</v>
      </c>
      <c r="W60" s="101">
        <f>IF(Table1[[#This Row],[h_id]]="","",COUNTIF(Table1[h_id],Table1[[#This Row],[h_id]]))</f>
        <v>13</v>
      </c>
      <c r="X60" s="104">
        <f>IF(Table1[Item Description]="","",Table1[[#This Row],[Qty]]*Table1[[#This Row],[Unit Price]])</f>
        <v>2750000</v>
      </c>
      <c r="Y60" s="104">
        <f>IF(Table1[Item Description]="","",Table1[[#This Row],[h_hargasebelumdiskon]]*Table1[[#This Row],[Disc 1]])</f>
        <v>357500</v>
      </c>
      <c r="Z60" s="104">
        <f>IF(Table1[Item Description]="","",Table1[[#This Row],[h_hargasebelumdiskon]]-Table1[[#This Row],[h_diskon]])</f>
        <v>2392500</v>
      </c>
      <c r="AA60" s="104" t="str">
        <f>IF(Table1[//]="","",SUMIF(Table1[h_id],Table1[h_id],Table1[h_hargasetelahdiskon]))</f>
        <v/>
      </c>
      <c r="AB60" s="104"/>
      <c r="AC60" s="104" t="str">
        <f>Table1[[#This Row],[Item Description]]&amp;Table1[[#This Row],[Unit]]&amp;Table1[[#This Row],[Unit Price]]</f>
        <v>STIP / PENGHAPUS KENKO ERW-40SQ PUTIHDOS27500</v>
      </c>
    </row>
    <row r="61" spans="1:29" s="100" customFormat="1" x14ac:dyDescent="0.25">
      <c r="A61" s="100" t="str">
        <f>IF(Table1[No. Invoice :]="","",ROW())</f>
        <v/>
      </c>
      <c r="B61" s="101" t="str">
        <f>IF(Table1[h_Kode Sales :_1]="","",B$1+COUNT(B$2:B60))</f>
        <v/>
      </c>
      <c r="C61" s="102"/>
      <c r="E61" s="103"/>
      <c r="G61" s="101" t="str">
        <f>IF(Table1[[#This Row],[h_No. Invoice :]]="","",CONCATENATE("AM"," ",Table1[[#This Row],[h_No. Invoice :]]))</f>
        <v/>
      </c>
      <c r="H61" s="101" t="str">
        <f>CONCATENATE(UPPER(Table1[[#This Row],[h_Kode Sales :_1]])," ",Table1[[#This Row],[h_Kode Sales :_2]])</f>
        <v xml:space="preserve"> </v>
      </c>
      <c r="I61" s="101" t="str">
        <f>IF(Table1[[#This Row],[h_toko]]="","",INDEX(Table2[e],IF(Table1[[#This Row],[h_toko]]="","",MATCH(Table1[[#This Row],[h_toko]],Table2[a],0)),))</f>
        <v/>
      </c>
      <c r="J61" s="100">
        <v>50</v>
      </c>
      <c r="K61" s="100" t="s">
        <v>203</v>
      </c>
      <c r="L61" s="100">
        <v>1</v>
      </c>
      <c r="M61" s="100" t="s">
        <v>207</v>
      </c>
      <c r="N61" s="100" t="str">
        <f>IF(Table1[[#This Row],[h_Item Description]]="","",INDEX([1]!db[NB PAJAK],MATCH(Table1[[#This Row],[h_Item Description]],[1]!db[kode],0)))</f>
        <v>STIP / PENGHAPUS KENKO ERB-40SQ HITAM</v>
      </c>
      <c r="O61" s="100" t="s">
        <v>216</v>
      </c>
      <c r="P61" s="104">
        <v>27500</v>
      </c>
      <c r="Q61" s="105">
        <v>0.13</v>
      </c>
      <c r="R61" s="105"/>
      <c r="S61" s="104">
        <f>Table1[[#This Row],[h_hargasetelahdiskon]]</f>
        <v>1196250</v>
      </c>
      <c r="V61" s="101">
        <f>IF(Table1[[#This Row],[Item Description]]="","",IF(Table1[[#This Row],[//]]="",V60,Table1[[#This Row],[//]]))</f>
        <v>53</v>
      </c>
      <c r="W61" s="101">
        <f>IF(Table1[[#This Row],[h_id]]="","",COUNTIF(Table1[h_id],Table1[[#This Row],[h_id]]))</f>
        <v>13</v>
      </c>
      <c r="X61" s="104">
        <f>IF(Table1[Item Description]="","",Table1[[#This Row],[Qty]]*Table1[[#This Row],[Unit Price]])</f>
        <v>1375000</v>
      </c>
      <c r="Y61" s="104">
        <f>IF(Table1[Item Description]="","",Table1[[#This Row],[h_hargasebelumdiskon]]*Table1[[#This Row],[Disc 1]])</f>
        <v>178750</v>
      </c>
      <c r="Z61" s="104">
        <f>IF(Table1[Item Description]="","",Table1[[#This Row],[h_hargasebelumdiskon]]-Table1[[#This Row],[h_diskon]])</f>
        <v>1196250</v>
      </c>
      <c r="AA61" s="104" t="str">
        <f>IF(Table1[//]="","",SUMIF(Table1[h_id],Table1[h_id],Table1[h_hargasetelahdiskon]))</f>
        <v/>
      </c>
      <c r="AB61" s="104"/>
      <c r="AC61" s="104" t="str">
        <f>Table1[[#This Row],[Item Description]]&amp;Table1[[#This Row],[Unit]]&amp;Table1[[#This Row],[Unit Price]]</f>
        <v>STIP / PENGHAPUS KENKO ERB-40SQ HITAMDOS27500</v>
      </c>
    </row>
    <row r="62" spans="1:29" s="100" customFormat="1" x14ac:dyDescent="0.25">
      <c r="A62" s="100" t="str">
        <f>IF(Table1[No. Invoice :]="","",ROW())</f>
        <v/>
      </c>
      <c r="B62" s="101" t="str">
        <f>IF(Table1[h_Kode Sales :_1]="","",B$1+COUNT(B$2:B61))</f>
        <v/>
      </c>
      <c r="C62" s="102"/>
      <c r="E62" s="103"/>
      <c r="G62" s="101" t="str">
        <f>IF(Table1[[#This Row],[h_No. Invoice :]]="","",CONCATENATE("AM"," ",Table1[[#This Row],[h_No. Invoice :]]))</f>
        <v/>
      </c>
      <c r="H62" s="106" t="str">
        <f>CONCATENATE(UPPER(Table1[[#This Row],[h_Kode Sales :_1]])," ",Table1[[#This Row],[h_Kode Sales :_2]])</f>
        <v xml:space="preserve"> </v>
      </c>
      <c r="I62" s="101" t="str">
        <f>IF(Table1[[#This Row],[h_toko]]="","",INDEX(Table2[e],IF(Table1[[#This Row],[h_toko]]="","",MATCH(Table1[[#This Row],[h_toko]],Table2[a],0)),))</f>
        <v/>
      </c>
      <c r="J62" s="100">
        <v>5</v>
      </c>
      <c r="K62" s="100" t="s">
        <v>111</v>
      </c>
      <c r="L62" s="100">
        <v>1</v>
      </c>
      <c r="M62" s="100" t="s">
        <v>208</v>
      </c>
      <c r="N62" s="100" t="str">
        <f>IF(Table1[[#This Row],[h_Item Description]]="","",INDEX([1]!db[NB PAJAK],MATCH(Table1[[#This Row],[h_Item Description]],[1]!db[kode],0)))</f>
        <v>BINDER CLIP KENKO NO. 260</v>
      </c>
      <c r="O62" s="100" t="s">
        <v>217</v>
      </c>
      <c r="P62" s="104">
        <v>180000</v>
      </c>
      <c r="Q62" s="105">
        <v>0.13</v>
      </c>
      <c r="R62" s="105"/>
      <c r="S62" s="104">
        <f>Table1[[#This Row],[h_hargasetelahdiskon]]</f>
        <v>783000</v>
      </c>
      <c r="T62" s="104"/>
      <c r="V62" s="101">
        <f>IF(Table1[[#This Row],[Item Description]]="","",IF(Table1[[#This Row],[//]]="",V61,Table1[[#This Row],[//]]))</f>
        <v>53</v>
      </c>
      <c r="W62" s="101">
        <f>IF(Table1[[#This Row],[h_id]]="","",COUNTIF(Table1[h_id],Table1[[#This Row],[h_id]]))</f>
        <v>13</v>
      </c>
      <c r="X62" s="104">
        <f>IF(Table1[Item Description]="","",Table1[[#This Row],[Qty]]*Table1[[#This Row],[Unit Price]])</f>
        <v>900000</v>
      </c>
      <c r="Y62" s="104">
        <f>IF(Table1[Item Description]="","",Table1[[#This Row],[h_hargasebelumdiskon]]*Table1[[#This Row],[Disc 1]])</f>
        <v>117000</v>
      </c>
      <c r="Z62" s="104">
        <f>IF(Table1[Item Description]="","",Table1[[#This Row],[h_hargasebelumdiskon]]-Table1[[#This Row],[h_diskon]])</f>
        <v>783000</v>
      </c>
      <c r="AA62" s="104" t="str">
        <f>IF(Table1[//]="","",SUMIF(Table1[h_id],Table1[h_id],Table1[h_hargasetelahdiskon]))</f>
        <v/>
      </c>
      <c r="AB62" s="104"/>
      <c r="AC62" s="104" t="str">
        <f>Table1[[#This Row],[Item Description]]&amp;Table1[[#This Row],[Unit]]&amp;Table1[[#This Row],[Unit Price]]</f>
        <v>BINDER CLIP KENKO NO. 260GRS180000</v>
      </c>
    </row>
    <row r="63" spans="1:29" s="100" customFormat="1" x14ac:dyDescent="0.25">
      <c r="A63" s="100" t="str">
        <f>IF(Table1[No. Invoice :]="","",ROW())</f>
        <v/>
      </c>
      <c r="B63" s="101" t="str">
        <f>IF(Table1[h_Kode Sales :_1]="","",B$1+COUNT(B$2:B62))</f>
        <v/>
      </c>
      <c r="C63" s="102"/>
      <c r="E63" s="103"/>
      <c r="G63" s="101" t="str">
        <f>IF(Table1[[#This Row],[h_No. Invoice :]]="","",CONCATENATE("AM"," ",Table1[[#This Row],[h_No. Invoice :]]))</f>
        <v/>
      </c>
      <c r="H63" s="106" t="str">
        <f>CONCATENATE(UPPER(Table1[[#This Row],[h_Kode Sales :_1]])," ",Table1[[#This Row],[h_Kode Sales :_2]])</f>
        <v xml:space="preserve"> </v>
      </c>
      <c r="I63" s="101" t="str">
        <f>IF(Table1[[#This Row],[h_toko]]="","",INDEX(Table2[e],IF(Table1[[#This Row],[h_toko]]="","",MATCH(Table1[[#This Row],[h_toko]],Table2[a],0)),))</f>
        <v/>
      </c>
      <c r="J63" s="100">
        <v>50</v>
      </c>
      <c r="K63" s="100" t="s">
        <v>131</v>
      </c>
      <c r="L63" s="100">
        <v>1</v>
      </c>
      <c r="M63" s="100" t="s">
        <v>209</v>
      </c>
      <c r="N63" s="100" t="str">
        <f>IF(Table1[[#This Row],[h_Item Description]]="","",INDEX([1]!db[NB PAJAK],MATCH(Table1[[#This Row],[h_Item Description]],[1]!db[kode],0)))</f>
        <v>PAPER TRIGONAL CLIP KENKO NO. 3</v>
      </c>
      <c r="O63" s="100" t="s">
        <v>218</v>
      </c>
      <c r="P63" s="104">
        <v>16000</v>
      </c>
      <c r="Q63" s="105">
        <v>0.13</v>
      </c>
      <c r="R63" s="105"/>
      <c r="S63" s="104">
        <f>Table1[[#This Row],[h_hargasetelahdiskon]]</f>
        <v>696000</v>
      </c>
      <c r="T63" s="104"/>
      <c r="V63" s="101">
        <f>IF(Table1[[#This Row],[Item Description]]="","",IF(Table1[[#This Row],[//]]="",V62,Table1[[#This Row],[//]]))</f>
        <v>53</v>
      </c>
      <c r="W63" s="101">
        <f>IF(Table1[[#This Row],[h_id]]="","",COUNTIF(Table1[h_id],Table1[[#This Row],[h_id]]))</f>
        <v>13</v>
      </c>
      <c r="X63" s="104">
        <f>IF(Table1[Item Description]="","",Table1[[#This Row],[Qty]]*Table1[[#This Row],[Unit Price]])</f>
        <v>800000</v>
      </c>
      <c r="Y63" s="104">
        <f>IF(Table1[Item Description]="","",Table1[[#This Row],[h_hargasebelumdiskon]]*Table1[[#This Row],[Disc 1]])</f>
        <v>104000</v>
      </c>
      <c r="Z63" s="104">
        <f>IF(Table1[Item Description]="","",Table1[[#This Row],[h_hargasebelumdiskon]]-Table1[[#This Row],[h_diskon]])</f>
        <v>696000</v>
      </c>
      <c r="AA63" s="104" t="str">
        <f>IF(Table1[//]="","",SUMIF(Table1[h_id],Table1[h_id],Table1[h_hargasetelahdiskon]))</f>
        <v/>
      </c>
      <c r="AB63" s="104"/>
      <c r="AC63" s="104" t="str">
        <f>Table1[[#This Row],[Item Description]]&amp;Table1[[#This Row],[Unit]]&amp;Table1[[#This Row],[Unit Price]]</f>
        <v>PAPER TRIGONAL CLIP KENKO NO. 3PAK16000</v>
      </c>
    </row>
    <row r="64" spans="1:29" s="100" customFormat="1" x14ac:dyDescent="0.25">
      <c r="A64" s="100" t="str">
        <f>IF(Table1[No. Invoice :]="","",ROW())</f>
        <v/>
      </c>
      <c r="B64" s="101" t="str">
        <f>IF(Table1[h_Kode Sales :_1]="","",B$1+COUNT(B$2:B63))</f>
        <v/>
      </c>
      <c r="C64" s="102"/>
      <c r="E64" s="103"/>
      <c r="G64" s="101" t="str">
        <f>IF(Table1[[#This Row],[h_No. Invoice :]]="","",CONCATENATE("AM"," ",Table1[[#This Row],[h_No. Invoice :]]))</f>
        <v/>
      </c>
      <c r="H64" s="106" t="str">
        <f>CONCATENATE(UPPER(Table1[[#This Row],[h_Kode Sales :_1]])," ",Table1[[#This Row],[h_Kode Sales :_2]])</f>
        <v xml:space="preserve"> </v>
      </c>
      <c r="I64" s="101" t="str">
        <f>IF(Table1[[#This Row],[h_toko]]="","",INDEX(Table2[e],IF(Table1[[#This Row],[h_toko]]="","",MATCH(Table1[[#This Row],[h_toko]],Table2[a],0)),))</f>
        <v/>
      </c>
      <c r="J64" s="100">
        <v>20</v>
      </c>
      <c r="K64" s="100" t="s">
        <v>131</v>
      </c>
      <c r="L64" s="100">
        <v>1</v>
      </c>
      <c r="M64" s="100" t="s">
        <v>210</v>
      </c>
      <c r="N64" s="100" t="str">
        <f>IF(Table1[[#This Row],[h_Item Description]]="","",INDEX([1]!db[NB PAJAK],MATCH(Table1[[#This Row],[h_Item Description]],[1]!db[kode],0)))</f>
        <v>PAPER JUMBO CLIP KENKO NO. 5</v>
      </c>
      <c r="O64" s="100" t="s">
        <v>95</v>
      </c>
      <c r="P64" s="104">
        <v>43000</v>
      </c>
      <c r="Q64" s="105">
        <v>0.13</v>
      </c>
      <c r="R64" s="105"/>
      <c r="S64" s="104">
        <f>Table1[[#This Row],[h_hargasetelahdiskon]]</f>
        <v>748200</v>
      </c>
      <c r="T64" s="104"/>
      <c r="V64" s="101">
        <f>IF(Table1[[#This Row],[Item Description]]="","",IF(Table1[[#This Row],[//]]="",V63,Table1[[#This Row],[//]]))</f>
        <v>53</v>
      </c>
      <c r="W64" s="101">
        <f>IF(Table1[[#This Row],[h_id]]="","",COUNTIF(Table1[h_id],Table1[[#This Row],[h_id]]))</f>
        <v>13</v>
      </c>
      <c r="X64" s="104">
        <f>IF(Table1[Item Description]="","",Table1[[#This Row],[Qty]]*Table1[[#This Row],[Unit Price]])</f>
        <v>860000</v>
      </c>
      <c r="Y64" s="104">
        <f>IF(Table1[Item Description]="","",Table1[[#This Row],[h_hargasebelumdiskon]]*Table1[[#This Row],[Disc 1]])</f>
        <v>111800</v>
      </c>
      <c r="Z64" s="104">
        <f>IF(Table1[Item Description]="","",Table1[[#This Row],[h_hargasebelumdiskon]]-Table1[[#This Row],[h_diskon]])</f>
        <v>748200</v>
      </c>
      <c r="AA64" s="104" t="str">
        <f>IF(Table1[//]="","",SUMIF(Table1[h_id],Table1[h_id],Table1[h_hargasetelahdiskon]))</f>
        <v/>
      </c>
      <c r="AB64" s="104"/>
      <c r="AC64" s="104" t="str">
        <f>Table1[[#This Row],[Item Description]]&amp;Table1[[#This Row],[Unit]]&amp;Table1[[#This Row],[Unit Price]]</f>
        <v>PAPER JUMBO CLIP KENKO NO. 5PAK43000</v>
      </c>
    </row>
    <row r="65" spans="1:29" x14ac:dyDescent="0.25">
      <c r="A65" s="92" t="str">
        <f>IF(Table1[No. Invoice :]="","",ROW())</f>
        <v/>
      </c>
      <c r="B65" s="95" t="str">
        <f>IF(Table1[h_Kode Sales :_1]="","",B$1+COUNT(B$2:B64))</f>
        <v/>
      </c>
      <c r="G65" s="95" t="str">
        <f>IF(Table1[[#This Row],[h_No. Invoice :]]="","",CONCATENATE("AM"," ",Table1[[#This Row],[h_No. Invoice :]]))</f>
        <v/>
      </c>
      <c r="H65" s="96" t="str">
        <f>CONCATENATE(UPPER(Table1[[#This Row],[h_Kode Sales :_1]])," ",Table1[[#This Row],[h_Kode Sales :_2]])</f>
        <v xml:space="preserve"> </v>
      </c>
      <c r="I65" s="95" t="str">
        <f>IF(Table1[[#This Row],[h_toko]]="","",INDEX(Table2[e],IF(Table1[[#This Row],[h_toko]]="","",MATCH(Table1[[#This Row],[h_toko]],Table2[a],0)),))</f>
        <v/>
      </c>
      <c r="J65" s="92">
        <v>144</v>
      </c>
      <c r="K65" s="92" t="s">
        <v>113</v>
      </c>
      <c r="L65" s="92">
        <v>1</v>
      </c>
      <c r="M65" s="92" t="s">
        <v>219</v>
      </c>
      <c r="N65" s="92" t="str">
        <f>IF(Table1[[#This Row],[h_Item Description]]="","",INDEX([1]!db[NB PAJAK],MATCH(Table1[[#This Row],[h_Item Description]],[1]!db[kode],0)))</f>
        <v>GEL PEN KENKO HI-TECH-H 0.28 MM HITAM</v>
      </c>
      <c r="O65" s="92" t="s">
        <v>221</v>
      </c>
      <c r="P65" s="93">
        <v>39000</v>
      </c>
      <c r="Q65" s="94">
        <v>0.13</v>
      </c>
      <c r="S65" s="93">
        <f>Table1[[#This Row],[h_hargasetelahdiskon]]</f>
        <v>4885920</v>
      </c>
      <c r="V65" s="95">
        <f>IF(Table1[[#This Row],[Item Description]]="","",IF(Table1[[#This Row],[//]]="",V64,Table1[[#This Row],[//]]))</f>
        <v>53</v>
      </c>
      <c r="W65" s="95">
        <f>IF(Table1[[#This Row],[h_id]]="","",COUNTIF(Table1[h_id],Table1[[#This Row],[h_id]]))</f>
        <v>13</v>
      </c>
      <c r="X65" s="93">
        <f>IF(Table1[Item Description]="","",Table1[[#This Row],[Qty]]*Table1[[#This Row],[Unit Price]])</f>
        <v>5616000</v>
      </c>
      <c r="Y65" s="93">
        <f>IF(Table1[Item Description]="","",Table1[[#This Row],[h_hargasebelumdiskon]]*Table1[[#This Row],[Disc 1]])</f>
        <v>730080</v>
      </c>
      <c r="Z65" s="93">
        <f>IF(Table1[Item Description]="","",Table1[[#This Row],[h_hargasebelumdiskon]]-Table1[[#This Row],[h_diskon]])</f>
        <v>4885920</v>
      </c>
      <c r="AA65" s="93" t="str">
        <f>IF(Table1[//]="","",SUMIF(Table1[h_id],Table1[h_id],Table1[h_hargasetelahdiskon]))</f>
        <v/>
      </c>
      <c r="AB65" s="93" t="s">
        <v>222</v>
      </c>
      <c r="AC65" s="93" t="str">
        <f>Table1[[#This Row],[Item Description]]&amp;Table1[[#This Row],[Unit]]&amp;Table1[[#This Row],[Unit Price]]</f>
        <v>GEL PEN KENKO HI-TECH-H 0.28 MM HITAMLSN39000</v>
      </c>
    </row>
    <row r="66" spans="1:29" x14ac:dyDescent="0.25">
      <c r="A66" s="92" t="str">
        <f>IF(Table1[No. Invoice :]="","",ROW())</f>
        <v/>
      </c>
      <c r="B66" s="95" t="str">
        <f>IF(Table1[h_Kode Sales :_1]="","",B$1+COUNT(B$2:B65))</f>
        <v/>
      </c>
      <c r="G66" s="95" t="str">
        <f>IF(Table1[[#This Row],[h_No. Invoice :]]="","",CONCATENATE("AM"," ",Table1[[#This Row],[h_No. Invoice :]]))</f>
        <v/>
      </c>
      <c r="H66" s="96" t="str">
        <f>CONCATENATE(UPPER(Table1[[#This Row],[h_Kode Sales :_1]])," ",Table1[[#This Row],[h_Kode Sales :_2]])</f>
        <v xml:space="preserve"> </v>
      </c>
      <c r="I66" s="95" t="str">
        <f>IF(Table1[[#This Row],[h_toko]]="","",INDEX(Table2[e],IF(Table1[[#This Row],[h_toko]]="","",MATCH(Table1[[#This Row],[h_toko]],Table2[a],0)),))</f>
        <v/>
      </c>
      <c r="N66" s="92" t="str">
        <f>IF(Table1[[#This Row],[h_Item Description]]="","",INDEX([1]!db[NB PAJAK],MATCH(Table1[[#This Row],[h_Item Description]],[1]!db[kode],0)))</f>
        <v/>
      </c>
      <c r="P66" s="93"/>
      <c r="Q66" s="94"/>
      <c r="S66" s="93" t="str">
        <f>Table1[[#This Row],[h_hargasetelahdiskon]]</f>
        <v/>
      </c>
      <c r="V66" s="95" t="str">
        <f>IF(Table1[[#This Row],[Item Description]]="","",IF(Table1[[#This Row],[//]]="",V65,Table1[[#This Row],[//]]))</f>
        <v/>
      </c>
      <c r="W66" s="95" t="str">
        <f>IF(Table1[[#This Row],[h_id]]="","",COUNTIF(Table1[h_id],Table1[[#This Row],[h_id]]))</f>
        <v/>
      </c>
      <c r="X66" s="93" t="str">
        <f>IF(Table1[Item Description]="","",Table1[[#This Row],[Qty]]*Table1[[#This Row],[Unit Price]])</f>
        <v/>
      </c>
      <c r="Y66" s="93" t="str">
        <f>IF(Table1[Item Description]="","",Table1[[#This Row],[h_hargasebelumdiskon]]*Table1[[#This Row],[Disc 1]])</f>
        <v/>
      </c>
      <c r="Z66" s="93" t="str">
        <f>IF(Table1[Item Description]="","",Table1[[#This Row],[h_hargasebelumdiskon]]-Table1[[#This Row],[h_diskon]])</f>
        <v/>
      </c>
      <c r="AA66" s="93" t="str">
        <f>IF(Table1[//]="","",SUMIF(Table1[h_id],Table1[h_id],Table1[h_hargasetelahdiskon]))</f>
        <v/>
      </c>
      <c r="AB66" s="93"/>
      <c r="AC66" s="93" t="str">
        <f>Table1[[#This Row],[Item Description]]&amp;Table1[[#This Row],[Unit]]&amp;Table1[[#This Row],[Unit Price]]</f>
        <v/>
      </c>
    </row>
    <row r="67" spans="1:29" x14ac:dyDescent="0.25">
      <c r="A67" s="92">
        <f>IF(Table1[No. Invoice :]="","",ROW())</f>
        <v>67</v>
      </c>
      <c r="B67" s="95">
        <f>IF(Table1[h_Kode Sales :_1]="","",B$1+COUNT(B$2:B66))</f>
        <v>23010012</v>
      </c>
      <c r="C67" s="98">
        <v>44936</v>
      </c>
      <c r="D67" s="92" t="s">
        <v>109</v>
      </c>
      <c r="E67" s="97" t="s">
        <v>224</v>
      </c>
      <c r="F67" s="92" t="s">
        <v>225</v>
      </c>
      <c r="G67" s="95" t="str">
        <f>IF(Table1[[#This Row],[h_No. Invoice :]]="","",CONCATENATE("AM"," ",Table1[[#This Row],[h_No. Invoice :]]))</f>
        <v>AM 23010012</v>
      </c>
      <c r="H67" s="96" t="str">
        <f>CONCATENATE(UPPER(Table1[[#This Row],[h_Kode Sales :_1]])," ",Table1[[#This Row],[h_Kode Sales :_2]])</f>
        <v>KO 0539</v>
      </c>
      <c r="I67" s="95" t="str">
        <f>IF(Table1[[#This Row],[h_toko]]="","",INDEX(Table2[e],IF(Table1[[#This Row],[h_toko]]="","",MATCH(Table1[[#This Row],[h_toko]],Table2[a],0)),))</f>
        <v>HARNOYO (BENDAN) PEKALONGAN</v>
      </c>
      <c r="J67" s="92">
        <v>20</v>
      </c>
      <c r="K67" s="92" t="s">
        <v>113</v>
      </c>
      <c r="L67" s="92">
        <v>1</v>
      </c>
      <c r="M67" s="92" t="s">
        <v>115</v>
      </c>
      <c r="N67" s="92" t="str">
        <f>IF(Table1[[#This Row],[h_Item Description]]="","",INDEX([1]!db[NB PAJAK],MATCH(Table1[[#This Row],[h_Item Description]],[1]!db[kode],0)))</f>
        <v>STAPLER KENKO HD-10</v>
      </c>
      <c r="O67" s="92" t="str">
        <f>IF(Table1[[#This Row],[h_Item Description]]="","",INDEX([1]!db[NB PAJAK],MATCH(Table1[[#This Row],[h_Item Description]],[1]!db[kode],0)))</f>
        <v>STAPLER KENKO HD-10</v>
      </c>
      <c r="P67" s="93">
        <v>93000</v>
      </c>
      <c r="Q67" s="94">
        <v>0.14000000000000001</v>
      </c>
      <c r="S67" s="93">
        <f>Table1[[#This Row],[h_hargasetelahdiskon]]</f>
        <v>1599600</v>
      </c>
      <c r="T67" s="93" t="s">
        <v>119</v>
      </c>
      <c r="V67" s="95">
        <f>IF(Table1[[#This Row],[Item Description]]="","",IF(Table1[[#This Row],[//]]="",V66,Table1[[#This Row],[//]]))</f>
        <v>67</v>
      </c>
      <c r="W67" s="95">
        <f>IF(Table1[[#This Row],[h_id]]="","",COUNTIF(Table1[h_id],Table1[[#This Row],[h_id]]))</f>
        <v>1</v>
      </c>
      <c r="X67" s="93">
        <f>IF(Table1[Item Description]="","",Table1[[#This Row],[Qty]]*Table1[[#This Row],[Unit Price]])</f>
        <v>1860000</v>
      </c>
      <c r="Y67" s="93">
        <f>IF(Table1[Item Description]="","",Table1[[#This Row],[h_hargasebelumdiskon]]*Table1[[#This Row],[Disc 1]])</f>
        <v>260400.00000000003</v>
      </c>
      <c r="Z67" s="93">
        <f>IF(Table1[Item Description]="","",Table1[[#This Row],[h_hargasebelumdiskon]]-Table1[[#This Row],[h_diskon]])</f>
        <v>1599600</v>
      </c>
      <c r="AA67" s="93">
        <f>IF(Table1[//]="","",SUMIF(Table1[h_id],Table1[h_id],Table1[h_hargasetelahdiskon]))</f>
        <v>1599600</v>
      </c>
      <c r="AB67" s="93"/>
      <c r="AC67" s="93" t="str">
        <f>Table1[[#This Row],[Item Description]]&amp;Table1[[#This Row],[Unit]]&amp;Table1[[#This Row],[Unit Price]]</f>
        <v>STAPLER KENKO HD-10LSN93000</v>
      </c>
    </row>
    <row r="68" spans="1:29" x14ac:dyDescent="0.25">
      <c r="A68" s="92" t="str">
        <f>IF(Table1[No. Invoice :]="","",ROW())</f>
        <v/>
      </c>
      <c r="B68" s="95" t="str">
        <f>IF(Table1[h_Kode Sales :_1]="","",B$1+COUNT(B$2:B67))</f>
        <v/>
      </c>
      <c r="G68" s="95" t="str">
        <f>IF(Table1[[#This Row],[h_No. Invoice :]]="","",CONCATENATE("AM"," ",Table1[[#This Row],[h_No. Invoice :]]))</f>
        <v/>
      </c>
      <c r="H68" s="96" t="str">
        <f>CONCATENATE(UPPER(Table1[[#This Row],[h_Kode Sales :_1]])," ",Table1[[#This Row],[h_Kode Sales :_2]])</f>
        <v xml:space="preserve"> </v>
      </c>
      <c r="I68" s="95" t="str">
        <f>IF(Table1[[#This Row],[h_toko]]="","",INDEX(Table2[e],IF(Table1[[#This Row],[h_toko]]="","",MATCH(Table1[[#This Row],[h_toko]],Table2[a],0)),))</f>
        <v/>
      </c>
      <c r="N68" s="92" t="str">
        <f>IF(Table1[[#This Row],[h_Item Description]]="","",INDEX([1]!db[NB PAJAK],MATCH(Table1[[#This Row],[h_Item Description]],[1]!db[kode],0)))</f>
        <v/>
      </c>
      <c r="P68" s="93"/>
      <c r="Q68" s="94"/>
      <c r="S68" s="93" t="str">
        <f>Table1[[#This Row],[h_hargasetelahdiskon]]</f>
        <v/>
      </c>
      <c r="V68" s="95" t="str">
        <f>IF(Table1[[#This Row],[Item Description]]="","",IF(Table1[[#This Row],[//]]="",V67,Table1[[#This Row],[//]]))</f>
        <v/>
      </c>
      <c r="W68" s="95" t="str">
        <f>IF(Table1[[#This Row],[h_id]]="","",COUNTIF(Table1[h_id],Table1[[#This Row],[h_id]]))</f>
        <v/>
      </c>
      <c r="X68" s="93" t="str">
        <f>IF(Table1[Item Description]="","",Table1[[#This Row],[Qty]]*Table1[[#This Row],[Unit Price]])</f>
        <v/>
      </c>
      <c r="Y68" s="93" t="str">
        <f>IF(Table1[Item Description]="","",Table1[[#This Row],[h_hargasebelumdiskon]]*Table1[[#This Row],[Disc 1]])</f>
        <v/>
      </c>
      <c r="Z68" s="93" t="str">
        <f>IF(Table1[Item Description]="","",Table1[[#This Row],[h_hargasebelumdiskon]]-Table1[[#This Row],[h_diskon]])</f>
        <v/>
      </c>
      <c r="AA68" s="93" t="str">
        <f>IF(Table1[//]="","",SUMIF(Table1[h_id],Table1[h_id],Table1[h_hargasetelahdiskon]))</f>
        <v/>
      </c>
      <c r="AB68" s="93"/>
      <c r="AC68" s="93" t="str">
        <f>Table1[[#This Row],[Item Description]]&amp;Table1[[#This Row],[Unit]]&amp;Table1[[#This Row],[Unit Price]]</f>
        <v/>
      </c>
    </row>
    <row r="69" spans="1:29" x14ac:dyDescent="0.25">
      <c r="A69" s="92">
        <f>IF(Table1[No. Invoice :]="","",ROW())</f>
        <v>69</v>
      </c>
      <c r="B69" s="95">
        <f>IF(Table1[h_Kode Sales :_1]="","",B$1+COUNT(B$2:B68))</f>
        <v>23010013</v>
      </c>
      <c r="C69" s="98">
        <v>44936</v>
      </c>
      <c r="D69" s="92" t="s">
        <v>129</v>
      </c>
      <c r="E69" s="97" t="s">
        <v>226</v>
      </c>
      <c r="F69" s="92" t="s">
        <v>124</v>
      </c>
      <c r="G69" s="95" t="str">
        <f>IF(Table1[[#This Row],[h_No. Invoice :]]="","",CONCATENATE("AM"," ",Table1[[#This Row],[h_No. Invoice :]]))</f>
        <v>AM 23010013</v>
      </c>
      <c r="H69" s="96" t="str">
        <f>CONCATENATE(UPPER(Table1[[#This Row],[h_Kode Sales :_1]])," ",Table1[[#This Row],[h_Kode Sales :_2]])</f>
        <v>KO 0610</v>
      </c>
      <c r="I69" s="95" t="str">
        <f>IF(Table1[[#This Row],[h_toko]]="","",INDEX(Table2[e],IF(Table1[[#This Row],[h_toko]]="","",MATCH(Table1[[#This Row],[h_toko]],Table2[a],0)),))</f>
        <v>CV PELITA JAYA (ANUGERAH SEJAHTERA) PURWOKERTO</v>
      </c>
      <c r="J69" s="92">
        <v>18</v>
      </c>
      <c r="K69" s="92" t="s">
        <v>113</v>
      </c>
      <c r="L69" s="92">
        <v>1</v>
      </c>
      <c r="M69" s="92" t="s">
        <v>227</v>
      </c>
      <c r="N69" s="92" t="str">
        <f>IF(Table1[[#This Row],[h_Item Description]]="","",INDEX([1]!db[NB PAJAK],MATCH(Table1[[#This Row],[h_Item Description]],[1]!db[kode],0)))</f>
        <v>STAMP PAD KENKO NO. 0</v>
      </c>
      <c r="O69" s="92" t="s">
        <v>231</v>
      </c>
      <c r="P69" s="93">
        <v>59400</v>
      </c>
      <c r="Q69" s="94">
        <v>0.13500000000000001</v>
      </c>
      <c r="S69" s="93">
        <f>Table1[[#This Row],[h_hargasetelahdiskon]]</f>
        <v>924858</v>
      </c>
      <c r="T69" s="93" t="s">
        <v>119</v>
      </c>
      <c r="V69" s="95">
        <f>IF(Table1[[#This Row],[Item Description]]="","",IF(Table1[[#This Row],[//]]="",V68,Table1[[#This Row],[//]]))</f>
        <v>69</v>
      </c>
      <c r="W69" s="95">
        <f>IF(Table1[[#This Row],[h_id]]="","",COUNTIF(Table1[h_id],Table1[[#This Row],[h_id]]))</f>
        <v>6</v>
      </c>
      <c r="X69" s="93">
        <f>IF(Table1[Item Description]="","",Table1[[#This Row],[Qty]]*Table1[[#This Row],[Unit Price]])</f>
        <v>1069200</v>
      </c>
      <c r="Y69" s="93">
        <f>IF(Table1[Item Description]="","",Table1[[#This Row],[h_hargasebelumdiskon]]*Table1[[#This Row],[Disc 1]])</f>
        <v>144342</v>
      </c>
      <c r="Z69" s="93">
        <f>IF(Table1[Item Description]="","",Table1[[#This Row],[h_hargasebelumdiskon]]-Table1[[#This Row],[h_diskon]])</f>
        <v>924858</v>
      </c>
      <c r="AA69" s="93">
        <f>IF(Table1[//]="","",SUMIF(Table1[h_id],Table1[h_id],Table1[h_hargasetelahdiskon]))</f>
        <v>15292854</v>
      </c>
      <c r="AB69" s="93"/>
      <c r="AC69" s="93" t="str">
        <f>Table1[[#This Row],[Item Description]]&amp;Table1[[#This Row],[Unit]]&amp;Table1[[#This Row],[Unit Price]]</f>
        <v>STAMP PAD KENKO NO. 0LSN59400</v>
      </c>
    </row>
    <row r="70" spans="1:29" x14ac:dyDescent="0.25">
      <c r="A70" s="92" t="str">
        <f>IF(Table1[No. Invoice :]="","",ROW())</f>
        <v/>
      </c>
      <c r="B70" s="95" t="str">
        <f>IF(Table1[h_Kode Sales :_1]="","",B$1+COUNT(B$2:B69))</f>
        <v/>
      </c>
      <c r="G70" s="95" t="str">
        <f>IF(Table1[[#This Row],[h_No. Invoice :]]="","",CONCATENATE("AM"," ",Table1[[#This Row],[h_No. Invoice :]]))</f>
        <v/>
      </c>
      <c r="H70" s="96" t="str">
        <f>CONCATENATE(UPPER(Table1[[#This Row],[h_Kode Sales :_1]])," ",Table1[[#This Row],[h_Kode Sales :_2]])</f>
        <v xml:space="preserve"> </v>
      </c>
      <c r="I70" s="95" t="str">
        <f>IF(Table1[[#This Row],[h_toko]]="","",INDEX(Table2[e],IF(Table1[[#This Row],[h_toko]]="","",MATCH(Table1[[#This Row],[h_toko]],Table2[a],0)),))</f>
        <v/>
      </c>
      <c r="J70" s="92">
        <v>40</v>
      </c>
      <c r="K70" s="92" t="s">
        <v>113</v>
      </c>
      <c r="L70" s="92">
        <v>2</v>
      </c>
      <c r="M70" s="92" t="s">
        <v>115</v>
      </c>
      <c r="N70" s="92" t="str">
        <f>IF(Table1[[#This Row],[h_Item Description]]="","",INDEX([1]!db[NB PAJAK],MATCH(Table1[[#This Row],[h_Item Description]],[1]!db[kode],0)))</f>
        <v>STAPLER KENKO HD-10</v>
      </c>
      <c r="O70" s="92" t="s">
        <v>118</v>
      </c>
      <c r="P70" s="93">
        <v>93000</v>
      </c>
      <c r="Q70" s="94">
        <v>0.13500000000000001</v>
      </c>
      <c r="S70" s="93">
        <f>Table1[[#This Row],[h_hargasetelahdiskon]]</f>
        <v>3217800</v>
      </c>
      <c r="V70" s="95">
        <f>IF(Table1[[#This Row],[Item Description]]="","",IF(Table1[[#This Row],[//]]="",V69,Table1[[#This Row],[//]]))</f>
        <v>69</v>
      </c>
      <c r="W70" s="95">
        <f>IF(Table1[[#This Row],[h_id]]="","",COUNTIF(Table1[h_id],Table1[[#This Row],[h_id]]))</f>
        <v>6</v>
      </c>
      <c r="X70" s="93">
        <f>IF(Table1[Item Description]="","",Table1[[#This Row],[Qty]]*Table1[[#This Row],[Unit Price]])</f>
        <v>3720000</v>
      </c>
      <c r="Y70" s="93">
        <f>IF(Table1[Item Description]="","",Table1[[#This Row],[h_hargasebelumdiskon]]*Table1[[#This Row],[Disc 1]])</f>
        <v>502200.00000000006</v>
      </c>
      <c r="Z70" s="93">
        <f>IF(Table1[Item Description]="","",Table1[[#This Row],[h_hargasebelumdiskon]]-Table1[[#This Row],[h_diskon]])</f>
        <v>3217800</v>
      </c>
      <c r="AA70" s="93" t="str">
        <f>IF(Table1[//]="","",SUMIF(Table1[h_id],Table1[h_id],Table1[h_hargasetelahdiskon]))</f>
        <v/>
      </c>
      <c r="AB70" s="93"/>
      <c r="AC70" s="93" t="str">
        <f>Table1[[#This Row],[Item Description]]&amp;Table1[[#This Row],[Unit]]&amp;Table1[[#This Row],[Unit Price]]</f>
        <v>STAPLER KENKO HD-10LSN93000</v>
      </c>
    </row>
    <row r="71" spans="1:29" x14ac:dyDescent="0.25">
      <c r="A71" s="92" t="str">
        <f>IF(Table1[No. Invoice :]="","",ROW())</f>
        <v/>
      </c>
      <c r="B71" s="95" t="str">
        <f>IF(Table1[h_Kode Sales :_1]="","",B$1+COUNT(B$2:B70))</f>
        <v/>
      </c>
      <c r="G71" s="95" t="str">
        <f>IF(Table1[[#This Row],[h_No. Invoice :]]="","",CONCATENATE("AM"," ",Table1[[#This Row],[h_No. Invoice :]]))</f>
        <v/>
      </c>
      <c r="H71" s="96" t="str">
        <f>CONCATENATE(UPPER(Table1[[#This Row],[h_Kode Sales :_1]])," ",Table1[[#This Row],[h_Kode Sales :_2]])</f>
        <v xml:space="preserve"> </v>
      </c>
      <c r="I71" s="95" t="str">
        <f>IF(Table1[[#This Row],[h_toko]]="","",INDEX(Table2[e],IF(Table1[[#This Row],[h_toko]]="","",MATCH(Table1[[#This Row],[h_toko]],Table2[a],0)),))</f>
        <v/>
      </c>
      <c r="J71" s="92">
        <v>96</v>
      </c>
      <c r="K71" s="92" t="s">
        <v>113</v>
      </c>
      <c r="L71" s="92">
        <v>2</v>
      </c>
      <c r="M71" s="92" t="s">
        <v>228</v>
      </c>
      <c r="N71" s="92" t="str">
        <f>IF(Table1[[#This Row],[h_Item Description]]="","",INDEX([1]!db[NB PAJAK],MATCH(Table1[[#This Row],[h_Item Description]],[1]!db[kode],0)))</f>
        <v>CORRECTION TAPE KENKO CT-902 (12M x 5MM)</v>
      </c>
      <c r="O71" s="92" t="s">
        <v>232</v>
      </c>
      <c r="P71" s="93">
        <v>60000</v>
      </c>
      <c r="Q71" s="94">
        <v>0.13500000000000001</v>
      </c>
      <c r="S71" s="93">
        <f>Table1[[#This Row],[h_hargasetelahdiskon]]</f>
        <v>4982400</v>
      </c>
      <c r="V71" s="95">
        <f>IF(Table1[[#This Row],[Item Description]]="","",IF(Table1[[#This Row],[//]]="",V70,Table1[[#This Row],[//]]))</f>
        <v>69</v>
      </c>
      <c r="W71" s="95">
        <f>IF(Table1[[#This Row],[h_id]]="","",COUNTIF(Table1[h_id],Table1[[#This Row],[h_id]]))</f>
        <v>6</v>
      </c>
      <c r="X71" s="93">
        <f>IF(Table1[Item Description]="","",Table1[[#This Row],[Qty]]*Table1[[#This Row],[Unit Price]])</f>
        <v>5760000</v>
      </c>
      <c r="Y71" s="93">
        <f>IF(Table1[Item Description]="","",Table1[[#This Row],[h_hargasebelumdiskon]]*Table1[[#This Row],[Disc 1]])</f>
        <v>777600</v>
      </c>
      <c r="Z71" s="93">
        <f>IF(Table1[Item Description]="","",Table1[[#This Row],[h_hargasebelumdiskon]]-Table1[[#This Row],[h_diskon]])</f>
        <v>4982400</v>
      </c>
      <c r="AA71" s="93" t="str">
        <f>IF(Table1[//]="","",SUMIF(Table1[h_id],Table1[h_id],Table1[h_hargasetelahdiskon]))</f>
        <v/>
      </c>
      <c r="AB71" s="93"/>
      <c r="AC71" s="93" t="str">
        <f>Table1[[#This Row],[Item Description]]&amp;Table1[[#This Row],[Unit]]&amp;Table1[[#This Row],[Unit Price]]</f>
        <v>CORRECTION TAPE KENKO CT-902 (12M x 5MM)LSN60000</v>
      </c>
    </row>
    <row r="72" spans="1:29" x14ac:dyDescent="0.25">
      <c r="A72" s="92" t="str">
        <f>IF(Table1[No. Invoice :]="","",ROW())</f>
        <v/>
      </c>
      <c r="B72" s="95" t="str">
        <f>IF(Table1[h_Kode Sales :_1]="","",B$1+COUNT(B$2:B71))</f>
        <v/>
      </c>
      <c r="G72" s="95" t="str">
        <f>IF(Table1[[#This Row],[h_No. Invoice :]]="","",CONCATENATE("AM"," ",Table1[[#This Row],[h_No. Invoice :]]))</f>
        <v/>
      </c>
      <c r="H72" s="96" t="str">
        <f>CONCATENATE(UPPER(Table1[[#This Row],[h_Kode Sales :_1]])," ",Table1[[#This Row],[h_Kode Sales :_2]])</f>
        <v xml:space="preserve"> </v>
      </c>
      <c r="I72" s="95" t="str">
        <f>IF(Table1[[#This Row],[h_toko]]="","",INDEX(Table2[e],IF(Table1[[#This Row],[h_toko]]="","",MATCH(Table1[[#This Row],[h_toko]],Table2[a],0)),))</f>
        <v/>
      </c>
      <c r="J72" s="92">
        <v>50</v>
      </c>
      <c r="K72" s="92" t="s">
        <v>203</v>
      </c>
      <c r="L72" s="92">
        <v>1</v>
      </c>
      <c r="M72" s="92" t="s">
        <v>205</v>
      </c>
      <c r="N72" s="92" t="str">
        <f>IF(Table1[[#This Row],[h_Item Description]]="","",INDEX([1]!db[NB PAJAK],MATCH(Table1[[#This Row],[h_Item Description]],[1]!db[kode],0)))</f>
        <v>STIP / PENGHAPUS KENKO ERW-20SQ PUTIH</v>
      </c>
      <c r="O72" s="92" t="s">
        <v>215</v>
      </c>
      <c r="P72" s="93">
        <v>30000</v>
      </c>
      <c r="Q72" s="94">
        <v>0.13500000000000001</v>
      </c>
      <c r="S72" s="93">
        <f>Table1[[#This Row],[h_hargasetelahdiskon]]</f>
        <v>1297500</v>
      </c>
      <c r="V72" s="95">
        <f>IF(Table1[[#This Row],[Item Description]]="","",IF(Table1[[#This Row],[//]]="",V71,Table1[[#This Row],[//]]))</f>
        <v>69</v>
      </c>
      <c r="W72" s="95">
        <f>IF(Table1[[#This Row],[h_id]]="","",COUNTIF(Table1[h_id],Table1[[#This Row],[h_id]]))</f>
        <v>6</v>
      </c>
      <c r="X72" s="93">
        <f>IF(Table1[Item Description]="","",Table1[[#This Row],[Qty]]*Table1[[#This Row],[Unit Price]])</f>
        <v>1500000</v>
      </c>
      <c r="Y72" s="93">
        <f>IF(Table1[Item Description]="","",Table1[[#This Row],[h_hargasebelumdiskon]]*Table1[[#This Row],[Disc 1]])</f>
        <v>202500</v>
      </c>
      <c r="Z72" s="93">
        <f>IF(Table1[Item Description]="","",Table1[[#This Row],[h_hargasebelumdiskon]]-Table1[[#This Row],[h_diskon]])</f>
        <v>1297500</v>
      </c>
      <c r="AA72" s="93" t="str">
        <f>IF(Table1[//]="","",SUMIF(Table1[h_id],Table1[h_id],Table1[h_hargasetelahdiskon]))</f>
        <v/>
      </c>
      <c r="AB72" s="93"/>
      <c r="AC72" s="93" t="str">
        <f>Table1[[#This Row],[Item Description]]&amp;Table1[[#This Row],[Unit]]&amp;Table1[[#This Row],[Unit Price]]</f>
        <v>STIP / PENGHAPUS KENKO ERW-20SQ PUTIHDOS30000</v>
      </c>
    </row>
    <row r="73" spans="1:29" x14ac:dyDescent="0.25">
      <c r="A73" s="92" t="str">
        <f>IF(Table1[No. Invoice :]="","",ROW())</f>
        <v/>
      </c>
      <c r="B73" s="95" t="str">
        <f>IF(Table1[h_Kode Sales :_1]="","",B$1+COUNT(B$2:B72))</f>
        <v/>
      </c>
      <c r="G73" s="95" t="str">
        <f>IF(Table1[[#This Row],[h_No. Invoice :]]="","",CONCATENATE("AM"," ",Table1[[#This Row],[h_No. Invoice :]]))</f>
        <v/>
      </c>
      <c r="H73" s="96" t="str">
        <f>CONCATENATE(UPPER(Table1[[#This Row],[h_Kode Sales :_1]])," ",Table1[[#This Row],[h_Kode Sales :_2]])</f>
        <v xml:space="preserve"> </v>
      </c>
      <c r="I73" s="95" t="str">
        <f>IF(Table1[[#This Row],[h_toko]]="","",INDEX(Table2[e],IF(Table1[[#This Row],[h_toko]]="","",MATCH(Table1[[#This Row],[h_toko]],Table2[a],0)),))</f>
        <v/>
      </c>
      <c r="J73" s="92">
        <v>60</v>
      </c>
      <c r="K73" s="92" t="s">
        <v>131</v>
      </c>
      <c r="L73" s="92">
        <v>3</v>
      </c>
      <c r="M73" s="92" t="s">
        <v>229</v>
      </c>
      <c r="N73" s="92" t="e">
        <f>IF(Table1[[#This Row],[h_Item Description]]="","",INDEX([1]!db[NB PAJAK],MATCH(Table1[[#This Row],[h_Item Description]],[1]!db[kode],0)))</f>
        <v>#N/A</v>
      </c>
      <c r="O73" s="92" t="s">
        <v>233</v>
      </c>
      <c r="P73" s="93">
        <v>42000</v>
      </c>
      <c r="Q73" s="94">
        <v>0.13500000000000001</v>
      </c>
      <c r="S73" s="93">
        <f>Table1[[#This Row],[h_hargasetelahdiskon]]</f>
        <v>2179800</v>
      </c>
      <c r="V73" s="95">
        <f>IF(Table1[[#This Row],[Item Description]]="","",IF(Table1[[#This Row],[//]]="",V72,Table1[[#This Row],[//]]))</f>
        <v>69</v>
      </c>
      <c r="W73" s="95">
        <f>IF(Table1[[#This Row],[h_id]]="","",COUNTIF(Table1[h_id],Table1[[#This Row],[h_id]]))</f>
        <v>6</v>
      </c>
      <c r="X73" s="93">
        <f>IF(Table1[Item Description]="","",Table1[[#This Row],[Qty]]*Table1[[#This Row],[Unit Price]])</f>
        <v>2520000</v>
      </c>
      <c r="Y73" s="93">
        <f>IF(Table1[Item Description]="","",Table1[[#This Row],[h_hargasebelumdiskon]]*Table1[[#This Row],[Disc 1]])</f>
        <v>340200</v>
      </c>
      <c r="Z73" s="93">
        <f>IF(Table1[Item Description]="","",Table1[[#This Row],[h_hargasebelumdiskon]]-Table1[[#This Row],[h_diskon]])</f>
        <v>2179800</v>
      </c>
      <c r="AA73" s="93" t="str">
        <f>IF(Table1[//]="","",SUMIF(Table1[h_id],Table1[h_id],Table1[h_hargasetelahdiskon]))</f>
        <v/>
      </c>
      <c r="AB73" s="93"/>
      <c r="AC73" s="93" t="str">
        <f>Table1[[#This Row],[Item Description]]&amp;Table1[[#This Row],[Unit]]&amp;Table1[[#This Row],[Unit Price]]</f>
        <v>ISI STAPLER (STAPLES) KENKO 1210 PREMIUM (23/10)PAK42000</v>
      </c>
    </row>
    <row r="74" spans="1:29" x14ac:dyDescent="0.25">
      <c r="A74" s="92" t="str">
        <f>IF(Table1[No. Invoice :]="","",ROW())</f>
        <v/>
      </c>
      <c r="B74" s="95" t="str">
        <f>IF(Table1[h_Kode Sales :_1]="","",B$1+COUNT(B$2:B73))</f>
        <v/>
      </c>
      <c r="G74" s="95" t="str">
        <f>IF(Table1[[#This Row],[h_No. Invoice :]]="","",CONCATENATE("AM"," ",Table1[[#This Row],[h_No. Invoice :]]))</f>
        <v/>
      </c>
      <c r="H74" s="96" t="str">
        <f>CONCATENATE(UPPER(Table1[[#This Row],[h_Kode Sales :_1]])," ",Table1[[#This Row],[h_Kode Sales :_2]])</f>
        <v xml:space="preserve"> </v>
      </c>
      <c r="I74" s="95" t="str">
        <f>IF(Table1[[#This Row],[h_toko]]="","",INDEX(Table2[e],IF(Table1[[#This Row],[h_toko]]="","",MATCH(Table1[[#This Row],[h_toko]],Table2[a],0)),))</f>
        <v/>
      </c>
      <c r="J74" s="92">
        <v>144</v>
      </c>
      <c r="K74" s="92" t="s">
        <v>113</v>
      </c>
      <c r="L74" s="92">
        <v>1</v>
      </c>
      <c r="M74" s="92" t="s">
        <v>230</v>
      </c>
      <c r="N74" s="92" t="str">
        <f>IF(Table1[[#This Row],[h_Item Description]]="","",INDEX([1]!db[NB PAJAK],MATCH(Table1[[#This Row],[h_Item Description]],[1]!db[kode],0)))</f>
        <v>GEL PEN KENKO KE-303 T-GEL TRIANGULAR</v>
      </c>
      <c r="O74" s="92" t="s">
        <v>234</v>
      </c>
      <c r="P74" s="93">
        <v>21600</v>
      </c>
      <c r="Q74" s="94">
        <v>0.13500000000000001</v>
      </c>
      <c r="S74" s="93">
        <f>Table1[[#This Row],[h_hargasetelahdiskon]]</f>
        <v>2690496</v>
      </c>
      <c r="V74" s="95">
        <f>IF(Table1[[#This Row],[Item Description]]="","",IF(Table1[[#This Row],[//]]="",V73,Table1[[#This Row],[//]]))</f>
        <v>69</v>
      </c>
      <c r="W74" s="95">
        <f>IF(Table1[[#This Row],[h_id]]="","",COUNTIF(Table1[h_id],Table1[[#This Row],[h_id]]))</f>
        <v>6</v>
      </c>
      <c r="X74" s="93">
        <f>IF(Table1[Item Description]="","",Table1[[#This Row],[Qty]]*Table1[[#This Row],[Unit Price]])</f>
        <v>3110400</v>
      </c>
      <c r="Y74" s="93">
        <f>IF(Table1[Item Description]="","",Table1[[#This Row],[h_hargasebelumdiskon]]*Table1[[#This Row],[Disc 1]])</f>
        <v>419904</v>
      </c>
      <c r="Z74" s="93">
        <f>IF(Table1[Item Description]="","",Table1[[#This Row],[h_hargasebelumdiskon]]-Table1[[#This Row],[h_diskon]])</f>
        <v>2690496</v>
      </c>
      <c r="AA74" s="93" t="str">
        <f>IF(Table1[//]="","",SUMIF(Table1[h_id],Table1[h_id],Table1[h_hargasetelahdiskon]))</f>
        <v/>
      </c>
      <c r="AB74" s="93"/>
      <c r="AC74" s="93" t="str">
        <f>Table1[[#This Row],[Item Description]]&amp;Table1[[#This Row],[Unit]]&amp;Table1[[#This Row],[Unit Price]]</f>
        <v>GEL PEN KENKO KE-303 T-GEL TRIANGULARLSN21600</v>
      </c>
    </row>
    <row r="75" spans="1:29" x14ac:dyDescent="0.25">
      <c r="A75" s="92" t="str">
        <f>IF(Table1[No. Invoice :]="","",ROW())</f>
        <v/>
      </c>
      <c r="B75" s="95" t="str">
        <f>IF(Table1[h_Kode Sales :_1]="","",B$1+COUNT(B$2:B74))</f>
        <v/>
      </c>
      <c r="G75" s="95" t="str">
        <f>IF(Table1[[#This Row],[h_No. Invoice :]]="","",CONCATENATE("AM"," ",Table1[[#This Row],[h_No. Invoice :]]))</f>
        <v/>
      </c>
      <c r="H75" s="96" t="str">
        <f>CONCATENATE(UPPER(Table1[[#This Row],[h_Kode Sales :_1]])," ",Table1[[#This Row],[h_Kode Sales :_2]])</f>
        <v xml:space="preserve"> </v>
      </c>
      <c r="I75" s="95" t="str">
        <f>IF(Table1[[#This Row],[h_toko]]="","",INDEX(Table2[e],IF(Table1[[#This Row],[h_toko]]="","",MATCH(Table1[[#This Row],[h_toko]],Table2[a],0)),))</f>
        <v/>
      </c>
      <c r="N75" s="92" t="str">
        <f>IF(Table1[[#This Row],[h_Item Description]]="","",INDEX([1]!db[NB PAJAK],MATCH(Table1[[#This Row],[h_Item Description]],[1]!db[kode],0)))</f>
        <v/>
      </c>
      <c r="P75" s="93"/>
      <c r="Q75" s="94"/>
      <c r="S75" s="93" t="str">
        <f>Table1[[#This Row],[h_hargasetelahdiskon]]</f>
        <v/>
      </c>
      <c r="V75" s="95" t="str">
        <f>IF(Table1[[#This Row],[Item Description]]="","",IF(Table1[[#This Row],[//]]="",V74,Table1[[#This Row],[//]]))</f>
        <v/>
      </c>
      <c r="W75" s="95" t="str">
        <f>IF(Table1[[#This Row],[h_id]]="","",COUNTIF(Table1[h_id],Table1[[#This Row],[h_id]]))</f>
        <v/>
      </c>
      <c r="X75" s="93" t="str">
        <f>IF(Table1[Item Description]="","",Table1[[#This Row],[Qty]]*Table1[[#This Row],[Unit Price]])</f>
        <v/>
      </c>
      <c r="Y75" s="93" t="str">
        <f>IF(Table1[Item Description]="","",Table1[[#This Row],[h_hargasebelumdiskon]]*Table1[[#This Row],[Disc 1]])</f>
        <v/>
      </c>
      <c r="Z75" s="93" t="str">
        <f>IF(Table1[Item Description]="","",Table1[[#This Row],[h_hargasebelumdiskon]]-Table1[[#This Row],[h_diskon]])</f>
        <v/>
      </c>
      <c r="AA75" s="93" t="str">
        <f>IF(Table1[//]="","",SUMIF(Table1[h_id],Table1[h_id],Table1[h_hargasetelahdiskon]))</f>
        <v/>
      </c>
      <c r="AB75" s="93"/>
      <c r="AC75" s="93" t="str">
        <f>Table1[[#This Row],[Item Description]]&amp;Table1[[#This Row],[Unit]]&amp;Table1[[#This Row],[Unit Price]]</f>
        <v/>
      </c>
    </row>
    <row r="76" spans="1:29" x14ac:dyDescent="0.25">
      <c r="A76" s="92">
        <f>IF(Table1[No. Invoice :]="","",ROW())</f>
        <v>76</v>
      </c>
      <c r="B76" s="95">
        <f>IF(Table1[h_Kode Sales :_1]="","",B$1+COUNT(B$2:B75))</f>
        <v>23010014</v>
      </c>
      <c r="C76" s="98">
        <v>44936</v>
      </c>
      <c r="D76" s="92" t="s">
        <v>129</v>
      </c>
      <c r="E76" s="97" t="s">
        <v>236</v>
      </c>
      <c r="F76" s="92" t="s">
        <v>81</v>
      </c>
      <c r="G76" s="95" t="str">
        <f>IF(Table1[[#This Row],[h_No. Invoice :]]="","",CONCATENATE("AM"," ",Table1[[#This Row],[h_No. Invoice :]]))</f>
        <v>AM 23010014</v>
      </c>
      <c r="H76" s="96" t="str">
        <f>CONCATENATE(UPPER(Table1[[#This Row],[h_Kode Sales :_1]])," ",Table1[[#This Row],[h_Kode Sales :_2]])</f>
        <v>KO 0541</v>
      </c>
      <c r="I76" s="95" t="str">
        <f>IF(Table1[[#This Row],[h_toko]]="","",INDEX(Table2[e],IF(Table1[[#This Row],[h_toko]]="","",MATCH(Table1[[#This Row],[h_toko]],Table2[a],0)),))</f>
        <v>HARNOYO (BENDAN) PEKALONGAN</v>
      </c>
      <c r="J76" s="92">
        <v>4</v>
      </c>
      <c r="K76" s="92" t="s">
        <v>125</v>
      </c>
      <c r="M76" s="92" t="s">
        <v>235</v>
      </c>
      <c r="N76" s="92" t="str">
        <f>IF(Table1[[#This Row],[h_Item Description]]="","",INDEX([1]!db[NB PAJAK],MATCH(Table1[[#This Row],[h_Item Description]],[1]!db[kode],0)))</f>
        <v>STAPLER HEAVY DUTY KENKO HD-12L/24</v>
      </c>
      <c r="O76" s="92" t="s">
        <v>107</v>
      </c>
      <c r="P76" s="93">
        <v>360000</v>
      </c>
      <c r="Q76" s="94">
        <v>0.14000000000000001</v>
      </c>
      <c r="S76" s="93">
        <f>Table1[[#This Row],[h_hargasetelahdiskon]]</f>
        <v>1238400</v>
      </c>
      <c r="T76" s="93" t="s">
        <v>119</v>
      </c>
      <c r="V76" s="95">
        <f>IF(Table1[[#This Row],[Item Description]]="","",IF(Table1[[#This Row],[//]]="",V75,Table1[[#This Row],[//]]))</f>
        <v>76</v>
      </c>
      <c r="W76" s="95">
        <f>IF(Table1[[#This Row],[h_id]]="","",COUNTIF(Table1[h_id],Table1[[#This Row],[h_id]]))</f>
        <v>1</v>
      </c>
      <c r="X76" s="93">
        <f>IF(Table1[Item Description]="","",Table1[[#This Row],[Qty]]*Table1[[#This Row],[Unit Price]])</f>
        <v>1440000</v>
      </c>
      <c r="Y76" s="93">
        <f>IF(Table1[Item Description]="","",Table1[[#This Row],[h_hargasebelumdiskon]]*Table1[[#This Row],[Disc 1]])</f>
        <v>201600.00000000003</v>
      </c>
      <c r="Z76" s="93">
        <f>IF(Table1[Item Description]="","",Table1[[#This Row],[h_hargasebelumdiskon]]-Table1[[#This Row],[h_diskon]])</f>
        <v>1238400</v>
      </c>
      <c r="AA76" s="93">
        <f>IF(Table1[//]="","",SUMIF(Table1[h_id],Table1[h_id],Table1[h_hargasetelahdiskon]))</f>
        <v>1238400</v>
      </c>
      <c r="AB76" s="93"/>
      <c r="AC76" s="93" t="str">
        <f>Table1[[#This Row],[Item Description]]&amp;Table1[[#This Row],[Unit]]&amp;Table1[[#This Row],[Unit Price]]</f>
        <v>STAPLER HEAVY DUTY KENKO HD-12L/24PCS360000</v>
      </c>
    </row>
    <row r="77" spans="1:29" x14ac:dyDescent="0.25">
      <c r="A77" s="92" t="str">
        <f>IF(Table1[No. Invoice :]="","",ROW())</f>
        <v/>
      </c>
      <c r="B77" s="95" t="str">
        <f>IF(Table1[h_Kode Sales :_1]="","",B$1+COUNT(B$2:B76))</f>
        <v/>
      </c>
      <c r="G77" s="95" t="str">
        <f>IF(Table1[[#This Row],[h_No. Invoice :]]="","",CONCATENATE("AM"," ",Table1[[#This Row],[h_No. Invoice :]]))</f>
        <v/>
      </c>
      <c r="H77" s="96" t="str">
        <f>CONCATENATE(UPPER(Table1[[#This Row],[h_Kode Sales :_1]])," ",Table1[[#This Row],[h_Kode Sales :_2]])</f>
        <v xml:space="preserve"> </v>
      </c>
      <c r="I77" s="95" t="str">
        <f>IF(Table1[[#This Row],[h_toko]]="","",INDEX(Table2[e],IF(Table1[[#This Row],[h_toko]]="","",MATCH(Table1[[#This Row],[h_toko]],Table2[a],0)),))</f>
        <v/>
      </c>
      <c r="N77" s="92" t="str">
        <f>IF(Table1[[#This Row],[h_Item Description]]="","",INDEX([1]!db[NB PAJAK],MATCH(Table1[[#This Row],[h_Item Description]],[1]!db[kode],0)))</f>
        <v/>
      </c>
      <c r="P77" s="93"/>
      <c r="Q77" s="94"/>
      <c r="S77" s="93" t="str">
        <f>Table1[[#This Row],[h_hargasetelahdiskon]]</f>
        <v/>
      </c>
      <c r="V77" s="95" t="str">
        <f>IF(Table1[[#This Row],[Item Description]]="","",IF(Table1[[#This Row],[//]]="",V76,Table1[[#This Row],[//]]))</f>
        <v/>
      </c>
      <c r="W77" s="95" t="str">
        <f>IF(Table1[[#This Row],[h_id]]="","",COUNTIF(Table1[h_id],Table1[[#This Row],[h_id]]))</f>
        <v/>
      </c>
      <c r="X77" s="93" t="str">
        <f>IF(Table1[Item Description]="","",Table1[[#This Row],[Qty]]*Table1[[#This Row],[Unit Price]])</f>
        <v/>
      </c>
      <c r="Y77" s="93" t="str">
        <f>IF(Table1[Item Description]="","",Table1[[#This Row],[h_hargasebelumdiskon]]*Table1[[#This Row],[Disc 1]])</f>
        <v/>
      </c>
      <c r="Z77" s="93" t="str">
        <f>IF(Table1[Item Description]="","",Table1[[#This Row],[h_hargasebelumdiskon]]-Table1[[#This Row],[h_diskon]])</f>
        <v/>
      </c>
      <c r="AA77" s="93" t="str">
        <f>IF(Table1[//]="","",SUMIF(Table1[h_id],Table1[h_id],Table1[h_hargasetelahdiskon]))</f>
        <v/>
      </c>
      <c r="AB77" s="93"/>
      <c r="AC77" s="93" t="str">
        <f>Table1[[#This Row],[Item Description]]&amp;Table1[[#This Row],[Unit]]&amp;Table1[[#This Row],[Unit Price]]</f>
        <v/>
      </c>
    </row>
    <row r="78" spans="1:29" x14ac:dyDescent="0.25">
      <c r="A78" s="92">
        <f>IF(Table1[No. Invoice :]="","",ROW())</f>
        <v>78</v>
      </c>
      <c r="B78" s="95">
        <f>IF(Table1[h_Kode Sales :_1]="","",B$1+COUNT(B$2:B77))</f>
        <v>23010015</v>
      </c>
      <c r="C78" s="98">
        <v>44937</v>
      </c>
      <c r="D78" s="92" t="s">
        <v>129</v>
      </c>
      <c r="E78" s="97" t="s">
        <v>237</v>
      </c>
      <c r="F78" s="92" t="s">
        <v>43</v>
      </c>
      <c r="G78" s="95" t="str">
        <f>IF(Table1[[#This Row],[h_No. Invoice :]]="","",CONCATENATE("AM"," ",Table1[[#This Row],[h_No. Invoice :]]))</f>
        <v>AM 23010015</v>
      </c>
      <c r="H78" s="96" t="str">
        <f>CONCATENATE(UPPER(Table1[[#This Row],[h_Kode Sales :_1]])," ",Table1[[#This Row],[h_Kode Sales :_2]])</f>
        <v>KO 0624</v>
      </c>
      <c r="I78" s="95" t="str">
        <f>IF(Table1[[#This Row],[h_toko]]="","",INDEX(Table2[e],IF(Table1[[#This Row],[h_toko]]="","",MATCH(Table1[[#This Row],[h_toko]],Table2[a],0)),))</f>
        <v>CV TRINITY CENTRAAL PURWOKERTO</v>
      </c>
      <c r="J78" s="92">
        <v>192</v>
      </c>
      <c r="K78" s="92" t="s">
        <v>131</v>
      </c>
      <c r="L78" s="92">
        <v>1</v>
      </c>
      <c r="M78" s="92" t="s">
        <v>238</v>
      </c>
      <c r="N78" s="92" t="str">
        <f>IF(Table1[[#This Row],[h_Item Description]]="","",INDEX([1]!db[NB PAJAK],MATCH(Table1[[#This Row],[h_Item Description]],[1]!db[kode],0)))</f>
        <v>LOOSE LEAF JOYKO A5-7020 (50S)</v>
      </c>
      <c r="O78" s="92" t="s">
        <v>247</v>
      </c>
      <c r="P78" s="93">
        <v>3600</v>
      </c>
      <c r="Q78" s="94">
        <v>0.13</v>
      </c>
      <c r="S78" s="93">
        <f>Table1[[#This Row],[h_hargasetelahdiskon]]</f>
        <v>601344</v>
      </c>
      <c r="T78" s="93" t="s">
        <v>119</v>
      </c>
      <c r="V78" s="95">
        <f>IF(Table1[[#This Row],[Item Description]]="","",IF(Table1[[#This Row],[//]]="",V77,Table1[[#This Row],[//]]))</f>
        <v>78</v>
      </c>
      <c r="W78" s="95">
        <f>IF(Table1[[#This Row],[h_id]]="","",COUNTIF(Table1[h_id],Table1[[#This Row],[h_id]]))</f>
        <v>8</v>
      </c>
      <c r="X78" s="93">
        <f>IF(Table1[Item Description]="","",Table1[[#This Row],[Qty]]*Table1[[#This Row],[Unit Price]])</f>
        <v>691200</v>
      </c>
      <c r="Y78" s="93">
        <f>IF(Table1[Item Description]="","",Table1[[#This Row],[h_hargasebelumdiskon]]*Table1[[#This Row],[Disc 1]])</f>
        <v>89856</v>
      </c>
      <c r="Z78" s="93">
        <f>IF(Table1[Item Description]="","",Table1[[#This Row],[h_hargasebelumdiskon]]-Table1[[#This Row],[h_diskon]])</f>
        <v>601344</v>
      </c>
      <c r="AA78" s="93">
        <f>IF(Table1[//]="","",SUMIF(Table1[h_id],Table1[h_id],Table1[h_hargasetelahdiskon]))</f>
        <v>11924916</v>
      </c>
      <c r="AB78" s="93"/>
      <c r="AC78" s="93" t="str">
        <f>Table1[[#This Row],[Item Description]]&amp;Table1[[#This Row],[Unit]]&amp;Table1[[#This Row],[Unit Price]]</f>
        <v>LOOSE LEAF JOYKO A5-7020 (50S)PAK3600</v>
      </c>
    </row>
    <row r="79" spans="1:29" x14ac:dyDescent="0.25">
      <c r="A79" s="92" t="str">
        <f>IF(Table1[No. Invoice :]="","",ROW())</f>
        <v/>
      </c>
      <c r="B79" s="95" t="str">
        <f>IF(Table1[h_Kode Sales :_1]="","",B$1+COUNT(B$2:B78))</f>
        <v/>
      </c>
      <c r="G79" s="95" t="str">
        <f>IF(Table1[[#This Row],[h_No. Invoice :]]="","",CONCATENATE("AM"," ",Table1[[#This Row],[h_No. Invoice :]]))</f>
        <v/>
      </c>
      <c r="H79" s="96" t="str">
        <f>CONCATENATE(UPPER(Table1[[#This Row],[h_Kode Sales :_1]])," ",Table1[[#This Row],[h_Kode Sales :_2]])</f>
        <v xml:space="preserve"> </v>
      </c>
      <c r="I79" s="95" t="str">
        <f>IF(Table1[[#This Row],[h_toko]]="","",INDEX(Table2[e],IF(Table1[[#This Row],[h_toko]]="","",MATCH(Table1[[#This Row],[h_toko]],Table2[a],0)),))</f>
        <v/>
      </c>
      <c r="J79" s="92">
        <v>100</v>
      </c>
      <c r="K79" s="92" t="s">
        <v>239</v>
      </c>
      <c r="L79" s="92">
        <v>2</v>
      </c>
      <c r="M79" s="92" t="s">
        <v>240</v>
      </c>
      <c r="N79" s="92" t="str">
        <f>IF(Table1[[#This Row],[h_Item Description]]="","",INDEX([1]!db[NB PAJAK],MATCH(Table1[[#This Row],[h_Item Description]],[1]!db[kode],0)))</f>
        <v>STIP / PENGHAPUS JOYKO 526-B40P PUTIH</v>
      </c>
      <c r="O79" s="92" t="s">
        <v>69</v>
      </c>
      <c r="P79" s="93">
        <v>28300</v>
      </c>
      <c r="Q79" s="94">
        <v>0.13</v>
      </c>
      <c r="S79" s="93">
        <f>Table1[[#This Row],[h_hargasetelahdiskon]]</f>
        <v>2462100</v>
      </c>
      <c r="V79" s="95">
        <f>IF(Table1[[#This Row],[Item Description]]="","",IF(Table1[[#This Row],[//]]="",V78,Table1[[#This Row],[//]]))</f>
        <v>78</v>
      </c>
      <c r="W79" s="95">
        <f>IF(Table1[[#This Row],[h_id]]="","",COUNTIF(Table1[h_id],Table1[[#This Row],[h_id]]))</f>
        <v>8</v>
      </c>
      <c r="X79" s="93">
        <f>IF(Table1[Item Description]="","",Table1[[#This Row],[Qty]]*Table1[[#This Row],[Unit Price]])</f>
        <v>2830000</v>
      </c>
      <c r="Y79" s="93">
        <f>IF(Table1[Item Description]="","",Table1[[#This Row],[h_hargasebelumdiskon]]*Table1[[#This Row],[Disc 1]])</f>
        <v>367900</v>
      </c>
      <c r="Z79" s="93">
        <f>IF(Table1[Item Description]="","",Table1[[#This Row],[h_hargasebelumdiskon]]-Table1[[#This Row],[h_diskon]])</f>
        <v>2462100</v>
      </c>
      <c r="AA79" s="93" t="str">
        <f>IF(Table1[//]="","",SUMIF(Table1[h_id],Table1[h_id],Table1[h_hargasetelahdiskon]))</f>
        <v/>
      </c>
      <c r="AB79" s="93"/>
      <c r="AC79" s="93" t="str">
        <f>Table1[[#This Row],[Item Description]]&amp;Table1[[#This Row],[Unit]]&amp;Table1[[#This Row],[Unit Price]]</f>
        <v>STIP / PENGHAPUS JOYKO 526-B40P PUTIHDOZ28300</v>
      </c>
    </row>
    <row r="80" spans="1:29" x14ac:dyDescent="0.25">
      <c r="A80" s="92" t="str">
        <f>IF(Table1[No. Invoice :]="","",ROW())</f>
        <v/>
      </c>
      <c r="B80" s="95" t="str">
        <f>IF(Table1[h_Kode Sales :_1]="","",B$1+COUNT(B$2:B79))</f>
        <v/>
      </c>
      <c r="G80" s="95" t="str">
        <f>IF(Table1[[#This Row],[h_No. Invoice :]]="","",CONCATENATE("AM"," ",Table1[[#This Row],[h_No. Invoice :]]))</f>
        <v/>
      </c>
      <c r="H80" s="96" t="str">
        <f>CONCATENATE(UPPER(Table1[[#This Row],[h_Kode Sales :_1]])," ",Table1[[#This Row],[h_Kode Sales :_2]])</f>
        <v xml:space="preserve"> </v>
      </c>
      <c r="I80" s="95" t="str">
        <f>IF(Table1[[#This Row],[h_toko]]="","",INDEX(Table2[e],IF(Table1[[#This Row],[h_toko]]="","",MATCH(Table1[[#This Row],[h_toko]],Table2[a],0)),))</f>
        <v/>
      </c>
      <c r="J80" s="92">
        <v>50</v>
      </c>
      <c r="K80" s="92" t="s">
        <v>203</v>
      </c>
      <c r="L80" s="92">
        <v>1</v>
      </c>
      <c r="M80" s="92" t="s">
        <v>241</v>
      </c>
      <c r="N80" s="92" t="str">
        <f>IF(Table1[[#This Row],[h_Item Description]]="","",INDEX([1]!db[NB PAJAK],MATCH(Table1[[#This Row],[h_Item Description]],[1]!db[kode],0)))</f>
        <v>STIP / PENGHAPUS JOYKO 526-B40BL HITAM</v>
      </c>
      <c r="O80" s="92" t="s">
        <v>248</v>
      </c>
      <c r="P80" s="93">
        <v>28300</v>
      </c>
      <c r="Q80" s="94">
        <v>0.13</v>
      </c>
      <c r="S80" s="93">
        <f>Table1[[#This Row],[h_hargasetelahdiskon]]</f>
        <v>1231050</v>
      </c>
      <c r="V80" s="95">
        <f>IF(Table1[[#This Row],[Item Description]]="","",IF(Table1[[#This Row],[//]]="",V79,Table1[[#This Row],[//]]))</f>
        <v>78</v>
      </c>
      <c r="W80" s="95">
        <f>IF(Table1[[#This Row],[h_id]]="","",COUNTIF(Table1[h_id],Table1[[#This Row],[h_id]]))</f>
        <v>8</v>
      </c>
      <c r="X80" s="93">
        <f>IF(Table1[Item Description]="","",Table1[[#This Row],[Qty]]*Table1[[#This Row],[Unit Price]])</f>
        <v>1415000</v>
      </c>
      <c r="Y80" s="93">
        <f>IF(Table1[Item Description]="","",Table1[[#This Row],[h_hargasebelumdiskon]]*Table1[[#This Row],[Disc 1]])</f>
        <v>183950</v>
      </c>
      <c r="Z80" s="93">
        <f>IF(Table1[Item Description]="","",Table1[[#This Row],[h_hargasebelumdiskon]]-Table1[[#This Row],[h_diskon]])</f>
        <v>1231050</v>
      </c>
      <c r="AA80" s="93" t="str">
        <f>IF(Table1[//]="","",SUMIF(Table1[h_id],Table1[h_id],Table1[h_hargasetelahdiskon]))</f>
        <v/>
      </c>
      <c r="AB80" s="93"/>
      <c r="AC80" s="93" t="str">
        <f>Table1[[#This Row],[Item Description]]&amp;Table1[[#This Row],[Unit]]&amp;Table1[[#This Row],[Unit Price]]</f>
        <v>STIP / PENGHAPUS JOYKO 526-B40BL HITAMDOS28300</v>
      </c>
    </row>
    <row r="81" spans="1:29" x14ac:dyDescent="0.25">
      <c r="A81" s="92" t="str">
        <f>IF(Table1[No. Invoice :]="","",ROW())</f>
        <v/>
      </c>
      <c r="B81" s="95" t="str">
        <f>IF(Table1[h_Kode Sales :_1]="","",B$1+COUNT(B$2:B80))</f>
        <v/>
      </c>
      <c r="G81" s="95" t="str">
        <f>IF(Table1[[#This Row],[h_No. Invoice :]]="","",CONCATENATE("AM"," ",Table1[[#This Row],[h_No. Invoice :]]))</f>
        <v/>
      </c>
      <c r="H81" s="96" t="str">
        <f>CONCATENATE(UPPER(Table1[[#This Row],[h_Kode Sales :_1]])," ",Table1[[#This Row],[h_Kode Sales :_2]])</f>
        <v xml:space="preserve"> </v>
      </c>
      <c r="I81" s="95" t="str">
        <f>IF(Table1[[#This Row],[h_toko]]="","",INDEX(Table2[e],IF(Table1[[#This Row],[h_toko]]="","",MATCH(Table1[[#This Row],[h_toko]],Table2[a],0)),))</f>
        <v/>
      </c>
      <c r="J81" s="92">
        <v>50</v>
      </c>
      <c r="K81" s="92" t="s">
        <v>203</v>
      </c>
      <c r="L81" s="92">
        <v>1</v>
      </c>
      <c r="M81" s="92" t="s">
        <v>242</v>
      </c>
      <c r="N81" s="92" t="str">
        <f>IF(Table1[[#This Row],[h_Item Description]]="","",INDEX([1]!db[NB PAJAK],MATCH(Table1[[#This Row],[h_Item Description]],[1]!db[kode],0)))</f>
        <v>STIP / PENGHAPUS JOYKO ER-B20BL HITAM</v>
      </c>
      <c r="O81" s="92" t="s">
        <v>249</v>
      </c>
      <c r="P81" s="93">
        <v>34100</v>
      </c>
      <c r="Q81" s="94">
        <v>0.13</v>
      </c>
      <c r="S81" s="93">
        <f>Table1[[#This Row],[h_hargasetelahdiskon]]</f>
        <v>1483350</v>
      </c>
      <c r="V81" s="95">
        <f>IF(Table1[[#This Row],[Item Description]]="","",IF(Table1[[#This Row],[//]]="",V80,Table1[[#This Row],[//]]))</f>
        <v>78</v>
      </c>
      <c r="W81" s="95">
        <f>IF(Table1[[#This Row],[h_id]]="","",COUNTIF(Table1[h_id],Table1[[#This Row],[h_id]]))</f>
        <v>8</v>
      </c>
      <c r="X81" s="93">
        <f>IF(Table1[Item Description]="","",Table1[[#This Row],[Qty]]*Table1[[#This Row],[Unit Price]])</f>
        <v>1705000</v>
      </c>
      <c r="Y81" s="93">
        <f>IF(Table1[Item Description]="","",Table1[[#This Row],[h_hargasebelumdiskon]]*Table1[[#This Row],[Disc 1]])</f>
        <v>221650</v>
      </c>
      <c r="Z81" s="93">
        <f>IF(Table1[Item Description]="","",Table1[[#This Row],[h_hargasebelumdiskon]]-Table1[[#This Row],[h_diskon]])</f>
        <v>1483350</v>
      </c>
      <c r="AA81" s="93" t="str">
        <f>IF(Table1[//]="","",SUMIF(Table1[h_id],Table1[h_id],Table1[h_hargasetelahdiskon]))</f>
        <v/>
      </c>
      <c r="AB81" s="93"/>
      <c r="AC81" s="93" t="str">
        <f>Table1[[#This Row],[Item Description]]&amp;Table1[[#This Row],[Unit]]&amp;Table1[[#This Row],[Unit Price]]</f>
        <v>STIP / PENGHAPUS JOYKO ER-B20BL HITAMDOS34100</v>
      </c>
    </row>
    <row r="82" spans="1:29" x14ac:dyDescent="0.25">
      <c r="A82" s="92" t="str">
        <f>IF(Table1[No. Invoice :]="","",ROW())</f>
        <v/>
      </c>
      <c r="B82" s="95" t="str">
        <f>IF(Table1[h_Kode Sales :_1]="","",B$1+COUNT(B$2:B81))</f>
        <v/>
      </c>
      <c r="G82" s="95" t="str">
        <f>IF(Table1[[#This Row],[h_No. Invoice :]]="","",CONCATENATE("AM"," ",Table1[[#This Row],[h_No. Invoice :]]))</f>
        <v/>
      </c>
      <c r="H82" s="96" t="str">
        <f>CONCATENATE(UPPER(Table1[[#This Row],[h_Kode Sales :_1]])," ",Table1[[#This Row],[h_Kode Sales :_2]])</f>
        <v xml:space="preserve"> </v>
      </c>
      <c r="I82" s="95" t="str">
        <f>IF(Table1[[#This Row],[h_toko]]="","",INDEX(Table2[e],IF(Table1[[#This Row],[h_toko]]="","",MATCH(Table1[[#This Row],[h_toko]],Table2[a],0)),))</f>
        <v/>
      </c>
      <c r="J82" s="92">
        <v>50</v>
      </c>
      <c r="K82" s="92" t="s">
        <v>203</v>
      </c>
      <c r="L82" s="92">
        <v>1</v>
      </c>
      <c r="M82" s="92" t="s">
        <v>243</v>
      </c>
      <c r="N82" s="92" t="str">
        <f>IF(Table1[[#This Row],[h_Item Description]]="","",INDEX([1]!db[NB PAJAK],MATCH(Table1[[#This Row],[h_Item Description]],[1]!db[kode],0)))</f>
        <v>STIP / PENGHAPUS JOYKO 526-B20 PUTIH</v>
      </c>
      <c r="O82" s="92" t="s">
        <v>250</v>
      </c>
      <c r="P82" s="93">
        <v>34100</v>
      </c>
      <c r="Q82" s="94">
        <v>0.13</v>
      </c>
      <c r="S82" s="93">
        <f>Table1[[#This Row],[h_hargasetelahdiskon]]</f>
        <v>1483350</v>
      </c>
      <c r="V82" s="95">
        <f>IF(Table1[[#This Row],[Item Description]]="","",IF(Table1[[#This Row],[//]]="",V81,Table1[[#This Row],[//]]))</f>
        <v>78</v>
      </c>
      <c r="W82" s="95">
        <f>IF(Table1[[#This Row],[h_id]]="","",COUNTIF(Table1[h_id],Table1[[#This Row],[h_id]]))</f>
        <v>8</v>
      </c>
      <c r="X82" s="93">
        <f>IF(Table1[Item Description]="","",Table1[[#This Row],[Qty]]*Table1[[#This Row],[Unit Price]])</f>
        <v>1705000</v>
      </c>
      <c r="Y82" s="93">
        <f>IF(Table1[Item Description]="","",Table1[[#This Row],[h_hargasebelumdiskon]]*Table1[[#This Row],[Disc 1]])</f>
        <v>221650</v>
      </c>
      <c r="Z82" s="93">
        <f>IF(Table1[Item Description]="","",Table1[[#This Row],[h_hargasebelumdiskon]]-Table1[[#This Row],[h_diskon]])</f>
        <v>1483350</v>
      </c>
      <c r="AA82" s="93" t="str">
        <f>IF(Table1[//]="","",SUMIF(Table1[h_id],Table1[h_id],Table1[h_hargasetelahdiskon]))</f>
        <v/>
      </c>
      <c r="AB82" s="93"/>
      <c r="AC82" s="93" t="str">
        <f>Table1[[#This Row],[Item Description]]&amp;Table1[[#This Row],[Unit]]&amp;Table1[[#This Row],[Unit Price]]</f>
        <v>STIP / PENGHAPUS JOYKO 526-B20 PUTIHDOS34100</v>
      </c>
    </row>
    <row r="83" spans="1:29" x14ac:dyDescent="0.25">
      <c r="A83" s="92" t="str">
        <f>IF(Table1[No. Invoice :]="","",ROW())</f>
        <v/>
      </c>
      <c r="B83" s="95" t="str">
        <f>IF(Table1[h_Kode Sales :_1]="","",B$1+COUNT(B$2:B82))</f>
        <v/>
      </c>
      <c r="G83" s="95" t="str">
        <f>IF(Table1[[#This Row],[h_No. Invoice :]]="","",CONCATENATE("AM"," ",Table1[[#This Row],[h_No. Invoice :]]))</f>
        <v/>
      </c>
      <c r="H83" s="96" t="str">
        <f>CONCATENATE(UPPER(Table1[[#This Row],[h_Kode Sales :_1]])," ",Table1[[#This Row],[h_Kode Sales :_2]])</f>
        <v xml:space="preserve"> </v>
      </c>
      <c r="I83" s="95" t="str">
        <f>IF(Table1[[#This Row],[h_toko]]="","",INDEX(Table2[e],IF(Table1[[#This Row],[h_toko]]="","",MATCH(Table1[[#This Row],[h_toko]],Table2[a],0)),))</f>
        <v/>
      </c>
      <c r="J83" s="92">
        <v>500</v>
      </c>
      <c r="K83" s="92" t="s">
        <v>125</v>
      </c>
      <c r="L83" s="92">
        <v>1</v>
      </c>
      <c r="M83" s="92" t="s">
        <v>245</v>
      </c>
      <c r="N83" s="92" t="str">
        <f>IF(Table1[[#This Row],[h_Item Description]]="","",INDEX([1]!db[NB PAJAK],MATCH(Table1[[#This Row],[h_Item Description]],[1]!db[kode],0)))</f>
        <v>LABEL HARGA JOYKO LB-P2LN (2 LINE PUTIH)</v>
      </c>
      <c r="O83" s="92" t="s">
        <v>251</v>
      </c>
      <c r="P83" s="93">
        <v>3050</v>
      </c>
      <c r="Q83" s="94">
        <v>0.13</v>
      </c>
      <c r="S83" s="93">
        <f>Table1[[#This Row],[h_hargasetelahdiskon]]</f>
        <v>1326750</v>
      </c>
      <c r="V83" s="95">
        <f>IF(Table1[[#This Row],[Item Description]]="","",IF(Table1[[#This Row],[//]]="",V82,Table1[[#This Row],[//]]))</f>
        <v>78</v>
      </c>
      <c r="W83" s="95">
        <f>IF(Table1[[#This Row],[h_id]]="","",COUNTIF(Table1[h_id],Table1[[#This Row],[h_id]]))</f>
        <v>8</v>
      </c>
      <c r="X83" s="93">
        <f>IF(Table1[Item Description]="","",Table1[[#This Row],[Qty]]*Table1[[#This Row],[Unit Price]])</f>
        <v>1525000</v>
      </c>
      <c r="Y83" s="93">
        <f>IF(Table1[Item Description]="","",Table1[[#This Row],[h_hargasebelumdiskon]]*Table1[[#This Row],[Disc 1]])</f>
        <v>198250</v>
      </c>
      <c r="Z83" s="93">
        <f>IF(Table1[Item Description]="","",Table1[[#This Row],[h_hargasebelumdiskon]]-Table1[[#This Row],[h_diskon]])</f>
        <v>1326750</v>
      </c>
      <c r="AA83" s="93" t="str">
        <f>IF(Table1[//]="","",SUMIF(Table1[h_id],Table1[h_id],Table1[h_hargasetelahdiskon]))</f>
        <v/>
      </c>
      <c r="AB83" s="93"/>
      <c r="AC83" s="93" t="str">
        <f>Table1[[#This Row],[Item Description]]&amp;Table1[[#This Row],[Unit]]&amp;Table1[[#This Row],[Unit Price]]</f>
        <v>LABEL HARGA JOYKO LB-P2LN (2 LINE PUTIH)PCS3050</v>
      </c>
    </row>
    <row r="84" spans="1:29" x14ac:dyDescent="0.25">
      <c r="A84" s="92" t="str">
        <f>IF(Table1[No. Invoice :]="","",ROW())</f>
        <v/>
      </c>
      <c r="B84" s="95" t="str">
        <f>IF(Table1[h_Kode Sales :_1]="","",B$1+COUNT(B$2:B83))</f>
        <v/>
      </c>
      <c r="G84" s="95" t="str">
        <f>IF(Table1[[#This Row],[h_No. Invoice :]]="","",CONCATENATE("AM"," ",Table1[[#This Row],[h_No. Invoice :]]))</f>
        <v/>
      </c>
      <c r="H84" s="96" t="str">
        <f>CONCATENATE(UPPER(Table1[[#This Row],[h_Kode Sales :_1]])," ",Table1[[#This Row],[h_Kode Sales :_2]])</f>
        <v xml:space="preserve"> </v>
      </c>
      <c r="I84" s="95" t="str">
        <f>IF(Table1[[#This Row],[h_toko]]="","",INDEX(Table2[e],IF(Table1[[#This Row],[h_toko]]="","",MATCH(Table1[[#This Row],[h_toko]],Table2[a],0)),))</f>
        <v/>
      </c>
      <c r="J84" s="92">
        <v>1000</v>
      </c>
      <c r="K84" s="92" t="s">
        <v>125</v>
      </c>
      <c r="L84" s="92">
        <v>1</v>
      </c>
      <c r="M84" s="92" t="s">
        <v>244</v>
      </c>
      <c r="N84" s="92" t="str">
        <f>IF(Table1[[#This Row],[h_Item Description]]="","",INDEX([1]!db[NB PAJAK],MATCH(Table1[[#This Row],[h_Item Description]],[1]!db[kode],0)))</f>
        <v>LABEL HARGA JOYKO LB-2RL (1 LINE PUTIH)</v>
      </c>
      <c r="O84" s="92" t="s">
        <v>252</v>
      </c>
      <c r="P84" s="93">
        <v>2050</v>
      </c>
      <c r="Q84" s="94">
        <v>0.13</v>
      </c>
      <c r="S84" s="93">
        <f>Table1[[#This Row],[h_hargasetelahdiskon]]</f>
        <v>1783500</v>
      </c>
      <c r="V84" s="95">
        <f>IF(Table1[[#This Row],[Item Description]]="","",IF(Table1[[#This Row],[//]]="",V83,Table1[[#This Row],[//]]))</f>
        <v>78</v>
      </c>
      <c r="W84" s="95">
        <f>IF(Table1[[#This Row],[h_id]]="","",COUNTIF(Table1[h_id],Table1[[#This Row],[h_id]]))</f>
        <v>8</v>
      </c>
      <c r="X84" s="93">
        <f>IF(Table1[Item Description]="","",Table1[[#This Row],[Qty]]*Table1[[#This Row],[Unit Price]])</f>
        <v>2050000</v>
      </c>
      <c r="Y84" s="93">
        <f>IF(Table1[Item Description]="","",Table1[[#This Row],[h_hargasebelumdiskon]]*Table1[[#This Row],[Disc 1]])</f>
        <v>266500</v>
      </c>
      <c r="Z84" s="93">
        <f>IF(Table1[Item Description]="","",Table1[[#This Row],[h_hargasebelumdiskon]]-Table1[[#This Row],[h_diskon]])</f>
        <v>1783500</v>
      </c>
      <c r="AA84" s="93" t="str">
        <f>IF(Table1[//]="","",SUMIF(Table1[h_id],Table1[h_id],Table1[h_hargasetelahdiskon]))</f>
        <v/>
      </c>
      <c r="AB84" s="93"/>
      <c r="AC84" s="93" t="str">
        <f>Table1[[#This Row],[Item Description]]&amp;Table1[[#This Row],[Unit]]&amp;Table1[[#This Row],[Unit Price]]</f>
        <v>LABEL HARGA JOYKO LB-2RL (1 LINE PUTIH)PCS2050</v>
      </c>
    </row>
    <row r="85" spans="1:29" x14ac:dyDescent="0.25">
      <c r="A85" s="92" t="str">
        <f>IF(Table1[No. Invoice :]="","",ROW())</f>
        <v/>
      </c>
      <c r="B85" s="95" t="str">
        <f>IF(Table1[h_Kode Sales :_1]="","",B$1+COUNT(B$2:B84))</f>
        <v/>
      </c>
      <c r="G85" s="95" t="str">
        <f>IF(Table1[[#This Row],[h_No. Invoice :]]="","",CONCATENATE("AM"," ",Table1[[#This Row],[h_No. Invoice :]]))</f>
        <v/>
      </c>
      <c r="H85" s="96" t="str">
        <f>CONCATENATE(UPPER(Table1[[#This Row],[h_Kode Sales :_1]])," ",Table1[[#This Row],[h_Kode Sales :_2]])</f>
        <v xml:space="preserve"> </v>
      </c>
      <c r="I85" s="95" t="str">
        <f>IF(Table1[[#This Row],[h_toko]]="","",INDEX(Table2[e],IF(Table1[[#This Row],[h_toko]]="","",MATCH(Table1[[#This Row],[h_toko]],Table2[a],0)),))</f>
        <v/>
      </c>
      <c r="J85" s="92">
        <v>96</v>
      </c>
      <c r="K85" s="92" t="s">
        <v>113</v>
      </c>
      <c r="L85" s="92">
        <v>2</v>
      </c>
      <c r="M85" s="92" t="s">
        <v>246</v>
      </c>
      <c r="N85" s="92" t="str">
        <f>IF(Table1[[#This Row],[h_Item Description]]="","",INDEX([1]!db[NB PAJAK],MATCH(Table1[[#This Row],[h_Item Description]],[1]!db[kode],0)))</f>
        <v>LEM LIQUID (CAIR) JOYKO GL-R35 (35 ML)</v>
      </c>
      <c r="O85" s="92" t="s">
        <v>253</v>
      </c>
      <c r="P85" s="93">
        <v>18600</v>
      </c>
      <c r="Q85" s="94">
        <v>0.13</v>
      </c>
      <c r="S85" s="93">
        <f>Table1[[#This Row],[h_hargasetelahdiskon]]</f>
        <v>1553472</v>
      </c>
      <c r="V85" s="95">
        <f>IF(Table1[[#This Row],[Item Description]]="","",IF(Table1[[#This Row],[//]]="",V84,Table1[[#This Row],[//]]))</f>
        <v>78</v>
      </c>
      <c r="W85" s="95">
        <f>IF(Table1[[#This Row],[h_id]]="","",COUNTIF(Table1[h_id],Table1[[#This Row],[h_id]]))</f>
        <v>8</v>
      </c>
      <c r="X85" s="93">
        <f>IF(Table1[Item Description]="","",Table1[[#This Row],[Qty]]*Table1[[#This Row],[Unit Price]])</f>
        <v>1785600</v>
      </c>
      <c r="Y85" s="93">
        <f>IF(Table1[Item Description]="","",Table1[[#This Row],[h_hargasebelumdiskon]]*Table1[[#This Row],[Disc 1]])</f>
        <v>232128</v>
      </c>
      <c r="Z85" s="93">
        <f>IF(Table1[Item Description]="","",Table1[[#This Row],[h_hargasebelumdiskon]]-Table1[[#This Row],[h_diskon]])</f>
        <v>1553472</v>
      </c>
      <c r="AA85" s="93" t="str">
        <f>IF(Table1[//]="","",SUMIF(Table1[h_id],Table1[h_id],Table1[h_hargasetelahdiskon]))</f>
        <v/>
      </c>
      <c r="AB85" s="93"/>
      <c r="AC85" s="93" t="str">
        <f>Table1[[#This Row],[Item Description]]&amp;Table1[[#This Row],[Unit]]&amp;Table1[[#This Row],[Unit Price]]</f>
        <v>LEM LIQUID (CAIR) JOYKO GL-R35 (35 ML)LSN18600</v>
      </c>
    </row>
    <row r="86" spans="1:29" x14ac:dyDescent="0.25">
      <c r="A86" s="92" t="str">
        <f>IF(Table1[No. Invoice :]="","",ROW())</f>
        <v/>
      </c>
      <c r="B86" s="95" t="str">
        <f>IF(Table1[h_Kode Sales :_1]="","",B$1+COUNT(B$2:B85))</f>
        <v/>
      </c>
      <c r="G86" s="95" t="str">
        <f>IF(Table1[[#This Row],[h_No. Invoice :]]="","",CONCATENATE("AM"," ",Table1[[#This Row],[h_No. Invoice :]]))</f>
        <v/>
      </c>
      <c r="H86" s="96" t="str">
        <f>CONCATENATE(UPPER(Table1[[#This Row],[h_Kode Sales :_1]])," ",Table1[[#This Row],[h_Kode Sales :_2]])</f>
        <v xml:space="preserve"> </v>
      </c>
      <c r="I86" s="95" t="str">
        <f>IF(Table1[[#This Row],[h_toko]]="","",INDEX(Table2[e],IF(Table1[[#This Row],[h_toko]]="","",MATCH(Table1[[#This Row],[h_toko]],Table2[a],0)),))</f>
        <v/>
      </c>
      <c r="N86" s="92" t="str">
        <f>IF(Table1[[#This Row],[h_Item Description]]="","",INDEX([1]!db[NB PAJAK],MATCH(Table1[[#This Row],[h_Item Description]],[1]!db[kode],0)))</f>
        <v/>
      </c>
      <c r="P86" s="93"/>
      <c r="Q86" s="94"/>
      <c r="S86" s="93" t="str">
        <f>Table1[[#This Row],[h_hargasetelahdiskon]]</f>
        <v/>
      </c>
      <c r="V86" s="95" t="str">
        <f>IF(Table1[[#This Row],[Item Description]]="","",IF(Table1[[#This Row],[//]]="",V85,Table1[[#This Row],[//]]))</f>
        <v/>
      </c>
      <c r="W86" s="95" t="str">
        <f>IF(Table1[[#This Row],[h_id]]="","",COUNTIF(Table1[h_id],Table1[[#This Row],[h_id]]))</f>
        <v/>
      </c>
      <c r="X86" s="93" t="str">
        <f>IF(Table1[Item Description]="","",Table1[[#This Row],[Qty]]*Table1[[#This Row],[Unit Price]])</f>
        <v/>
      </c>
      <c r="Y86" s="93" t="str">
        <f>IF(Table1[Item Description]="","",Table1[[#This Row],[h_hargasebelumdiskon]]*Table1[[#This Row],[Disc 1]])</f>
        <v/>
      </c>
      <c r="Z86" s="93" t="str">
        <f>IF(Table1[Item Description]="","",Table1[[#This Row],[h_hargasebelumdiskon]]-Table1[[#This Row],[h_diskon]])</f>
        <v/>
      </c>
      <c r="AA86" s="93" t="str">
        <f>IF(Table1[//]="","",SUMIF(Table1[h_id],Table1[h_id],Table1[h_hargasetelahdiskon]))</f>
        <v/>
      </c>
      <c r="AB86" s="93"/>
      <c r="AC86" s="93" t="str">
        <f>Table1[[#This Row],[Item Description]]&amp;Table1[[#This Row],[Unit]]&amp;Table1[[#This Row],[Unit Price]]</f>
        <v/>
      </c>
    </row>
    <row r="87" spans="1:29" x14ac:dyDescent="0.25">
      <c r="A87" s="92">
        <f>IF(Table1[No. Invoice :]="","",ROW())</f>
        <v>87</v>
      </c>
      <c r="B87" s="95">
        <f>IF(Table1[h_Kode Sales :_1]="","",B$1+COUNT(B$2:B86))</f>
        <v>23010016</v>
      </c>
      <c r="C87" s="98">
        <v>44937</v>
      </c>
      <c r="D87" s="92" t="s">
        <v>129</v>
      </c>
      <c r="E87" s="97" t="s">
        <v>254</v>
      </c>
      <c r="F87" s="92" t="s">
        <v>160</v>
      </c>
      <c r="G87" s="95" t="str">
        <f>IF(Table1[[#This Row],[h_No. Invoice :]]="","",CONCATENATE("AM"," ",Table1[[#This Row],[h_No. Invoice :]]))</f>
        <v>AM 23010016</v>
      </c>
      <c r="H87" s="96" t="str">
        <f>CONCATENATE(UPPER(Table1[[#This Row],[h_Kode Sales :_1]])," ",Table1[[#This Row],[h_Kode Sales :_2]])</f>
        <v>KO 0626</v>
      </c>
      <c r="I87" s="95" t="str">
        <f>IF(Table1[[#This Row],[h_toko]]="","",INDEX(Table2[e],IF(Table1[[#This Row],[h_toko]]="","",MATCH(Table1[[#This Row],[h_toko]],Table2[a],0)),))</f>
        <v>SANTOSO BUDIONO (  ARMADA  ) PURWOKERTO</v>
      </c>
      <c r="J87" s="92">
        <v>36</v>
      </c>
      <c r="K87" s="92" t="s">
        <v>113</v>
      </c>
      <c r="L87" s="92">
        <v>1</v>
      </c>
      <c r="M87" s="92" t="s">
        <v>255</v>
      </c>
      <c r="N87" s="92" t="str">
        <f>IF(Table1[[#This Row],[h_Item Description]]="","",INDEX([1]!db[NB PAJAK],MATCH(Table1[[#This Row],[h_Item Description]],[1]!db[kode],0)))</f>
        <v>CORRECTION FLUID KENKO KE-823M</v>
      </c>
      <c r="O87" s="92" t="s">
        <v>256</v>
      </c>
      <c r="P87" s="93">
        <v>57000</v>
      </c>
      <c r="Q87" s="94">
        <v>0.125</v>
      </c>
      <c r="S87" s="93">
        <f>Table1[[#This Row],[h_hargasetelahdiskon]]</f>
        <v>1795500</v>
      </c>
      <c r="T87" s="93" t="s">
        <v>119</v>
      </c>
      <c r="V87" s="95">
        <f>IF(Table1[[#This Row],[Item Description]]="","",IF(Table1[[#This Row],[//]]="",V86,Table1[[#This Row],[//]]))</f>
        <v>87</v>
      </c>
      <c r="W87" s="95">
        <f>IF(Table1[[#This Row],[h_id]]="","",COUNTIF(Table1[h_id],Table1[[#This Row],[h_id]]))</f>
        <v>1</v>
      </c>
      <c r="X87" s="93">
        <f>IF(Table1[Item Description]="","",Table1[[#This Row],[Qty]]*Table1[[#This Row],[Unit Price]])</f>
        <v>2052000</v>
      </c>
      <c r="Y87" s="93">
        <f>IF(Table1[Item Description]="","",Table1[[#This Row],[h_hargasebelumdiskon]]*Table1[[#This Row],[Disc 1]])</f>
        <v>256500</v>
      </c>
      <c r="Z87" s="93">
        <f>IF(Table1[Item Description]="","",Table1[[#This Row],[h_hargasebelumdiskon]]-Table1[[#This Row],[h_diskon]])</f>
        <v>1795500</v>
      </c>
      <c r="AA87" s="93">
        <f>IF(Table1[//]="","",SUMIF(Table1[h_id],Table1[h_id],Table1[h_hargasetelahdiskon]))</f>
        <v>1795500</v>
      </c>
      <c r="AB87" s="93"/>
      <c r="AC87" s="93" t="str">
        <f>Table1[[#This Row],[Item Description]]&amp;Table1[[#This Row],[Unit]]&amp;Table1[[#This Row],[Unit Price]]</f>
        <v>CORRECTION FLUID KENKO KE-823MLSN57000</v>
      </c>
    </row>
    <row r="88" spans="1:29" x14ac:dyDescent="0.25">
      <c r="A88" s="92" t="str">
        <f>IF(Table1[No. Invoice :]="","",ROW())</f>
        <v/>
      </c>
      <c r="B88" s="95" t="str">
        <f>IF(Table1[h_Kode Sales :_1]="","",B$1+COUNT(B$2:B87))</f>
        <v/>
      </c>
      <c r="G88" s="95" t="str">
        <f>IF(Table1[[#This Row],[h_No. Invoice :]]="","",CONCATENATE("AM"," ",Table1[[#This Row],[h_No. Invoice :]]))</f>
        <v/>
      </c>
      <c r="H88" s="96" t="str">
        <f>CONCATENATE(UPPER(Table1[[#This Row],[h_Kode Sales :_1]])," ",Table1[[#This Row],[h_Kode Sales :_2]])</f>
        <v xml:space="preserve"> </v>
      </c>
      <c r="I88" s="95" t="str">
        <f>IF(Table1[[#This Row],[h_toko]]="","",INDEX(Table2[e],IF(Table1[[#This Row],[h_toko]]="","",MATCH(Table1[[#This Row],[h_toko]],Table2[a],0)),))</f>
        <v/>
      </c>
      <c r="N88" s="92" t="str">
        <f>IF(Table1[[#This Row],[h_Item Description]]="","",INDEX([1]!db[NB PAJAK],MATCH(Table1[[#This Row],[h_Item Description]],[1]!db[kode],0)))</f>
        <v/>
      </c>
      <c r="P88" s="93"/>
      <c r="Q88" s="94"/>
      <c r="S88" s="93" t="str">
        <f>Table1[[#This Row],[h_hargasetelahdiskon]]</f>
        <v/>
      </c>
      <c r="V88" s="95" t="str">
        <f>IF(Table1[[#This Row],[Item Description]]="","",IF(Table1[[#This Row],[//]]="",V87,Table1[[#This Row],[//]]))</f>
        <v/>
      </c>
      <c r="W88" s="95" t="str">
        <f>IF(Table1[[#This Row],[h_id]]="","",COUNTIF(Table1[h_id],Table1[[#This Row],[h_id]]))</f>
        <v/>
      </c>
      <c r="X88" s="93" t="str">
        <f>IF(Table1[Item Description]="","",Table1[[#This Row],[Qty]]*Table1[[#This Row],[Unit Price]])</f>
        <v/>
      </c>
      <c r="Y88" s="93" t="str">
        <f>IF(Table1[Item Description]="","",Table1[[#This Row],[h_hargasebelumdiskon]]*Table1[[#This Row],[Disc 1]])</f>
        <v/>
      </c>
      <c r="Z88" s="93" t="str">
        <f>IF(Table1[Item Description]="","",Table1[[#This Row],[h_hargasebelumdiskon]]-Table1[[#This Row],[h_diskon]])</f>
        <v/>
      </c>
      <c r="AA88" s="93" t="str">
        <f>IF(Table1[//]="","",SUMIF(Table1[h_id],Table1[h_id],Table1[h_hargasetelahdiskon]))</f>
        <v/>
      </c>
      <c r="AB88" s="93"/>
      <c r="AC88" s="93" t="str">
        <f>Table1[[#This Row],[Item Description]]&amp;Table1[[#This Row],[Unit]]&amp;Table1[[#This Row],[Unit Price]]</f>
        <v/>
      </c>
    </row>
    <row r="89" spans="1:29" x14ac:dyDescent="0.25">
      <c r="A89" s="92">
        <f>IF(Table1[No. Invoice :]="","",ROW())</f>
        <v>89</v>
      </c>
      <c r="B89" s="95">
        <f>IF(Table1[h_Kode Sales :_1]="","",B$1+COUNT(B$2:B88))</f>
        <v>23010017</v>
      </c>
      <c r="C89" s="98">
        <v>44937</v>
      </c>
      <c r="D89" s="92" t="s">
        <v>129</v>
      </c>
      <c r="E89" s="97" t="s">
        <v>257</v>
      </c>
      <c r="F89" s="92" t="s">
        <v>124</v>
      </c>
      <c r="G89" s="95" t="str">
        <f>IF(Table1[[#This Row],[h_No. Invoice :]]="","",CONCATENATE("AM"," ",Table1[[#This Row],[h_No. Invoice :]]))</f>
        <v>AM 23010017</v>
      </c>
      <c r="H89" s="96" t="str">
        <f>CONCATENATE(UPPER(Table1[[#This Row],[h_Kode Sales :_1]])," ",Table1[[#This Row],[h_Kode Sales :_2]])</f>
        <v>KO 0627</v>
      </c>
      <c r="I89" s="95" t="str">
        <f>IF(Table1[[#This Row],[h_toko]]="","",INDEX(Table2[e],IF(Table1[[#This Row],[h_toko]]="","",MATCH(Table1[[#This Row],[h_toko]],Table2[a],0)),))</f>
        <v>CV PELITA JAYA (ANUGERAH SEJAHTERA) PURWOKERTO</v>
      </c>
      <c r="J89" s="92">
        <v>40</v>
      </c>
      <c r="K89" s="92" t="s">
        <v>113</v>
      </c>
      <c r="L89" s="92">
        <v>2</v>
      </c>
      <c r="M89" s="92" t="s">
        <v>258</v>
      </c>
      <c r="N89" s="92" t="str">
        <f>IF(Table1[[#This Row],[h_Item Description]]="","",INDEX([1]!db[NB PAJAK],MATCH(Table1[[#This Row],[h_Item Description]],[1]!db[kode],0)))</f>
        <v>STAPLER JOYKO HD-10</v>
      </c>
      <c r="O89" s="92" t="s">
        <v>260</v>
      </c>
      <c r="P89" s="93">
        <v>85200</v>
      </c>
      <c r="Q89" s="94">
        <v>0.13500000000000001</v>
      </c>
      <c r="S89" s="93">
        <f>Table1[[#This Row],[h_hargasetelahdiskon]]</f>
        <v>2947920</v>
      </c>
      <c r="T89" s="93" t="s">
        <v>119</v>
      </c>
      <c r="V89" s="95">
        <f>IF(Table1[[#This Row],[Item Description]]="","",IF(Table1[[#This Row],[//]]="",V88,Table1[[#This Row],[//]]))</f>
        <v>89</v>
      </c>
      <c r="W89" s="95">
        <f>IF(Table1[[#This Row],[h_id]]="","",COUNTIF(Table1[h_id],Table1[[#This Row],[h_id]]))</f>
        <v>5</v>
      </c>
      <c r="X89" s="93">
        <f>IF(Table1[Item Description]="","",Table1[[#This Row],[Qty]]*Table1[[#This Row],[Unit Price]])</f>
        <v>3408000</v>
      </c>
      <c r="Y89" s="93">
        <f>IF(Table1[Item Description]="","",Table1[[#This Row],[h_hargasebelumdiskon]]*Table1[[#This Row],[Disc 1]])</f>
        <v>460080.00000000006</v>
      </c>
      <c r="Z89" s="93">
        <f>IF(Table1[Item Description]="","",Table1[[#This Row],[h_hargasebelumdiskon]]-Table1[[#This Row],[h_diskon]])</f>
        <v>2947920</v>
      </c>
      <c r="AA89" s="93">
        <f>IF(Table1[//]="","",SUMIF(Table1[h_id],Table1[h_id],Table1[h_hargasetelahdiskon]))</f>
        <v>28144332</v>
      </c>
      <c r="AB89" s="93"/>
      <c r="AC89" s="93" t="str">
        <f>Table1[[#This Row],[Item Description]]&amp;Table1[[#This Row],[Unit]]&amp;Table1[[#This Row],[Unit Price]]</f>
        <v>STAPLER JOYKO HD-10LSN85200</v>
      </c>
    </row>
    <row r="90" spans="1:29" x14ac:dyDescent="0.25">
      <c r="A90" s="92" t="str">
        <f>IF(Table1[No. Invoice :]="","",ROW())</f>
        <v/>
      </c>
      <c r="B90" s="95" t="str">
        <f>IF(Table1[h_Kode Sales :_1]="","",B$1+COUNT(B$2:B89))</f>
        <v/>
      </c>
      <c r="G90" s="95" t="str">
        <f>IF(Table1[[#This Row],[h_No. Invoice :]]="","",CONCATENATE("AM"," ",Table1[[#This Row],[h_No. Invoice :]]))</f>
        <v/>
      </c>
      <c r="H90" s="96" t="str">
        <f>CONCATENATE(UPPER(Table1[[#This Row],[h_Kode Sales :_1]])," ",Table1[[#This Row],[h_Kode Sales :_2]])</f>
        <v xml:space="preserve"> </v>
      </c>
      <c r="I90" s="95" t="str">
        <f>IF(Table1[[#This Row],[h_toko]]="","",INDEX(Table2[e],IF(Table1[[#This Row],[h_toko]]="","",MATCH(Table1[[#This Row],[h_toko]],Table2[a],0)),))</f>
        <v/>
      </c>
      <c r="J90" s="92">
        <v>20</v>
      </c>
      <c r="K90" s="92" t="s">
        <v>113</v>
      </c>
      <c r="L90" s="92">
        <v>1</v>
      </c>
      <c r="M90" s="92" t="s">
        <v>259</v>
      </c>
      <c r="N90" s="92" t="str">
        <f>IF(Table1[[#This Row],[h_Item Description]]="","",INDEX([1]!db[NB PAJAK],MATCH(Table1[[#This Row],[h_Item Description]],[1]!db[kode],0)))</f>
        <v>STAPLER KENKO HD-50</v>
      </c>
      <c r="O90" s="92" t="s">
        <v>261</v>
      </c>
      <c r="P90" s="93">
        <v>228000</v>
      </c>
      <c r="Q90" s="94">
        <v>0.13500000000000001</v>
      </c>
      <c r="S90" s="93">
        <f>Table1[[#This Row],[h_hargasetelahdiskon]]</f>
        <v>3944400</v>
      </c>
      <c r="V90" s="95">
        <f>IF(Table1[[#This Row],[Item Description]]="","",IF(Table1[[#This Row],[//]]="",V89,Table1[[#This Row],[//]]))</f>
        <v>89</v>
      </c>
      <c r="W90" s="95">
        <f>IF(Table1[[#This Row],[h_id]]="","",COUNTIF(Table1[h_id],Table1[[#This Row],[h_id]]))</f>
        <v>5</v>
      </c>
      <c r="X90" s="93">
        <f>IF(Table1[Item Description]="","",Table1[[#This Row],[Qty]]*Table1[[#This Row],[Unit Price]])</f>
        <v>4560000</v>
      </c>
      <c r="Y90" s="93">
        <f>IF(Table1[Item Description]="","",Table1[[#This Row],[h_hargasebelumdiskon]]*Table1[[#This Row],[Disc 1]])</f>
        <v>615600</v>
      </c>
      <c r="Z90" s="93">
        <f>IF(Table1[Item Description]="","",Table1[[#This Row],[h_hargasebelumdiskon]]-Table1[[#This Row],[h_diskon]])</f>
        <v>3944400</v>
      </c>
      <c r="AA90" s="93" t="str">
        <f>IF(Table1[//]="","",SUMIF(Table1[h_id],Table1[h_id],Table1[h_hargasetelahdiskon]))</f>
        <v/>
      </c>
      <c r="AB90" s="93"/>
      <c r="AC90" s="93" t="str">
        <f>Table1[[#This Row],[Item Description]]&amp;Table1[[#This Row],[Unit]]&amp;Table1[[#This Row],[Unit Price]]</f>
        <v>STAPLER KENKO HD-50LSN228000</v>
      </c>
    </row>
    <row r="91" spans="1:29" x14ac:dyDescent="0.25">
      <c r="A91" s="92" t="str">
        <f>IF(Table1[No. Invoice :]="","",ROW())</f>
        <v/>
      </c>
      <c r="B91" s="95" t="str">
        <f>IF(Table1[h_Kode Sales :_1]="","",B$1+COUNT(B$2:B90))</f>
        <v/>
      </c>
      <c r="G91" s="95" t="str">
        <f>IF(Table1[[#This Row],[h_No. Invoice :]]="","",CONCATENATE("AM"," ",Table1[[#This Row],[h_No. Invoice :]]))</f>
        <v/>
      </c>
      <c r="H91" s="96" t="str">
        <f>CONCATENATE(UPPER(Table1[[#This Row],[h_Kode Sales :_1]])," ",Table1[[#This Row],[h_Kode Sales :_2]])</f>
        <v xml:space="preserve"> </v>
      </c>
      <c r="I91" s="95" t="str">
        <f>IF(Table1[[#This Row],[h_toko]]="","",INDEX(Table2[e],IF(Table1[[#This Row],[h_toko]]="","",MATCH(Table1[[#This Row],[h_toko]],Table2[a],0)),))</f>
        <v/>
      </c>
      <c r="J91" s="92">
        <v>288</v>
      </c>
      <c r="K91" s="92" t="s">
        <v>113</v>
      </c>
      <c r="L91" s="92">
        <v>2</v>
      </c>
      <c r="M91" s="92" t="s">
        <v>230</v>
      </c>
      <c r="N91" s="92" t="str">
        <f>IF(Table1[[#This Row],[h_Item Description]]="","",INDEX([1]!db[NB PAJAK],MATCH(Table1[[#This Row],[h_Item Description]],[1]!db[kode],0)))</f>
        <v>GEL PEN KENKO KE-303 T-GEL TRIANGULAR</v>
      </c>
      <c r="O91" s="92" t="s">
        <v>234</v>
      </c>
      <c r="P91" s="93">
        <v>21600</v>
      </c>
      <c r="Q91" s="94">
        <v>0.13500000000000001</v>
      </c>
      <c r="S91" s="93">
        <f>Table1[[#This Row],[h_hargasetelahdiskon]]</f>
        <v>5380992</v>
      </c>
      <c r="V91" s="95">
        <f>IF(Table1[[#This Row],[Item Description]]="","",IF(Table1[[#This Row],[//]]="",V90,Table1[[#This Row],[//]]))</f>
        <v>89</v>
      </c>
      <c r="W91" s="95">
        <f>IF(Table1[[#This Row],[h_id]]="","",COUNTIF(Table1[h_id],Table1[[#This Row],[h_id]]))</f>
        <v>5</v>
      </c>
      <c r="X91" s="93">
        <f>IF(Table1[Item Description]="","",Table1[[#This Row],[Qty]]*Table1[[#This Row],[Unit Price]])</f>
        <v>6220800</v>
      </c>
      <c r="Y91" s="93">
        <f>IF(Table1[Item Description]="","",Table1[[#This Row],[h_hargasebelumdiskon]]*Table1[[#This Row],[Disc 1]])</f>
        <v>839808</v>
      </c>
      <c r="Z91" s="93">
        <f>IF(Table1[Item Description]="","",Table1[[#This Row],[h_hargasebelumdiskon]]-Table1[[#This Row],[h_diskon]])</f>
        <v>5380992</v>
      </c>
      <c r="AA91" s="93" t="str">
        <f>IF(Table1[//]="","",SUMIF(Table1[h_id],Table1[h_id],Table1[h_hargasetelahdiskon]))</f>
        <v/>
      </c>
      <c r="AB91" s="93"/>
      <c r="AC91" s="93" t="str">
        <f>Table1[[#This Row],[Item Description]]&amp;Table1[[#This Row],[Unit]]&amp;Table1[[#This Row],[Unit Price]]</f>
        <v>GEL PEN KENKO KE-303 T-GEL TRIANGULARLSN21600</v>
      </c>
    </row>
    <row r="92" spans="1:29" x14ac:dyDescent="0.25">
      <c r="A92" s="92" t="str">
        <f>IF(Table1[No. Invoice :]="","",ROW())</f>
        <v/>
      </c>
      <c r="B92" s="95" t="str">
        <f>IF(Table1[h_Kode Sales :_1]="","",B$1+COUNT(B$2:B91))</f>
        <v/>
      </c>
      <c r="G92" s="95" t="str">
        <f>IF(Table1[[#This Row],[h_No. Invoice :]]="","",CONCATENATE("AM"," ",Table1[[#This Row],[h_No. Invoice :]]))</f>
        <v/>
      </c>
      <c r="H92" s="96" t="str">
        <f>CONCATENATE(UPPER(Table1[[#This Row],[h_Kode Sales :_1]])," ",Table1[[#This Row],[h_Kode Sales :_2]])</f>
        <v xml:space="preserve"> </v>
      </c>
      <c r="I92" s="95" t="str">
        <f>IF(Table1[[#This Row],[h_toko]]="","",INDEX(Table2[e],IF(Table1[[#This Row],[h_toko]]="","",MATCH(Table1[[#This Row],[h_toko]],Table2[a],0)),))</f>
        <v/>
      </c>
      <c r="J92" s="92">
        <v>50</v>
      </c>
      <c r="K92" s="92" t="s">
        <v>203</v>
      </c>
      <c r="L92" s="92">
        <v>1</v>
      </c>
      <c r="M92" s="92" t="s">
        <v>204</v>
      </c>
      <c r="N92" s="92" t="str">
        <f>IF(Table1[[#This Row],[h_Item Description]]="","",INDEX([1]!db[NB PAJAK],MATCH(Table1[[#This Row],[h_Item Description]],[1]!db[kode],0)))</f>
        <v>STIP / PENGHAPUS KENKO ERB-20SQ HITAM</v>
      </c>
      <c r="O92" s="92" t="s">
        <v>214</v>
      </c>
      <c r="P92" s="93">
        <v>30000</v>
      </c>
      <c r="Q92" s="94">
        <v>0.13500000000000001</v>
      </c>
      <c r="S92" s="93">
        <f>Table1[[#This Row],[h_hargasetelahdiskon]]</f>
        <v>1297500</v>
      </c>
      <c r="V92" s="95">
        <f>IF(Table1[[#This Row],[Item Description]]="","",IF(Table1[[#This Row],[//]]="",V91,Table1[[#This Row],[//]]))</f>
        <v>89</v>
      </c>
      <c r="W92" s="95">
        <f>IF(Table1[[#This Row],[h_id]]="","",COUNTIF(Table1[h_id],Table1[[#This Row],[h_id]]))</f>
        <v>5</v>
      </c>
      <c r="X92" s="93">
        <f>IF(Table1[Item Description]="","",Table1[[#This Row],[Qty]]*Table1[[#This Row],[Unit Price]])</f>
        <v>1500000</v>
      </c>
      <c r="Y92" s="93">
        <f>IF(Table1[Item Description]="","",Table1[[#This Row],[h_hargasebelumdiskon]]*Table1[[#This Row],[Disc 1]])</f>
        <v>202500</v>
      </c>
      <c r="Z92" s="93">
        <f>IF(Table1[Item Description]="","",Table1[[#This Row],[h_hargasebelumdiskon]]-Table1[[#This Row],[h_diskon]])</f>
        <v>1297500</v>
      </c>
      <c r="AA92" s="93" t="str">
        <f>IF(Table1[//]="","",SUMIF(Table1[h_id],Table1[h_id],Table1[h_hargasetelahdiskon]))</f>
        <v/>
      </c>
      <c r="AB92" s="93"/>
      <c r="AC92" s="93" t="str">
        <f>Table1[[#This Row],[Item Description]]&amp;Table1[[#This Row],[Unit]]&amp;Table1[[#This Row],[Unit Price]]</f>
        <v>STIP / PENGHAPUS KENKO ERB-20SQ HITAMDOS30000</v>
      </c>
    </row>
    <row r="93" spans="1:29" x14ac:dyDescent="0.25">
      <c r="A93" s="92" t="str">
        <f>IF(Table1[No. Invoice :]="","",ROW())</f>
        <v/>
      </c>
      <c r="B93" s="95" t="str">
        <f>IF(Table1[h_Kode Sales :_1]="","",B$1+COUNT(B$2:B92))</f>
        <v/>
      </c>
      <c r="G93" s="95" t="str">
        <f>IF(Table1[[#This Row],[h_No. Invoice :]]="","",CONCATENATE("AM"," ",Table1[[#This Row],[h_No. Invoice :]]))</f>
        <v/>
      </c>
      <c r="H93" s="96" t="str">
        <f>CONCATENATE(UPPER(Table1[[#This Row],[h_Kode Sales :_1]])," ",Table1[[#This Row],[h_Kode Sales :_2]])</f>
        <v xml:space="preserve"> </v>
      </c>
      <c r="I93" s="95" t="str">
        <f>IF(Table1[[#This Row],[h_toko]]="","",INDEX(Table2[e],IF(Table1[[#This Row],[h_toko]]="","",MATCH(Table1[[#This Row],[h_toko]],Table2[a],0)),))</f>
        <v/>
      </c>
      <c r="J93" s="92">
        <v>432</v>
      </c>
      <c r="K93" s="92" t="s">
        <v>113</v>
      </c>
      <c r="L93" s="92">
        <v>3</v>
      </c>
      <c r="M93" s="92" t="s">
        <v>219</v>
      </c>
      <c r="N93" s="92" t="str">
        <f>IF(Table1[[#This Row],[h_Item Description]]="","",INDEX([1]!db[NB PAJAK],MATCH(Table1[[#This Row],[h_Item Description]],[1]!db[kode],0)))</f>
        <v>GEL PEN KENKO HI-TECH-H 0.28 MM HITAM</v>
      </c>
      <c r="O93" s="92" t="s">
        <v>221</v>
      </c>
      <c r="P93" s="93">
        <v>39000</v>
      </c>
      <c r="Q93" s="94">
        <v>0.13500000000000001</v>
      </c>
      <c r="S93" s="93">
        <f>Table1[[#This Row],[h_hargasetelahdiskon]]</f>
        <v>14573520</v>
      </c>
      <c r="V93" s="95">
        <f>IF(Table1[[#This Row],[Item Description]]="","",IF(Table1[[#This Row],[//]]="",V92,Table1[[#This Row],[//]]))</f>
        <v>89</v>
      </c>
      <c r="W93" s="95">
        <f>IF(Table1[[#This Row],[h_id]]="","",COUNTIF(Table1[h_id],Table1[[#This Row],[h_id]]))</f>
        <v>5</v>
      </c>
      <c r="X93" s="93">
        <f>IF(Table1[Item Description]="","",Table1[[#This Row],[Qty]]*Table1[[#This Row],[Unit Price]])</f>
        <v>16848000</v>
      </c>
      <c r="Y93" s="93">
        <f>IF(Table1[Item Description]="","",Table1[[#This Row],[h_hargasebelumdiskon]]*Table1[[#This Row],[Disc 1]])</f>
        <v>2274480</v>
      </c>
      <c r="Z93" s="93">
        <f>IF(Table1[Item Description]="","",Table1[[#This Row],[h_hargasebelumdiskon]]-Table1[[#This Row],[h_diskon]])</f>
        <v>14573520</v>
      </c>
      <c r="AA93" s="93" t="str">
        <f>IF(Table1[//]="","",SUMIF(Table1[h_id],Table1[h_id],Table1[h_hargasetelahdiskon]))</f>
        <v/>
      </c>
      <c r="AB93" s="93"/>
      <c r="AC93" s="93" t="str">
        <f>Table1[[#This Row],[Item Description]]&amp;Table1[[#This Row],[Unit]]&amp;Table1[[#This Row],[Unit Price]]</f>
        <v>GEL PEN KENKO HI-TECH-H 0.28 MM HITAMLSN39000</v>
      </c>
    </row>
    <row r="94" spans="1:29" x14ac:dyDescent="0.25">
      <c r="A94" s="92" t="str">
        <f>IF(Table1[No. Invoice :]="","",ROW())</f>
        <v/>
      </c>
      <c r="B94" s="95" t="str">
        <f>IF(Table1[h_Kode Sales :_1]="","",B$1+COUNT(B$2:B93))</f>
        <v/>
      </c>
      <c r="G94" s="95" t="str">
        <f>IF(Table1[[#This Row],[h_No. Invoice :]]="","",CONCATENATE("AM"," ",Table1[[#This Row],[h_No. Invoice :]]))</f>
        <v/>
      </c>
      <c r="H94" s="96" t="str">
        <f>CONCATENATE(UPPER(Table1[[#This Row],[h_Kode Sales :_1]])," ",Table1[[#This Row],[h_Kode Sales :_2]])</f>
        <v xml:space="preserve"> </v>
      </c>
      <c r="I94" s="95" t="str">
        <f>IF(Table1[[#This Row],[h_toko]]="","",INDEX(Table2[e],IF(Table1[[#This Row],[h_toko]]="","",MATCH(Table1[[#This Row],[h_toko]],Table2[a],0)),))</f>
        <v/>
      </c>
      <c r="N94" s="92" t="str">
        <f>IF(Table1[[#This Row],[h_Item Description]]="","",INDEX([1]!db[NB PAJAK],MATCH(Table1[[#This Row],[h_Item Description]],[1]!db[kode],0)))</f>
        <v/>
      </c>
      <c r="P94" s="93"/>
      <c r="Q94" s="94"/>
      <c r="S94" s="93" t="str">
        <f>Table1[[#This Row],[h_hargasetelahdiskon]]</f>
        <v/>
      </c>
      <c r="V94" s="95" t="str">
        <f>IF(Table1[[#This Row],[Item Description]]="","",IF(Table1[[#This Row],[//]]="",V93,Table1[[#This Row],[//]]))</f>
        <v/>
      </c>
      <c r="W94" s="95" t="str">
        <f>IF(Table1[[#This Row],[h_id]]="","",COUNTIF(Table1[h_id],Table1[[#This Row],[h_id]]))</f>
        <v/>
      </c>
      <c r="X94" s="93" t="str">
        <f>IF(Table1[Item Description]="","",Table1[[#This Row],[Qty]]*Table1[[#This Row],[Unit Price]])</f>
        <v/>
      </c>
      <c r="Y94" s="93" t="str">
        <f>IF(Table1[Item Description]="","",Table1[[#This Row],[h_hargasebelumdiskon]]*Table1[[#This Row],[Disc 1]])</f>
        <v/>
      </c>
      <c r="Z94" s="93" t="str">
        <f>IF(Table1[Item Description]="","",Table1[[#This Row],[h_hargasebelumdiskon]]-Table1[[#This Row],[h_diskon]])</f>
        <v/>
      </c>
      <c r="AA94" s="93" t="str">
        <f>IF(Table1[//]="","",SUMIF(Table1[h_id],Table1[h_id],Table1[h_hargasetelahdiskon]))</f>
        <v/>
      </c>
      <c r="AB94" s="93"/>
      <c r="AC94" s="93" t="str">
        <f>Table1[[#This Row],[Item Description]]&amp;Table1[[#This Row],[Unit]]&amp;Table1[[#This Row],[Unit Price]]</f>
        <v/>
      </c>
    </row>
    <row r="95" spans="1:29" x14ac:dyDescent="0.25">
      <c r="A95" s="92">
        <f>IF(Table1[No. Invoice :]="","",ROW())</f>
        <v>95</v>
      </c>
      <c r="B95" s="95">
        <f>IF(Table1[h_Kode Sales :_1]="","",B$1+COUNT(B$2:B94))</f>
        <v>23010018</v>
      </c>
      <c r="C95" s="98">
        <v>44936</v>
      </c>
      <c r="D95" s="92" t="s">
        <v>176</v>
      </c>
      <c r="E95" s="97" t="s">
        <v>262</v>
      </c>
      <c r="F95" s="92" t="s">
        <v>263</v>
      </c>
      <c r="G95" s="95" t="str">
        <f>IF(Table1[[#This Row],[h_No. Invoice :]]="","",CONCATENATE("AM"," ",Table1[[#This Row],[h_No. Invoice :]]))</f>
        <v>AM 23010018</v>
      </c>
      <c r="H95" s="96" t="str">
        <f>CONCATENATE(UPPER(Table1[[#This Row],[h_Kode Sales :_1]])," ",Table1[[#This Row],[h_Kode Sales :_2]])</f>
        <v>G 0616</v>
      </c>
      <c r="I95" s="95" t="str">
        <f>IF(Table1[[#This Row],[h_toko]]="","",INDEX(Table2[e],IF(Table1[[#This Row],[h_toko]]="","",MATCH(Table1[[#This Row],[h_toko]],Table2[a],0)),))</f>
        <v>CV UTAMA PUTRA TULUNG AGUNG</v>
      </c>
      <c r="J95" s="92">
        <v>288</v>
      </c>
      <c r="K95" s="92" t="s">
        <v>113</v>
      </c>
      <c r="L95" s="92">
        <v>2</v>
      </c>
      <c r="M95" s="92" t="s">
        <v>230</v>
      </c>
      <c r="N95" s="92" t="str">
        <f>IF(Table1[[#This Row],[h_Item Description]]="","",INDEX([1]!db[NB PAJAK],MATCH(Table1[[#This Row],[h_Item Description]],[1]!db[kode],0)))</f>
        <v>GEL PEN KENKO KE-303 T-GEL TRIANGULAR</v>
      </c>
      <c r="O95" s="92" t="s">
        <v>234</v>
      </c>
      <c r="P95" s="93">
        <v>21600</v>
      </c>
      <c r="Q95" s="94">
        <v>0.125</v>
      </c>
      <c r="S95" s="93">
        <f>Table1[[#This Row],[h_hargasetelahdiskon]]</f>
        <v>5443200</v>
      </c>
      <c r="T95" s="93" t="s">
        <v>119</v>
      </c>
      <c r="V95" s="95">
        <f>IF(Table1[[#This Row],[Item Description]]="","",IF(Table1[[#This Row],[//]]="",V94,Table1[[#This Row],[//]]))</f>
        <v>95</v>
      </c>
      <c r="W95" s="95">
        <f>IF(Table1[[#This Row],[h_id]]="","",COUNTIF(Table1[h_id],Table1[[#This Row],[h_id]]))</f>
        <v>2</v>
      </c>
      <c r="X95" s="93">
        <f>IF(Table1[Item Description]="","",Table1[[#This Row],[Qty]]*Table1[[#This Row],[Unit Price]])</f>
        <v>6220800</v>
      </c>
      <c r="Y95" s="93">
        <f>IF(Table1[Item Description]="","",Table1[[#This Row],[h_hargasebelumdiskon]]*Table1[[#This Row],[Disc 1]])</f>
        <v>777600</v>
      </c>
      <c r="Z95" s="93">
        <f>IF(Table1[Item Description]="","",Table1[[#This Row],[h_hargasebelumdiskon]]-Table1[[#This Row],[h_diskon]])</f>
        <v>5443200</v>
      </c>
      <c r="AA95" s="93">
        <f>IF(Table1[//]="","",SUMIF(Table1[h_id],Table1[h_id],Table1[h_hargasetelahdiskon]))</f>
        <v>8845200</v>
      </c>
      <c r="AB95" s="93"/>
      <c r="AC95" s="93" t="str">
        <f>Table1[[#This Row],[Item Description]]&amp;Table1[[#This Row],[Unit]]&amp;Table1[[#This Row],[Unit Price]]</f>
        <v>GEL PEN KENKO KE-303 T-GEL TRIANGULARLSN21600</v>
      </c>
    </row>
    <row r="96" spans="1:29" x14ac:dyDescent="0.25">
      <c r="A96" s="92" t="str">
        <f>IF(Table1[No. Invoice :]="","",ROW())</f>
        <v/>
      </c>
      <c r="B96" s="95" t="str">
        <f>IF(Table1[h_Kode Sales :_1]="","",B$1+COUNT(B$2:B95))</f>
        <v/>
      </c>
      <c r="G96" s="95" t="str">
        <f>IF(Table1[[#This Row],[h_No. Invoice :]]="","",CONCATENATE("AM"," ",Table1[[#This Row],[h_No. Invoice :]]))</f>
        <v/>
      </c>
      <c r="H96" s="96" t="str">
        <f>CONCATENATE(UPPER(Table1[[#This Row],[h_Kode Sales :_1]])," ",Table1[[#This Row],[h_Kode Sales :_2]])</f>
        <v xml:space="preserve"> </v>
      </c>
      <c r="I96" s="95" t="str">
        <f>IF(Table1[[#This Row],[h_toko]]="","",INDEX(Table2[e],IF(Table1[[#This Row],[h_toko]]="","",MATCH(Table1[[#This Row],[h_toko]],Table2[a],0)),))</f>
        <v/>
      </c>
      <c r="J96" s="92">
        <v>60</v>
      </c>
      <c r="K96" s="92" t="s">
        <v>113</v>
      </c>
      <c r="L96" s="92">
        <v>1</v>
      </c>
      <c r="M96" s="92" t="s">
        <v>264</v>
      </c>
      <c r="N96" s="92" t="str">
        <f>IF(Table1[[#This Row],[h_Item Description]]="","",INDEX([1]!db[NB PAJAK],MATCH(Table1[[#This Row],[h_Item Description]],[1]!db[kode],0)))</f>
        <v>ISI CUTTER 18 MM KENKO L-150 (BESAR)</v>
      </c>
      <c r="O96" s="92" t="s">
        <v>87</v>
      </c>
      <c r="P96" s="93">
        <v>64800</v>
      </c>
      <c r="Q96" s="94">
        <v>0.125</v>
      </c>
      <c r="S96" s="93">
        <f>Table1[[#This Row],[h_hargasetelahdiskon]]</f>
        <v>3402000</v>
      </c>
      <c r="V96" s="95">
        <f>IF(Table1[[#This Row],[Item Description]]="","",IF(Table1[[#This Row],[//]]="",V95,Table1[[#This Row],[//]]))</f>
        <v>95</v>
      </c>
      <c r="W96" s="95">
        <f>IF(Table1[[#This Row],[h_id]]="","",COUNTIF(Table1[h_id],Table1[[#This Row],[h_id]]))</f>
        <v>2</v>
      </c>
      <c r="X96" s="93">
        <f>IF(Table1[Item Description]="","",Table1[[#This Row],[Qty]]*Table1[[#This Row],[Unit Price]])</f>
        <v>3888000</v>
      </c>
      <c r="Y96" s="93">
        <f>IF(Table1[Item Description]="","",Table1[[#This Row],[h_hargasebelumdiskon]]*Table1[[#This Row],[Disc 1]])</f>
        <v>486000</v>
      </c>
      <c r="Z96" s="93">
        <f>IF(Table1[Item Description]="","",Table1[[#This Row],[h_hargasebelumdiskon]]-Table1[[#This Row],[h_diskon]])</f>
        <v>3402000</v>
      </c>
      <c r="AA96" s="93" t="str">
        <f>IF(Table1[//]="","",SUMIF(Table1[h_id],Table1[h_id],Table1[h_hargasetelahdiskon]))</f>
        <v/>
      </c>
      <c r="AB96" s="93"/>
      <c r="AC96" s="93" t="str">
        <f>Table1[[#This Row],[Item Description]]&amp;Table1[[#This Row],[Unit]]&amp;Table1[[#This Row],[Unit Price]]</f>
        <v>ISI CUTTER 18 MM KENKO L-150 (BESAR)LSN64800</v>
      </c>
    </row>
    <row r="97" spans="1:29" x14ac:dyDescent="0.25">
      <c r="A97" s="92" t="str">
        <f>IF(Table1[No. Invoice :]="","",ROW())</f>
        <v/>
      </c>
      <c r="B97" s="95" t="str">
        <f>IF(Table1[h_Kode Sales :_1]="","",B$1+COUNT(B$2:B96))</f>
        <v/>
      </c>
      <c r="G97" s="95" t="str">
        <f>IF(Table1[[#This Row],[h_No. Invoice :]]="","",CONCATENATE("AM"," ",Table1[[#This Row],[h_No. Invoice :]]))</f>
        <v/>
      </c>
      <c r="H97" s="96" t="str">
        <f>CONCATENATE(UPPER(Table1[[#This Row],[h_Kode Sales :_1]])," ",Table1[[#This Row],[h_Kode Sales :_2]])</f>
        <v xml:space="preserve"> </v>
      </c>
      <c r="I97" s="95" t="str">
        <f>IF(Table1[[#This Row],[h_toko]]="","",INDEX(Table2[e],IF(Table1[[#This Row],[h_toko]]="","",MATCH(Table1[[#This Row],[h_toko]],Table2[a],0)),))</f>
        <v/>
      </c>
      <c r="N97" s="92" t="str">
        <f>IF(Table1[[#This Row],[h_Item Description]]="","",INDEX([1]!db[NB PAJAK],MATCH(Table1[[#This Row],[h_Item Description]],[1]!db[kode],0)))</f>
        <v/>
      </c>
      <c r="P97" s="93"/>
      <c r="Q97" s="94"/>
      <c r="S97" s="93" t="str">
        <f>Table1[[#This Row],[h_hargasetelahdiskon]]</f>
        <v/>
      </c>
      <c r="V97" s="95" t="str">
        <f>IF(Table1[[#This Row],[Item Description]]="","",IF(Table1[[#This Row],[//]]="",V96,Table1[[#This Row],[//]]))</f>
        <v/>
      </c>
      <c r="W97" s="95" t="str">
        <f>IF(Table1[[#This Row],[h_id]]="","",COUNTIF(Table1[h_id],Table1[[#This Row],[h_id]]))</f>
        <v/>
      </c>
      <c r="X97" s="93" t="str">
        <f>IF(Table1[Item Description]="","",Table1[[#This Row],[Qty]]*Table1[[#This Row],[Unit Price]])</f>
        <v/>
      </c>
      <c r="Y97" s="93" t="str">
        <f>IF(Table1[Item Description]="","",Table1[[#This Row],[h_hargasebelumdiskon]]*Table1[[#This Row],[Disc 1]])</f>
        <v/>
      </c>
      <c r="Z97" s="93" t="str">
        <f>IF(Table1[Item Description]="","",Table1[[#This Row],[h_hargasebelumdiskon]]-Table1[[#This Row],[h_diskon]])</f>
        <v/>
      </c>
      <c r="AA97" s="93" t="str">
        <f>IF(Table1[//]="","",SUMIF(Table1[h_id],Table1[h_id],Table1[h_hargasetelahdiskon]))</f>
        <v/>
      </c>
      <c r="AB97" s="93"/>
      <c r="AC97" s="93" t="str">
        <f>Table1[[#This Row],[Item Description]]&amp;Table1[[#This Row],[Unit]]&amp;Table1[[#This Row],[Unit Price]]</f>
        <v/>
      </c>
    </row>
    <row r="98" spans="1:29" x14ac:dyDescent="0.25">
      <c r="A98" s="92">
        <f>IF(Table1[No. Invoice :]="","",ROW())</f>
        <v>98</v>
      </c>
      <c r="B98" s="95">
        <f>IF(Table1[h_Kode Sales :_1]="","",B$1+COUNT(B$2:B97))</f>
        <v>23010019</v>
      </c>
      <c r="C98" s="98">
        <v>44937</v>
      </c>
      <c r="D98" s="92" t="s">
        <v>176</v>
      </c>
      <c r="E98" s="97" t="s">
        <v>265</v>
      </c>
      <c r="F98" s="92" t="s">
        <v>266</v>
      </c>
      <c r="G98" s="95" t="str">
        <f>IF(Table1[[#This Row],[h_No. Invoice :]]="","",CONCATENATE("AM"," ",Table1[[#This Row],[h_No. Invoice :]]))</f>
        <v>AM 23010019</v>
      </c>
      <c r="H98" s="96" t="str">
        <f>CONCATENATE(UPPER(Table1[[#This Row],[h_Kode Sales :_1]])," ",Table1[[#This Row],[h_Kode Sales :_2]])</f>
        <v>G 0629</v>
      </c>
      <c r="I98" s="95" t="str">
        <f>IF(Table1[[#This Row],[h_toko]]="","",INDEX(Table2[e],IF(Table1[[#This Row],[h_toko]]="","",MATCH(Table1[[#This Row],[h_toko]],Table2[a],0)),))</f>
        <v>LILY JULIAWATI (REJO AGUNG) JOMBANG</v>
      </c>
      <c r="J98" s="92">
        <v>80</v>
      </c>
      <c r="K98" s="92" t="s">
        <v>113</v>
      </c>
      <c r="L98" s="92">
        <v>4</v>
      </c>
      <c r="M98" s="92" t="s">
        <v>258</v>
      </c>
      <c r="N98" s="92" t="str">
        <f>IF(Table1[[#This Row],[h_Item Description]]="","",INDEX([1]!db[NB PAJAK],MATCH(Table1[[#This Row],[h_Item Description]],[1]!db[kode],0)))</f>
        <v>STAPLER JOYKO HD-10</v>
      </c>
      <c r="O98" s="92" t="s">
        <v>260</v>
      </c>
      <c r="P98" s="93">
        <v>85200</v>
      </c>
      <c r="Q98" s="94">
        <v>0.125</v>
      </c>
      <c r="S98" s="93">
        <f>Table1[[#This Row],[h_hargasetelahdiskon]]</f>
        <v>5964000</v>
      </c>
      <c r="T98" s="93" t="s">
        <v>119</v>
      </c>
      <c r="V98" s="95">
        <f>IF(Table1[[#This Row],[Item Description]]="","",IF(Table1[[#This Row],[//]]="",V97,Table1[[#This Row],[//]]))</f>
        <v>98</v>
      </c>
      <c r="W98" s="95">
        <f>IF(Table1[[#This Row],[h_id]]="","",COUNTIF(Table1[h_id],Table1[[#This Row],[h_id]]))</f>
        <v>6</v>
      </c>
      <c r="X98" s="93">
        <f>IF(Table1[Item Description]="","",Table1[[#This Row],[Qty]]*Table1[[#This Row],[Unit Price]])</f>
        <v>6816000</v>
      </c>
      <c r="Y98" s="93">
        <f>IF(Table1[Item Description]="","",Table1[[#This Row],[h_hargasebelumdiskon]]*Table1[[#This Row],[Disc 1]])</f>
        <v>852000</v>
      </c>
      <c r="Z98" s="93">
        <f>IF(Table1[Item Description]="","",Table1[[#This Row],[h_hargasebelumdiskon]]-Table1[[#This Row],[h_diskon]])</f>
        <v>5964000</v>
      </c>
      <c r="AA98" s="93">
        <f>IF(Table1[//]="","",SUMIF(Table1[h_id],Table1[h_id],Table1[h_hargasetelahdiskon]))</f>
        <v>26598250</v>
      </c>
      <c r="AB98" s="93"/>
      <c r="AC98" s="93" t="str">
        <f>Table1[[#This Row],[Item Description]]&amp;Table1[[#This Row],[Unit]]&amp;Table1[[#This Row],[Unit Price]]</f>
        <v>STAPLER JOYKO HD-10LSN85200</v>
      </c>
    </row>
    <row r="99" spans="1:29" x14ac:dyDescent="0.25">
      <c r="A99" s="95" t="str">
        <f>IF(Table1[No. Invoice :]="","",ROW())</f>
        <v/>
      </c>
      <c r="B99" s="95" t="str">
        <f>IF(Table1[h_Kode Sales :_1]="","",B$1+COUNT(B$2:B98))</f>
        <v/>
      </c>
      <c r="G99" s="95" t="str">
        <f>IF(Table1[[#This Row],[h_No. Invoice :]]="","",CONCATENATE("AM"," ",Table1[[#This Row],[h_No. Invoice :]]))</f>
        <v/>
      </c>
      <c r="H99" s="96" t="str">
        <f>CONCATENATE(UPPER(Table1[[#This Row],[h_Kode Sales :_1]])," ",Table1[[#This Row],[h_Kode Sales :_2]])</f>
        <v xml:space="preserve"> </v>
      </c>
      <c r="I99" s="95" t="str">
        <f>IF(Table1[[#This Row],[h_toko]]="","",INDEX(Table2[e],IF(Table1[[#This Row],[h_toko]]="","",MATCH(Table1[[#This Row],[h_toko]],Table2[a],0)),))</f>
        <v/>
      </c>
      <c r="J99" s="92">
        <v>12</v>
      </c>
      <c r="K99" s="92" t="s">
        <v>125</v>
      </c>
      <c r="L99" s="92">
        <v>2</v>
      </c>
      <c r="M99" s="92" t="s">
        <v>267</v>
      </c>
      <c r="N99" s="95" t="str">
        <f>IF(Table1[[#This Row],[h_Item Description]]="","",INDEX([1]!db[NB PAJAK],MATCH(Table1[[#This Row],[h_Item Description]],[1]!db[kode],0)))</f>
        <v>STAPLER HEAVY DUTY JOYKO HD-12N/24</v>
      </c>
      <c r="O99" s="92" t="s">
        <v>30</v>
      </c>
      <c r="P99" s="93">
        <v>187000</v>
      </c>
      <c r="Q99" s="94">
        <v>0.125</v>
      </c>
      <c r="S99" s="93">
        <f>Table1[[#This Row],[h_hargasetelahdiskon]]</f>
        <v>1963500</v>
      </c>
      <c r="V99" s="95">
        <f>IF(Table1[[#This Row],[Item Description]]="","",IF(Table1[[#This Row],[//]]="",V98,Table1[[#This Row],[//]]))</f>
        <v>98</v>
      </c>
      <c r="W99" s="95">
        <f>IF(Table1[[#This Row],[h_id]]="","",COUNTIF(Table1[h_id],Table1[[#This Row],[h_id]]))</f>
        <v>6</v>
      </c>
      <c r="X99" s="93">
        <f>IF(Table1[Item Description]="","",Table1[[#This Row],[Qty]]*Table1[[#This Row],[Unit Price]])</f>
        <v>2244000</v>
      </c>
      <c r="Y99" s="93">
        <f>IF(Table1[Item Description]="","",Table1[[#This Row],[h_hargasebelumdiskon]]*Table1[[#This Row],[Disc 1]])</f>
        <v>280500</v>
      </c>
      <c r="Z99" s="93">
        <f>IF(Table1[Item Description]="","",Table1[[#This Row],[h_hargasebelumdiskon]]-Table1[[#This Row],[h_diskon]])</f>
        <v>1963500</v>
      </c>
      <c r="AA99" s="93" t="str">
        <f>IF(Table1[//]="","",SUMIF(Table1[h_id],Table1[h_id],Table1[h_hargasetelahdiskon]))</f>
        <v/>
      </c>
      <c r="AB99" s="93"/>
      <c r="AC99" s="93" t="str">
        <f>Table1[[#This Row],[Item Description]]&amp;Table1[[#This Row],[Unit]]&amp;Table1[[#This Row],[Unit Price]]</f>
        <v>STAPLER HEAVY DUTY JOYKO HD-12N/24PCS187000</v>
      </c>
    </row>
    <row r="100" spans="1:29" x14ac:dyDescent="0.25">
      <c r="A100" s="95" t="str">
        <f>IF(Table1[No. Invoice :]="","",ROW())</f>
        <v/>
      </c>
      <c r="B100" s="95" t="str">
        <f>IF(Table1[h_Kode Sales :_1]="","",B$1+COUNT(B$2:B99))</f>
        <v/>
      </c>
      <c r="G100" s="95" t="str">
        <f>IF(Table1[[#This Row],[h_No. Invoice :]]="","",CONCATENATE("AM"," ",Table1[[#This Row],[h_No. Invoice :]]))</f>
        <v/>
      </c>
      <c r="H100" s="96" t="str">
        <f>CONCATENATE(UPPER(Table1[[#This Row],[h_Kode Sales :_1]])," ",Table1[[#This Row],[h_Kode Sales :_2]])</f>
        <v xml:space="preserve"> </v>
      </c>
      <c r="I100" s="95" t="str">
        <f>IF(Table1[[#This Row],[h_toko]]="","",INDEX(Table2[e],IF(Table1[[#This Row],[h_toko]]="","",MATCH(Table1[[#This Row],[h_toko]],Table2[a],0)),))</f>
        <v/>
      </c>
      <c r="J100" s="92">
        <v>24</v>
      </c>
      <c r="K100" s="92" t="s">
        <v>125</v>
      </c>
      <c r="L100" s="92">
        <v>2</v>
      </c>
      <c r="M100" s="92" t="s">
        <v>268</v>
      </c>
      <c r="N100" s="95" t="str">
        <f>IF(Table1[[#This Row],[h_Item Description]]="","",INDEX([1]!db[NB PAJAK],MATCH(Table1[[#This Row],[h_Item Description]],[1]!db[kode],0)))</f>
        <v>STAPLER HEAVY DUTY JOYKO HD-12N/13</v>
      </c>
      <c r="O100" s="92" t="s">
        <v>269</v>
      </c>
      <c r="P100" s="93">
        <v>97000</v>
      </c>
      <c r="Q100" s="94">
        <v>0.125</v>
      </c>
      <c r="S100" s="93">
        <f>Table1[[#This Row],[h_hargasetelahdiskon]]</f>
        <v>2037000</v>
      </c>
      <c r="V100" s="95">
        <f>IF(Table1[[#This Row],[Item Description]]="","",IF(Table1[[#This Row],[//]]="",V99,Table1[[#This Row],[//]]))</f>
        <v>98</v>
      </c>
      <c r="W100" s="95">
        <f>IF(Table1[[#This Row],[h_id]]="","",COUNTIF(Table1[h_id],Table1[[#This Row],[h_id]]))</f>
        <v>6</v>
      </c>
      <c r="X100" s="93">
        <f>IF(Table1[Item Description]="","",Table1[[#This Row],[Qty]]*Table1[[#This Row],[Unit Price]])</f>
        <v>2328000</v>
      </c>
      <c r="Y100" s="93">
        <f>IF(Table1[Item Description]="","",Table1[[#This Row],[h_hargasebelumdiskon]]*Table1[[#This Row],[Disc 1]])</f>
        <v>291000</v>
      </c>
      <c r="Z100" s="93">
        <f>IF(Table1[Item Description]="","",Table1[[#This Row],[h_hargasebelumdiskon]]-Table1[[#This Row],[h_diskon]])</f>
        <v>2037000</v>
      </c>
      <c r="AA100" s="93" t="str">
        <f>IF(Table1[//]="","",SUMIF(Table1[h_id],Table1[h_id],Table1[h_hargasetelahdiskon]))</f>
        <v/>
      </c>
      <c r="AB100" s="93"/>
      <c r="AC100" s="93" t="str">
        <f>Table1[[#This Row],[Item Description]]&amp;Table1[[#This Row],[Unit]]&amp;Table1[[#This Row],[Unit Price]]</f>
        <v>STAPLER HEAVY DUTY JOYKO HD-12N/13PCS97000</v>
      </c>
    </row>
    <row r="101" spans="1:29" x14ac:dyDescent="0.25">
      <c r="A101" s="95" t="str">
        <f>IF(Table1[No. Invoice :]="","",ROW())</f>
        <v/>
      </c>
      <c r="B101" s="95" t="str">
        <f>IF(Table1[h_Kode Sales :_1]="","",B$1+COUNT(B$2:B100))</f>
        <v/>
      </c>
      <c r="G101" s="95" t="str">
        <f>IF(Table1[[#This Row],[h_No. Invoice :]]="","",CONCATENATE("AM"," ",Table1[[#This Row],[h_No. Invoice :]]))</f>
        <v/>
      </c>
      <c r="H101" s="96" t="str">
        <f>CONCATENATE(UPPER(Table1[[#This Row],[h_Kode Sales :_1]])," ",Table1[[#This Row],[h_Kode Sales :_2]])</f>
        <v xml:space="preserve"> </v>
      </c>
      <c r="I101" s="95" t="str">
        <f>IF(Table1[[#This Row],[h_toko]]="","",INDEX(Table2[e],IF(Table1[[#This Row],[h_toko]]="","",MATCH(Table1[[#This Row],[h_toko]],Table2[a],0)),))</f>
        <v/>
      </c>
      <c r="J101" s="92">
        <v>100</v>
      </c>
      <c r="K101" s="92" t="s">
        <v>203</v>
      </c>
      <c r="L101" s="92">
        <v>2</v>
      </c>
      <c r="M101" s="92" t="s">
        <v>242</v>
      </c>
      <c r="N101" s="95" t="str">
        <f>IF(Table1[[#This Row],[h_Item Description]]="","",INDEX([1]!db[NB PAJAK],MATCH(Table1[[#This Row],[h_Item Description]],[1]!db[kode],0)))</f>
        <v>STIP / PENGHAPUS JOYKO ER-B20BL HITAM</v>
      </c>
      <c r="O101" s="92" t="s">
        <v>249</v>
      </c>
      <c r="P101" s="93">
        <v>34100</v>
      </c>
      <c r="Q101" s="94">
        <v>0.125</v>
      </c>
      <c r="S101" s="93">
        <f>Table1[[#This Row],[h_hargasetelahdiskon]]</f>
        <v>2983750</v>
      </c>
      <c r="V101" s="95">
        <f>IF(Table1[[#This Row],[Item Description]]="","",IF(Table1[[#This Row],[//]]="",V100,Table1[[#This Row],[//]]))</f>
        <v>98</v>
      </c>
      <c r="W101" s="95">
        <f>IF(Table1[[#This Row],[h_id]]="","",COUNTIF(Table1[h_id],Table1[[#This Row],[h_id]]))</f>
        <v>6</v>
      </c>
      <c r="X101" s="93">
        <f>IF(Table1[Item Description]="","",Table1[[#This Row],[Qty]]*Table1[[#This Row],[Unit Price]])</f>
        <v>3410000</v>
      </c>
      <c r="Y101" s="93">
        <f>IF(Table1[Item Description]="","",Table1[[#This Row],[h_hargasebelumdiskon]]*Table1[[#This Row],[Disc 1]])</f>
        <v>426250</v>
      </c>
      <c r="Z101" s="93">
        <f>IF(Table1[Item Description]="","",Table1[[#This Row],[h_hargasebelumdiskon]]-Table1[[#This Row],[h_diskon]])</f>
        <v>2983750</v>
      </c>
      <c r="AA101" s="93" t="str">
        <f>IF(Table1[//]="","",SUMIF(Table1[h_id],Table1[h_id],Table1[h_hargasetelahdiskon]))</f>
        <v/>
      </c>
      <c r="AB101" s="93"/>
      <c r="AC101" s="93" t="str">
        <f>Table1[[#This Row],[Item Description]]&amp;Table1[[#This Row],[Unit]]&amp;Table1[[#This Row],[Unit Price]]</f>
        <v>STIP / PENGHAPUS JOYKO ER-B20BL HITAMDOS34100</v>
      </c>
    </row>
    <row r="102" spans="1:29" x14ac:dyDescent="0.25">
      <c r="A102" s="95" t="str">
        <f>IF(Table1[No. Invoice :]="","",ROW())</f>
        <v/>
      </c>
      <c r="B102" s="95" t="str">
        <f>IF(Table1[h_Kode Sales :_1]="","",B$1+COUNT(B$2:B101))</f>
        <v/>
      </c>
      <c r="G102" s="95" t="str">
        <f>IF(Table1[[#This Row],[h_No. Invoice :]]="","",CONCATENATE("AM"," ",Table1[[#This Row],[h_No. Invoice :]]))</f>
        <v/>
      </c>
      <c r="H102" s="96" t="str">
        <f>CONCATENATE(UPPER(Table1[[#This Row],[h_Kode Sales :_1]])," ",Table1[[#This Row],[h_Kode Sales :_2]])</f>
        <v xml:space="preserve"> </v>
      </c>
      <c r="I102" s="95" t="str">
        <f>IF(Table1[[#This Row],[h_toko]]="","",INDEX(Table2[e],IF(Table1[[#This Row],[h_toko]]="","",MATCH(Table1[[#This Row],[h_toko]],Table2[a],0)),))</f>
        <v/>
      </c>
      <c r="J102" s="92">
        <v>250</v>
      </c>
      <c r="K102" s="92" t="s">
        <v>203</v>
      </c>
      <c r="L102" s="92">
        <v>5</v>
      </c>
      <c r="M102" s="92" t="s">
        <v>243</v>
      </c>
      <c r="N102" s="95" t="str">
        <f>IF(Table1[[#This Row],[h_Item Description]]="","",INDEX([1]!db[NB PAJAK],MATCH(Table1[[#This Row],[h_Item Description]],[1]!db[kode],0)))</f>
        <v>STIP / PENGHAPUS JOYKO 526-B20 PUTIH</v>
      </c>
      <c r="O102" s="92" t="s">
        <v>250</v>
      </c>
      <c r="P102" s="93">
        <v>34100</v>
      </c>
      <c r="Q102" s="94">
        <v>0.125</v>
      </c>
      <c r="S102" s="93">
        <f>Table1[[#This Row],[h_hargasetelahdiskon]]</f>
        <v>7459375</v>
      </c>
      <c r="V102" s="95">
        <f>IF(Table1[[#This Row],[Item Description]]="","",IF(Table1[[#This Row],[//]]="",V101,Table1[[#This Row],[//]]))</f>
        <v>98</v>
      </c>
      <c r="W102" s="95">
        <f>IF(Table1[[#This Row],[h_id]]="","",COUNTIF(Table1[h_id],Table1[[#This Row],[h_id]]))</f>
        <v>6</v>
      </c>
      <c r="X102" s="93">
        <f>IF(Table1[Item Description]="","",Table1[[#This Row],[Qty]]*Table1[[#This Row],[Unit Price]])</f>
        <v>8525000</v>
      </c>
      <c r="Y102" s="93">
        <f>IF(Table1[Item Description]="","",Table1[[#This Row],[h_hargasebelumdiskon]]*Table1[[#This Row],[Disc 1]])</f>
        <v>1065625</v>
      </c>
      <c r="Z102" s="93">
        <f>IF(Table1[Item Description]="","",Table1[[#This Row],[h_hargasebelumdiskon]]-Table1[[#This Row],[h_diskon]])</f>
        <v>7459375</v>
      </c>
      <c r="AA102" s="93" t="str">
        <f>IF(Table1[//]="","",SUMIF(Table1[h_id],Table1[h_id],Table1[h_hargasetelahdiskon]))</f>
        <v/>
      </c>
      <c r="AB102" s="93"/>
      <c r="AC102" s="93" t="str">
        <f>Table1[[#This Row],[Item Description]]&amp;Table1[[#This Row],[Unit]]&amp;Table1[[#This Row],[Unit Price]]</f>
        <v>STIP / PENGHAPUS JOYKO 526-B20 PUTIHDOS34100</v>
      </c>
    </row>
    <row r="103" spans="1:29" x14ac:dyDescent="0.25">
      <c r="A103" s="95" t="str">
        <f>IF(Table1[No. Invoice :]="","",ROW())</f>
        <v/>
      </c>
      <c r="B103" s="95" t="str">
        <f>IF(Table1[h_Kode Sales :_1]="","",B$1+COUNT(B$2:B102))</f>
        <v/>
      </c>
      <c r="G103" s="95" t="str">
        <f>IF(Table1[[#This Row],[h_No. Invoice :]]="","",CONCATENATE("AM"," ",Table1[[#This Row],[h_No. Invoice :]]))</f>
        <v/>
      </c>
      <c r="H103" s="96" t="str">
        <f>CONCATENATE(UPPER(Table1[[#This Row],[h_Kode Sales :_1]])," ",Table1[[#This Row],[h_Kode Sales :_2]])</f>
        <v xml:space="preserve"> </v>
      </c>
      <c r="I103" s="95" t="str">
        <f>IF(Table1[[#This Row],[h_toko]]="","",INDEX(Table2[e],IF(Table1[[#This Row],[h_toko]]="","",MATCH(Table1[[#This Row],[h_toko]],Table2[a],0)),))</f>
        <v/>
      </c>
      <c r="J103" s="92">
        <v>250</v>
      </c>
      <c r="K103" s="92" t="s">
        <v>203</v>
      </c>
      <c r="L103" s="92">
        <v>5</v>
      </c>
      <c r="M103" s="92" t="s">
        <v>240</v>
      </c>
      <c r="N103" s="95" t="str">
        <f>IF(Table1[[#This Row],[h_Item Description]]="","",INDEX([1]!db[NB PAJAK],MATCH(Table1[[#This Row],[h_Item Description]],[1]!db[kode],0)))</f>
        <v>STIP / PENGHAPUS JOYKO 526-B40P PUTIH</v>
      </c>
      <c r="O103" s="92" t="s">
        <v>69</v>
      </c>
      <c r="P103" s="93">
        <v>28300</v>
      </c>
      <c r="Q103" s="94">
        <v>0.125</v>
      </c>
      <c r="S103" s="93">
        <f>Table1[[#This Row],[h_hargasetelahdiskon]]</f>
        <v>6190625</v>
      </c>
      <c r="V103" s="95">
        <f>IF(Table1[[#This Row],[Item Description]]="","",IF(Table1[[#This Row],[//]]="",V102,Table1[[#This Row],[//]]))</f>
        <v>98</v>
      </c>
      <c r="W103" s="95">
        <f>IF(Table1[[#This Row],[h_id]]="","",COUNTIF(Table1[h_id],Table1[[#This Row],[h_id]]))</f>
        <v>6</v>
      </c>
      <c r="X103" s="93">
        <f>IF(Table1[Item Description]="","",Table1[[#This Row],[Qty]]*Table1[[#This Row],[Unit Price]])</f>
        <v>7075000</v>
      </c>
      <c r="Y103" s="93">
        <f>IF(Table1[Item Description]="","",Table1[[#This Row],[h_hargasebelumdiskon]]*Table1[[#This Row],[Disc 1]])</f>
        <v>884375</v>
      </c>
      <c r="Z103" s="93">
        <f>IF(Table1[Item Description]="","",Table1[[#This Row],[h_hargasebelumdiskon]]-Table1[[#This Row],[h_diskon]])</f>
        <v>6190625</v>
      </c>
      <c r="AA103" s="93" t="str">
        <f>IF(Table1[//]="","",SUMIF(Table1[h_id],Table1[h_id],Table1[h_hargasetelahdiskon]))</f>
        <v/>
      </c>
      <c r="AB103" s="93"/>
      <c r="AC103" s="93" t="str">
        <f>Table1[[#This Row],[Item Description]]&amp;Table1[[#This Row],[Unit]]&amp;Table1[[#This Row],[Unit Price]]</f>
        <v>STIP / PENGHAPUS JOYKO 526-B40P PUTIHDOS28300</v>
      </c>
    </row>
    <row r="104" spans="1:29" x14ac:dyDescent="0.25">
      <c r="A104" s="95" t="str">
        <f>IF(Table1[No. Invoice :]="","",ROW())</f>
        <v/>
      </c>
      <c r="B104" s="95" t="str">
        <f>IF(Table1[h_Kode Sales :_1]="","",B$1+COUNT(B$2:B103))</f>
        <v/>
      </c>
      <c r="G104" s="95" t="str">
        <f>IF(Table1[[#This Row],[h_No. Invoice :]]="","",CONCATENATE("AM"," ",Table1[[#This Row],[h_No. Invoice :]]))</f>
        <v/>
      </c>
      <c r="H104" s="96" t="str">
        <f>CONCATENATE(UPPER(Table1[[#This Row],[h_Kode Sales :_1]])," ",Table1[[#This Row],[h_Kode Sales :_2]])</f>
        <v xml:space="preserve"> </v>
      </c>
      <c r="I104" s="95" t="str">
        <f>IF(Table1[[#This Row],[h_toko]]="","",INDEX(Table2[e],IF(Table1[[#This Row],[h_toko]]="","",MATCH(Table1[[#This Row],[h_toko]],Table2[a],0)),))</f>
        <v/>
      </c>
      <c r="N104" s="95" t="str">
        <f>IF(Table1[[#This Row],[h_Item Description]]="","",INDEX([1]!db[NB PAJAK],MATCH(Table1[[#This Row],[h_Item Description]],[1]!db[kode],0)))</f>
        <v/>
      </c>
      <c r="P104" s="93"/>
      <c r="Q104" s="94"/>
      <c r="S104" s="93" t="str">
        <f>Table1[[#This Row],[h_hargasetelahdiskon]]</f>
        <v/>
      </c>
      <c r="V104" s="95" t="str">
        <f>IF(Table1[[#This Row],[Item Description]]="","",IF(Table1[[#This Row],[//]]="",V103,Table1[[#This Row],[//]]))</f>
        <v/>
      </c>
      <c r="W104" s="95" t="str">
        <f>IF(Table1[[#This Row],[h_id]]="","",COUNTIF(Table1[h_id],Table1[[#This Row],[h_id]]))</f>
        <v/>
      </c>
      <c r="X104" s="93" t="str">
        <f>IF(Table1[Item Description]="","",Table1[[#This Row],[Qty]]*Table1[[#This Row],[Unit Price]])</f>
        <v/>
      </c>
      <c r="Y104" s="93" t="str">
        <f>IF(Table1[Item Description]="","",Table1[[#This Row],[h_hargasebelumdiskon]]*Table1[[#This Row],[Disc 1]])</f>
        <v/>
      </c>
      <c r="Z104" s="93" t="str">
        <f>IF(Table1[Item Description]="","",Table1[[#This Row],[h_hargasebelumdiskon]]-Table1[[#This Row],[h_diskon]])</f>
        <v/>
      </c>
      <c r="AA104" s="93" t="str">
        <f>IF(Table1[//]="","",SUMIF(Table1[h_id],Table1[h_id],Table1[h_hargasetelahdiskon]))</f>
        <v/>
      </c>
      <c r="AB104" s="93"/>
      <c r="AC104" s="93" t="str">
        <f>Table1[[#This Row],[Item Description]]&amp;Table1[[#This Row],[Unit]]&amp;Table1[[#This Row],[Unit Price]]</f>
        <v/>
      </c>
    </row>
    <row r="105" spans="1:29" x14ac:dyDescent="0.25">
      <c r="A105" s="95">
        <f>IF(Table1[No. Invoice :]="","",ROW())</f>
        <v>105</v>
      </c>
      <c r="B105" s="95">
        <f>IF(Table1[h_Kode Sales :_1]="","",B$1+COUNT(B$2:B104))</f>
        <v>23010020</v>
      </c>
      <c r="C105" s="98">
        <v>44938</v>
      </c>
      <c r="D105" s="92" t="s">
        <v>271</v>
      </c>
      <c r="E105" s="97" t="s">
        <v>272</v>
      </c>
      <c r="F105" s="92" t="s">
        <v>266</v>
      </c>
      <c r="G105" s="95" t="str">
        <f>IF(Table1[[#This Row],[h_No. Invoice :]]="","",CONCATENATE("AM"," ",Table1[[#This Row],[h_No. Invoice :]]))</f>
        <v>AM 23010020</v>
      </c>
      <c r="H105" s="96" t="str">
        <f>CONCATENATE(UPPER(Table1[[#This Row],[h_Kode Sales :_1]])," ",Table1[[#This Row],[h_Kode Sales :_2]])</f>
        <v>G 0631</v>
      </c>
      <c r="I105" s="95" t="str">
        <f>IF(Table1[[#This Row],[h_toko]]="","",INDEX(Table2[e],IF(Table1[[#This Row],[h_toko]]="","",MATCH(Table1[[#This Row],[h_toko]],Table2[a],0)),))</f>
        <v>LILY JULIAWATI (REJO AGUNG) JOMBANG</v>
      </c>
      <c r="J105" s="92">
        <v>160</v>
      </c>
      <c r="K105" s="92" t="s">
        <v>125</v>
      </c>
      <c r="L105" s="92">
        <v>1</v>
      </c>
      <c r="M105" s="92" t="s">
        <v>274</v>
      </c>
      <c r="N105" s="95" t="str">
        <f>IF(Table1[[#This Row],[h_Item Description]]="","",INDEX([1]!db[NB PAJAK],MATCH(Table1[[#This Row],[h_Item Description]],[1]!db[kode],0)))</f>
        <v>CALCULATOR JOYKO CC-37</v>
      </c>
      <c r="O105" s="92" t="s">
        <v>287</v>
      </c>
      <c r="P105" s="93">
        <v>32000</v>
      </c>
      <c r="Q105" s="94">
        <v>0.125</v>
      </c>
      <c r="S105" s="93">
        <f>Table1[[#This Row],[h_hargasetelahdiskon]]</f>
        <v>4480000</v>
      </c>
      <c r="T105" s="93" t="s">
        <v>119</v>
      </c>
      <c r="V105" s="95">
        <f>IF(Table1[[#This Row],[Item Description]]="","",IF(Table1[[#This Row],[//]]="",V104,Table1[[#This Row],[//]]))</f>
        <v>105</v>
      </c>
      <c r="W105" s="95">
        <f>IF(Table1[[#This Row],[h_id]]="","",COUNTIF(Table1[h_id],Table1[[#This Row],[h_id]]))</f>
        <v>14</v>
      </c>
      <c r="X105" s="93">
        <f>IF(Table1[Item Description]="","",Table1[[#This Row],[Qty]]*Table1[[#This Row],[Unit Price]])</f>
        <v>5120000</v>
      </c>
      <c r="Y105" s="93">
        <f>IF(Table1[Item Description]="","",Table1[[#This Row],[h_hargasebelumdiskon]]*Table1[[#This Row],[Disc 1]])</f>
        <v>640000</v>
      </c>
      <c r="Z105" s="93">
        <f>IF(Table1[Item Description]="","",Table1[[#This Row],[h_hargasebelumdiskon]]-Table1[[#This Row],[h_diskon]])</f>
        <v>4480000</v>
      </c>
      <c r="AA105" s="93">
        <f>IF(Table1[//]="","",SUMIF(Table1[h_id],Table1[h_id],Table1[h_hargasetelahdiskon]))</f>
        <v>87479350</v>
      </c>
      <c r="AB105" s="93"/>
      <c r="AC105" s="93" t="str">
        <f>Table1[[#This Row],[Item Description]]&amp;Table1[[#This Row],[Unit]]&amp;Table1[[#This Row],[Unit Price]]</f>
        <v>CALCULATOR JOYKO CC-37PCS32000</v>
      </c>
    </row>
    <row r="106" spans="1:29" x14ac:dyDescent="0.25">
      <c r="A106" s="95" t="str">
        <f>IF(Table1[No. Invoice :]="","",ROW())</f>
        <v/>
      </c>
      <c r="B106" s="95" t="str">
        <f>IF(Table1[h_Kode Sales :_1]="","",B$1+COUNT(B$2:B105))</f>
        <v/>
      </c>
      <c r="G106" s="95" t="str">
        <f>IF(Table1[[#This Row],[h_No. Invoice :]]="","",CONCATENATE("AM"," ",Table1[[#This Row],[h_No. Invoice :]]))</f>
        <v/>
      </c>
      <c r="H106" s="96" t="str">
        <f>CONCATENATE(UPPER(Table1[[#This Row],[h_Kode Sales :_1]])," ",Table1[[#This Row],[h_Kode Sales :_2]])</f>
        <v xml:space="preserve"> </v>
      </c>
      <c r="I106" s="95" t="str">
        <f>IF(Table1[[#This Row],[h_toko]]="","",INDEX(Table2[e],IF(Table1[[#This Row],[h_toko]]="","",MATCH(Table1[[#This Row],[h_toko]],Table2[a],0)),))</f>
        <v/>
      </c>
      <c r="J106" s="92">
        <v>160</v>
      </c>
      <c r="K106" s="92" t="s">
        <v>125</v>
      </c>
      <c r="L106" s="92">
        <v>1</v>
      </c>
      <c r="M106" s="92" t="s">
        <v>273</v>
      </c>
      <c r="N106" s="95" t="str">
        <f>IF(Table1[[#This Row],[h_Item Description]]="","",INDEX([1]!db[NB PAJAK],MATCH(Table1[[#This Row],[h_Item Description]],[1]!db[kode],0)))</f>
        <v>CALCULATOR JOYKO CC-38</v>
      </c>
      <c r="O106" s="92" t="s">
        <v>288</v>
      </c>
      <c r="P106" s="93">
        <v>27500</v>
      </c>
      <c r="Q106" s="94">
        <v>0.125</v>
      </c>
      <c r="S106" s="93">
        <f>Table1[[#This Row],[h_hargasetelahdiskon]]</f>
        <v>3850000</v>
      </c>
      <c r="V106" s="95">
        <f>IF(Table1[[#This Row],[Item Description]]="","",IF(Table1[[#This Row],[//]]="",V105,Table1[[#This Row],[//]]))</f>
        <v>105</v>
      </c>
      <c r="W106" s="95">
        <f>IF(Table1[[#This Row],[h_id]]="","",COUNTIF(Table1[h_id],Table1[[#This Row],[h_id]]))</f>
        <v>14</v>
      </c>
      <c r="X106" s="93">
        <f>IF(Table1[Item Description]="","",Table1[[#This Row],[Qty]]*Table1[[#This Row],[Unit Price]])</f>
        <v>4400000</v>
      </c>
      <c r="Y106" s="93">
        <f>IF(Table1[Item Description]="","",Table1[[#This Row],[h_hargasebelumdiskon]]*Table1[[#This Row],[Disc 1]])</f>
        <v>550000</v>
      </c>
      <c r="Z106" s="93">
        <f>IF(Table1[Item Description]="","",Table1[[#This Row],[h_hargasebelumdiskon]]-Table1[[#This Row],[h_diskon]])</f>
        <v>3850000</v>
      </c>
      <c r="AA106" s="93" t="str">
        <f>IF(Table1[//]="","",SUMIF(Table1[h_id],Table1[h_id],Table1[h_hargasetelahdiskon]))</f>
        <v/>
      </c>
      <c r="AB106" s="93"/>
      <c r="AC106" s="93" t="str">
        <f>Table1[[#This Row],[Item Description]]&amp;Table1[[#This Row],[Unit]]&amp;Table1[[#This Row],[Unit Price]]</f>
        <v>CALCULATOR JOYKO CC-38PCS27500</v>
      </c>
    </row>
    <row r="107" spans="1:29" x14ac:dyDescent="0.25">
      <c r="A107" s="95" t="str">
        <f>IF(Table1[No. Invoice :]="","",ROW())</f>
        <v/>
      </c>
      <c r="B107" s="95" t="str">
        <f>IF(Table1[h_Kode Sales :_1]="","",B$1+COUNT(B$2:B106))</f>
        <v/>
      </c>
      <c r="G107" s="95" t="str">
        <f>IF(Table1[[#This Row],[h_No. Invoice :]]="","",CONCATENATE("AM"," ",Table1[[#This Row],[h_No. Invoice :]]))</f>
        <v/>
      </c>
      <c r="H107" s="96" t="str">
        <f>CONCATENATE(UPPER(Table1[[#This Row],[h_Kode Sales :_1]])," ",Table1[[#This Row],[h_Kode Sales :_2]])</f>
        <v xml:space="preserve"> </v>
      </c>
      <c r="I107" s="95" t="str">
        <f>IF(Table1[[#This Row],[h_toko]]="","",INDEX(Table2[e],IF(Table1[[#This Row],[h_toko]]="","",MATCH(Table1[[#This Row],[h_toko]],Table2[a],0)),))</f>
        <v/>
      </c>
      <c r="J107" s="92">
        <v>120</v>
      </c>
      <c r="K107" s="92" t="s">
        <v>125</v>
      </c>
      <c r="L107" s="92">
        <v>2</v>
      </c>
      <c r="M107" s="92" t="s">
        <v>275</v>
      </c>
      <c r="N107" s="95" t="str">
        <f>IF(Table1[[#This Row],[h_Item Description]]="","",INDEX([1]!db[NB PAJAK],MATCH(Table1[[#This Row],[h_Item Description]],[1]!db[kode],0)))</f>
        <v>CALCULATOR JOYKO CC-41</v>
      </c>
      <c r="O107" s="92" t="s">
        <v>289</v>
      </c>
      <c r="P107" s="93">
        <v>74000</v>
      </c>
      <c r="Q107" s="94">
        <v>0.125</v>
      </c>
      <c r="S107" s="93">
        <f>Table1[[#This Row],[h_hargasetelahdiskon]]</f>
        <v>7770000</v>
      </c>
      <c r="V107" s="95">
        <f>IF(Table1[[#This Row],[Item Description]]="","",IF(Table1[[#This Row],[//]]="",V106,Table1[[#This Row],[//]]))</f>
        <v>105</v>
      </c>
      <c r="W107" s="95">
        <f>IF(Table1[[#This Row],[h_id]]="","",COUNTIF(Table1[h_id],Table1[[#This Row],[h_id]]))</f>
        <v>14</v>
      </c>
      <c r="X107" s="93">
        <f>IF(Table1[Item Description]="","",Table1[[#This Row],[Qty]]*Table1[[#This Row],[Unit Price]])</f>
        <v>8880000</v>
      </c>
      <c r="Y107" s="93">
        <f>IF(Table1[Item Description]="","",Table1[[#This Row],[h_hargasebelumdiskon]]*Table1[[#This Row],[Disc 1]])</f>
        <v>1110000</v>
      </c>
      <c r="Z107" s="93">
        <f>IF(Table1[Item Description]="","",Table1[[#This Row],[h_hargasebelumdiskon]]-Table1[[#This Row],[h_diskon]])</f>
        <v>7770000</v>
      </c>
      <c r="AA107" s="93" t="str">
        <f>IF(Table1[//]="","",SUMIF(Table1[h_id],Table1[h_id],Table1[h_hargasetelahdiskon]))</f>
        <v/>
      </c>
      <c r="AB107" s="93"/>
      <c r="AC107" s="93" t="str">
        <f>Table1[[#This Row],[Item Description]]&amp;Table1[[#This Row],[Unit]]&amp;Table1[[#This Row],[Unit Price]]</f>
        <v>CALCULATOR JOYKO CC-41PCS74000</v>
      </c>
    </row>
    <row r="108" spans="1:29" x14ac:dyDescent="0.25">
      <c r="A108" s="95" t="str">
        <f>IF(Table1[No. Invoice :]="","",ROW())</f>
        <v/>
      </c>
      <c r="B108" s="95" t="str">
        <f>IF(Table1[h_Kode Sales :_1]="","",B$1+COUNT(B$2:B107))</f>
        <v/>
      </c>
      <c r="G108" s="95" t="str">
        <f>IF(Table1[[#This Row],[h_No. Invoice :]]="","",CONCATENATE("AM"," ",Table1[[#This Row],[h_No. Invoice :]]))</f>
        <v/>
      </c>
      <c r="H108" s="96" t="str">
        <f>CONCATENATE(UPPER(Table1[[#This Row],[h_Kode Sales :_1]])," ",Table1[[#This Row],[h_Kode Sales :_2]])</f>
        <v xml:space="preserve"> </v>
      </c>
      <c r="I108" s="95" t="str">
        <f>IF(Table1[[#This Row],[h_toko]]="","",INDEX(Table2[e],IF(Table1[[#This Row],[h_toko]]="","",MATCH(Table1[[#This Row],[h_toko]],Table2[a],0)),))</f>
        <v/>
      </c>
      <c r="J108" s="92">
        <v>120</v>
      </c>
      <c r="K108" s="92" t="s">
        <v>125</v>
      </c>
      <c r="L108" s="92">
        <v>1</v>
      </c>
      <c r="M108" s="92" t="s">
        <v>276</v>
      </c>
      <c r="N108" s="95" t="str">
        <f>IF(Table1[[#This Row],[h_Item Description]]="","",INDEX([1]!db[NB PAJAK],MATCH(Table1[[#This Row],[h_Item Description]],[1]!db[kode],0)))</f>
        <v>CALCULATOR JOYKO CC-15A</v>
      </c>
      <c r="O108" s="92" t="s">
        <v>290</v>
      </c>
      <c r="P108" s="93">
        <v>47000</v>
      </c>
      <c r="Q108" s="94">
        <v>0.125</v>
      </c>
      <c r="S108" s="93">
        <f>Table1[[#This Row],[h_hargasetelahdiskon]]</f>
        <v>4935000</v>
      </c>
      <c r="V108" s="95">
        <f>IF(Table1[[#This Row],[Item Description]]="","",IF(Table1[[#This Row],[//]]="",V107,Table1[[#This Row],[//]]))</f>
        <v>105</v>
      </c>
      <c r="W108" s="95">
        <f>IF(Table1[[#This Row],[h_id]]="","",COUNTIF(Table1[h_id],Table1[[#This Row],[h_id]]))</f>
        <v>14</v>
      </c>
      <c r="X108" s="93">
        <f>IF(Table1[Item Description]="","",Table1[[#This Row],[Qty]]*Table1[[#This Row],[Unit Price]])</f>
        <v>5640000</v>
      </c>
      <c r="Y108" s="93">
        <f>IF(Table1[Item Description]="","",Table1[[#This Row],[h_hargasebelumdiskon]]*Table1[[#This Row],[Disc 1]])</f>
        <v>705000</v>
      </c>
      <c r="Z108" s="93">
        <f>IF(Table1[Item Description]="","",Table1[[#This Row],[h_hargasebelumdiskon]]-Table1[[#This Row],[h_diskon]])</f>
        <v>4935000</v>
      </c>
      <c r="AA108" s="93" t="str">
        <f>IF(Table1[//]="","",SUMIF(Table1[h_id],Table1[h_id],Table1[h_hargasetelahdiskon]))</f>
        <v/>
      </c>
      <c r="AB108" s="93"/>
      <c r="AC108" s="93" t="str">
        <f>Table1[[#This Row],[Item Description]]&amp;Table1[[#This Row],[Unit]]&amp;Table1[[#This Row],[Unit Price]]</f>
        <v>CALCULATOR JOYKO CC-15APCS47000</v>
      </c>
    </row>
    <row r="109" spans="1:29" x14ac:dyDescent="0.25">
      <c r="A109" s="95" t="str">
        <f>IF(Table1[No. Invoice :]="","",ROW())</f>
        <v/>
      </c>
      <c r="B109" s="95" t="str">
        <f>IF(Table1[h_Kode Sales :_1]="","",B$1+COUNT(B$2:B108))</f>
        <v/>
      </c>
      <c r="G109" s="95" t="str">
        <f>IF(Table1[[#This Row],[h_No. Invoice :]]="","",CONCATENATE("AM"," ",Table1[[#This Row],[h_No. Invoice :]]))</f>
        <v/>
      </c>
      <c r="H109" s="96" t="str">
        <f>CONCATENATE(UPPER(Table1[[#This Row],[h_Kode Sales :_1]])," ",Table1[[#This Row],[h_Kode Sales :_2]])</f>
        <v xml:space="preserve"> </v>
      </c>
      <c r="I109" s="95" t="str">
        <f>IF(Table1[[#This Row],[h_toko]]="","",INDEX(Table2[e],IF(Table1[[#This Row],[h_toko]]="","",MATCH(Table1[[#This Row],[h_toko]],Table2[a],0)),))</f>
        <v/>
      </c>
      <c r="J109" s="92">
        <v>120</v>
      </c>
      <c r="K109" s="92" t="s">
        <v>125</v>
      </c>
      <c r="L109" s="92">
        <v>1</v>
      </c>
      <c r="M109" s="92" t="s">
        <v>277</v>
      </c>
      <c r="N109" s="95" t="str">
        <f>IF(Table1[[#This Row],[h_Item Description]]="","",INDEX([1]!db[NB PAJAK],MATCH(Table1[[#This Row],[h_Item Description]],[1]!db[kode],0)))</f>
        <v>CALCULATOR JOYKO CC-8CO WARNA</v>
      </c>
      <c r="O109" s="92" t="s">
        <v>291</v>
      </c>
      <c r="P109" s="93">
        <v>47000</v>
      </c>
      <c r="Q109" s="94">
        <v>0.125</v>
      </c>
      <c r="S109" s="93">
        <f>Table1[[#This Row],[h_hargasetelahdiskon]]</f>
        <v>4935000</v>
      </c>
      <c r="V109" s="95">
        <f>IF(Table1[[#This Row],[Item Description]]="","",IF(Table1[[#This Row],[//]]="",V108,Table1[[#This Row],[//]]))</f>
        <v>105</v>
      </c>
      <c r="W109" s="95">
        <f>IF(Table1[[#This Row],[h_id]]="","",COUNTIF(Table1[h_id],Table1[[#This Row],[h_id]]))</f>
        <v>14</v>
      </c>
      <c r="X109" s="93">
        <f>IF(Table1[Item Description]="","",Table1[[#This Row],[Qty]]*Table1[[#This Row],[Unit Price]])</f>
        <v>5640000</v>
      </c>
      <c r="Y109" s="93">
        <f>IF(Table1[Item Description]="","",Table1[[#This Row],[h_hargasebelumdiskon]]*Table1[[#This Row],[Disc 1]])</f>
        <v>705000</v>
      </c>
      <c r="Z109" s="93">
        <f>IF(Table1[Item Description]="","",Table1[[#This Row],[h_hargasebelumdiskon]]-Table1[[#This Row],[h_diskon]])</f>
        <v>4935000</v>
      </c>
      <c r="AA109" s="93" t="str">
        <f>IF(Table1[//]="","",SUMIF(Table1[h_id],Table1[h_id],Table1[h_hargasetelahdiskon]))</f>
        <v/>
      </c>
      <c r="AB109" s="93"/>
      <c r="AC109" s="93" t="str">
        <f>Table1[[#This Row],[Item Description]]&amp;Table1[[#This Row],[Unit]]&amp;Table1[[#This Row],[Unit Price]]</f>
        <v>CALCULATOR JOYKO CC-8CO WARNAPCS47000</v>
      </c>
    </row>
    <row r="110" spans="1:29" x14ac:dyDescent="0.25">
      <c r="A110" s="95" t="str">
        <f>IF(Table1[No. Invoice :]="","",ROW())</f>
        <v/>
      </c>
      <c r="B110" s="95" t="str">
        <f>IF(Table1[h_Kode Sales :_1]="","",B$1+COUNT(B$2:B109))</f>
        <v/>
      </c>
      <c r="G110" s="95" t="str">
        <f>IF(Table1[[#This Row],[h_No. Invoice :]]="","",CONCATENATE("AM"," ",Table1[[#This Row],[h_No. Invoice :]]))</f>
        <v/>
      </c>
      <c r="H110" s="96" t="str">
        <f>CONCATENATE(UPPER(Table1[[#This Row],[h_Kode Sales :_1]])," ",Table1[[#This Row],[h_Kode Sales :_2]])</f>
        <v xml:space="preserve"> </v>
      </c>
      <c r="I110" s="95" t="str">
        <f>IF(Table1[[#This Row],[h_toko]]="","",INDEX(Table2[e],IF(Table1[[#This Row],[h_toko]]="","",MATCH(Table1[[#This Row],[h_toko]],Table2[a],0)),))</f>
        <v/>
      </c>
      <c r="J110" s="92">
        <v>120</v>
      </c>
      <c r="K110" s="92" t="s">
        <v>125</v>
      </c>
      <c r="L110" s="92">
        <v>1</v>
      </c>
      <c r="M110" s="92" t="s">
        <v>278</v>
      </c>
      <c r="N110" s="95" t="str">
        <f>IF(Table1[[#This Row],[h_Item Description]]="","",INDEX([1]!db[NB PAJAK],MATCH(Table1[[#This Row],[h_Item Description]],[1]!db[kode],0)))</f>
        <v>CALCULATOR JOYKO CC-8A</v>
      </c>
      <c r="O110" s="92" t="s">
        <v>292</v>
      </c>
      <c r="P110" s="93">
        <v>47000</v>
      </c>
      <c r="Q110" s="94">
        <v>0.125</v>
      </c>
      <c r="S110" s="93">
        <f>Table1[[#This Row],[h_hargasetelahdiskon]]</f>
        <v>4935000</v>
      </c>
      <c r="V110" s="95">
        <f>IF(Table1[[#This Row],[Item Description]]="","",IF(Table1[[#This Row],[//]]="",V109,Table1[[#This Row],[//]]))</f>
        <v>105</v>
      </c>
      <c r="W110" s="95">
        <f>IF(Table1[[#This Row],[h_id]]="","",COUNTIF(Table1[h_id],Table1[[#This Row],[h_id]]))</f>
        <v>14</v>
      </c>
      <c r="X110" s="93">
        <f>IF(Table1[Item Description]="","",Table1[[#This Row],[Qty]]*Table1[[#This Row],[Unit Price]])</f>
        <v>5640000</v>
      </c>
      <c r="Y110" s="93">
        <f>IF(Table1[Item Description]="","",Table1[[#This Row],[h_hargasebelumdiskon]]*Table1[[#This Row],[Disc 1]])</f>
        <v>705000</v>
      </c>
      <c r="Z110" s="93">
        <f>IF(Table1[Item Description]="","",Table1[[#This Row],[h_hargasebelumdiskon]]-Table1[[#This Row],[h_diskon]])</f>
        <v>4935000</v>
      </c>
      <c r="AA110" s="93" t="str">
        <f>IF(Table1[//]="","",SUMIF(Table1[h_id],Table1[h_id],Table1[h_hargasetelahdiskon]))</f>
        <v/>
      </c>
      <c r="AB110" s="93"/>
      <c r="AC110" s="93" t="str">
        <f>Table1[[#This Row],[Item Description]]&amp;Table1[[#This Row],[Unit]]&amp;Table1[[#This Row],[Unit Price]]</f>
        <v>CALCULATOR JOYKO CC-8APCS47000</v>
      </c>
    </row>
    <row r="111" spans="1:29" x14ac:dyDescent="0.25">
      <c r="A111" s="95" t="str">
        <f>IF(Table1[No. Invoice :]="","",ROW())</f>
        <v/>
      </c>
      <c r="B111" s="95" t="str">
        <f>IF(Table1[h_Kode Sales :_1]="","",B$1+COUNT(B$2:B110))</f>
        <v/>
      </c>
      <c r="G111" s="95" t="str">
        <f>IF(Table1[[#This Row],[h_No. Invoice :]]="","",CONCATENATE("AM"," ",Table1[[#This Row],[h_No. Invoice :]]))</f>
        <v/>
      </c>
      <c r="H111" s="96" t="str">
        <f>CONCATENATE(UPPER(Table1[[#This Row],[h_Kode Sales :_1]])," ",Table1[[#This Row],[h_Kode Sales :_2]])</f>
        <v xml:space="preserve"> </v>
      </c>
      <c r="I111" s="95" t="str">
        <f>IF(Table1[[#This Row],[h_toko]]="","",INDEX(Table2[e],IF(Table1[[#This Row],[h_toko]]="","",MATCH(Table1[[#This Row],[h_toko]],Table2[a],0)),))</f>
        <v/>
      </c>
      <c r="J111" s="92">
        <v>80</v>
      </c>
      <c r="K111" s="92" t="s">
        <v>125</v>
      </c>
      <c r="L111" s="92">
        <v>1</v>
      </c>
      <c r="M111" s="92" t="s">
        <v>279</v>
      </c>
      <c r="N111" s="95" t="str">
        <f>IF(Table1[[#This Row],[h_Item Description]]="","",INDEX([1]!db[NB PAJAK],MATCH(Table1[[#This Row],[h_Item Description]],[1]!db[kode],0)))</f>
        <v>CALCULATOR JOYKO CC-12CO WARNA</v>
      </c>
      <c r="O111" s="92" t="s">
        <v>293</v>
      </c>
      <c r="P111" s="93">
        <v>56000</v>
      </c>
      <c r="Q111" s="94">
        <v>0.125</v>
      </c>
      <c r="S111" s="93">
        <f>Table1[[#This Row],[h_hargasetelahdiskon]]</f>
        <v>3920000</v>
      </c>
      <c r="V111" s="95">
        <f>IF(Table1[[#This Row],[Item Description]]="","",IF(Table1[[#This Row],[//]]="",V110,Table1[[#This Row],[//]]))</f>
        <v>105</v>
      </c>
      <c r="W111" s="95">
        <f>IF(Table1[[#This Row],[h_id]]="","",COUNTIF(Table1[h_id],Table1[[#This Row],[h_id]]))</f>
        <v>14</v>
      </c>
      <c r="X111" s="93">
        <f>IF(Table1[Item Description]="","",Table1[[#This Row],[Qty]]*Table1[[#This Row],[Unit Price]])</f>
        <v>4480000</v>
      </c>
      <c r="Y111" s="93">
        <f>IF(Table1[Item Description]="","",Table1[[#This Row],[h_hargasebelumdiskon]]*Table1[[#This Row],[Disc 1]])</f>
        <v>560000</v>
      </c>
      <c r="Z111" s="93">
        <f>IF(Table1[Item Description]="","",Table1[[#This Row],[h_hargasebelumdiskon]]-Table1[[#This Row],[h_diskon]])</f>
        <v>3920000</v>
      </c>
      <c r="AA111" s="93" t="str">
        <f>IF(Table1[//]="","",SUMIF(Table1[h_id],Table1[h_id],Table1[h_hargasetelahdiskon]))</f>
        <v/>
      </c>
      <c r="AB111" s="93"/>
      <c r="AC111" s="93" t="str">
        <f>Table1[[#This Row],[Item Description]]&amp;Table1[[#This Row],[Unit]]&amp;Table1[[#This Row],[Unit Price]]</f>
        <v>CALCULATOR JOYKO CC-12CO WARNAPCS56000</v>
      </c>
    </row>
    <row r="112" spans="1:29" x14ac:dyDescent="0.25">
      <c r="A112" s="95" t="str">
        <f>IF(Table1[No. Invoice :]="","",ROW())</f>
        <v/>
      </c>
      <c r="B112" s="95" t="str">
        <f>IF(Table1[h_Kode Sales :_1]="","",B$1+COUNT(B$2:B111))</f>
        <v/>
      </c>
      <c r="G112" s="95" t="str">
        <f>IF(Table1[[#This Row],[h_No. Invoice :]]="","",CONCATENATE("AM"," ",Table1[[#This Row],[h_No. Invoice :]]))</f>
        <v/>
      </c>
      <c r="H112" s="96" t="str">
        <f>CONCATENATE(UPPER(Table1[[#This Row],[h_Kode Sales :_1]])," ",Table1[[#This Row],[h_Kode Sales :_2]])</f>
        <v xml:space="preserve"> </v>
      </c>
      <c r="I112" s="95" t="str">
        <f>IF(Table1[[#This Row],[h_toko]]="","",INDEX(Table2[e],IF(Table1[[#This Row],[h_toko]]="","",MATCH(Table1[[#This Row],[h_toko]],Table2[a],0)),))</f>
        <v/>
      </c>
      <c r="J112" s="92">
        <v>60</v>
      </c>
      <c r="K112" s="92" t="s">
        <v>125</v>
      </c>
      <c r="L112" s="92">
        <v>1</v>
      </c>
      <c r="M112" s="92" t="s">
        <v>280</v>
      </c>
      <c r="N112" s="95" t="str">
        <f>IF(Table1[[#This Row],[h_Item Description]]="","",INDEX([1]!db[NB PAJAK],MATCH(Table1[[#This Row],[h_Item Description]],[1]!db[kode],0)))</f>
        <v>CALCULATOR JOYKO CC-800CH</v>
      </c>
      <c r="O112" s="92" t="s">
        <v>294</v>
      </c>
      <c r="P112" s="93">
        <v>79000</v>
      </c>
      <c r="Q112" s="94">
        <v>0.125</v>
      </c>
      <c r="S112" s="93">
        <f>Table1[[#This Row],[h_hargasetelahdiskon]]</f>
        <v>4147500</v>
      </c>
      <c r="V112" s="95">
        <f>IF(Table1[[#This Row],[Item Description]]="","",IF(Table1[[#This Row],[//]]="",V111,Table1[[#This Row],[//]]))</f>
        <v>105</v>
      </c>
      <c r="W112" s="95">
        <f>IF(Table1[[#This Row],[h_id]]="","",COUNTIF(Table1[h_id],Table1[[#This Row],[h_id]]))</f>
        <v>14</v>
      </c>
      <c r="X112" s="93">
        <f>IF(Table1[Item Description]="","",Table1[[#This Row],[Qty]]*Table1[[#This Row],[Unit Price]])</f>
        <v>4740000</v>
      </c>
      <c r="Y112" s="93">
        <f>IF(Table1[Item Description]="","",Table1[[#This Row],[h_hargasebelumdiskon]]*Table1[[#This Row],[Disc 1]])</f>
        <v>592500</v>
      </c>
      <c r="Z112" s="93">
        <f>IF(Table1[Item Description]="","",Table1[[#This Row],[h_hargasebelumdiskon]]-Table1[[#This Row],[h_diskon]])</f>
        <v>4147500</v>
      </c>
      <c r="AA112" s="93" t="str">
        <f>IF(Table1[//]="","",SUMIF(Table1[h_id],Table1[h_id],Table1[h_hargasetelahdiskon]))</f>
        <v/>
      </c>
      <c r="AB112" s="93"/>
      <c r="AC112" s="93" t="str">
        <f>Table1[[#This Row],[Item Description]]&amp;Table1[[#This Row],[Unit]]&amp;Table1[[#This Row],[Unit Price]]</f>
        <v>CALCULATOR JOYKO CC-800CHPCS79000</v>
      </c>
    </row>
    <row r="113" spans="1:29" x14ac:dyDescent="0.25">
      <c r="A113" s="95" t="str">
        <f>IF(Table1[No. Invoice :]="","",ROW())</f>
        <v/>
      </c>
      <c r="B113" s="95" t="str">
        <f>IF(Table1[h_Kode Sales :_1]="","",B$1+COUNT(B$2:B112))</f>
        <v/>
      </c>
      <c r="G113" s="95" t="str">
        <f>IF(Table1[[#This Row],[h_No. Invoice :]]="","",CONCATENATE("AM"," ",Table1[[#This Row],[h_No. Invoice :]]))</f>
        <v/>
      </c>
      <c r="H113" s="96" t="str">
        <f>CONCATENATE(UPPER(Table1[[#This Row],[h_Kode Sales :_1]])," ",Table1[[#This Row],[h_Kode Sales :_2]])</f>
        <v xml:space="preserve"> </v>
      </c>
      <c r="I113" s="95" t="str">
        <f>IF(Table1[[#This Row],[h_toko]]="","",INDEX(Table2[e],IF(Table1[[#This Row],[h_toko]]="","",MATCH(Table1[[#This Row],[h_toko]],Table2[a],0)),))</f>
        <v/>
      </c>
      <c r="J113" s="92">
        <v>300</v>
      </c>
      <c r="K113" s="92" t="s">
        <v>111</v>
      </c>
      <c r="L113" s="92">
        <v>10</v>
      </c>
      <c r="M113" s="92" t="s">
        <v>286</v>
      </c>
      <c r="N113" s="95" t="str">
        <f>IF(Table1[[#This Row],[h_Item Description]]="","",INDEX([1]!db[NB PAJAK],MATCH(Table1[[#This Row],[h_Item Description]],[1]!db[kode],0)))</f>
        <v>PENSIL JOYKO 2B P-88</v>
      </c>
      <c r="O113" s="92" t="s">
        <v>80</v>
      </c>
      <c r="P113" s="93">
        <v>104400</v>
      </c>
      <c r="Q113" s="94">
        <v>0.125</v>
      </c>
      <c r="S113" s="93">
        <f>Table1[[#This Row],[h_hargasetelahdiskon]]</f>
        <v>27405000</v>
      </c>
      <c r="V113" s="95">
        <f>IF(Table1[[#This Row],[Item Description]]="","",IF(Table1[[#This Row],[//]]="",V112,Table1[[#This Row],[//]]))</f>
        <v>105</v>
      </c>
      <c r="W113" s="95">
        <f>IF(Table1[[#This Row],[h_id]]="","",COUNTIF(Table1[h_id],Table1[[#This Row],[h_id]]))</f>
        <v>14</v>
      </c>
      <c r="X113" s="93">
        <f>IF(Table1[Item Description]="","",Table1[[#This Row],[Qty]]*Table1[[#This Row],[Unit Price]])</f>
        <v>31320000</v>
      </c>
      <c r="Y113" s="93">
        <f>IF(Table1[Item Description]="","",Table1[[#This Row],[h_hargasebelumdiskon]]*Table1[[#This Row],[Disc 1]])</f>
        <v>3915000</v>
      </c>
      <c r="Z113" s="93">
        <f>IF(Table1[Item Description]="","",Table1[[#This Row],[h_hargasebelumdiskon]]-Table1[[#This Row],[h_diskon]])</f>
        <v>27405000</v>
      </c>
      <c r="AA113" s="93" t="str">
        <f>IF(Table1[//]="","",SUMIF(Table1[h_id],Table1[h_id],Table1[h_hargasetelahdiskon]))</f>
        <v/>
      </c>
      <c r="AB113" s="93"/>
      <c r="AC113" s="93" t="str">
        <f>Table1[[#This Row],[Item Description]]&amp;Table1[[#This Row],[Unit]]&amp;Table1[[#This Row],[Unit Price]]</f>
        <v>PENSIL JOYKO 2B P-88GRS104400</v>
      </c>
    </row>
    <row r="114" spans="1:29" x14ac:dyDescent="0.25">
      <c r="A114" s="95" t="str">
        <f>IF(Table1[No. Invoice :]="","",ROW())</f>
        <v/>
      </c>
      <c r="B114" s="95" t="str">
        <f>IF(Table1[h_Kode Sales :_1]="","",B$1+COUNT(B$2:B113))</f>
        <v/>
      </c>
      <c r="G114" s="95" t="str">
        <f>IF(Table1[[#This Row],[h_No. Invoice :]]="","",CONCATENATE("AM"," ",Table1[[#This Row],[h_No. Invoice :]]))</f>
        <v/>
      </c>
      <c r="H114" s="96" t="str">
        <f>CONCATENATE(UPPER(Table1[[#This Row],[h_Kode Sales :_1]])," ",Table1[[#This Row],[h_Kode Sales :_2]])</f>
        <v xml:space="preserve"> </v>
      </c>
      <c r="I114" s="95" t="str">
        <f>IF(Table1[[#This Row],[h_toko]]="","",INDEX(Table2[e],IF(Table1[[#This Row],[h_toko]]="","",MATCH(Table1[[#This Row],[h_toko]],Table2[a],0)),))</f>
        <v/>
      </c>
      <c r="J114" s="92">
        <v>72</v>
      </c>
      <c r="K114" s="92" t="s">
        <v>125</v>
      </c>
      <c r="L114" s="92">
        <v>1</v>
      </c>
      <c r="M114" s="92" t="s">
        <v>281</v>
      </c>
      <c r="N114" s="95" t="str">
        <f>IF(Table1[[#This Row],[h_Item Description]]="","",INDEX([1]!db[NB PAJAK],MATCH(Table1[[#This Row],[h_Item Description]],[1]!db[kode],0)))</f>
        <v>STAPLER GUNTACKER JOYKO GT-700</v>
      </c>
      <c r="O114" s="92" t="s">
        <v>295</v>
      </c>
      <c r="P114" s="93">
        <v>34500</v>
      </c>
      <c r="Q114" s="94">
        <v>0.125</v>
      </c>
      <c r="S114" s="93">
        <f>Table1[[#This Row],[h_hargasetelahdiskon]]</f>
        <v>2173500</v>
      </c>
      <c r="V114" s="95">
        <f>IF(Table1[[#This Row],[Item Description]]="","",IF(Table1[[#This Row],[//]]="",V113,Table1[[#This Row],[//]]))</f>
        <v>105</v>
      </c>
      <c r="W114" s="95">
        <f>IF(Table1[[#This Row],[h_id]]="","",COUNTIF(Table1[h_id],Table1[[#This Row],[h_id]]))</f>
        <v>14</v>
      </c>
      <c r="X114" s="93">
        <f>IF(Table1[Item Description]="","",Table1[[#This Row],[Qty]]*Table1[[#This Row],[Unit Price]])</f>
        <v>2484000</v>
      </c>
      <c r="Y114" s="93">
        <f>IF(Table1[Item Description]="","",Table1[[#This Row],[h_hargasebelumdiskon]]*Table1[[#This Row],[Disc 1]])</f>
        <v>310500</v>
      </c>
      <c r="Z114" s="93">
        <f>IF(Table1[Item Description]="","",Table1[[#This Row],[h_hargasebelumdiskon]]-Table1[[#This Row],[h_diskon]])</f>
        <v>2173500</v>
      </c>
      <c r="AA114" s="93" t="str">
        <f>IF(Table1[//]="","",SUMIF(Table1[h_id],Table1[h_id],Table1[h_hargasetelahdiskon]))</f>
        <v/>
      </c>
      <c r="AB114" s="93"/>
      <c r="AC114" s="93" t="str">
        <f>Table1[[#This Row],[Item Description]]&amp;Table1[[#This Row],[Unit]]&amp;Table1[[#This Row],[Unit Price]]</f>
        <v>STAPLER GUNTACKER JOYKO GT-700PCS34500</v>
      </c>
    </row>
    <row r="115" spans="1:29" x14ac:dyDescent="0.25">
      <c r="A115" s="95" t="str">
        <f>IF(Table1[No. Invoice :]="","",ROW())</f>
        <v/>
      </c>
      <c r="B115" s="95" t="str">
        <f>IF(Table1[h_Kode Sales :_1]="","",B$1+COUNT(B$2:B114))</f>
        <v/>
      </c>
      <c r="G115" s="95" t="str">
        <f>IF(Table1[[#This Row],[h_No. Invoice :]]="","",CONCATENATE("AM"," ",Table1[[#This Row],[h_No. Invoice :]]))</f>
        <v/>
      </c>
      <c r="H115" s="96" t="str">
        <f>CONCATENATE(UPPER(Table1[[#This Row],[h_Kode Sales :_1]])," ",Table1[[#This Row],[h_Kode Sales :_2]])</f>
        <v xml:space="preserve"> </v>
      </c>
      <c r="I115" s="95" t="str">
        <f>IF(Table1[[#This Row],[h_toko]]="","",INDEX(Table2[e],IF(Table1[[#This Row],[h_toko]]="","",MATCH(Table1[[#This Row],[h_toko]],Table2[a],0)),))</f>
        <v/>
      </c>
      <c r="J115" s="92">
        <v>24</v>
      </c>
      <c r="K115" s="92" t="s">
        <v>111</v>
      </c>
      <c r="L115" s="92">
        <v>2</v>
      </c>
      <c r="M115" s="92" t="s">
        <v>282</v>
      </c>
      <c r="N115" s="95" t="str">
        <f>IF(Table1[[#This Row],[h_Item Description]]="","",INDEX([1]!db[NB PAJAK],MATCH(Table1[[#This Row],[h_Item Description]],[1]!db[kode],0)))</f>
        <v>ISI PENSIL 2B 0.5 MM JOYKO PL-05</v>
      </c>
      <c r="O115" s="92" t="s">
        <v>296</v>
      </c>
      <c r="P115" s="93">
        <v>176400</v>
      </c>
      <c r="Q115" s="94">
        <v>0.125</v>
      </c>
      <c r="S115" s="93">
        <f>Table1[[#This Row],[h_hargasetelahdiskon]]</f>
        <v>3704400</v>
      </c>
      <c r="V115" s="95">
        <f>IF(Table1[[#This Row],[Item Description]]="","",IF(Table1[[#This Row],[//]]="",V114,Table1[[#This Row],[//]]))</f>
        <v>105</v>
      </c>
      <c r="W115" s="95">
        <f>IF(Table1[[#This Row],[h_id]]="","",COUNTIF(Table1[h_id],Table1[[#This Row],[h_id]]))</f>
        <v>14</v>
      </c>
      <c r="X115" s="93">
        <f>IF(Table1[Item Description]="","",Table1[[#This Row],[Qty]]*Table1[[#This Row],[Unit Price]])</f>
        <v>4233600</v>
      </c>
      <c r="Y115" s="93">
        <f>IF(Table1[Item Description]="","",Table1[[#This Row],[h_hargasebelumdiskon]]*Table1[[#This Row],[Disc 1]])</f>
        <v>529200</v>
      </c>
      <c r="Z115" s="93">
        <f>IF(Table1[Item Description]="","",Table1[[#This Row],[h_hargasebelumdiskon]]-Table1[[#This Row],[h_diskon]])</f>
        <v>3704400</v>
      </c>
      <c r="AA115" s="93" t="str">
        <f>IF(Table1[//]="","",SUMIF(Table1[h_id],Table1[h_id],Table1[h_hargasetelahdiskon]))</f>
        <v/>
      </c>
      <c r="AB115" s="93"/>
      <c r="AC115" s="93" t="str">
        <f>Table1[[#This Row],[Item Description]]&amp;Table1[[#This Row],[Unit]]&amp;Table1[[#This Row],[Unit Price]]</f>
        <v>ISI PENSIL 2B 0.5 MM JOYKO PL-05GRS176400</v>
      </c>
    </row>
    <row r="116" spans="1:29" x14ac:dyDescent="0.25">
      <c r="A116" s="95" t="str">
        <f>IF(Table1[No. Invoice :]="","",ROW())</f>
        <v/>
      </c>
      <c r="B116" s="95" t="str">
        <f>IF(Table1[h_Kode Sales :_1]="","",B$1+COUNT(B$2:B115))</f>
        <v/>
      </c>
      <c r="G116" s="95" t="str">
        <f>IF(Table1[[#This Row],[h_No. Invoice :]]="","",CONCATENATE("AM"," ",Table1[[#This Row],[h_No. Invoice :]]))</f>
        <v/>
      </c>
      <c r="H116" s="96" t="str">
        <f>CONCATENATE(UPPER(Table1[[#This Row],[h_Kode Sales :_1]])," ",Table1[[#This Row],[h_Kode Sales :_2]])</f>
        <v xml:space="preserve"> </v>
      </c>
      <c r="I116" s="95" t="str">
        <f>IF(Table1[[#This Row],[h_toko]]="","",INDEX(Table2[e],IF(Table1[[#This Row],[h_toko]]="","",MATCH(Table1[[#This Row],[h_toko]],Table2[a],0)),))</f>
        <v/>
      </c>
      <c r="J116" s="92">
        <v>432</v>
      </c>
      <c r="K116" s="92" t="s">
        <v>113</v>
      </c>
      <c r="L116" s="92">
        <v>3</v>
      </c>
      <c r="M116" s="92" t="s">
        <v>283</v>
      </c>
      <c r="N116" s="95" t="str">
        <f>IF(Table1[[#This Row],[h_Item Description]]="","",INDEX([1]!db[NB PAJAK],MATCH(Table1[[#This Row],[h_Item Description]],[1]!db[kode],0)))</f>
        <v>ISI PENSIL 2B 2.0 MM JOYKO PL-10</v>
      </c>
      <c r="O116" s="92" t="s">
        <v>297</v>
      </c>
      <c r="P116" s="93">
        <v>19800</v>
      </c>
      <c r="Q116" s="94">
        <v>0.125</v>
      </c>
      <c r="S116" s="93">
        <f>Table1[[#This Row],[h_hargasetelahdiskon]]</f>
        <v>7484400</v>
      </c>
      <c r="V116" s="95">
        <f>IF(Table1[[#This Row],[Item Description]]="","",IF(Table1[[#This Row],[//]]="",V115,Table1[[#This Row],[//]]))</f>
        <v>105</v>
      </c>
      <c r="W116" s="95">
        <f>IF(Table1[[#This Row],[h_id]]="","",COUNTIF(Table1[h_id],Table1[[#This Row],[h_id]]))</f>
        <v>14</v>
      </c>
      <c r="X116" s="93">
        <f>IF(Table1[Item Description]="","",Table1[[#This Row],[Qty]]*Table1[[#This Row],[Unit Price]])</f>
        <v>8553600</v>
      </c>
      <c r="Y116" s="93">
        <f>IF(Table1[Item Description]="","",Table1[[#This Row],[h_hargasebelumdiskon]]*Table1[[#This Row],[Disc 1]])</f>
        <v>1069200</v>
      </c>
      <c r="Z116" s="93">
        <f>IF(Table1[Item Description]="","",Table1[[#This Row],[h_hargasebelumdiskon]]-Table1[[#This Row],[h_diskon]])</f>
        <v>7484400</v>
      </c>
      <c r="AA116" s="93" t="str">
        <f>IF(Table1[//]="","",SUMIF(Table1[h_id],Table1[h_id],Table1[h_hargasetelahdiskon]))</f>
        <v/>
      </c>
      <c r="AB116" s="93"/>
      <c r="AC116" s="93" t="str">
        <f>Table1[[#This Row],[Item Description]]&amp;Table1[[#This Row],[Unit]]&amp;Table1[[#This Row],[Unit Price]]</f>
        <v>ISI PENSIL 2B 2.0 MM JOYKO PL-10LSN19800</v>
      </c>
    </row>
    <row r="117" spans="1:29" x14ac:dyDescent="0.25">
      <c r="A117" s="95" t="str">
        <f>IF(Table1[No. Invoice :]="","",ROW())</f>
        <v/>
      </c>
      <c r="B117" s="95" t="str">
        <f>IF(Table1[h_Kode Sales :_1]="","",B$1+COUNT(B$2:B116))</f>
        <v/>
      </c>
      <c r="G117" s="95" t="str">
        <f>IF(Table1[[#This Row],[h_No. Invoice :]]="","",CONCATENATE("AM"," ",Table1[[#This Row],[h_No. Invoice :]]))</f>
        <v/>
      </c>
      <c r="H117" s="96" t="str">
        <f>CONCATENATE(UPPER(Table1[[#This Row],[h_Kode Sales :_1]])," ",Table1[[#This Row],[h_Kode Sales :_2]])</f>
        <v xml:space="preserve"> </v>
      </c>
      <c r="I117" s="95" t="str">
        <f>IF(Table1[[#This Row],[h_toko]]="","",INDEX(Table2[e],IF(Table1[[#This Row],[h_toko]]="","",MATCH(Table1[[#This Row],[h_toko]],Table2[a],0)),))</f>
        <v/>
      </c>
      <c r="J117" s="92">
        <v>216</v>
      </c>
      <c r="K117" s="92" t="s">
        <v>113</v>
      </c>
      <c r="L117" s="92">
        <v>3</v>
      </c>
      <c r="M117" s="92" t="s">
        <v>284</v>
      </c>
      <c r="N117" s="95" t="str">
        <f>IF(Table1[[#This Row],[h_Item Description]]="","",INDEX([1]!db[NB PAJAK],MATCH(Table1[[#This Row],[h_Item Description]],[1]!db[kode],0)))</f>
        <v>ISI PENSIL 2B 2.0 MM JOYKO PL-11</v>
      </c>
      <c r="O117" s="92" t="s">
        <v>298</v>
      </c>
      <c r="P117" s="93">
        <v>37200</v>
      </c>
      <c r="Q117" s="94">
        <v>0.125</v>
      </c>
      <c r="S117" s="93">
        <f>Table1[[#This Row],[h_hargasetelahdiskon]]</f>
        <v>7030800</v>
      </c>
      <c r="V117" s="95">
        <f>IF(Table1[[#This Row],[Item Description]]="","",IF(Table1[[#This Row],[//]]="",V116,Table1[[#This Row],[//]]))</f>
        <v>105</v>
      </c>
      <c r="W117" s="95">
        <f>IF(Table1[[#This Row],[h_id]]="","",COUNTIF(Table1[h_id],Table1[[#This Row],[h_id]]))</f>
        <v>14</v>
      </c>
      <c r="X117" s="93">
        <f>IF(Table1[Item Description]="","",Table1[[#This Row],[Qty]]*Table1[[#This Row],[Unit Price]])</f>
        <v>8035200</v>
      </c>
      <c r="Y117" s="93">
        <f>IF(Table1[Item Description]="","",Table1[[#This Row],[h_hargasebelumdiskon]]*Table1[[#This Row],[Disc 1]])</f>
        <v>1004400</v>
      </c>
      <c r="Z117" s="93">
        <f>IF(Table1[Item Description]="","",Table1[[#This Row],[h_hargasebelumdiskon]]-Table1[[#This Row],[h_diskon]])</f>
        <v>7030800</v>
      </c>
      <c r="AA117" s="93" t="str">
        <f>IF(Table1[//]="","",SUMIF(Table1[h_id],Table1[h_id],Table1[h_hargasetelahdiskon]))</f>
        <v/>
      </c>
      <c r="AB117" s="93"/>
      <c r="AC117" s="93" t="str">
        <f>Table1[[#This Row],[Item Description]]&amp;Table1[[#This Row],[Unit]]&amp;Table1[[#This Row],[Unit Price]]</f>
        <v>ISI PENSIL 2B 2.0 MM JOYKO PL-11LSN37200</v>
      </c>
    </row>
    <row r="118" spans="1:29" x14ac:dyDescent="0.25">
      <c r="A118" s="95" t="str">
        <f>IF(Table1[No. Invoice :]="","",ROW())</f>
        <v/>
      </c>
      <c r="B118" s="95" t="str">
        <f>IF(Table1[h_Kode Sales :_1]="","",B$1+COUNT(B$2:B117))</f>
        <v/>
      </c>
      <c r="G118" s="95" t="str">
        <f>IF(Table1[[#This Row],[h_No. Invoice :]]="","",CONCATENATE("AM"," ",Table1[[#This Row],[h_No. Invoice :]]))</f>
        <v/>
      </c>
      <c r="H118" s="96" t="str">
        <f>CONCATENATE(UPPER(Table1[[#This Row],[h_Kode Sales :_1]])," ",Table1[[#This Row],[h_Kode Sales :_2]])</f>
        <v xml:space="preserve"> </v>
      </c>
      <c r="I118" s="95" t="str">
        <f>IF(Table1[[#This Row],[h_toko]]="","",INDEX(Table2[e],IF(Table1[[#This Row],[h_toko]]="","",MATCH(Table1[[#This Row],[h_toko]],Table2[a],0)),))</f>
        <v/>
      </c>
      <c r="J118" s="92">
        <v>20</v>
      </c>
      <c r="K118" s="92" t="s">
        <v>125</v>
      </c>
      <c r="L118" s="92">
        <v>1</v>
      </c>
      <c r="M118" s="92" t="s">
        <v>285</v>
      </c>
      <c r="N118" s="95" t="str">
        <f>IF(Table1[[#This Row],[h_Item Description]]="","",INDEX([1]!db[NB PAJAK],MATCH(Table1[[#This Row],[h_Item Description]],[1]!db[kode],0)))</f>
        <v>MESIN LABEL HARGA JOYKO MX-5500M (8 DIGITS, 1 LINE)</v>
      </c>
      <c r="O118" s="92" t="s">
        <v>299</v>
      </c>
      <c r="P118" s="93">
        <v>40500</v>
      </c>
      <c r="Q118" s="94">
        <v>0.125</v>
      </c>
      <c r="S118" s="93">
        <f>Table1[[#This Row],[h_hargasetelahdiskon]]</f>
        <v>708750</v>
      </c>
      <c r="V118" s="95">
        <f>IF(Table1[[#This Row],[Item Description]]="","",IF(Table1[[#This Row],[//]]="",V117,Table1[[#This Row],[//]]))</f>
        <v>105</v>
      </c>
      <c r="W118" s="95">
        <f>IF(Table1[[#This Row],[h_id]]="","",COUNTIF(Table1[h_id],Table1[[#This Row],[h_id]]))</f>
        <v>14</v>
      </c>
      <c r="X118" s="93">
        <f>IF(Table1[Item Description]="","",Table1[[#This Row],[Qty]]*Table1[[#This Row],[Unit Price]])</f>
        <v>810000</v>
      </c>
      <c r="Y118" s="93">
        <f>IF(Table1[Item Description]="","",Table1[[#This Row],[h_hargasebelumdiskon]]*Table1[[#This Row],[Disc 1]])</f>
        <v>101250</v>
      </c>
      <c r="Z118" s="93">
        <f>IF(Table1[Item Description]="","",Table1[[#This Row],[h_hargasebelumdiskon]]-Table1[[#This Row],[h_diskon]])</f>
        <v>708750</v>
      </c>
      <c r="AA118" s="93" t="str">
        <f>IF(Table1[//]="","",SUMIF(Table1[h_id],Table1[h_id],Table1[h_hargasetelahdiskon]))</f>
        <v/>
      </c>
      <c r="AB118" s="93"/>
      <c r="AC118" s="93" t="str">
        <f>Table1[[#This Row],[Item Description]]&amp;Table1[[#This Row],[Unit]]&amp;Table1[[#This Row],[Unit Price]]</f>
        <v>MESIN LABEL HARGA JOYKO MX-5500M (8 DIGITS, 1 LINE)PCS40500</v>
      </c>
    </row>
    <row r="119" spans="1:29" x14ac:dyDescent="0.25">
      <c r="A119" s="95" t="str">
        <f>IF(Table1[No. Invoice :]="","",ROW())</f>
        <v/>
      </c>
      <c r="B119" s="95" t="str">
        <f>IF(Table1[h_Kode Sales :_1]="","",B$1+COUNT(B$2:B118))</f>
        <v/>
      </c>
      <c r="G119" s="95" t="str">
        <f>IF(Table1[[#This Row],[h_No. Invoice :]]="","",CONCATENATE("AM"," ",Table1[[#This Row],[h_No. Invoice :]]))</f>
        <v/>
      </c>
      <c r="H119" s="96" t="str">
        <f>CONCATENATE(UPPER(Table1[[#This Row],[h_Kode Sales :_1]])," ",Table1[[#This Row],[h_Kode Sales :_2]])</f>
        <v xml:space="preserve"> </v>
      </c>
      <c r="I119" s="95" t="str">
        <f>IF(Table1[[#This Row],[h_toko]]="","",INDEX(Table2[e],IF(Table1[[#This Row],[h_toko]]="","",MATCH(Table1[[#This Row],[h_toko]],Table2[a],0)),))</f>
        <v/>
      </c>
      <c r="N119" s="95" t="str">
        <f>IF(Table1[[#This Row],[h_Item Description]]="","",INDEX([1]!db[NB PAJAK],MATCH(Table1[[#This Row],[h_Item Description]],[1]!db[kode],0)))</f>
        <v/>
      </c>
      <c r="P119" s="93"/>
      <c r="Q119" s="94"/>
      <c r="S119" s="93" t="str">
        <f>Table1[[#This Row],[h_hargasetelahdiskon]]</f>
        <v/>
      </c>
      <c r="V119" s="95" t="str">
        <f>IF(Table1[[#This Row],[Item Description]]="","",IF(Table1[[#This Row],[//]]="",V118,Table1[[#This Row],[//]]))</f>
        <v/>
      </c>
      <c r="W119" s="95" t="str">
        <f>IF(Table1[[#This Row],[h_id]]="","",COUNTIF(Table1[h_id],Table1[[#This Row],[h_id]]))</f>
        <v/>
      </c>
      <c r="X119" s="93" t="str">
        <f>IF(Table1[Item Description]="","",Table1[[#This Row],[Qty]]*Table1[[#This Row],[Unit Price]])</f>
        <v/>
      </c>
      <c r="Y119" s="93" t="str">
        <f>IF(Table1[Item Description]="","",Table1[[#This Row],[h_hargasebelumdiskon]]*Table1[[#This Row],[Disc 1]])</f>
        <v/>
      </c>
      <c r="Z119" s="93" t="str">
        <f>IF(Table1[Item Description]="","",Table1[[#This Row],[h_hargasebelumdiskon]]-Table1[[#This Row],[h_diskon]])</f>
        <v/>
      </c>
      <c r="AA119" s="93" t="str">
        <f>IF(Table1[//]="","",SUMIF(Table1[h_id],Table1[h_id],Table1[h_hargasetelahdiskon]))</f>
        <v/>
      </c>
      <c r="AB119" s="93"/>
      <c r="AC119" s="93" t="str">
        <f>Table1[[#This Row],[Item Description]]&amp;Table1[[#This Row],[Unit]]&amp;Table1[[#This Row],[Unit Price]]</f>
        <v/>
      </c>
    </row>
    <row r="120" spans="1:29" x14ac:dyDescent="0.25">
      <c r="A120" s="95">
        <f>IF(Table1[No. Invoice :]="","",ROW())</f>
        <v>120</v>
      </c>
      <c r="B120" s="95">
        <f>IF(Table1[h_Kode Sales :_1]="","",B$1+COUNT(B$2:B119))</f>
        <v>23010021</v>
      </c>
      <c r="C120" s="98">
        <v>44938</v>
      </c>
      <c r="D120" s="92" t="s">
        <v>176</v>
      </c>
      <c r="E120" s="97" t="s">
        <v>316</v>
      </c>
      <c r="F120" s="92" t="s">
        <v>266</v>
      </c>
      <c r="G120" s="95" t="str">
        <f>IF(Table1[[#This Row],[h_No. Invoice :]]="","",CONCATENATE("AM"," ",Table1[[#This Row],[h_No. Invoice :]]))</f>
        <v>AM 23010021</v>
      </c>
      <c r="H120" s="96" t="str">
        <f>CONCATENATE(UPPER(Table1[[#This Row],[h_Kode Sales :_1]])," ",Table1[[#This Row],[h_Kode Sales :_2]])</f>
        <v>G 632</v>
      </c>
      <c r="I120" s="95" t="str">
        <f>IF(Table1[[#This Row],[h_toko]]="","",INDEX(Table2[e],IF(Table1[[#This Row],[h_toko]]="","",MATCH(Table1[[#This Row],[h_toko]],Table2[a],0)),))</f>
        <v>LILY JULIAWATI (REJO AGUNG) JOMBANG</v>
      </c>
      <c r="J120" s="92">
        <v>1000</v>
      </c>
      <c r="K120" s="92" t="s">
        <v>125</v>
      </c>
      <c r="L120" s="92">
        <v>1</v>
      </c>
      <c r="M120" s="92" t="s">
        <v>244</v>
      </c>
      <c r="N120" s="95" t="str">
        <f>IF(Table1[[#This Row],[h_Item Description]]="","",INDEX([1]!db[NB PAJAK],MATCH(Table1[[#This Row],[h_Item Description]],[1]!db[kode],0)))</f>
        <v>LABEL HARGA JOYKO LB-2RL (1 LINE PUTIH)</v>
      </c>
      <c r="O120" s="92" t="s">
        <v>252</v>
      </c>
      <c r="P120" s="93">
        <v>2050</v>
      </c>
      <c r="Q120" s="94">
        <v>0.125</v>
      </c>
      <c r="S120" s="93">
        <f>Table1[[#This Row],[h_hargasetelahdiskon]]</f>
        <v>1793750</v>
      </c>
      <c r="T120" s="93" t="s">
        <v>119</v>
      </c>
      <c r="V120" s="95">
        <f>IF(Table1[[#This Row],[Item Description]]="","",IF(Table1[[#This Row],[//]]="",V119,Table1[[#This Row],[//]]))</f>
        <v>120</v>
      </c>
      <c r="W120" s="95">
        <f>IF(Table1[[#This Row],[h_id]]="","",COUNTIF(Table1[h_id],Table1[[#This Row],[h_id]]))</f>
        <v>8</v>
      </c>
      <c r="X120" s="93">
        <f>IF(Table1[Item Description]="","",Table1[[#This Row],[Qty]]*Table1[[#This Row],[Unit Price]])</f>
        <v>2050000</v>
      </c>
      <c r="Y120" s="93">
        <f>IF(Table1[Item Description]="","",Table1[[#This Row],[h_hargasebelumdiskon]]*Table1[[#This Row],[Disc 1]])</f>
        <v>256250</v>
      </c>
      <c r="Z120" s="93">
        <f>IF(Table1[Item Description]="","",Table1[[#This Row],[h_hargasebelumdiskon]]-Table1[[#This Row],[h_diskon]])</f>
        <v>1793750</v>
      </c>
      <c r="AA120" s="93">
        <f>IF(Table1[//]="","",SUMIF(Table1[h_id],Table1[h_id],Table1[h_hargasetelahdiskon]))</f>
        <v>27105050</v>
      </c>
      <c r="AB120" s="93"/>
      <c r="AC120" s="93" t="str">
        <f>Table1[[#This Row],[Item Description]]&amp;Table1[[#This Row],[Unit]]&amp;Table1[[#This Row],[Unit Price]]</f>
        <v>LABEL HARGA JOYKO LB-2RL (1 LINE PUTIH)PCS2050</v>
      </c>
    </row>
    <row r="121" spans="1:29" x14ac:dyDescent="0.25">
      <c r="A121" s="95" t="str">
        <f>IF(Table1[No. Invoice :]="","",ROW())</f>
        <v/>
      </c>
      <c r="B121" s="95" t="str">
        <f>IF(Table1[h_Kode Sales :_1]="","",B$1+COUNT(B$2:B120))</f>
        <v/>
      </c>
      <c r="G121" s="95" t="str">
        <f>IF(Table1[[#This Row],[h_No. Invoice :]]="","",CONCATENATE("AM"," ",Table1[[#This Row],[h_No. Invoice :]]))</f>
        <v/>
      </c>
      <c r="H121" s="96" t="str">
        <f>CONCATENATE(UPPER(Table1[[#This Row],[h_Kode Sales :_1]])," ",Table1[[#This Row],[h_Kode Sales :_2]])</f>
        <v xml:space="preserve"> </v>
      </c>
      <c r="I121" s="95" t="str">
        <f>IF(Table1[[#This Row],[h_toko]]="","",INDEX(Table2[e],IF(Table1[[#This Row],[h_toko]]="","",MATCH(Table1[[#This Row],[h_toko]],Table2[a],0)),))</f>
        <v/>
      </c>
      <c r="J121" s="92">
        <v>48</v>
      </c>
      <c r="K121" s="92" t="s">
        <v>113</v>
      </c>
      <c r="L121" s="92">
        <v>1</v>
      </c>
      <c r="M121" s="92" t="s">
        <v>300</v>
      </c>
      <c r="N121" s="95" t="str">
        <f>IF(Table1[[#This Row],[h_Item Description]]="","",INDEX([1]!db[NB PAJAK],MATCH(Table1[[#This Row],[h_Item Description]],[1]!db[kode],0)))</f>
        <v>PUSH PIN JOYKO PP-30 WARNA</v>
      </c>
      <c r="O121" s="92" t="s">
        <v>307</v>
      </c>
      <c r="P121" s="93">
        <v>31200</v>
      </c>
      <c r="Q121" s="94">
        <v>0.125</v>
      </c>
      <c r="S121" s="93">
        <f>Table1[[#This Row],[h_hargasetelahdiskon]]</f>
        <v>1310400</v>
      </c>
      <c r="V121" s="95">
        <f>IF(Table1[[#This Row],[Item Description]]="","",IF(Table1[[#This Row],[//]]="",V120,Table1[[#This Row],[//]]))</f>
        <v>120</v>
      </c>
      <c r="W121" s="95">
        <f>IF(Table1[[#This Row],[h_id]]="","",COUNTIF(Table1[h_id],Table1[[#This Row],[h_id]]))</f>
        <v>8</v>
      </c>
      <c r="X121" s="93">
        <f>IF(Table1[Item Description]="","",Table1[[#This Row],[Qty]]*Table1[[#This Row],[Unit Price]])</f>
        <v>1497600</v>
      </c>
      <c r="Y121" s="93">
        <f>IF(Table1[Item Description]="","",Table1[[#This Row],[h_hargasebelumdiskon]]*Table1[[#This Row],[Disc 1]])</f>
        <v>187200</v>
      </c>
      <c r="Z121" s="93">
        <f>IF(Table1[Item Description]="","",Table1[[#This Row],[h_hargasebelumdiskon]]-Table1[[#This Row],[h_diskon]])</f>
        <v>1310400</v>
      </c>
      <c r="AA121" s="93" t="str">
        <f>IF(Table1[//]="","",SUMIF(Table1[h_id],Table1[h_id],Table1[h_hargasetelahdiskon]))</f>
        <v/>
      </c>
      <c r="AB121" s="93"/>
      <c r="AC121" s="93" t="str">
        <f>Table1[[#This Row],[Item Description]]&amp;Table1[[#This Row],[Unit]]&amp;Table1[[#This Row],[Unit Price]]</f>
        <v>PUSH PIN JOYKO PP-30 WARNALSN31200</v>
      </c>
    </row>
    <row r="122" spans="1:29" x14ac:dyDescent="0.25">
      <c r="A122" s="95" t="str">
        <f>IF(Table1[No. Invoice :]="","",ROW())</f>
        <v/>
      </c>
      <c r="B122" s="95" t="str">
        <f>IF(Table1[h_Kode Sales :_1]="","",B$1+COUNT(B$2:B121))</f>
        <v/>
      </c>
      <c r="G122" s="95" t="str">
        <f>IF(Table1[[#This Row],[h_No. Invoice :]]="","",CONCATENATE("AM"," ",Table1[[#This Row],[h_No. Invoice :]]))</f>
        <v/>
      </c>
      <c r="H122" s="96" t="str">
        <f>CONCATENATE(UPPER(Table1[[#This Row],[h_Kode Sales :_1]])," ",Table1[[#This Row],[h_Kode Sales :_2]])</f>
        <v xml:space="preserve"> </v>
      </c>
      <c r="I122" s="95" t="str">
        <f>IF(Table1[[#This Row],[h_toko]]="","",INDEX(Table2[e],IF(Table1[[#This Row],[h_toko]]="","",MATCH(Table1[[#This Row],[h_toko]],Table2[a],0)),))</f>
        <v/>
      </c>
      <c r="J122" s="92">
        <v>720</v>
      </c>
      <c r="K122" s="92" t="s">
        <v>125</v>
      </c>
      <c r="L122" s="92">
        <v>1</v>
      </c>
      <c r="M122" s="92" t="s">
        <v>301</v>
      </c>
      <c r="N122" s="95" t="str">
        <f>IF(Table1[[#This Row],[h_Item Description]]="","",INDEX([1]!db[NB PAJAK],MATCH(Table1[[#This Row],[h_Item Description]],[1]!db[kode],0)))</f>
        <v>CORRECTION TAPE JOYKO CT-507</v>
      </c>
      <c r="O122" s="92" t="s">
        <v>308</v>
      </c>
      <c r="P122" s="93">
        <v>4600</v>
      </c>
      <c r="Q122" s="94">
        <v>0.125</v>
      </c>
      <c r="S122" s="93">
        <f>Table1[[#This Row],[h_hargasetelahdiskon]]</f>
        <v>2898000</v>
      </c>
      <c r="V122" s="95">
        <f>IF(Table1[[#This Row],[Item Description]]="","",IF(Table1[[#This Row],[//]]="",V121,Table1[[#This Row],[//]]))</f>
        <v>120</v>
      </c>
      <c r="W122" s="95">
        <f>IF(Table1[[#This Row],[h_id]]="","",COUNTIF(Table1[h_id],Table1[[#This Row],[h_id]]))</f>
        <v>8</v>
      </c>
      <c r="X122" s="93">
        <f>IF(Table1[Item Description]="","",Table1[[#This Row],[Qty]]*Table1[[#This Row],[Unit Price]])</f>
        <v>3312000</v>
      </c>
      <c r="Y122" s="93">
        <f>IF(Table1[Item Description]="","",Table1[[#This Row],[h_hargasebelumdiskon]]*Table1[[#This Row],[Disc 1]])</f>
        <v>414000</v>
      </c>
      <c r="Z122" s="93">
        <f>IF(Table1[Item Description]="","",Table1[[#This Row],[h_hargasebelumdiskon]]-Table1[[#This Row],[h_diskon]])</f>
        <v>2898000</v>
      </c>
      <c r="AA122" s="93" t="str">
        <f>IF(Table1[//]="","",SUMIF(Table1[h_id],Table1[h_id],Table1[h_hargasetelahdiskon]))</f>
        <v/>
      </c>
      <c r="AB122" s="93"/>
      <c r="AC122" s="93" t="str">
        <f>Table1[[#This Row],[Item Description]]&amp;Table1[[#This Row],[Unit]]&amp;Table1[[#This Row],[Unit Price]]</f>
        <v>CORRECTION TAPE JOYKO CT-507PCS4600</v>
      </c>
    </row>
    <row r="123" spans="1:29" x14ac:dyDescent="0.25">
      <c r="A123" s="95" t="str">
        <f>IF(Table1[No. Invoice :]="","",ROW())</f>
        <v/>
      </c>
      <c r="B123" s="95" t="str">
        <f>IF(Table1[h_Kode Sales :_1]="","",B$1+COUNT(B$2:B122))</f>
        <v/>
      </c>
      <c r="G123" s="95" t="str">
        <f>IF(Table1[[#This Row],[h_No. Invoice :]]="","",CONCATENATE("AM"," ",Table1[[#This Row],[h_No. Invoice :]]))</f>
        <v/>
      </c>
      <c r="H123" s="96" t="str">
        <f>CONCATENATE(UPPER(Table1[[#This Row],[h_Kode Sales :_1]])," ",Table1[[#This Row],[h_Kode Sales :_2]])</f>
        <v xml:space="preserve"> </v>
      </c>
      <c r="I123" s="95" t="str">
        <f>IF(Table1[[#This Row],[h_toko]]="","",INDEX(Table2[e],IF(Table1[[#This Row],[h_toko]]="","",MATCH(Table1[[#This Row],[h_toko]],Table2[a],0)),))</f>
        <v/>
      </c>
      <c r="J123" s="92">
        <v>72</v>
      </c>
      <c r="K123" s="92" t="s">
        <v>113</v>
      </c>
      <c r="L123" s="92">
        <v>3</v>
      </c>
      <c r="M123" s="92" t="s">
        <v>302</v>
      </c>
      <c r="N123" s="95" t="str">
        <f>IF(Table1[[#This Row],[h_Item Description]]="","",INDEX([1]!db[NB PAJAK],MATCH(Table1[[#This Row],[h_Item Description]],[1]!db[kode],0)))</f>
        <v>PENCIL CASE KENKO PC-0719-MIX</v>
      </c>
      <c r="O123" s="92" t="s">
        <v>309</v>
      </c>
      <c r="P123" s="93">
        <v>57600</v>
      </c>
      <c r="Q123" s="94">
        <v>0.125</v>
      </c>
      <c r="S123" s="93">
        <f>Table1[[#This Row],[h_hargasetelahdiskon]]</f>
        <v>3628800</v>
      </c>
      <c r="V123" s="95">
        <f>IF(Table1[[#This Row],[Item Description]]="","",IF(Table1[[#This Row],[//]]="",V122,Table1[[#This Row],[//]]))</f>
        <v>120</v>
      </c>
      <c r="W123" s="95">
        <f>IF(Table1[[#This Row],[h_id]]="","",COUNTIF(Table1[h_id],Table1[[#This Row],[h_id]]))</f>
        <v>8</v>
      </c>
      <c r="X123" s="93">
        <f>IF(Table1[Item Description]="","",Table1[[#This Row],[Qty]]*Table1[[#This Row],[Unit Price]])</f>
        <v>4147200</v>
      </c>
      <c r="Y123" s="93">
        <f>IF(Table1[Item Description]="","",Table1[[#This Row],[h_hargasebelumdiskon]]*Table1[[#This Row],[Disc 1]])</f>
        <v>518400</v>
      </c>
      <c r="Z123" s="93">
        <f>IF(Table1[Item Description]="","",Table1[[#This Row],[h_hargasebelumdiskon]]-Table1[[#This Row],[h_diskon]])</f>
        <v>3628800</v>
      </c>
      <c r="AA123" s="93" t="str">
        <f>IF(Table1[//]="","",SUMIF(Table1[h_id],Table1[h_id],Table1[h_hargasetelahdiskon]))</f>
        <v/>
      </c>
      <c r="AB123" s="93"/>
      <c r="AC123" s="93" t="str">
        <f>Table1[[#This Row],[Item Description]]&amp;Table1[[#This Row],[Unit]]&amp;Table1[[#This Row],[Unit Price]]</f>
        <v>PENCIL CASE KENKO PC-0719-MIXLSN57600</v>
      </c>
    </row>
    <row r="124" spans="1:29" x14ac:dyDescent="0.25">
      <c r="A124" s="95" t="str">
        <f>IF(Table1[No. Invoice :]="","",ROW())</f>
        <v/>
      </c>
      <c r="B124" s="95" t="str">
        <f>IF(Table1[h_Kode Sales :_1]="","",B$1+COUNT(B$2:B123))</f>
        <v/>
      </c>
      <c r="G124" s="95" t="str">
        <f>IF(Table1[[#This Row],[h_No. Invoice :]]="","",CONCATENATE("AM"," ",Table1[[#This Row],[h_No. Invoice :]]))</f>
        <v/>
      </c>
      <c r="H124" s="96" t="str">
        <f>CONCATENATE(UPPER(Table1[[#This Row],[h_Kode Sales :_1]])," ",Table1[[#This Row],[h_Kode Sales :_2]])</f>
        <v xml:space="preserve"> </v>
      </c>
      <c r="I124" s="95" t="str">
        <f>IF(Table1[[#This Row],[h_toko]]="","",INDEX(Table2[e],IF(Table1[[#This Row],[h_toko]]="","",MATCH(Table1[[#This Row],[h_toko]],Table2[a],0)),))</f>
        <v/>
      </c>
      <c r="J124" s="92">
        <v>120</v>
      </c>
      <c r="K124" s="92" t="s">
        <v>163</v>
      </c>
      <c r="L124" s="92">
        <v>5</v>
      </c>
      <c r="M124" s="92" t="s">
        <v>303</v>
      </c>
      <c r="N124" s="95" t="str">
        <f>IF(Table1[[#This Row],[h_Item Description]]="","",INDEX([1]!db[NB PAJAK],MATCH(Table1[[#This Row],[h_Item Description]],[1]!db[kode],0)))</f>
        <v>CORRECTION FLUID JOYKO CF-S221</v>
      </c>
      <c r="O124" s="92" t="s">
        <v>310</v>
      </c>
      <c r="P124" s="93">
        <v>70800</v>
      </c>
      <c r="Q124" s="94">
        <v>0.125</v>
      </c>
      <c r="S124" s="93">
        <f>Table1[[#This Row],[h_hargasetelahdiskon]]</f>
        <v>7434000</v>
      </c>
      <c r="V124" s="95">
        <f>IF(Table1[[#This Row],[Item Description]]="","",IF(Table1[[#This Row],[//]]="",V123,Table1[[#This Row],[//]]))</f>
        <v>120</v>
      </c>
      <c r="W124" s="95">
        <f>IF(Table1[[#This Row],[h_id]]="","",COUNTIF(Table1[h_id],Table1[[#This Row],[h_id]]))</f>
        <v>8</v>
      </c>
      <c r="X124" s="93">
        <f>IF(Table1[Item Description]="","",Table1[[#This Row],[Qty]]*Table1[[#This Row],[Unit Price]])</f>
        <v>8496000</v>
      </c>
      <c r="Y124" s="93">
        <f>IF(Table1[Item Description]="","",Table1[[#This Row],[h_hargasebelumdiskon]]*Table1[[#This Row],[Disc 1]])</f>
        <v>1062000</v>
      </c>
      <c r="Z124" s="93">
        <f>IF(Table1[Item Description]="","",Table1[[#This Row],[h_hargasebelumdiskon]]-Table1[[#This Row],[h_diskon]])</f>
        <v>7434000</v>
      </c>
      <c r="AA124" s="93" t="str">
        <f>IF(Table1[//]="","",SUMIF(Table1[h_id],Table1[h_id],Table1[h_hargasetelahdiskon]))</f>
        <v/>
      </c>
      <c r="AB124" s="93"/>
      <c r="AC124" s="93" t="str">
        <f>Table1[[#This Row],[Item Description]]&amp;Table1[[#This Row],[Unit]]&amp;Table1[[#This Row],[Unit Price]]</f>
        <v>CORRECTION FLUID JOYKO CF-S221BOX70800</v>
      </c>
    </row>
    <row r="125" spans="1:29" x14ac:dyDescent="0.25">
      <c r="A125" s="95" t="str">
        <f>IF(Table1[No. Invoice :]="","",ROW())</f>
        <v/>
      </c>
      <c r="B125" s="95" t="str">
        <f>IF(Table1[h_Kode Sales :_1]="","",B$1+COUNT(B$2:B124))</f>
        <v/>
      </c>
      <c r="G125" s="95" t="str">
        <f>IF(Table1[[#This Row],[h_No. Invoice :]]="","",CONCATENATE("AM"," ",Table1[[#This Row],[h_No. Invoice :]]))</f>
        <v/>
      </c>
      <c r="H125" s="96" t="str">
        <f>CONCATENATE(UPPER(Table1[[#This Row],[h_Kode Sales :_1]])," ",Table1[[#This Row],[h_Kode Sales :_2]])</f>
        <v xml:space="preserve"> </v>
      </c>
      <c r="I125" s="95" t="str">
        <f>IF(Table1[[#This Row],[h_toko]]="","",INDEX(Table2[e],IF(Table1[[#This Row],[h_toko]]="","",MATCH(Table1[[#This Row],[h_toko]],Table2[a],0)),))</f>
        <v/>
      </c>
      <c r="J125" s="92">
        <v>120</v>
      </c>
      <c r="K125" s="92" t="s">
        <v>163</v>
      </c>
      <c r="L125" s="92">
        <v>5</v>
      </c>
      <c r="M125" s="92" t="s">
        <v>304</v>
      </c>
      <c r="N125" s="95" t="str">
        <f>IF(Table1[[#This Row],[h_Item Description]]="","",INDEX([1]!db[NB PAJAK],MATCH(Table1[[#This Row],[h_Item Description]],[1]!db[kode],0)))</f>
        <v>CORRECTION FLUID JOYKO CF-S224</v>
      </c>
      <c r="O125" s="92" t="s">
        <v>311</v>
      </c>
      <c r="P125" s="93">
        <v>70800</v>
      </c>
      <c r="Q125" s="94">
        <v>0.125</v>
      </c>
      <c r="S125" s="93">
        <f>Table1[[#This Row],[h_hargasetelahdiskon]]</f>
        <v>7434000</v>
      </c>
      <c r="V125" s="95">
        <f>IF(Table1[[#This Row],[Item Description]]="","",IF(Table1[[#This Row],[//]]="",V124,Table1[[#This Row],[//]]))</f>
        <v>120</v>
      </c>
      <c r="W125" s="95">
        <f>IF(Table1[[#This Row],[h_id]]="","",COUNTIF(Table1[h_id],Table1[[#This Row],[h_id]]))</f>
        <v>8</v>
      </c>
      <c r="X125" s="93">
        <f>IF(Table1[Item Description]="","",Table1[[#This Row],[Qty]]*Table1[[#This Row],[Unit Price]])</f>
        <v>8496000</v>
      </c>
      <c r="Y125" s="93">
        <f>IF(Table1[Item Description]="","",Table1[[#This Row],[h_hargasebelumdiskon]]*Table1[[#This Row],[Disc 1]])</f>
        <v>1062000</v>
      </c>
      <c r="Z125" s="93">
        <f>IF(Table1[Item Description]="","",Table1[[#This Row],[h_hargasebelumdiskon]]-Table1[[#This Row],[h_diskon]])</f>
        <v>7434000</v>
      </c>
      <c r="AA125" s="93" t="str">
        <f>IF(Table1[//]="","",SUMIF(Table1[h_id],Table1[h_id],Table1[h_hargasetelahdiskon]))</f>
        <v/>
      </c>
      <c r="AB125" s="93"/>
      <c r="AC125" s="93" t="str">
        <f>Table1[[#This Row],[Item Description]]&amp;Table1[[#This Row],[Unit]]&amp;Table1[[#This Row],[Unit Price]]</f>
        <v>CORRECTION FLUID JOYKO CF-S224BOX70800</v>
      </c>
    </row>
    <row r="126" spans="1:29" x14ac:dyDescent="0.25">
      <c r="A126" s="95" t="str">
        <f>IF(Table1[No. Invoice :]="","",ROW())</f>
        <v/>
      </c>
      <c r="B126" s="95" t="str">
        <f>IF(Table1[h_Kode Sales :_1]="","",B$1+COUNT(B$2:B125))</f>
        <v/>
      </c>
      <c r="G126" s="95" t="str">
        <f>IF(Table1[[#This Row],[h_No. Invoice :]]="","",CONCATENATE("AM"," ",Table1[[#This Row],[h_No. Invoice :]]))</f>
        <v/>
      </c>
      <c r="H126" s="96" t="str">
        <f>CONCATENATE(UPPER(Table1[[#This Row],[h_Kode Sales :_1]])," ",Table1[[#This Row],[h_Kode Sales :_2]])</f>
        <v xml:space="preserve"> </v>
      </c>
      <c r="I126" s="95" t="str">
        <f>IF(Table1[[#This Row],[h_toko]]="","",INDEX(Table2[e],IF(Table1[[#This Row],[h_toko]]="","",MATCH(Table1[[#This Row],[h_toko]],Table2[a],0)),))</f>
        <v/>
      </c>
      <c r="J126" s="92">
        <v>72</v>
      </c>
      <c r="K126" s="92" t="s">
        <v>113</v>
      </c>
      <c r="L126" s="92">
        <v>2</v>
      </c>
      <c r="M126" s="92" t="s">
        <v>305</v>
      </c>
      <c r="N126" s="95" t="str">
        <f>IF(Table1[[#This Row],[h_Item Description]]="","",INDEX([1]!db[NB PAJAK],MATCH(Table1[[#This Row],[h_Item Description]],[1]!db[kode],0)))</f>
        <v>CORRECTION FLUID JOYKO CF-S225</v>
      </c>
      <c r="O126" s="92" t="s">
        <v>312</v>
      </c>
      <c r="P126" s="93">
        <v>34200</v>
      </c>
      <c r="Q126" s="94">
        <v>0.125</v>
      </c>
      <c r="S126" s="93">
        <f>Table1[[#This Row],[h_hargasetelahdiskon]]</f>
        <v>2154600</v>
      </c>
      <c r="V126" s="95">
        <f>IF(Table1[[#This Row],[Item Description]]="","",IF(Table1[[#This Row],[//]]="",V125,Table1[[#This Row],[//]]))</f>
        <v>120</v>
      </c>
      <c r="W126" s="95">
        <f>IF(Table1[[#This Row],[h_id]]="","",COUNTIF(Table1[h_id],Table1[[#This Row],[h_id]]))</f>
        <v>8</v>
      </c>
      <c r="X126" s="93">
        <f>IF(Table1[Item Description]="","",Table1[[#This Row],[Qty]]*Table1[[#This Row],[Unit Price]])</f>
        <v>2462400</v>
      </c>
      <c r="Y126" s="93">
        <f>IF(Table1[Item Description]="","",Table1[[#This Row],[h_hargasebelumdiskon]]*Table1[[#This Row],[Disc 1]])</f>
        <v>307800</v>
      </c>
      <c r="Z126" s="93">
        <f>IF(Table1[Item Description]="","",Table1[[#This Row],[h_hargasebelumdiskon]]-Table1[[#This Row],[h_diskon]])</f>
        <v>2154600</v>
      </c>
      <c r="AA126" s="93" t="str">
        <f>IF(Table1[//]="","",SUMIF(Table1[h_id],Table1[h_id],Table1[h_hargasetelahdiskon]))</f>
        <v/>
      </c>
      <c r="AB126" s="93"/>
      <c r="AC126" s="93" t="str">
        <f>Table1[[#This Row],[Item Description]]&amp;Table1[[#This Row],[Unit]]&amp;Table1[[#This Row],[Unit Price]]</f>
        <v>CORRECTION FLUID JOYKO CF-S225LSN34200</v>
      </c>
    </row>
    <row r="127" spans="1:29" x14ac:dyDescent="0.25">
      <c r="A127" s="95" t="str">
        <f>IF(Table1[No. Invoice :]="","",ROW())</f>
        <v/>
      </c>
      <c r="B127" s="95" t="str">
        <f>IF(Table1[h_Kode Sales :_1]="","",B$1+COUNT(B$2:B126))</f>
        <v/>
      </c>
      <c r="G127" s="95" t="str">
        <f>IF(Table1[[#This Row],[h_No. Invoice :]]="","",CONCATENATE("AM"," ",Table1[[#This Row],[h_No. Invoice :]]))</f>
        <v/>
      </c>
      <c r="H127" s="96" t="str">
        <f>CONCATENATE(UPPER(Table1[[#This Row],[h_Kode Sales :_1]])," ",Table1[[#This Row],[h_Kode Sales :_2]])</f>
        <v xml:space="preserve"> </v>
      </c>
      <c r="I127" s="95" t="str">
        <f>IF(Table1[[#This Row],[h_toko]]="","",INDEX(Table2[e],IF(Table1[[#This Row],[h_toko]]="","",MATCH(Table1[[#This Row],[h_toko]],Table2[a],0)),))</f>
        <v/>
      </c>
      <c r="J127" s="92">
        <v>5</v>
      </c>
      <c r="K127" s="92" t="s">
        <v>113</v>
      </c>
      <c r="M127" s="92" t="s">
        <v>306</v>
      </c>
      <c r="N127" s="95" t="str">
        <f>IF(Table1[[#This Row],[h_Item Description]]="","",INDEX([1]!db[NB PAJAK],MATCH(Table1[[#This Row],[h_Item Description]],[1]!db[kode],0)))</f>
        <v>DATE STAMP JOYKO S-68 (Lunas)</v>
      </c>
      <c r="O127" s="92" t="s">
        <v>94</v>
      </c>
      <c r="P127" s="93">
        <v>103200</v>
      </c>
      <c r="Q127" s="94">
        <v>0.125</v>
      </c>
      <c r="S127" s="93">
        <f>Table1[[#This Row],[h_hargasetelahdiskon]]</f>
        <v>451500</v>
      </c>
      <c r="V127" s="95">
        <f>IF(Table1[[#This Row],[Item Description]]="","",IF(Table1[[#This Row],[//]]="",V126,Table1[[#This Row],[//]]))</f>
        <v>120</v>
      </c>
      <c r="W127" s="95">
        <f>IF(Table1[[#This Row],[h_id]]="","",COUNTIF(Table1[h_id],Table1[[#This Row],[h_id]]))</f>
        <v>8</v>
      </c>
      <c r="X127" s="93">
        <f>IF(Table1[Item Description]="","",Table1[[#This Row],[Qty]]*Table1[[#This Row],[Unit Price]])</f>
        <v>516000</v>
      </c>
      <c r="Y127" s="93">
        <f>IF(Table1[Item Description]="","",Table1[[#This Row],[h_hargasebelumdiskon]]*Table1[[#This Row],[Disc 1]])</f>
        <v>64500</v>
      </c>
      <c r="Z127" s="93">
        <f>IF(Table1[Item Description]="","",Table1[[#This Row],[h_hargasebelumdiskon]]-Table1[[#This Row],[h_diskon]])</f>
        <v>451500</v>
      </c>
      <c r="AA127" s="93" t="str">
        <f>IF(Table1[//]="","",SUMIF(Table1[h_id],Table1[h_id],Table1[h_hargasetelahdiskon]))</f>
        <v/>
      </c>
      <c r="AB127" s="93"/>
      <c r="AC127" s="93" t="str">
        <f>Table1[[#This Row],[Item Description]]&amp;Table1[[#This Row],[Unit]]&amp;Table1[[#This Row],[Unit Price]]</f>
        <v>DATE STAMP JOYKO S-68 (Lunas)LSN103200</v>
      </c>
    </row>
    <row r="128" spans="1:29" x14ac:dyDescent="0.25">
      <c r="A128" s="95" t="str">
        <f>IF(Table1[No. Invoice :]="","",ROW())</f>
        <v/>
      </c>
      <c r="B128" s="95" t="str">
        <f>IF(Table1[h_Kode Sales :_1]="","",B$1+COUNT(B$2:B127))</f>
        <v/>
      </c>
      <c r="G128" s="95" t="str">
        <f>IF(Table1[[#This Row],[h_No. Invoice :]]="","",CONCATENATE("AM"," ",Table1[[#This Row],[h_No. Invoice :]]))</f>
        <v/>
      </c>
      <c r="H128" s="96" t="str">
        <f>CONCATENATE(UPPER(Table1[[#This Row],[h_Kode Sales :_1]])," ",Table1[[#This Row],[h_Kode Sales :_2]])</f>
        <v xml:space="preserve"> </v>
      </c>
      <c r="I128" s="95" t="str">
        <f>IF(Table1[[#This Row],[h_toko]]="","",INDEX(Table2[e],IF(Table1[[#This Row],[h_toko]]="","",MATCH(Table1[[#This Row],[h_toko]],Table2[a],0)),))</f>
        <v/>
      </c>
      <c r="N128" s="95" t="str">
        <f>IF(Table1[[#This Row],[h_Item Description]]="","",INDEX([1]!db[NB PAJAK],MATCH(Table1[[#This Row],[h_Item Description]],[1]!db[kode],0)))</f>
        <v/>
      </c>
      <c r="P128" s="93"/>
      <c r="Q128" s="94"/>
      <c r="S128" s="93" t="str">
        <f>Table1[[#This Row],[h_hargasetelahdiskon]]</f>
        <v/>
      </c>
      <c r="V128" s="95" t="str">
        <f>IF(Table1[[#This Row],[Item Description]]="","",IF(Table1[[#This Row],[//]]="",V127,Table1[[#This Row],[//]]))</f>
        <v/>
      </c>
      <c r="W128" s="95" t="str">
        <f>IF(Table1[[#This Row],[h_id]]="","",COUNTIF(Table1[h_id],Table1[[#This Row],[h_id]]))</f>
        <v/>
      </c>
      <c r="X128" s="93" t="str">
        <f>IF(Table1[Item Description]="","",Table1[[#This Row],[Qty]]*Table1[[#This Row],[Unit Price]])</f>
        <v/>
      </c>
      <c r="Y128" s="93" t="str">
        <f>IF(Table1[Item Description]="","",Table1[[#This Row],[h_hargasebelumdiskon]]*Table1[[#This Row],[Disc 1]])</f>
        <v/>
      </c>
      <c r="Z128" s="93" t="str">
        <f>IF(Table1[Item Description]="","",Table1[[#This Row],[h_hargasebelumdiskon]]-Table1[[#This Row],[h_diskon]])</f>
        <v/>
      </c>
      <c r="AA128" s="93" t="str">
        <f>IF(Table1[//]="","",SUMIF(Table1[h_id],Table1[h_id],Table1[h_hargasetelahdiskon]))</f>
        <v/>
      </c>
      <c r="AB128" s="93"/>
      <c r="AC128" s="93" t="str">
        <f>Table1[[#This Row],[Item Description]]&amp;Table1[[#This Row],[Unit]]&amp;Table1[[#This Row],[Unit Price]]</f>
        <v/>
      </c>
    </row>
    <row r="129" spans="1:29" x14ac:dyDescent="0.25">
      <c r="A129" s="95">
        <f>IF(Table1[No. Invoice :]="","",ROW())</f>
        <v>129</v>
      </c>
      <c r="B129" s="95">
        <f>IF(Table1[h_Kode Sales :_1]="","",B$1+COUNT(B$2:B128))</f>
        <v>23010022</v>
      </c>
      <c r="C129" s="98">
        <v>44938</v>
      </c>
      <c r="D129" s="92" t="s">
        <v>129</v>
      </c>
      <c r="E129" s="97" t="s">
        <v>313</v>
      </c>
      <c r="F129" s="92" t="s">
        <v>170</v>
      </c>
      <c r="G129" s="95" t="str">
        <f>IF(Table1[[#This Row],[h_No. Invoice :]]="","",CONCATENATE("AM"," ",Table1[[#This Row],[h_No. Invoice :]]))</f>
        <v>AM 23010022</v>
      </c>
      <c r="H129" s="96" t="str">
        <f>CONCATENATE(UPPER(Table1[[#This Row],[h_Kode Sales :_1]])," ",Table1[[#This Row],[h_Kode Sales :_2]])</f>
        <v>KO 0633</v>
      </c>
      <c r="I129" s="95" t="str">
        <f>IF(Table1[[#This Row],[h_toko]]="","",INDEX(Table2[e],IF(Table1[[#This Row],[h_toko]]="","",MATCH(Table1[[#This Row],[h_toko]],Table2[a],0)),))</f>
        <v>CV  WISUDA PURWOKERTO</v>
      </c>
      <c r="J129" s="92">
        <v>60</v>
      </c>
      <c r="K129" s="92" t="s">
        <v>125</v>
      </c>
      <c r="M129" s="92" t="s">
        <v>314</v>
      </c>
      <c r="N129" s="95" t="e">
        <f>IF(Table1[[#This Row],[h_Item Description]]="","",INDEX([1]!db[NB PAJAK],MATCH(Table1[[#This Row],[h_Item Description]],[1]!db[kode],0)))</f>
        <v>#N/A</v>
      </c>
      <c r="O129" s="92" t="s">
        <v>315</v>
      </c>
      <c r="P129" s="93">
        <v>9500</v>
      </c>
      <c r="Q129" s="94">
        <v>0.1</v>
      </c>
      <c r="S129" s="93">
        <f>Table1[[#This Row],[h_hargasetelahdiskon]]</f>
        <v>513000</v>
      </c>
      <c r="T129" s="93" t="s">
        <v>119</v>
      </c>
      <c r="V129" s="95">
        <f>IF(Table1[[#This Row],[Item Description]]="","",IF(Table1[[#This Row],[//]]="",V128,Table1[[#This Row],[//]]))</f>
        <v>129</v>
      </c>
      <c r="W129" s="95">
        <f>IF(Table1[[#This Row],[h_id]]="","",COUNTIF(Table1[h_id],Table1[[#This Row],[h_id]]))</f>
        <v>2</v>
      </c>
      <c r="X129" s="93">
        <f>IF(Table1[Item Description]="","",Table1[[#This Row],[Qty]]*Table1[[#This Row],[Unit Price]])</f>
        <v>570000</v>
      </c>
      <c r="Y129" s="93">
        <f>IF(Table1[Item Description]="","",Table1[[#This Row],[h_hargasebelumdiskon]]*Table1[[#This Row],[Disc 1]])</f>
        <v>57000</v>
      </c>
      <c r="Z129" s="93">
        <f>IF(Table1[Item Description]="","",Table1[[#This Row],[h_hargasebelumdiskon]]-Table1[[#This Row],[h_diskon]])</f>
        <v>513000</v>
      </c>
      <c r="AA129" s="93">
        <f>IF(Table1[//]="","",SUMIF(Table1[h_id],Table1[h_id],Table1[h_hargasetelahdiskon]))</f>
        <v>1096200</v>
      </c>
      <c r="AB129" s="93"/>
      <c r="AC129" s="93" t="str">
        <f>Table1[[#This Row],[Item Description]]&amp;Table1[[#This Row],[Unit]]&amp;Table1[[#This Row],[Unit Price]]</f>
        <v>DOUBLE TAPE KENKO 48 MM - BLUE CORE (2")PCS9500</v>
      </c>
    </row>
    <row r="130" spans="1:29" x14ac:dyDescent="0.25">
      <c r="A130" s="95" t="str">
        <f>IF(Table1[No. Invoice :]="","",ROW())</f>
        <v/>
      </c>
      <c r="B130" s="95" t="str">
        <f>IF(Table1[h_Kode Sales :_1]="","",B$1+COUNT(B$2:B129))</f>
        <v/>
      </c>
      <c r="G130" s="95" t="str">
        <f>IF(Table1[[#This Row],[h_No. Invoice :]]="","",CONCATENATE("AM"," ",Table1[[#This Row],[h_No. Invoice :]]))</f>
        <v/>
      </c>
      <c r="H130" s="96" t="str">
        <f>CONCATENATE(UPPER(Table1[[#This Row],[h_Kode Sales :_1]])," ",Table1[[#This Row],[h_Kode Sales :_2]])</f>
        <v xml:space="preserve"> </v>
      </c>
      <c r="I130" s="95" t="str">
        <f>IF(Table1[[#This Row],[h_toko]]="","",INDEX(Table2[e],IF(Table1[[#This Row],[h_toko]]="","",MATCH(Table1[[#This Row],[h_toko]],Table2[a],0)),))</f>
        <v/>
      </c>
      <c r="J130" s="92">
        <v>10</v>
      </c>
      <c r="K130" s="92" t="s">
        <v>113</v>
      </c>
      <c r="M130" s="92" t="s">
        <v>264</v>
      </c>
      <c r="N130" s="95" t="str">
        <f>IF(Table1[[#This Row],[h_Item Description]]="","",INDEX([1]!db[NB PAJAK],MATCH(Table1[[#This Row],[h_Item Description]],[1]!db[kode],0)))</f>
        <v>ISI CUTTER 18 MM KENKO L-150 (BESAR)</v>
      </c>
      <c r="O130" s="92" t="s">
        <v>87</v>
      </c>
      <c r="P130" s="93">
        <v>64800</v>
      </c>
      <c r="Q130" s="94">
        <v>0.1</v>
      </c>
      <c r="S130" s="93">
        <f>Table1[[#This Row],[h_hargasetelahdiskon]]</f>
        <v>583200</v>
      </c>
      <c r="V130" s="95">
        <f>IF(Table1[[#This Row],[Item Description]]="","",IF(Table1[[#This Row],[//]]="",V129,Table1[[#This Row],[//]]))</f>
        <v>129</v>
      </c>
      <c r="W130" s="95">
        <f>IF(Table1[[#This Row],[h_id]]="","",COUNTIF(Table1[h_id],Table1[[#This Row],[h_id]]))</f>
        <v>2</v>
      </c>
      <c r="X130" s="93">
        <f>IF(Table1[Item Description]="","",Table1[[#This Row],[Qty]]*Table1[[#This Row],[Unit Price]])</f>
        <v>648000</v>
      </c>
      <c r="Y130" s="93">
        <f>IF(Table1[Item Description]="","",Table1[[#This Row],[h_hargasebelumdiskon]]*Table1[[#This Row],[Disc 1]])</f>
        <v>64800</v>
      </c>
      <c r="Z130" s="93">
        <f>IF(Table1[Item Description]="","",Table1[[#This Row],[h_hargasebelumdiskon]]-Table1[[#This Row],[h_diskon]])</f>
        <v>583200</v>
      </c>
      <c r="AA130" s="93" t="str">
        <f>IF(Table1[//]="","",SUMIF(Table1[h_id],Table1[h_id],Table1[h_hargasetelahdiskon]))</f>
        <v/>
      </c>
      <c r="AB130" s="93"/>
      <c r="AC130" s="93" t="str">
        <f>Table1[[#This Row],[Item Description]]&amp;Table1[[#This Row],[Unit]]&amp;Table1[[#This Row],[Unit Price]]</f>
        <v>ISI CUTTER 18 MM KENKO L-150 (BESAR)LSN64800</v>
      </c>
    </row>
    <row r="131" spans="1:29" x14ac:dyDescent="0.25">
      <c r="A131" s="95" t="str">
        <f>IF(Table1[No. Invoice :]="","",ROW())</f>
        <v/>
      </c>
      <c r="B131" s="95" t="str">
        <f>IF(Table1[h_Kode Sales :_1]="","",B$1+COUNT(B$2:B130))</f>
        <v/>
      </c>
      <c r="G131" s="95" t="str">
        <f>IF(Table1[[#This Row],[h_No. Invoice :]]="","",CONCATENATE("AM"," ",Table1[[#This Row],[h_No. Invoice :]]))</f>
        <v/>
      </c>
      <c r="H131" s="96" t="str">
        <f>CONCATENATE(UPPER(Table1[[#This Row],[h_Kode Sales :_1]])," ",Table1[[#This Row],[h_Kode Sales :_2]])</f>
        <v xml:space="preserve"> </v>
      </c>
      <c r="I131" s="95" t="str">
        <f>IF(Table1[[#This Row],[h_toko]]="","",INDEX(Table2[e],IF(Table1[[#This Row],[h_toko]]="","",MATCH(Table1[[#This Row],[h_toko]],Table2[a],0)),))</f>
        <v/>
      </c>
      <c r="N131" s="95" t="str">
        <f>IF(Table1[[#This Row],[h_Item Description]]="","",INDEX([1]!db[NB PAJAK],MATCH(Table1[[#This Row],[h_Item Description]],[1]!db[kode],0)))</f>
        <v/>
      </c>
      <c r="P131" s="93"/>
      <c r="Q131" s="94"/>
      <c r="S131" s="93" t="str">
        <f>Table1[[#This Row],[h_hargasetelahdiskon]]</f>
        <v/>
      </c>
      <c r="V131" s="95" t="str">
        <f>IF(Table1[[#This Row],[Item Description]]="","",IF(Table1[[#This Row],[//]]="",V130,Table1[[#This Row],[//]]))</f>
        <v/>
      </c>
      <c r="W131" s="95" t="str">
        <f>IF(Table1[[#This Row],[h_id]]="","",COUNTIF(Table1[h_id],Table1[[#This Row],[h_id]]))</f>
        <v/>
      </c>
      <c r="X131" s="93" t="str">
        <f>IF(Table1[Item Description]="","",Table1[[#This Row],[Qty]]*Table1[[#This Row],[Unit Price]])</f>
        <v/>
      </c>
      <c r="Y131" s="93" t="str">
        <f>IF(Table1[Item Description]="","",Table1[[#This Row],[h_hargasebelumdiskon]]*Table1[[#This Row],[Disc 1]])</f>
        <v/>
      </c>
      <c r="Z131" s="93" t="str">
        <f>IF(Table1[Item Description]="","",Table1[[#This Row],[h_hargasebelumdiskon]]-Table1[[#This Row],[h_diskon]])</f>
        <v/>
      </c>
      <c r="AA131" s="93" t="str">
        <f>IF(Table1[//]="","",SUMIF(Table1[h_id],Table1[h_id],Table1[h_hargasetelahdiskon]))</f>
        <v/>
      </c>
      <c r="AB131" s="93"/>
      <c r="AC131" s="93" t="str">
        <f>Table1[[#This Row],[Item Description]]&amp;Table1[[#This Row],[Unit]]&amp;Table1[[#This Row],[Unit Price]]</f>
        <v/>
      </c>
    </row>
    <row r="132" spans="1:29" x14ac:dyDescent="0.25">
      <c r="A132" s="95">
        <f>IF(Table1[No. Invoice :]="","",ROW())</f>
        <v>132</v>
      </c>
      <c r="B132" s="95">
        <f>IF(Table1[h_Kode Sales :_1]="","",B$1+COUNT(B$2:B131))</f>
        <v>23010023</v>
      </c>
      <c r="C132" s="98">
        <v>44938</v>
      </c>
      <c r="D132" s="92" t="s">
        <v>129</v>
      </c>
      <c r="E132" s="97" t="s">
        <v>317</v>
      </c>
      <c r="F132" s="92" t="s">
        <v>124</v>
      </c>
      <c r="G132" s="95" t="str">
        <f>IF(Table1[[#This Row],[h_No. Invoice :]]="","",CONCATENATE("AM"," ",Table1[[#This Row],[h_No. Invoice :]]))</f>
        <v>AM 23010023</v>
      </c>
      <c r="H132" s="96" t="str">
        <f>CONCATENATE(UPPER(Table1[[#This Row],[h_Kode Sales :_1]])," ",Table1[[#This Row],[h_Kode Sales :_2]])</f>
        <v>KO 0635</v>
      </c>
      <c r="I132" s="95" t="str">
        <f>IF(Table1[[#This Row],[h_toko]]="","",INDEX(Table2[e],IF(Table1[[#This Row],[h_toko]]="","",MATCH(Table1[[#This Row],[h_toko]],Table2[a],0)),))</f>
        <v>CV PELITA JAYA (ANUGERAH SEJAHTERA) PURWOKERTO</v>
      </c>
      <c r="J132" s="92">
        <v>2000</v>
      </c>
      <c r="K132" s="92" t="s">
        <v>125</v>
      </c>
      <c r="L132" s="92">
        <v>2</v>
      </c>
      <c r="M132" s="92" t="s">
        <v>244</v>
      </c>
      <c r="N132" s="95" t="str">
        <f>IF(Table1[[#This Row],[h_Item Description]]="","",INDEX([1]!db[NB PAJAK],MATCH(Table1[[#This Row],[h_Item Description]],[1]!db[kode],0)))</f>
        <v>LABEL HARGA JOYKO LB-2RL (1 LINE PUTIH)</v>
      </c>
      <c r="O132" s="92" t="s">
        <v>252</v>
      </c>
      <c r="P132" s="93">
        <v>2050</v>
      </c>
      <c r="Q132" s="94">
        <v>0.13500000000000001</v>
      </c>
      <c r="S132" s="93">
        <f>Table1[[#This Row],[h_hargasetelahdiskon]]</f>
        <v>3546500</v>
      </c>
      <c r="T132" s="93" t="s">
        <v>119</v>
      </c>
      <c r="V132" s="95">
        <f>IF(Table1[[#This Row],[Item Description]]="","",IF(Table1[[#This Row],[//]]="",V131,Table1[[#This Row],[//]]))</f>
        <v>132</v>
      </c>
      <c r="W132" s="95">
        <f>IF(Table1[[#This Row],[h_id]]="","",COUNTIF(Table1[h_id],Table1[[#This Row],[h_id]]))</f>
        <v>1</v>
      </c>
      <c r="X132" s="93">
        <f>IF(Table1[Item Description]="","",Table1[[#This Row],[Qty]]*Table1[[#This Row],[Unit Price]])</f>
        <v>4100000</v>
      </c>
      <c r="Y132" s="93">
        <f>IF(Table1[Item Description]="","",Table1[[#This Row],[h_hargasebelumdiskon]]*Table1[[#This Row],[Disc 1]])</f>
        <v>553500</v>
      </c>
      <c r="Z132" s="93">
        <f>IF(Table1[Item Description]="","",Table1[[#This Row],[h_hargasebelumdiskon]]-Table1[[#This Row],[h_diskon]])</f>
        <v>3546500</v>
      </c>
      <c r="AA132" s="93">
        <f>IF(Table1[//]="","",SUMIF(Table1[h_id],Table1[h_id],Table1[h_hargasetelahdiskon]))</f>
        <v>3546500</v>
      </c>
      <c r="AB132" s="93"/>
      <c r="AC132" s="93" t="str">
        <f>Table1[[#This Row],[Item Description]]&amp;Table1[[#This Row],[Unit]]&amp;Table1[[#This Row],[Unit Price]]</f>
        <v>LABEL HARGA JOYKO LB-2RL (1 LINE PUTIH)PCS2050</v>
      </c>
    </row>
    <row r="133" spans="1:29" x14ac:dyDescent="0.25">
      <c r="A133" s="95" t="str">
        <f>IF(Table1[No. Invoice :]="","",ROW())</f>
        <v/>
      </c>
      <c r="B133" s="95" t="str">
        <f>IF(Table1[h_Kode Sales :_1]="","",B$1+COUNT(B$2:B132))</f>
        <v/>
      </c>
      <c r="G133" s="95" t="str">
        <f>IF(Table1[[#This Row],[h_No. Invoice :]]="","",CONCATENATE("AM"," ",Table1[[#This Row],[h_No. Invoice :]]))</f>
        <v/>
      </c>
      <c r="H133" s="96" t="str">
        <f>CONCATENATE(UPPER(Table1[[#This Row],[h_Kode Sales :_1]])," ",Table1[[#This Row],[h_Kode Sales :_2]])</f>
        <v xml:space="preserve"> </v>
      </c>
      <c r="I133" s="95" t="str">
        <f>IF(Table1[[#This Row],[h_toko]]="","",INDEX(Table2[e],IF(Table1[[#This Row],[h_toko]]="","",MATCH(Table1[[#This Row],[h_toko]],Table2[a],0)),))</f>
        <v/>
      </c>
      <c r="N133" s="95" t="str">
        <f>IF(Table1[[#This Row],[h_Item Description]]="","",INDEX([1]!db[NB PAJAK],MATCH(Table1[[#This Row],[h_Item Description]],[1]!db[kode],0)))</f>
        <v/>
      </c>
      <c r="P133" s="93"/>
      <c r="Q133" s="94"/>
      <c r="S133" s="93" t="str">
        <f>Table1[[#This Row],[h_hargasetelahdiskon]]</f>
        <v/>
      </c>
      <c r="V133" s="95" t="str">
        <f>IF(Table1[[#This Row],[Item Description]]="","",IF(Table1[[#This Row],[//]]="",V132,Table1[[#This Row],[//]]))</f>
        <v/>
      </c>
      <c r="W133" s="95" t="str">
        <f>IF(Table1[[#This Row],[h_id]]="","",COUNTIF(Table1[h_id],Table1[[#This Row],[h_id]]))</f>
        <v/>
      </c>
      <c r="X133" s="93" t="str">
        <f>IF(Table1[Item Description]="","",Table1[[#This Row],[Qty]]*Table1[[#This Row],[Unit Price]])</f>
        <v/>
      </c>
      <c r="Y133" s="93" t="str">
        <f>IF(Table1[Item Description]="","",Table1[[#This Row],[h_hargasebelumdiskon]]*Table1[[#This Row],[Disc 1]])</f>
        <v/>
      </c>
      <c r="Z133" s="93" t="str">
        <f>IF(Table1[Item Description]="","",Table1[[#This Row],[h_hargasebelumdiskon]]-Table1[[#This Row],[h_diskon]])</f>
        <v/>
      </c>
      <c r="AA133" s="93" t="str">
        <f>IF(Table1[//]="","",SUMIF(Table1[h_id],Table1[h_id],Table1[h_hargasetelahdiskon]))</f>
        <v/>
      </c>
      <c r="AB133" s="93"/>
      <c r="AC133" s="93" t="str">
        <f>Table1[[#This Row],[Item Description]]&amp;Table1[[#This Row],[Unit]]&amp;Table1[[#This Row],[Unit Price]]</f>
        <v/>
      </c>
    </row>
    <row r="134" spans="1:29" x14ac:dyDescent="0.25">
      <c r="A134" s="95">
        <f>IF(Table1[No. Invoice :]="","",ROW())</f>
        <v>134</v>
      </c>
      <c r="B134" s="95">
        <f>IF(Table1[h_Kode Sales :_1]="","",B$1+COUNT(B$2:B133))</f>
        <v>23010024</v>
      </c>
      <c r="C134" s="98">
        <v>44938</v>
      </c>
      <c r="D134" s="92" t="s">
        <v>129</v>
      </c>
      <c r="E134" s="97" t="s">
        <v>318</v>
      </c>
      <c r="F134" s="92" t="s">
        <v>319</v>
      </c>
      <c r="G134" s="95" t="str">
        <f>IF(Table1[[#This Row],[h_No. Invoice :]]="","",CONCATENATE("AM"," ",Table1[[#This Row],[h_No. Invoice :]]))</f>
        <v>AM 23010024</v>
      </c>
      <c r="H134" s="96" t="str">
        <f>CONCATENATE(UPPER(Table1[[#This Row],[h_Kode Sales :_1]])," ",Table1[[#This Row],[h_Kode Sales :_2]])</f>
        <v>KO 2882</v>
      </c>
      <c r="I134" s="95" t="str">
        <f>IF(Table1[[#This Row],[h_toko]]="","",INDEX(Table2[e],IF(Table1[[#This Row],[h_toko]]="","",MATCH(Table1[[#This Row],[h_toko]],Table2[a],0)),))</f>
        <v>SOEYANTO ( LANCAR ) MALANG</v>
      </c>
      <c r="J134" s="92">
        <v>144</v>
      </c>
      <c r="K134" s="92" t="s">
        <v>113</v>
      </c>
      <c r="L134" s="92">
        <v>1</v>
      </c>
      <c r="M134" s="92" t="s">
        <v>321</v>
      </c>
      <c r="N134" s="95" t="str">
        <f>IF(Table1[[#This Row],[h_Item Description]]="","",INDEX([1]!db[NB PAJAK],MATCH(Table1[[#This Row],[h_Item Description]],[1]!db[kode],0)))</f>
        <v>GEL PEN KENKO 0.28MM MICROTEC</v>
      </c>
      <c r="O134" s="92" t="s">
        <v>323</v>
      </c>
      <c r="P134" s="93">
        <v>39600</v>
      </c>
      <c r="Q134" s="94">
        <v>0.125</v>
      </c>
      <c r="S134" s="93">
        <f>Table1[[#This Row],[h_hargasetelahdiskon]]</f>
        <v>4989600</v>
      </c>
      <c r="T134" s="93" t="s">
        <v>156</v>
      </c>
      <c r="V134" s="95">
        <f>IF(Table1[[#This Row],[Item Description]]="","",IF(Table1[[#This Row],[//]]="",V133,Table1[[#This Row],[//]]))</f>
        <v>134</v>
      </c>
      <c r="W134" s="95">
        <f>IF(Table1[[#This Row],[h_id]]="","",COUNTIF(Table1[h_id],Table1[[#This Row],[h_id]]))</f>
        <v>4</v>
      </c>
      <c r="X134" s="93">
        <f>IF(Table1[Item Description]="","",Table1[[#This Row],[Qty]]*Table1[[#This Row],[Unit Price]])</f>
        <v>5702400</v>
      </c>
      <c r="Y134" s="93">
        <f>IF(Table1[Item Description]="","",Table1[[#This Row],[h_hargasebelumdiskon]]*Table1[[#This Row],[Disc 1]])</f>
        <v>712800</v>
      </c>
      <c r="Z134" s="93">
        <f>IF(Table1[Item Description]="","",Table1[[#This Row],[h_hargasebelumdiskon]]-Table1[[#This Row],[h_diskon]])</f>
        <v>4989600</v>
      </c>
      <c r="AA134" s="93">
        <f>IF(Table1[//]="","",SUMIF(Table1[h_id],Table1[h_id],Table1[h_hargasetelahdiskon]))</f>
        <v>10363500</v>
      </c>
      <c r="AB134" s="93"/>
      <c r="AC134" s="93" t="str">
        <f>Table1[[#This Row],[Item Description]]&amp;Table1[[#This Row],[Unit]]&amp;Table1[[#This Row],[Unit Price]]</f>
        <v>GEL PEN KENKO 0.28MM MICROTECLSN39600</v>
      </c>
    </row>
    <row r="135" spans="1:29" x14ac:dyDescent="0.25">
      <c r="A135" s="95" t="str">
        <f>IF(Table1[No. Invoice :]="","",ROW())</f>
        <v/>
      </c>
      <c r="B135" s="95" t="str">
        <f>IF(Table1[h_Kode Sales :_1]="","",B$1+COUNT(B$2:B134))</f>
        <v/>
      </c>
      <c r="G135" s="95" t="str">
        <f>IF(Table1[[#This Row],[h_No. Invoice :]]="","",CONCATENATE("AM"," ",Table1[[#This Row],[h_No. Invoice :]]))</f>
        <v/>
      </c>
      <c r="H135" s="96" t="str">
        <f>CONCATENATE(UPPER(Table1[[#This Row],[h_Kode Sales :_1]])," ",Table1[[#This Row],[h_Kode Sales :_2]])</f>
        <v xml:space="preserve"> </v>
      </c>
      <c r="I135" s="95" t="str">
        <f>IF(Table1[[#This Row],[h_toko]]="","",INDEX(Table2[e],IF(Table1[[#This Row],[h_toko]]="","",MATCH(Table1[[#This Row],[h_toko]],Table2[a],0)),))</f>
        <v/>
      </c>
      <c r="J135" s="92">
        <v>432</v>
      </c>
      <c r="K135" s="92" t="s">
        <v>320</v>
      </c>
      <c r="L135" s="92">
        <v>3</v>
      </c>
      <c r="M135" s="92" t="s">
        <v>142</v>
      </c>
      <c r="N135" s="95" t="str">
        <f>IF(Table1[[#This Row],[h_Item Description]]="","",INDEX([1]!db[NB PAJAK],MATCH(Table1[[#This Row],[h_Item Description]],[1]!db[kode],0)))</f>
        <v>PENSIL WARNA JOYKO CP-12PB (PANJANG)</v>
      </c>
      <c r="O135" s="92" t="s">
        <v>88</v>
      </c>
      <c r="P135" s="93">
        <v>10600</v>
      </c>
      <c r="Q135" s="94">
        <v>0.125</v>
      </c>
      <c r="S135" s="93">
        <f>Table1[[#This Row],[h_hargasetelahdiskon]]</f>
        <v>4006800</v>
      </c>
      <c r="V135" s="95">
        <f>IF(Table1[[#This Row],[Item Description]]="","",IF(Table1[[#This Row],[//]]="",V134,Table1[[#This Row],[//]]))</f>
        <v>134</v>
      </c>
      <c r="W135" s="95">
        <f>IF(Table1[[#This Row],[h_id]]="","",COUNTIF(Table1[h_id],Table1[[#This Row],[h_id]]))</f>
        <v>4</v>
      </c>
      <c r="X135" s="93">
        <f>IF(Table1[Item Description]="","",Table1[[#This Row],[Qty]]*Table1[[#This Row],[Unit Price]])</f>
        <v>4579200</v>
      </c>
      <c r="Y135" s="93">
        <f>IF(Table1[Item Description]="","",Table1[[#This Row],[h_hargasebelumdiskon]]*Table1[[#This Row],[Disc 1]])</f>
        <v>572400</v>
      </c>
      <c r="Z135" s="93">
        <f>IF(Table1[Item Description]="","",Table1[[#This Row],[h_hargasebelumdiskon]]-Table1[[#This Row],[h_diskon]])</f>
        <v>4006800</v>
      </c>
      <c r="AA135" s="93" t="str">
        <f>IF(Table1[//]="","",SUMIF(Table1[h_id],Table1[h_id],Table1[h_hargasetelahdiskon]))</f>
        <v/>
      </c>
      <c r="AB135" s="93"/>
      <c r="AC135" s="93" t="str">
        <f>Table1[[#This Row],[Item Description]]&amp;Table1[[#This Row],[Unit]]&amp;Table1[[#This Row],[Unit Price]]</f>
        <v>PENSIL WARNA JOYKO CP-12PB (PANJANG)SET10600</v>
      </c>
    </row>
    <row r="136" spans="1:29" x14ac:dyDescent="0.25">
      <c r="A136" s="95" t="str">
        <f>IF(Table1[No. Invoice :]="","",ROW())</f>
        <v/>
      </c>
      <c r="B136" s="95" t="str">
        <f>IF(Table1[h_Kode Sales :_1]="","",B$1+COUNT(B$2:B135))</f>
        <v/>
      </c>
      <c r="G136" s="95" t="str">
        <f>IF(Table1[[#This Row],[h_No. Invoice :]]="","",CONCATENATE("AM"," ",Table1[[#This Row],[h_No. Invoice :]]))</f>
        <v/>
      </c>
      <c r="H136" s="96" t="str">
        <f>CONCATENATE(UPPER(Table1[[#This Row],[h_Kode Sales :_1]])," ",Table1[[#This Row],[h_Kode Sales :_2]])</f>
        <v xml:space="preserve"> </v>
      </c>
      <c r="I136" s="95" t="str">
        <f>IF(Table1[[#This Row],[h_toko]]="","",INDEX(Table2[e],IF(Table1[[#This Row],[h_toko]]="","",MATCH(Table1[[#This Row],[h_toko]],Table2[a],0)),))</f>
        <v/>
      </c>
      <c r="J136" s="92">
        <v>24</v>
      </c>
      <c r="K136" s="92" t="s">
        <v>113</v>
      </c>
      <c r="M136" s="92" t="s">
        <v>322</v>
      </c>
      <c r="N136" s="95" t="str">
        <f>IF(Table1[[#This Row],[h_Item Description]]="","",INDEX([1]!db[NB PAJAK],MATCH(Table1[[#This Row],[h_Item Description]],[1]!db[kode],0)))</f>
        <v>GUNTING JOYKO SC-828</v>
      </c>
      <c r="O136" s="92" t="s">
        <v>324</v>
      </c>
      <c r="P136" s="93">
        <v>52200</v>
      </c>
      <c r="Q136" s="94">
        <v>0.125</v>
      </c>
      <c r="S136" s="93">
        <f>Table1[[#This Row],[h_hargasetelahdiskon]]</f>
        <v>1096200</v>
      </c>
      <c r="V136" s="95">
        <f>IF(Table1[[#This Row],[Item Description]]="","",IF(Table1[[#This Row],[//]]="",V135,Table1[[#This Row],[//]]))</f>
        <v>134</v>
      </c>
      <c r="W136" s="95">
        <f>IF(Table1[[#This Row],[h_id]]="","",COUNTIF(Table1[h_id],Table1[[#This Row],[h_id]]))</f>
        <v>4</v>
      </c>
      <c r="X136" s="93">
        <f>IF(Table1[Item Description]="","",Table1[[#This Row],[Qty]]*Table1[[#This Row],[Unit Price]])</f>
        <v>1252800</v>
      </c>
      <c r="Y136" s="93">
        <f>IF(Table1[Item Description]="","",Table1[[#This Row],[h_hargasebelumdiskon]]*Table1[[#This Row],[Disc 1]])</f>
        <v>156600</v>
      </c>
      <c r="Z136" s="93">
        <f>IF(Table1[Item Description]="","",Table1[[#This Row],[h_hargasebelumdiskon]]-Table1[[#This Row],[h_diskon]])</f>
        <v>1096200</v>
      </c>
      <c r="AA136" s="93" t="str">
        <f>IF(Table1[//]="","",SUMIF(Table1[h_id],Table1[h_id],Table1[h_hargasetelahdiskon]))</f>
        <v/>
      </c>
      <c r="AB136" s="93"/>
      <c r="AC136" s="93" t="str">
        <f>Table1[[#This Row],[Item Description]]&amp;Table1[[#This Row],[Unit]]&amp;Table1[[#This Row],[Unit Price]]</f>
        <v>GUNTING JOYKO SC-828LSN52200</v>
      </c>
    </row>
    <row r="137" spans="1:29" x14ac:dyDescent="0.25">
      <c r="A137" s="95" t="str">
        <f>IF(Table1[No. Invoice :]="","",ROW())</f>
        <v/>
      </c>
      <c r="B137" s="95" t="str">
        <f>IF(Table1[h_Kode Sales :_1]="","",B$1+COUNT(B$2:B136))</f>
        <v/>
      </c>
      <c r="G137" s="95" t="str">
        <f>IF(Table1[[#This Row],[h_No. Invoice :]]="","",CONCATENATE("AM"," ",Table1[[#This Row],[h_No. Invoice :]]))</f>
        <v/>
      </c>
      <c r="H137" s="96" t="str">
        <f>CONCATENATE(UPPER(Table1[[#This Row],[h_Kode Sales :_1]])," ",Table1[[#This Row],[h_Kode Sales :_2]])</f>
        <v xml:space="preserve"> </v>
      </c>
      <c r="I137" s="95" t="str">
        <f>IF(Table1[[#This Row],[h_toko]]="","",INDEX(Table2[e],IF(Table1[[#This Row],[h_toko]]="","",MATCH(Table1[[#This Row],[h_toko]],Table2[a],0)),))</f>
        <v/>
      </c>
      <c r="J137" s="92">
        <v>3</v>
      </c>
      <c r="K137" s="92" t="s">
        <v>113</v>
      </c>
      <c r="M137" s="92" t="s">
        <v>306</v>
      </c>
      <c r="N137" s="95" t="str">
        <f>IF(Table1[[#This Row],[h_Item Description]]="","",INDEX([1]!db[NB PAJAK],MATCH(Table1[[#This Row],[h_Item Description]],[1]!db[kode],0)))</f>
        <v>DATE STAMP JOYKO S-68 (Lunas)</v>
      </c>
      <c r="O137" s="92" t="s">
        <v>94</v>
      </c>
      <c r="P137" s="93">
        <v>103200</v>
      </c>
      <c r="Q137" s="94">
        <v>0.125</v>
      </c>
      <c r="S137" s="93">
        <f>Table1[[#This Row],[h_hargasetelahdiskon]]</f>
        <v>270900</v>
      </c>
      <c r="V137" s="95">
        <f>IF(Table1[[#This Row],[Item Description]]="","",IF(Table1[[#This Row],[//]]="",V136,Table1[[#This Row],[//]]))</f>
        <v>134</v>
      </c>
      <c r="W137" s="95">
        <f>IF(Table1[[#This Row],[h_id]]="","",COUNTIF(Table1[h_id],Table1[[#This Row],[h_id]]))</f>
        <v>4</v>
      </c>
      <c r="X137" s="93">
        <f>IF(Table1[Item Description]="","",Table1[[#This Row],[Qty]]*Table1[[#This Row],[Unit Price]])</f>
        <v>309600</v>
      </c>
      <c r="Y137" s="93">
        <f>IF(Table1[Item Description]="","",Table1[[#This Row],[h_hargasebelumdiskon]]*Table1[[#This Row],[Disc 1]])</f>
        <v>38700</v>
      </c>
      <c r="Z137" s="93">
        <f>IF(Table1[Item Description]="","",Table1[[#This Row],[h_hargasebelumdiskon]]-Table1[[#This Row],[h_diskon]])</f>
        <v>270900</v>
      </c>
      <c r="AA137" s="93" t="str">
        <f>IF(Table1[//]="","",SUMIF(Table1[h_id],Table1[h_id],Table1[h_hargasetelahdiskon]))</f>
        <v/>
      </c>
      <c r="AB137" s="93"/>
      <c r="AC137" s="93" t="str">
        <f>Table1[[#This Row],[Item Description]]&amp;Table1[[#This Row],[Unit]]&amp;Table1[[#This Row],[Unit Price]]</f>
        <v>DATE STAMP JOYKO S-68 (Lunas)LSN103200</v>
      </c>
    </row>
    <row r="138" spans="1:29" x14ac:dyDescent="0.25">
      <c r="A138" s="95" t="str">
        <f>IF(Table1[No. Invoice :]="","",ROW())</f>
        <v/>
      </c>
      <c r="B138" s="95" t="str">
        <f>IF(Table1[h_Kode Sales :_1]="","",B$1+COUNT(B$2:B137))</f>
        <v/>
      </c>
      <c r="G138" s="95" t="str">
        <f>IF(Table1[[#This Row],[h_No. Invoice :]]="","",CONCATENATE("AM"," ",Table1[[#This Row],[h_No. Invoice :]]))</f>
        <v/>
      </c>
      <c r="H138" s="96" t="str">
        <f>CONCATENATE(UPPER(Table1[[#This Row],[h_Kode Sales :_1]])," ",Table1[[#This Row],[h_Kode Sales :_2]])</f>
        <v xml:space="preserve"> </v>
      </c>
      <c r="I138" s="95" t="str">
        <f>IF(Table1[[#This Row],[h_toko]]="","",INDEX(Table2[e],IF(Table1[[#This Row],[h_toko]]="","",MATCH(Table1[[#This Row],[h_toko]],Table2[a],0)),))</f>
        <v/>
      </c>
      <c r="N138" s="95" t="str">
        <f>IF(Table1[[#This Row],[h_Item Description]]="","",INDEX([1]!db[NB PAJAK],MATCH(Table1[[#This Row],[h_Item Description]],[1]!db[kode],0)))</f>
        <v/>
      </c>
      <c r="P138" s="93"/>
      <c r="Q138" s="94"/>
      <c r="S138" s="93" t="str">
        <f>Table1[[#This Row],[h_hargasetelahdiskon]]</f>
        <v/>
      </c>
      <c r="V138" s="95" t="str">
        <f>IF(Table1[[#This Row],[Item Description]]="","",IF(Table1[[#This Row],[//]]="",V137,Table1[[#This Row],[//]]))</f>
        <v/>
      </c>
      <c r="W138" s="95" t="str">
        <f>IF(Table1[[#This Row],[h_id]]="","",COUNTIF(Table1[h_id],Table1[[#This Row],[h_id]]))</f>
        <v/>
      </c>
      <c r="X138" s="93" t="str">
        <f>IF(Table1[Item Description]="","",Table1[[#This Row],[Qty]]*Table1[[#This Row],[Unit Price]])</f>
        <v/>
      </c>
      <c r="Y138" s="93" t="str">
        <f>IF(Table1[Item Description]="","",Table1[[#This Row],[h_hargasebelumdiskon]]*Table1[[#This Row],[Disc 1]])</f>
        <v/>
      </c>
      <c r="Z138" s="93" t="str">
        <f>IF(Table1[Item Description]="","",Table1[[#This Row],[h_hargasebelumdiskon]]-Table1[[#This Row],[h_diskon]])</f>
        <v/>
      </c>
      <c r="AA138" s="93" t="str">
        <f>IF(Table1[//]="","",SUMIF(Table1[h_id],Table1[h_id],Table1[h_hargasetelahdiskon]))</f>
        <v/>
      </c>
      <c r="AB138" s="93"/>
      <c r="AC138" s="93" t="str">
        <f>Table1[[#This Row],[Item Description]]&amp;Table1[[#This Row],[Unit]]&amp;Table1[[#This Row],[Unit Price]]</f>
        <v/>
      </c>
    </row>
    <row r="139" spans="1:29" x14ac:dyDescent="0.25">
      <c r="A139" s="95">
        <f>IF(Table1[No. Invoice :]="","",ROW())</f>
        <v>139</v>
      </c>
      <c r="B139" s="95">
        <f>IF(Table1[h_Kode Sales :_1]="","",B$1+COUNT(B$2:B138))</f>
        <v>23010025</v>
      </c>
      <c r="C139" s="98">
        <v>44940</v>
      </c>
      <c r="D139" s="92" t="s">
        <v>328</v>
      </c>
      <c r="E139" s="97" t="s">
        <v>329</v>
      </c>
      <c r="F139" s="92" t="s">
        <v>330</v>
      </c>
      <c r="G139" s="95" t="str">
        <f>IF(Table1[[#This Row],[h_No. Invoice :]]="","",CONCATENATE("AM"," ",Table1[[#This Row],[h_No. Invoice :]]))</f>
        <v>AM 23010025</v>
      </c>
      <c r="H139" s="96" t="str">
        <f>CONCATENATE(UPPER(Table1[[#This Row],[h_Kode Sales :_1]])," ",Table1[[#This Row],[h_Kode Sales :_2]])</f>
        <v>N 0658</v>
      </c>
      <c r="I139" s="95" t="str">
        <f>IF(Table1[[#This Row],[h_toko]]="","",INDEX(Table2[e],IF(Table1[[#This Row],[h_toko]]="","",MATCH(Table1[[#This Row],[h_toko]],Table2[a],0)),))</f>
        <v>CV TIARA SOLO</v>
      </c>
      <c r="J139" s="92">
        <v>120</v>
      </c>
      <c r="K139" s="92" t="s">
        <v>113</v>
      </c>
      <c r="L139" s="92">
        <v>1</v>
      </c>
      <c r="M139" s="92" t="s">
        <v>449</v>
      </c>
      <c r="N139" s="95" t="str">
        <f>IF(Table1[[#This Row],[h_Item Description]]="","",INDEX([1]!db[NB PAJAK],MATCH(Table1[[#This Row],[h_Item Description]],[1]!db[kode],0)))</f>
        <v>GEL PEN ZHIXIN G-3093 + ISI</v>
      </c>
      <c r="O139" s="92" t="s">
        <v>452</v>
      </c>
      <c r="P139" s="93">
        <v>18000</v>
      </c>
      <c r="Q139" s="94"/>
      <c r="S139" s="93">
        <f>Table1[[#This Row],[h_hargasetelahdiskon]]</f>
        <v>2160000</v>
      </c>
      <c r="T139" s="93" t="s">
        <v>119</v>
      </c>
      <c r="V139" s="95">
        <f>IF(Table1[[#This Row],[Item Description]]="","",IF(Table1[[#This Row],[//]]="",V138,Table1[[#This Row],[//]]))</f>
        <v>139</v>
      </c>
      <c r="W139" s="95">
        <f>IF(Table1[[#This Row],[h_id]]="","",COUNTIF(Table1[h_id],Table1[[#This Row],[h_id]]))</f>
        <v>3</v>
      </c>
      <c r="X139" s="93">
        <f>IF(Table1[Item Description]="","",Table1[[#This Row],[Qty]]*Table1[[#This Row],[Unit Price]])</f>
        <v>2160000</v>
      </c>
      <c r="Y139" s="93">
        <f>IF(Table1[Item Description]="","",Table1[[#This Row],[h_hargasebelumdiskon]]*Table1[[#This Row],[Disc 1]])</f>
        <v>0</v>
      </c>
      <c r="Z139" s="93">
        <f>IF(Table1[Item Description]="","",Table1[[#This Row],[h_hargasebelumdiskon]]-Table1[[#This Row],[h_diskon]])</f>
        <v>2160000</v>
      </c>
      <c r="AA139" s="93">
        <f>IF(Table1[//]="","",SUMIF(Table1[h_id],Table1[h_id],Table1[h_hargasetelahdiskon]))</f>
        <v>6480000</v>
      </c>
      <c r="AB139" s="93"/>
      <c r="AC139" s="93" t="str">
        <f>Table1[[#This Row],[Item Description]]&amp;Table1[[#This Row],[Unit]]&amp;Table1[[#This Row],[Unit Price]]</f>
        <v>GEL PEN ZHIXIN G-3093 + ISILSN18000</v>
      </c>
    </row>
    <row r="140" spans="1:29" x14ac:dyDescent="0.25">
      <c r="A140" s="95" t="str">
        <f>IF(Table1[No. Invoice :]="","",ROW())</f>
        <v/>
      </c>
      <c r="B140" s="95" t="str">
        <f>IF(Table1[h_Kode Sales :_1]="","",B$1+COUNT(B$2:B139))</f>
        <v/>
      </c>
      <c r="G140" s="95" t="str">
        <f>IF(Table1[[#This Row],[h_No. Invoice :]]="","",CONCATENATE("AM"," ",Table1[[#This Row],[h_No. Invoice :]]))</f>
        <v/>
      </c>
      <c r="H140" s="96" t="str">
        <f>CONCATENATE(UPPER(Table1[[#This Row],[h_Kode Sales :_1]])," ",Table1[[#This Row],[h_Kode Sales :_2]])</f>
        <v xml:space="preserve"> </v>
      </c>
      <c r="I140" s="95" t="str">
        <f>IF(Table1[[#This Row],[h_toko]]="","",INDEX(Table2[e],IF(Table1[[#This Row],[h_toko]]="","",MATCH(Table1[[#This Row],[h_toko]],Table2[a],0)),))</f>
        <v/>
      </c>
      <c r="J140" s="92">
        <v>120</v>
      </c>
      <c r="K140" s="92" t="s">
        <v>113</v>
      </c>
      <c r="L140" s="92">
        <v>1</v>
      </c>
      <c r="M140" s="92" t="s">
        <v>450</v>
      </c>
      <c r="N140" s="95" t="str">
        <f>IF(Table1[[#This Row],[h_Item Description]]="","",INDEX([1]!db[NB PAJAK],MATCH(Table1[[#This Row],[h_Item Description]],[1]!db[kode],0)))</f>
        <v>GEL PEN ZHIXIN G-3112 + ISI</v>
      </c>
      <c r="O140" s="92" t="s">
        <v>453</v>
      </c>
      <c r="P140" s="93">
        <v>18000</v>
      </c>
      <c r="Q140" s="94"/>
      <c r="S140" s="93">
        <f>Table1[[#This Row],[h_hargasetelahdiskon]]</f>
        <v>2160000</v>
      </c>
      <c r="V140" s="95">
        <f>IF(Table1[[#This Row],[Item Description]]="","",IF(Table1[[#This Row],[//]]="",V139,Table1[[#This Row],[//]]))</f>
        <v>139</v>
      </c>
      <c r="W140" s="95">
        <f>IF(Table1[[#This Row],[h_id]]="","",COUNTIF(Table1[h_id],Table1[[#This Row],[h_id]]))</f>
        <v>3</v>
      </c>
      <c r="X140" s="93">
        <f>IF(Table1[Item Description]="","",Table1[[#This Row],[Qty]]*Table1[[#This Row],[Unit Price]])</f>
        <v>2160000</v>
      </c>
      <c r="Y140" s="93">
        <f>IF(Table1[Item Description]="","",Table1[[#This Row],[h_hargasebelumdiskon]]*Table1[[#This Row],[Disc 1]])</f>
        <v>0</v>
      </c>
      <c r="Z140" s="93">
        <f>IF(Table1[Item Description]="","",Table1[[#This Row],[h_hargasebelumdiskon]]-Table1[[#This Row],[h_diskon]])</f>
        <v>2160000</v>
      </c>
      <c r="AA140" s="93" t="str">
        <f>IF(Table1[//]="","",SUMIF(Table1[h_id],Table1[h_id],Table1[h_hargasetelahdiskon]))</f>
        <v/>
      </c>
      <c r="AB140" s="93"/>
      <c r="AC140" s="93" t="str">
        <f>Table1[[#This Row],[Item Description]]&amp;Table1[[#This Row],[Unit]]&amp;Table1[[#This Row],[Unit Price]]</f>
        <v>GEL PEN ZHIXIN G-3112 + ISILSN18000</v>
      </c>
    </row>
    <row r="141" spans="1:29" x14ac:dyDescent="0.25">
      <c r="A141" s="95" t="str">
        <f>IF(Table1[No. Invoice :]="","",ROW())</f>
        <v/>
      </c>
      <c r="B141" s="95" t="str">
        <f>IF(Table1[h_Kode Sales :_1]="","",B$1+COUNT(B$2:B140))</f>
        <v/>
      </c>
      <c r="G141" s="95" t="str">
        <f>IF(Table1[[#This Row],[h_No. Invoice :]]="","",CONCATENATE("AM"," ",Table1[[#This Row],[h_No. Invoice :]]))</f>
        <v/>
      </c>
      <c r="H141" s="96" t="str">
        <f>CONCATENATE(UPPER(Table1[[#This Row],[h_Kode Sales :_1]])," ",Table1[[#This Row],[h_Kode Sales :_2]])</f>
        <v xml:space="preserve"> </v>
      </c>
      <c r="I141" s="95" t="str">
        <f>IF(Table1[[#This Row],[h_toko]]="","",INDEX(Table2[e],IF(Table1[[#This Row],[h_toko]]="","",MATCH(Table1[[#This Row],[h_toko]],Table2[a],0)),))</f>
        <v/>
      </c>
      <c r="J141" s="92">
        <v>120</v>
      </c>
      <c r="K141" s="92" t="s">
        <v>113</v>
      </c>
      <c r="L141" s="92">
        <v>1</v>
      </c>
      <c r="M141" s="92" t="s">
        <v>451</v>
      </c>
      <c r="N141" s="95" t="str">
        <f>IF(Table1[[#This Row],[h_Item Description]]="","",INDEX([1]!db[NB PAJAK],MATCH(Table1[[#This Row],[h_Item Description]],[1]!db[kode],0)))</f>
        <v>GEL PEN ZHIXIN G-3103 + ISI</v>
      </c>
      <c r="O141" s="92" t="s">
        <v>454</v>
      </c>
      <c r="P141" s="93">
        <v>18000</v>
      </c>
      <c r="Q141" s="94"/>
      <c r="S141" s="93">
        <f>Table1[[#This Row],[h_hargasetelahdiskon]]</f>
        <v>2160000</v>
      </c>
      <c r="V141" s="95">
        <f>IF(Table1[[#This Row],[Item Description]]="","",IF(Table1[[#This Row],[//]]="",V140,Table1[[#This Row],[//]]))</f>
        <v>139</v>
      </c>
      <c r="W141" s="95">
        <f>IF(Table1[[#This Row],[h_id]]="","",COUNTIF(Table1[h_id],Table1[[#This Row],[h_id]]))</f>
        <v>3</v>
      </c>
      <c r="X141" s="93">
        <f>IF(Table1[Item Description]="","",Table1[[#This Row],[Qty]]*Table1[[#This Row],[Unit Price]])</f>
        <v>2160000</v>
      </c>
      <c r="Y141" s="93">
        <f>IF(Table1[Item Description]="","",Table1[[#This Row],[h_hargasebelumdiskon]]*Table1[[#This Row],[Disc 1]])</f>
        <v>0</v>
      </c>
      <c r="Z141" s="93">
        <f>IF(Table1[Item Description]="","",Table1[[#This Row],[h_hargasebelumdiskon]]-Table1[[#This Row],[h_diskon]])</f>
        <v>2160000</v>
      </c>
      <c r="AA141" s="93" t="str">
        <f>IF(Table1[//]="","",SUMIF(Table1[h_id],Table1[h_id],Table1[h_hargasetelahdiskon]))</f>
        <v/>
      </c>
      <c r="AB141" s="93"/>
      <c r="AC141" s="93" t="str">
        <f>Table1[[#This Row],[Item Description]]&amp;Table1[[#This Row],[Unit]]&amp;Table1[[#This Row],[Unit Price]]</f>
        <v>GEL PEN ZHIXIN G-3103 + ISILSN18000</v>
      </c>
    </row>
    <row r="142" spans="1:29" x14ac:dyDescent="0.25">
      <c r="A142" s="95" t="str">
        <f>IF(Table1[No. Invoice :]="","",ROW())</f>
        <v/>
      </c>
      <c r="B142" s="95" t="str">
        <f>IF(Table1[h_Kode Sales :_1]="","",B$1+COUNT(B$2:B141))</f>
        <v/>
      </c>
      <c r="G142" s="95" t="str">
        <f>IF(Table1[[#This Row],[h_No. Invoice :]]="","",CONCATENATE("AM"," ",Table1[[#This Row],[h_No. Invoice :]]))</f>
        <v/>
      </c>
      <c r="H142" s="96" t="str">
        <f>CONCATENATE(UPPER(Table1[[#This Row],[h_Kode Sales :_1]])," ",Table1[[#This Row],[h_Kode Sales :_2]])</f>
        <v xml:space="preserve"> </v>
      </c>
      <c r="I142" s="95" t="str">
        <f>IF(Table1[[#This Row],[h_toko]]="","",INDEX(Table2[e],IF(Table1[[#This Row],[h_toko]]="","",MATCH(Table1[[#This Row],[h_toko]],Table2[a],0)),))</f>
        <v/>
      </c>
      <c r="N142" s="95" t="str">
        <f>IF(Table1[[#This Row],[h_Item Description]]="","",INDEX([1]!db[NB PAJAK],MATCH(Table1[[#This Row],[h_Item Description]],[1]!db[kode],0)))</f>
        <v/>
      </c>
      <c r="P142" s="93"/>
      <c r="Q142" s="94"/>
      <c r="S142" s="93" t="str">
        <f>Table1[[#This Row],[h_hargasetelahdiskon]]</f>
        <v/>
      </c>
      <c r="V142" s="95" t="str">
        <f>IF(Table1[[#This Row],[Item Description]]="","",IF(Table1[[#This Row],[//]]="",V141,Table1[[#This Row],[//]]))</f>
        <v/>
      </c>
      <c r="W142" s="95" t="str">
        <f>IF(Table1[[#This Row],[h_id]]="","",COUNTIF(Table1[h_id],Table1[[#This Row],[h_id]]))</f>
        <v/>
      </c>
      <c r="X142" s="93" t="str">
        <f>IF(Table1[Item Description]="","",Table1[[#This Row],[Qty]]*Table1[[#This Row],[Unit Price]])</f>
        <v/>
      </c>
      <c r="Y142" s="93" t="str">
        <f>IF(Table1[Item Description]="","",Table1[[#This Row],[h_hargasebelumdiskon]]*Table1[[#This Row],[Disc 1]])</f>
        <v/>
      </c>
      <c r="Z142" s="93" t="str">
        <f>IF(Table1[Item Description]="","",Table1[[#This Row],[h_hargasebelumdiskon]]-Table1[[#This Row],[h_diskon]])</f>
        <v/>
      </c>
      <c r="AA142" s="93" t="str">
        <f>IF(Table1[//]="","",SUMIF(Table1[h_id],Table1[h_id],Table1[h_hargasetelahdiskon]))</f>
        <v/>
      </c>
      <c r="AB142" s="93"/>
      <c r="AC142" s="93" t="str">
        <f>Table1[[#This Row],[Item Description]]&amp;Table1[[#This Row],[Unit]]&amp;Table1[[#This Row],[Unit Price]]</f>
        <v/>
      </c>
    </row>
    <row r="143" spans="1:29" x14ac:dyDescent="0.25">
      <c r="A143" s="95">
        <f>IF(Table1[No. Invoice :]="","",ROW())</f>
        <v>143</v>
      </c>
      <c r="B143" s="95">
        <f>IF(Table1[h_Kode Sales :_1]="","",B$1+COUNT(B$2:B142))</f>
        <v>23010026</v>
      </c>
      <c r="C143" s="98">
        <v>44940</v>
      </c>
      <c r="D143" s="92" t="s">
        <v>109</v>
      </c>
      <c r="E143" s="97" t="s">
        <v>333</v>
      </c>
      <c r="F143" s="92" t="s">
        <v>124</v>
      </c>
      <c r="G143" s="95" t="str">
        <f>IF(Table1[[#This Row],[h_No. Invoice :]]="","",CONCATENATE("AM"," ",Table1[[#This Row],[h_No. Invoice :]]))</f>
        <v>AM 23010026</v>
      </c>
      <c r="H143" s="96" t="str">
        <f>CONCATENATE(UPPER(Table1[[#This Row],[h_Kode Sales :_1]])," ",Table1[[#This Row],[h_Kode Sales :_2]])</f>
        <v>KO 0660</v>
      </c>
      <c r="I143" s="95" t="str">
        <f>IF(Table1[[#This Row],[h_toko]]="","",INDEX(Table2[e],IF(Table1[[#This Row],[h_toko]]="","",MATCH(Table1[[#This Row],[h_toko]],Table2[a],0)),))</f>
        <v>CV PELITA JAYA (ANUGERAH SEJAHTERA) PURWOKERTO</v>
      </c>
      <c r="J143" s="92">
        <v>200</v>
      </c>
      <c r="K143" s="92" t="s">
        <v>163</v>
      </c>
      <c r="L143" s="92">
        <v>1</v>
      </c>
      <c r="M143" s="92" t="s">
        <v>229</v>
      </c>
      <c r="N143" s="95" t="e">
        <f>IF(Table1[[#This Row],[h_Item Description]]="","",INDEX([1]!db[NB PAJAK],MATCH(Table1[[#This Row],[h_Item Description]],[1]!db[kode],0)))</f>
        <v>#N/A</v>
      </c>
      <c r="O143" s="92" t="s">
        <v>233</v>
      </c>
      <c r="P143" s="93">
        <v>4200</v>
      </c>
      <c r="Q143" s="94">
        <v>0.13500000000000001</v>
      </c>
      <c r="S143" s="93">
        <f>Table1[[#This Row],[h_hargasetelahdiskon]]</f>
        <v>726600</v>
      </c>
      <c r="T143" s="93" t="s">
        <v>156</v>
      </c>
      <c r="V143" s="95">
        <f>IF(Table1[[#This Row],[Item Description]]="","",IF(Table1[[#This Row],[//]]="",V142,Table1[[#This Row],[//]]))</f>
        <v>143</v>
      </c>
      <c r="W143" s="95">
        <f>IF(Table1[[#This Row],[h_id]]="","",COUNTIF(Table1[h_id],Table1[[#This Row],[h_id]]))</f>
        <v>1</v>
      </c>
      <c r="X143" s="93">
        <f>IF(Table1[Item Description]="","",Table1[[#This Row],[Qty]]*Table1[[#This Row],[Unit Price]])</f>
        <v>840000</v>
      </c>
      <c r="Y143" s="93">
        <f>IF(Table1[Item Description]="","",Table1[[#This Row],[h_hargasebelumdiskon]]*Table1[[#This Row],[Disc 1]])</f>
        <v>113400.00000000001</v>
      </c>
      <c r="Z143" s="93">
        <f>IF(Table1[Item Description]="","",Table1[[#This Row],[h_hargasebelumdiskon]]-Table1[[#This Row],[h_diskon]])</f>
        <v>726600</v>
      </c>
      <c r="AA143" s="93">
        <f>IF(Table1[//]="","",SUMIF(Table1[h_id],Table1[h_id],Table1[h_hargasetelahdiskon]))</f>
        <v>726600</v>
      </c>
      <c r="AB143" s="93"/>
      <c r="AC143" s="93" t="str">
        <f>Table1[[#This Row],[Item Description]]&amp;Table1[[#This Row],[Unit]]&amp;Table1[[#This Row],[Unit Price]]</f>
        <v>ISI STAPLER (STAPLES) KENKO 1210 PREMIUM (23/10)BOX4200</v>
      </c>
    </row>
    <row r="144" spans="1:29" x14ac:dyDescent="0.25">
      <c r="A144" s="95" t="str">
        <f>IF(Table1[No. Invoice :]="","",ROW())</f>
        <v/>
      </c>
      <c r="B144" s="95" t="str">
        <f>IF(Table1[h_Kode Sales :_1]="","",B$1+COUNT(B$2:B143))</f>
        <v/>
      </c>
      <c r="G144" s="95" t="str">
        <f>IF(Table1[[#This Row],[h_No. Invoice :]]="","",CONCATENATE("AM"," ",Table1[[#This Row],[h_No. Invoice :]]))</f>
        <v/>
      </c>
      <c r="H144" s="96" t="str">
        <f>CONCATENATE(UPPER(Table1[[#This Row],[h_Kode Sales :_1]])," ",Table1[[#This Row],[h_Kode Sales :_2]])</f>
        <v xml:space="preserve"> </v>
      </c>
      <c r="I144" s="95" t="str">
        <f>IF(Table1[[#This Row],[h_toko]]="","",INDEX(Table2[e],IF(Table1[[#This Row],[h_toko]]="","",MATCH(Table1[[#This Row],[h_toko]],Table2[a],0)),))</f>
        <v/>
      </c>
      <c r="N144" s="95" t="str">
        <f>IF(Table1[[#This Row],[h_Item Description]]="","",INDEX([1]!db[NB PAJAK],MATCH(Table1[[#This Row],[h_Item Description]],[1]!db[kode],0)))</f>
        <v/>
      </c>
      <c r="P144" s="93"/>
      <c r="Q144" s="94"/>
      <c r="S144" s="93" t="str">
        <f>Table1[[#This Row],[h_hargasetelahdiskon]]</f>
        <v/>
      </c>
      <c r="V144" s="95" t="str">
        <f>IF(Table1[[#This Row],[Item Description]]="","",IF(Table1[[#This Row],[//]]="",V143,Table1[[#This Row],[//]]))</f>
        <v/>
      </c>
      <c r="W144" s="95" t="str">
        <f>IF(Table1[[#This Row],[h_id]]="","",COUNTIF(Table1[h_id],Table1[[#This Row],[h_id]]))</f>
        <v/>
      </c>
      <c r="X144" s="93" t="str">
        <f>IF(Table1[Item Description]="","",Table1[[#This Row],[Qty]]*Table1[[#This Row],[Unit Price]])</f>
        <v/>
      </c>
      <c r="Y144" s="93" t="str">
        <f>IF(Table1[Item Description]="","",Table1[[#This Row],[h_hargasebelumdiskon]]*Table1[[#This Row],[Disc 1]])</f>
        <v/>
      </c>
      <c r="Z144" s="93" t="str">
        <f>IF(Table1[Item Description]="","",Table1[[#This Row],[h_hargasebelumdiskon]]-Table1[[#This Row],[h_diskon]])</f>
        <v/>
      </c>
      <c r="AA144" s="93" t="str">
        <f>IF(Table1[//]="","",SUMIF(Table1[h_id],Table1[h_id],Table1[h_hargasetelahdiskon]))</f>
        <v/>
      </c>
      <c r="AB144" s="93"/>
      <c r="AC144" s="93" t="str">
        <f>Table1[[#This Row],[Item Description]]&amp;Table1[[#This Row],[Unit]]&amp;Table1[[#This Row],[Unit Price]]</f>
        <v/>
      </c>
    </row>
    <row r="145" spans="1:29" x14ac:dyDescent="0.25">
      <c r="A145" s="95">
        <f>IF(Table1[No. Invoice :]="","",ROW())</f>
        <v>145</v>
      </c>
      <c r="B145" s="95">
        <f>IF(Table1[h_Kode Sales :_1]="","",B$1+COUNT(B$2:B144))</f>
        <v>23010027</v>
      </c>
      <c r="C145" s="98">
        <v>44939</v>
      </c>
      <c r="D145" s="92" t="s">
        <v>176</v>
      </c>
      <c r="E145" s="97" t="s">
        <v>334</v>
      </c>
      <c r="F145" s="92" t="s">
        <v>263</v>
      </c>
      <c r="G145" s="95" t="str">
        <f>IF(Table1[[#This Row],[h_No. Invoice :]]="","",CONCATENATE("AM"," ",Table1[[#This Row],[h_No. Invoice :]]))</f>
        <v>AM 23010027</v>
      </c>
      <c r="H145" s="96" t="str">
        <f>CONCATENATE(UPPER(Table1[[#This Row],[h_Kode Sales :_1]])," ",Table1[[#This Row],[h_Kode Sales :_2]])</f>
        <v>G 0637</v>
      </c>
      <c r="I145" s="95" t="str">
        <f>IF(Table1[[#This Row],[h_toko]]="","",INDEX(Table2[e],IF(Table1[[#This Row],[h_toko]]="","",MATCH(Table1[[#This Row],[h_toko]],Table2[a],0)),))</f>
        <v>CV UTAMA PUTRA TULUNG AGUNG</v>
      </c>
      <c r="J145" s="92">
        <v>72</v>
      </c>
      <c r="K145" s="92" t="s">
        <v>113</v>
      </c>
      <c r="M145" s="92" t="s">
        <v>335</v>
      </c>
      <c r="N145" s="95" t="str">
        <f>IF(Table1[[#This Row],[h_Item Description]]="","",INDEX([1]!db[NB PAJAK],MATCH(Table1[[#This Row],[h_Item Description]],[1]!db[kode],0)))</f>
        <v>GEL PEN KENKO SAHARA SNACK (HITAM)</v>
      </c>
      <c r="O145" s="92" t="s">
        <v>336</v>
      </c>
      <c r="P145" s="93">
        <v>39000</v>
      </c>
      <c r="Q145" s="94">
        <v>0.125</v>
      </c>
      <c r="S145" s="93">
        <f>Table1[[#This Row],[h_hargasetelahdiskon]]</f>
        <v>2457000</v>
      </c>
      <c r="T145" s="93" t="s">
        <v>119</v>
      </c>
      <c r="V145" s="95">
        <f>IF(Table1[[#This Row],[Item Description]]="","",IF(Table1[[#This Row],[//]]="",V144,Table1[[#This Row],[//]]))</f>
        <v>145</v>
      </c>
      <c r="W145" s="95">
        <f>IF(Table1[[#This Row],[h_id]]="","",COUNTIF(Table1[h_id],Table1[[#This Row],[h_id]]))</f>
        <v>1</v>
      </c>
      <c r="X145" s="93">
        <f>IF(Table1[Item Description]="","",Table1[[#This Row],[Qty]]*Table1[[#This Row],[Unit Price]])</f>
        <v>2808000</v>
      </c>
      <c r="Y145" s="93">
        <f>IF(Table1[Item Description]="","",Table1[[#This Row],[h_hargasebelumdiskon]]*Table1[[#This Row],[Disc 1]])</f>
        <v>351000</v>
      </c>
      <c r="Z145" s="93">
        <f>IF(Table1[Item Description]="","",Table1[[#This Row],[h_hargasebelumdiskon]]-Table1[[#This Row],[h_diskon]])</f>
        <v>2457000</v>
      </c>
      <c r="AA145" s="93">
        <f>IF(Table1[//]="","",SUMIF(Table1[h_id],Table1[h_id],Table1[h_hargasetelahdiskon]))</f>
        <v>2457000</v>
      </c>
      <c r="AB145" s="93"/>
      <c r="AC145" s="93" t="str">
        <f>Table1[[#This Row],[Item Description]]&amp;Table1[[#This Row],[Unit]]&amp;Table1[[#This Row],[Unit Price]]</f>
        <v>GEL PEN KENKO SAHARA SNACK (HITAM)LSN39000</v>
      </c>
    </row>
    <row r="146" spans="1:29" x14ac:dyDescent="0.25">
      <c r="A146" s="95" t="str">
        <f>IF(Table1[No. Invoice :]="","",ROW())</f>
        <v/>
      </c>
      <c r="B146" s="95" t="str">
        <f>IF(Table1[h_Kode Sales :_1]="","",B$1+COUNT(B$2:B145))</f>
        <v/>
      </c>
      <c r="G146" s="95" t="str">
        <f>IF(Table1[[#This Row],[h_No. Invoice :]]="","",CONCATENATE("AM"," ",Table1[[#This Row],[h_No. Invoice :]]))</f>
        <v/>
      </c>
      <c r="H146" s="96" t="str">
        <f>CONCATENATE(UPPER(Table1[[#This Row],[h_Kode Sales :_1]])," ",Table1[[#This Row],[h_Kode Sales :_2]])</f>
        <v xml:space="preserve"> </v>
      </c>
      <c r="I146" s="95" t="str">
        <f>IF(Table1[[#This Row],[h_toko]]="","",INDEX(Table2[e],IF(Table1[[#This Row],[h_toko]]="","",MATCH(Table1[[#This Row],[h_toko]],Table2[a],0)),))</f>
        <v/>
      </c>
      <c r="N146" s="95" t="str">
        <f>IF(Table1[[#This Row],[h_Item Description]]="","",INDEX([1]!db[NB PAJAK],MATCH(Table1[[#This Row],[h_Item Description]],[1]!db[kode],0)))</f>
        <v/>
      </c>
      <c r="P146" s="93"/>
      <c r="Q146" s="94"/>
      <c r="S146" s="93" t="str">
        <f>Table1[[#This Row],[h_hargasetelahdiskon]]</f>
        <v/>
      </c>
      <c r="V146" s="95" t="str">
        <f>IF(Table1[[#This Row],[Item Description]]="","",IF(Table1[[#This Row],[//]]="",V145,Table1[[#This Row],[//]]))</f>
        <v/>
      </c>
      <c r="W146" s="95" t="str">
        <f>IF(Table1[[#This Row],[h_id]]="","",COUNTIF(Table1[h_id],Table1[[#This Row],[h_id]]))</f>
        <v/>
      </c>
      <c r="X146" s="93" t="str">
        <f>IF(Table1[Item Description]="","",Table1[[#This Row],[Qty]]*Table1[[#This Row],[Unit Price]])</f>
        <v/>
      </c>
      <c r="Y146" s="93" t="str">
        <f>IF(Table1[Item Description]="","",Table1[[#This Row],[h_hargasebelumdiskon]]*Table1[[#This Row],[Disc 1]])</f>
        <v/>
      </c>
      <c r="Z146" s="93" t="str">
        <f>IF(Table1[Item Description]="","",Table1[[#This Row],[h_hargasebelumdiskon]]-Table1[[#This Row],[h_diskon]])</f>
        <v/>
      </c>
      <c r="AA146" s="93" t="str">
        <f>IF(Table1[//]="","",SUMIF(Table1[h_id],Table1[h_id],Table1[h_hargasetelahdiskon]))</f>
        <v/>
      </c>
      <c r="AB146" s="93"/>
      <c r="AC146" s="93" t="str">
        <f>Table1[[#This Row],[Item Description]]&amp;Table1[[#This Row],[Unit]]&amp;Table1[[#This Row],[Unit Price]]</f>
        <v/>
      </c>
    </row>
    <row r="147" spans="1:29" x14ac:dyDescent="0.25">
      <c r="A147" s="95">
        <f>IF(Table1[No. Invoice :]="","",ROW())</f>
        <v>147</v>
      </c>
      <c r="B147" s="95">
        <f>IF(Table1[h_Kode Sales :_1]="","",B$1+COUNT(B$2:B146))</f>
        <v>23010028</v>
      </c>
      <c r="C147" s="98">
        <v>44943</v>
      </c>
      <c r="D147" s="92" t="s">
        <v>271</v>
      </c>
      <c r="E147" s="97" t="s">
        <v>440</v>
      </c>
      <c r="F147" s="92" t="s">
        <v>266</v>
      </c>
      <c r="G147" s="95" t="str">
        <f>IF(Table1[[#This Row],[h_No. Invoice :]]="","",CONCATENATE("AM"," ",Table1[[#This Row],[h_No. Invoice :]]))</f>
        <v>AM 23010028</v>
      </c>
      <c r="H147" s="96" t="str">
        <f>CONCATENATE(UPPER(Table1[[#This Row],[h_Kode Sales :_1]])," ",Table1[[#This Row],[h_Kode Sales :_2]])</f>
        <v>G 0672</v>
      </c>
      <c r="I147" s="95" t="str">
        <f>IF(Table1[[#This Row],[h_toko]]="","",INDEX(Table2[e],IF(Table1[[#This Row],[h_toko]]="","",MATCH(Table1[[#This Row],[h_toko]],Table2[a],0)),))</f>
        <v>LILY JULIAWATI (REJO AGUNG) JOMBANG</v>
      </c>
      <c r="J147" s="92">
        <v>24</v>
      </c>
      <c r="K147" s="92" t="s">
        <v>113</v>
      </c>
      <c r="L147" s="92">
        <v>1</v>
      </c>
      <c r="M147" s="92" t="s">
        <v>441</v>
      </c>
      <c r="N147" s="95" t="e">
        <f>IF(Table1[[#This Row],[h_Item Description]]="","",INDEX([1]!db[NB PAJAK],MATCH(Table1[[#This Row],[h_Item Description]],[1]!db[kode],0)))</f>
        <v>#N/A</v>
      </c>
      <c r="O147" s="92" t="s">
        <v>185</v>
      </c>
      <c r="P147" s="93">
        <v>62400</v>
      </c>
      <c r="Q147" s="94">
        <v>0.125</v>
      </c>
      <c r="S147" s="93">
        <f>Table1[[#This Row],[h_hargasetelahdiskon]]</f>
        <v>1310400</v>
      </c>
      <c r="T147" s="93" t="s">
        <v>119</v>
      </c>
      <c r="V147" s="95">
        <f>IF(Table1[[#This Row],[Item Description]]="","",IF(Table1[[#This Row],[//]]="",V146,Table1[[#This Row],[//]]))</f>
        <v>147</v>
      </c>
      <c r="W147" s="95">
        <f>IF(Table1[[#This Row],[h_id]]="","",COUNTIF(Table1[h_id],Table1[[#This Row],[h_id]]))</f>
        <v>3</v>
      </c>
      <c r="X147" s="93">
        <f>IF(Table1[Item Description]="","",Table1[[#This Row],[Qty]]*Table1[[#This Row],[Unit Price]])</f>
        <v>1497600</v>
      </c>
      <c r="Y147" s="93">
        <f>IF(Table1[Item Description]="","",Table1[[#This Row],[h_hargasebelumdiskon]]*Table1[[#This Row],[Disc 1]])</f>
        <v>187200</v>
      </c>
      <c r="Z147" s="93">
        <f>IF(Table1[Item Description]="","",Table1[[#This Row],[h_hargasebelumdiskon]]-Table1[[#This Row],[h_diskon]])</f>
        <v>1310400</v>
      </c>
      <c r="AA147" s="93">
        <f>IF(Table1[//]="","",SUMIF(Table1[h_id],Table1[h_id],Table1[h_hargasetelahdiskon]))</f>
        <v>4882850</v>
      </c>
      <c r="AB147" s="93"/>
      <c r="AC147" s="93" t="str">
        <f>Table1[[#This Row],[Item Description]]&amp;Table1[[#This Row],[Unit]]&amp;Table1[[#This Row],[Unit Price]]</f>
        <v>PENCIL CASE KENKO PC-0719 FANCYLSN62400</v>
      </c>
    </row>
    <row r="148" spans="1:29" x14ac:dyDescent="0.25">
      <c r="A148" s="95" t="str">
        <f>IF(Table1[No. Invoice :]="","",ROW())</f>
        <v/>
      </c>
      <c r="B148" s="95" t="str">
        <f>IF(Table1[h_Kode Sales :_1]="","",B$1+COUNT(B$2:B147))</f>
        <v/>
      </c>
      <c r="G148" s="95" t="str">
        <f>IF(Table1[[#This Row],[h_No. Invoice :]]="","",CONCATENATE("AM"," ",Table1[[#This Row],[h_No. Invoice :]]))</f>
        <v/>
      </c>
      <c r="H148" s="96" t="str">
        <f>CONCATENATE(UPPER(Table1[[#This Row],[h_Kode Sales :_1]])," ",Table1[[#This Row],[h_Kode Sales :_2]])</f>
        <v xml:space="preserve"> </v>
      </c>
      <c r="I148" s="95" t="str">
        <f>IF(Table1[[#This Row],[h_toko]]="","",INDEX(Table2[e],IF(Table1[[#This Row],[h_toko]]="","",MATCH(Table1[[#This Row],[h_toko]],Table2[a],0)),))</f>
        <v/>
      </c>
      <c r="J148" s="92">
        <v>18</v>
      </c>
      <c r="K148" s="92" t="s">
        <v>113</v>
      </c>
      <c r="L148" s="92">
        <v>1</v>
      </c>
      <c r="M148" s="92" t="s">
        <v>442</v>
      </c>
      <c r="N148" s="95" t="e">
        <f>IF(Table1[[#This Row],[h_Item Description]]="","",INDEX([1]!db[NB PAJAK],MATCH(Table1[[#This Row],[h_Item Description]],[1]!db[kode],0)))</f>
        <v>#N/A</v>
      </c>
      <c r="O148" s="92" t="s">
        <v>443</v>
      </c>
      <c r="P148" s="93">
        <v>69600</v>
      </c>
      <c r="Q148" s="94">
        <v>0.125</v>
      </c>
      <c r="S148" s="93">
        <f>Table1[[#This Row],[h_hargasetelahdiskon]]</f>
        <v>1096200</v>
      </c>
      <c r="V148" s="95">
        <f>IF(Table1[[#This Row],[Item Description]]="","",IF(Table1[[#This Row],[//]]="",V147,Table1[[#This Row],[//]]))</f>
        <v>147</v>
      </c>
      <c r="W148" s="95">
        <f>IF(Table1[[#This Row],[h_id]]="","",COUNTIF(Table1[h_id],Table1[[#This Row],[h_id]]))</f>
        <v>3</v>
      </c>
      <c r="X148" s="93">
        <f>IF(Table1[Item Description]="","",Table1[[#This Row],[Qty]]*Table1[[#This Row],[Unit Price]])</f>
        <v>1252800</v>
      </c>
      <c r="Y148" s="93">
        <f>IF(Table1[Item Description]="","",Table1[[#This Row],[h_hargasebelumdiskon]]*Table1[[#This Row],[Disc 1]])</f>
        <v>156600</v>
      </c>
      <c r="Z148" s="93">
        <f>IF(Table1[Item Description]="","",Table1[[#This Row],[h_hargasebelumdiskon]]-Table1[[#This Row],[h_diskon]])</f>
        <v>1096200</v>
      </c>
      <c r="AA148" s="93" t="str">
        <f>IF(Table1[//]="","",SUMIF(Table1[h_id],Table1[h_id],Table1[h_hargasetelahdiskon]))</f>
        <v/>
      </c>
      <c r="AB148" s="93"/>
      <c r="AC148" s="93" t="str">
        <f>Table1[[#This Row],[Item Description]]&amp;Table1[[#This Row],[Unit]]&amp;Table1[[#This Row],[Unit Price]]</f>
        <v>STAMP PAD JOYKO NO. 1LSN69600</v>
      </c>
    </row>
    <row r="149" spans="1:29" x14ac:dyDescent="0.25">
      <c r="A149" s="95" t="str">
        <f>IF(Table1[No. Invoice :]="","",ROW())</f>
        <v/>
      </c>
      <c r="B149" s="95" t="str">
        <f>IF(Table1[h_Kode Sales :_1]="","",B$1+COUNT(B$2:B148))</f>
        <v/>
      </c>
      <c r="G149" s="95" t="str">
        <f>IF(Table1[[#This Row],[h_No. Invoice :]]="","",CONCATENATE("AM"," ",Table1[[#This Row],[h_No. Invoice :]]))</f>
        <v/>
      </c>
      <c r="H149" s="96" t="str">
        <f>CONCATENATE(UPPER(Table1[[#This Row],[h_Kode Sales :_1]])," ",Table1[[#This Row],[h_Kode Sales :_2]])</f>
        <v xml:space="preserve"> </v>
      </c>
      <c r="I149" s="95" t="str">
        <f>IF(Table1[[#This Row],[h_toko]]="","",INDEX(Table2[e],IF(Table1[[#This Row],[h_toko]]="","",MATCH(Table1[[#This Row],[h_toko]],Table2[a],0)),))</f>
        <v/>
      </c>
      <c r="J149" s="92">
        <v>100</v>
      </c>
      <c r="K149" s="92" t="s">
        <v>163</v>
      </c>
      <c r="L149" s="92">
        <v>2</v>
      </c>
      <c r="M149" s="92" t="s">
        <v>241</v>
      </c>
      <c r="N149" s="95" t="str">
        <f>IF(Table1[[#This Row],[h_Item Description]]="","",INDEX([1]!db[NB PAJAK],MATCH(Table1[[#This Row],[h_Item Description]],[1]!db[kode],0)))</f>
        <v>STIP / PENGHAPUS JOYKO 526-B40BL HITAM</v>
      </c>
      <c r="O149" s="92" t="s">
        <v>248</v>
      </c>
      <c r="P149" s="93">
        <v>28300</v>
      </c>
      <c r="Q149" s="94">
        <v>0.125</v>
      </c>
      <c r="S149" s="93">
        <f>Table1[[#This Row],[h_hargasetelahdiskon]]</f>
        <v>2476250</v>
      </c>
      <c r="V149" s="95">
        <f>IF(Table1[[#This Row],[Item Description]]="","",IF(Table1[[#This Row],[//]]="",V148,Table1[[#This Row],[//]]))</f>
        <v>147</v>
      </c>
      <c r="W149" s="95">
        <f>IF(Table1[[#This Row],[h_id]]="","",COUNTIF(Table1[h_id],Table1[[#This Row],[h_id]]))</f>
        <v>3</v>
      </c>
      <c r="X149" s="93">
        <f>IF(Table1[Item Description]="","",Table1[[#This Row],[Qty]]*Table1[[#This Row],[Unit Price]])</f>
        <v>2830000</v>
      </c>
      <c r="Y149" s="93">
        <f>IF(Table1[Item Description]="","",Table1[[#This Row],[h_hargasebelumdiskon]]*Table1[[#This Row],[Disc 1]])</f>
        <v>353750</v>
      </c>
      <c r="Z149" s="93">
        <f>IF(Table1[Item Description]="","",Table1[[#This Row],[h_hargasebelumdiskon]]-Table1[[#This Row],[h_diskon]])</f>
        <v>2476250</v>
      </c>
      <c r="AA149" s="93" t="str">
        <f>IF(Table1[//]="","",SUMIF(Table1[h_id],Table1[h_id],Table1[h_hargasetelahdiskon]))</f>
        <v/>
      </c>
      <c r="AB149" s="93"/>
      <c r="AC149" s="93" t="str">
        <f>Table1[[#This Row],[Item Description]]&amp;Table1[[#This Row],[Unit]]&amp;Table1[[#This Row],[Unit Price]]</f>
        <v>STIP / PENGHAPUS JOYKO 526-B40BL HITAMBOX28300</v>
      </c>
    </row>
    <row r="150" spans="1:29" x14ac:dyDescent="0.25">
      <c r="A150" s="95" t="str">
        <f>IF(Table1[No. Invoice :]="","",ROW())</f>
        <v/>
      </c>
      <c r="B150" s="95" t="str">
        <f>IF(Table1[h_Kode Sales :_1]="","",B$1+COUNT(B$2:B149))</f>
        <v/>
      </c>
      <c r="G150" s="95" t="str">
        <f>IF(Table1[[#This Row],[h_No. Invoice :]]="","",CONCATENATE("AM"," ",Table1[[#This Row],[h_No. Invoice :]]))</f>
        <v/>
      </c>
      <c r="H150" s="96" t="str">
        <f>CONCATENATE(UPPER(Table1[[#This Row],[h_Kode Sales :_1]])," ",Table1[[#This Row],[h_Kode Sales :_2]])</f>
        <v xml:space="preserve"> </v>
      </c>
      <c r="I150" s="95" t="str">
        <f>IF(Table1[[#This Row],[h_toko]]="","",INDEX(Table2[e],IF(Table1[[#This Row],[h_toko]]="","",MATCH(Table1[[#This Row],[h_toko]],Table2[a],0)),))</f>
        <v/>
      </c>
      <c r="N150" s="95" t="str">
        <f>IF(Table1[[#This Row],[h_Item Description]]="","",INDEX([1]!db[NB PAJAK],MATCH(Table1[[#This Row],[h_Item Description]],[1]!db[kode],0)))</f>
        <v/>
      </c>
      <c r="P150" s="93"/>
      <c r="Q150" s="94"/>
      <c r="S150" s="93" t="str">
        <f>Table1[[#This Row],[h_hargasetelahdiskon]]</f>
        <v/>
      </c>
      <c r="V150" s="95" t="str">
        <f>IF(Table1[[#This Row],[Item Description]]="","",IF(Table1[[#This Row],[//]]="",V149,Table1[[#This Row],[//]]))</f>
        <v/>
      </c>
      <c r="W150" s="95" t="str">
        <f>IF(Table1[[#This Row],[h_id]]="","",COUNTIF(Table1[h_id],Table1[[#This Row],[h_id]]))</f>
        <v/>
      </c>
      <c r="X150" s="93" t="str">
        <f>IF(Table1[Item Description]="","",Table1[[#This Row],[Qty]]*Table1[[#This Row],[Unit Price]])</f>
        <v/>
      </c>
      <c r="Y150" s="93" t="str">
        <f>IF(Table1[Item Description]="","",Table1[[#This Row],[h_hargasebelumdiskon]]*Table1[[#This Row],[Disc 1]])</f>
        <v/>
      </c>
      <c r="Z150" s="93" t="str">
        <f>IF(Table1[Item Description]="","",Table1[[#This Row],[h_hargasebelumdiskon]]-Table1[[#This Row],[h_diskon]])</f>
        <v/>
      </c>
      <c r="AA150" s="93" t="str">
        <f>IF(Table1[//]="","",SUMIF(Table1[h_id],Table1[h_id],Table1[h_hargasetelahdiskon]))</f>
        <v/>
      </c>
      <c r="AB150" s="93"/>
      <c r="AC150" s="93" t="str">
        <f>Table1[[#This Row],[Item Description]]&amp;Table1[[#This Row],[Unit]]&amp;Table1[[#This Row],[Unit Price]]</f>
        <v/>
      </c>
    </row>
    <row r="151" spans="1:29" x14ac:dyDescent="0.25">
      <c r="A151" s="95">
        <f>IF(Table1[No. Invoice :]="","",ROW())</f>
        <v>151</v>
      </c>
      <c r="B151" s="95">
        <f>IF(Table1[h_Kode Sales :_1]="","",B$1+COUNT(B$2:B150))</f>
        <v>23010029</v>
      </c>
      <c r="C151" s="98">
        <v>44944</v>
      </c>
      <c r="D151" s="92" t="s">
        <v>271</v>
      </c>
      <c r="E151" s="97" t="s">
        <v>461</v>
      </c>
      <c r="F151" s="92" t="s">
        <v>266</v>
      </c>
      <c r="G151" s="95" t="str">
        <f>IF(Table1[[#This Row],[h_No. Invoice :]]="","",CONCATENATE("AM"," ",Table1[[#This Row],[h_No. Invoice :]]))</f>
        <v>AM 23010029</v>
      </c>
      <c r="H151" s="96" t="str">
        <f>CONCATENATE(UPPER(Table1[[#This Row],[h_Kode Sales :_1]])," ",Table1[[#This Row],[h_Kode Sales :_2]])</f>
        <v>G 0678</v>
      </c>
      <c r="I151" s="95" t="str">
        <f>IF(Table1[[#This Row],[h_toko]]="","",INDEX(Table2[e],IF(Table1[[#This Row],[h_toko]]="","",MATCH(Table1[[#This Row],[h_toko]],Table2[a],0)),))</f>
        <v>LILY JULIAWATI (REJO AGUNG) JOMBANG</v>
      </c>
      <c r="J151" s="92">
        <v>60</v>
      </c>
      <c r="K151" s="92" t="s">
        <v>125</v>
      </c>
      <c r="L151" s="92">
        <v>1</v>
      </c>
      <c r="M151" s="92" t="s">
        <v>462</v>
      </c>
      <c r="N151" s="95" t="e">
        <f>IF(Table1[[#This Row],[h_Item Description]]="","",INDEX([1]!db[NB PAJAK],MATCH(Table1[[#This Row],[h_Item Description]],[1]!db[kode],0)))</f>
        <v>#N/A</v>
      </c>
      <c r="O151" s="92" t="s">
        <v>463</v>
      </c>
      <c r="P151" s="93">
        <v>82000</v>
      </c>
      <c r="Q151" s="94">
        <v>0.125</v>
      </c>
      <c r="S151" s="93">
        <f>Table1[[#This Row],[h_hargasetelahdiskon]]</f>
        <v>4305000</v>
      </c>
      <c r="T151" s="93" t="s">
        <v>119</v>
      </c>
      <c r="V151" s="95">
        <f>IF(Table1[[#This Row],[Item Description]]="","",IF(Table1[[#This Row],[//]]="",V150,Table1[[#This Row],[//]]))</f>
        <v>151</v>
      </c>
      <c r="W151" s="95">
        <f>IF(Table1[[#This Row],[h_id]]="","",COUNTIF(Table1[h_id],Table1[[#This Row],[h_id]]))</f>
        <v>1</v>
      </c>
      <c r="X151" s="93">
        <f>IF(Table1[Item Description]="","",Table1[[#This Row],[Qty]]*Table1[[#This Row],[Unit Price]])</f>
        <v>4920000</v>
      </c>
      <c r="Y151" s="93">
        <f>IF(Table1[Item Description]="","",Table1[[#This Row],[h_hargasebelumdiskon]]*Table1[[#This Row],[Disc 1]])</f>
        <v>615000</v>
      </c>
      <c r="Z151" s="93">
        <f>IF(Table1[Item Description]="","",Table1[[#This Row],[h_hargasebelumdiskon]]-Table1[[#This Row],[h_diskon]])</f>
        <v>4305000</v>
      </c>
      <c r="AA151" s="93">
        <f>IF(Table1[//]="","",SUMIF(Table1[h_id],Table1[h_id],Table1[h_hargasetelahdiskon]))</f>
        <v>4305000</v>
      </c>
      <c r="AB151" s="93"/>
      <c r="AC151" s="93" t="str">
        <f>Table1[[#This Row],[Item Description]]&amp;Table1[[#This Row],[Unit]]&amp;Table1[[#This Row],[Unit Price]]</f>
        <v>CALCULATOR JOYKO CC-810CHPCS82000</v>
      </c>
    </row>
    <row r="152" spans="1:29" x14ac:dyDescent="0.25">
      <c r="A152" s="95" t="str">
        <f>IF(Table1[No. Invoice :]="","",ROW())</f>
        <v/>
      </c>
      <c r="B152" s="95" t="str">
        <f>IF(Table1[h_Kode Sales :_1]="","",B$1+COUNT(B$2:B151))</f>
        <v/>
      </c>
      <c r="G152" s="95" t="str">
        <f>IF(Table1[[#This Row],[h_No. Invoice :]]="","",CONCATENATE("AM"," ",Table1[[#This Row],[h_No. Invoice :]]))</f>
        <v/>
      </c>
      <c r="H152" s="96" t="str">
        <f>CONCATENATE(UPPER(Table1[[#This Row],[h_Kode Sales :_1]])," ",Table1[[#This Row],[h_Kode Sales :_2]])</f>
        <v xml:space="preserve"> </v>
      </c>
      <c r="I152" s="95" t="str">
        <f>IF(Table1[[#This Row],[h_toko]]="","",INDEX(Table2[e],IF(Table1[[#This Row],[h_toko]]="","",MATCH(Table1[[#This Row],[h_toko]],Table2[a],0)),))</f>
        <v/>
      </c>
      <c r="N152" s="95" t="str">
        <f>IF(Table1[[#This Row],[h_Item Description]]="","",INDEX([1]!db[NB PAJAK],MATCH(Table1[[#This Row],[h_Item Description]],[1]!db[kode],0)))</f>
        <v/>
      </c>
      <c r="P152" s="93"/>
      <c r="Q152" s="94"/>
      <c r="S152" s="93" t="str">
        <f>Table1[[#This Row],[h_hargasetelahdiskon]]</f>
        <v/>
      </c>
      <c r="V152" s="95" t="str">
        <f>IF(Table1[[#This Row],[Item Description]]="","",IF(Table1[[#This Row],[//]]="",V151,Table1[[#This Row],[//]]))</f>
        <v/>
      </c>
      <c r="W152" s="95" t="str">
        <f>IF(Table1[[#This Row],[h_id]]="","",COUNTIF(Table1[h_id],Table1[[#This Row],[h_id]]))</f>
        <v/>
      </c>
      <c r="X152" s="93" t="str">
        <f>IF(Table1[Item Description]="","",Table1[[#This Row],[Qty]]*Table1[[#This Row],[Unit Price]])</f>
        <v/>
      </c>
      <c r="Y152" s="93" t="str">
        <f>IF(Table1[Item Description]="","",Table1[[#This Row],[h_hargasebelumdiskon]]*Table1[[#This Row],[Disc 1]])</f>
        <v/>
      </c>
      <c r="Z152" s="93" t="str">
        <f>IF(Table1[Item Description]="","",Table1[[#This Row],[h_hargasebelumdiskon]]-Table1[[#This Row],[h_diskon]])</f>
        <v/>
      </c>
      <c r="AA152" s="93" t="str">
        <f>IF(Table1[//]="","",SUMIF(Table1[h_id],Table1[h_id],Table1[h_hargasetelahdiskon]))</f>
        <v/>
      </c>
      <c r="AB152" s="93"/>
      <c r="AC152" s="93" t="str">
        <f>Table1[[#This Row],[Item Description]]&amp;Table1[[#This Row],[Unit]]&amp;Table1[[#This Row],[Unit Price]]</f>
        <v/>
      </c>
    </row>
    <row r="153" spans="1:29" x14ac:dyDescent="0.25">
      <c r="A153" s="95">
        <f>IF(Table1[No. Invoice :]="","",ROW())</f>
        <v>153</v>
      </c>
      <c r="B153" s="95">
        <f>IF(Table1[h_Kode Sales :_1]="","",B$1+COUNT(B$2:B152))</f>
        <v>23010030</v>
      </c>
      <c r="C153" s="98">
        <v>44945</v>
      </c>
      <c r="D153" s="92" t="s">
        <v>129</v>
      </c>
      <c r="E153" s="97" t="s">
        <v>465</v>
      </c>
      <c r="F153" s="92" t="s">
        <v>124</v>
      </c>
      <c r="G153" s="95" t="str">
        <f>IF(Table1[[#This Row],[h_No. Invoice :]]="","",CONCATENATE("AM"," ",Table1[[#This Row],[h_No. Invoice :]]))</f>
        <v>AM 23010030</v>
      </c>
      <c r="H153" s="96" t="str">
        <f>CONCATENATE(UPPER(Table1[[#This Row],[h_Kode Sales :_1]])," ",Table1[[#This Row],[h_Kode Sales :_2]])</f>
        <v>KO 0686</v>
      </c>
      <c r="I153" s="95" t="str">
        <f>IF(Table1[[#This Row],[h_toko]]="","",INDEX(Table2[e],IF(Table1[[#This Row],[h_toko]]="","",MATCH(Table1[[#This Row],[h_toko]],Table2[a],0)),))</f>
        <v>CV PELITA JAYA (ANUGERAH SEJAHTERA) PURWOKERTO</v>
      </c>
      <c r="J153" s="92">
        <v>288</v>
      </c>
      <c r="K153" s="92" t="s">
        <v>113</v>
      </c>
      <c r="L153" s="92">
        <v>2</v>
      </c>
      <c r="M153" s="92" t="s">
        <v>466</v>
      </c>
      <c r="N153" s="95" t="str">
        <f>IF(Table1[[#This Row],[h_Item Description]]="","",INDEX([1]!db[NB PAJAK],MATCH(Table1[[#This Row],[h_Item Description]],[1]!db[kode],0)))</f>
        <v>GEL PEN KENKO EASY GEL HITAM</v>
      </c>
      <c r="O153" s="92" t="s">
        <v>467</v>
      </c>
      <c r="P153" s="93">
        <v>26100</v>
      </c>
      <c r="Q153" s="94">
        <v>0.13500000000000001</v>
      </c>
      <c r="S153" s="93">
        <f>Table1[[#This Row],[h_hargasetelahdiskon]]</f>
        <v>6502032</v>
      </c>
      <c r="T153" s="93" t="s">
        <v>119</v>
      </c>
      <c r="V153" s="95">
        <f>IF(Table1[[#This Row],[Item Description]]="","",IF(Table1[[#This Row],[//]]="",V152,Table1[[#This Row],[//]]))</f>
        <v>153</v>
      </c>
      <c r="W153" s="95">
        <f>IF(Table1[[#This Row],[h_id]]="","",COUNTIF(Table1[h_id],Table1[[#This Row],[h_id]]))</f>
        <v>2</v>
      </c>
      <c r="X153" s="93">
        <f>IF(Table1[Item Description]="","",Table1[[#This Row],[Qty]]*Table1[[#This Row],[Unit Price]])</f>
        <v>7516800</v>
      </c>
      <c r="Y153" s="93">
        <f>IF(Table1[Item Description]="","",Table1[[#This Row],[h_hargasebelumdiskon]]*Table1[[#This Row],[Disc 1]])</f>
        <v>1014768.0000000001</v>
      </c>
      <c r="Z153" s="93">
        <f>IF(Table1[Item Description]="","",Table1[[#This Row],[h_hargasebelumdiskon]]-Table1[[#This Row],[h_diskon]])</f>
        <v>6502032</v>
      </c>
      <c r="AA153" s="93">
        <f>IF(Table1[//]="","",SUMIF(Table1[h_id],Table1[h_id],Table1[h_hargasetelahdiskon]))</f>
        <v>7726007</v>
      </c>
      <c r="AB153" s="93"/>
      <c r="AC153" s="93" t="str">
        <f>Table1[[#This Row],[Item Description]]&amp;Table1[[#This Row],[Unit]]&amp;Table1[[#This Row],[Unit Price]]</f>
        <v>GEL PEN KENKO EASY GEL HITAMLSN26100</v>
      </c>
    </row>
    <row r="154" spans="1:29" x14ac:dyDescent="0.25">
      <c r="A154" s="95" t="str">
        <f>IF(Table1[No. Invoice :]="","",ROW())</f>
        <v/>
      </c>
      <c r="B154" s="95" t="str">
        <f>IF(Table1[h_Kode Sales :_1]="","",B$1+COUNT(B$2:B153))</f>
        <v/>
      </c>
      <c r="G154" s="95" t="str">
        <f>IF(Table1[[#This Row],[h_No. Invoice :]]="","",CONCATENATE("AM"," ",Table1[[#This Row],[h_No. Invoice :]]))</f>
        <v/>
      </c>
      <c r="H154" s="96" t="str">
        <f>CONCATENATE(UPPER(Table1[[#This Row],[h_Kode Sales :_1]])," ",Table1[[#This Row],[h_Kode Sales :_2]])</f>
        <v xml:space="preserve"> </v>
      </c>
      <c r="I154" s="95" t="str">
        <f>IF(Table1[[#This Row],[h_toko]]="","",INDEX(Table2[e],IF(Table1[[#This Row],[h_toko]]="","",MATCH(Table1[[#This Row],[h_toko]],Table2[a],0)),))</f>
        <v/>
      </c>
      <c r="J154" s="92">
        <v>50</v>
      </c>
      <c r="K154" s="92" t="s">
        <v>163</v>
      </c>
      <c r="L154" s="92">
        <v>1</v>
      </c>
      <c r="M154" s="92" t="s">
        <v>241</v>
      </c>
      <c r="N154" s="95" t="str">
        <f>IF(Table1[[#This Row],[h_Item Description]]="","",INDEX([1]!db[NB PAJAK],MATCH(Table1[[#This Row],[h_Item Description]],[1]!db[kode],0)))</f>
        <v>STIP / PENGHAPUS JOYKO 526-B40BL HITAM</v>
      </c>
      <c r="O154" s="95" t="str">
        <f>IF(Table1[[#This Row],[h_Item Description]]="","",INDEX([1]!db[NB PAJAK],MATCH(Table1[[#This Row],[h_Item Description]],[1]!db[kode],0)))</f>
        <v>STIP / PENGHAPUS JOYKO 526-B40BL HITAM</v>
      </c>
      <c r="P154" s="93">
        <v>28300</v>
      </c>
      <c r="Q154" s="94">
        <v>0.13500000000000001</v>
      </c>
      <c r="S154" s="93">
        <f>Table1[[#This Row],[h_hargasetelahdiskon]]</f>
        <v>1223975</v>
      </c>
      <c r="V154" s="95">
        <f>IF(Table1[[#This Row],[Item Description]]="","",IF(Table1[[#This Row],[//]]="",V153,Table1[[#This Row],[//]]))</f>
        <v>153</v>
      </c>
      <c r="W154" s="95">
        <f>IF(Table1[[#This Row],[h_id]]="","",COUNTIF(Table1[h_id],Table1[[#This Row],[h_id]]))</f>
        <v>2</v>
      </c>
      <c r="X154" s="93">
        <f>IF(Table1[Item Description]="","",Table1[[#This Row],[Qty]]*Table1[[#This Row],[Unit Price]])</f>
        <v>1415000</v>
      </c>
      <c r="Y154" s="93">
        <f>IF(Table1[Item Description]="","",Table1[[#This Row],[h_hargasebelumdiskon]]*Table1[[#This Row],[Disc 1]])</f>
        <v>191025</v>
      </c>
      <c r="Z154" s="93">
        <f>IF(Table1[Item Description]="","",Table1[[#This Row],[h_hargasebelumdiskon]]-Table1[[#This Row],[h_diskon]])</f>
        <v>1223975</v>
      </c>
      <c r="AA154" s="93" t="str">
        <f>IF(Table1[//]="","",SUMIF(Table1[h_id],Table1[h_id],Table1[h_hargasetelahdiskon]))</f>
        <v/>
      </c>
      <c r="AB154" s="93"/>
      <c r="AC154" s="93" t="str">
        <f>Table1[[#This Row],[Item Description]]&amp;Table1[[#This Row],[Unit]]&amp;Table1[[#This Row],[Unit Price]]</f>
        <v>STIP / PENGHAPUS JOYKO 526-B40BL HITAMBOX28300</v>
      </c>
    </row>
    <row r="155" spans="1:29" x14ac:dyDescent="0.25">
      <c r="A155" s="95" t="str">
        <f>IF(Table1[No. Invoice :]="","",ROW())</f>
        <v/>
      </c>
      <c r="B155" s="95" t="str">
        <f>IF(Table1[h_Kode Sales :_1]="","",B$1+COUNT(B$2:B154))</f>
        <v/>
      </c>
      <c r="G155" s="95" t="str">
        <f>IF(Table1[[#This Row],[h_No. Invoice :]]="","",CONCATENATE("AM"," ",Table1[[#This Row],[h_No. Invoice :]]))</f>
        <v/>
      </c>
      <c r="H155" s="96" t="str">
        <f>CONCATENATE(UPPER(Table1[[#This Row],[h_Kode Sales :_1]])," ",Table1[[#This Row],[h_Kode Sales :_2]])</f>
        <v xml:space="preserve"> </v>
      </c>
      <c r="I155" s="95" t="str">
        <f>IF(Table1[[#This Row],[h_toko]]="","",INDEX(Table2[e],IF(Table1[[#This Row],[h_toko]]="","",MATCH(Table1[[#This Row],[h_toko]],Table2[a],0)),))</f>
        <v/>
      </c>
      <c r="N155" s="95" t="str">
        <f>IF(Table1[[#This Row],[h_Item Description]]="","",INDEX([1]!db[NB PAJAK],MATCH(Table1[[#This Row],[h_Item Description]],[1]!db[kode],0)))</f>
        <v/>
      </c>
      <c r="P155" s="93"/>
      <c r="Q155" s="94"/>
      <c r="S155" s="93" t="str">
        <f>Table1[[#This Row],[h_hargasetelahdiskon]]</f>
        <v/>
      </c>
      <c r="V155" s="95" t="str">
        <f>IF(Table1[[#This Row],[Item Description]]="","",IF(Table1[[#This Row],[//]]="",V154,Table1[[#This Row],[//]]))</f>
        <v/>
      </c>
      <c r="W155" s="95" t="str">
        <f>IF(Table1[[#This Row],[h_id]]="","",COUNTIF(Table1[h_id],Table1[[#This Row],[h_id]]))</f>
        <v/>
      </c>
      <c r="X155" s="93" t="str">
        <f>IF(Table1[Item Description]="","",Table1[[#This Row],[Qty]]*Table1[[#This Row],[Unit Price]])</f>
        <v/>
      </c>
      <c r="Y155" s="93" t="str">
        <f>IF(Table1[Item Description]="","",Table1[[#This Row],[h_hargasebelumdiskon]]*Table1[[#This Row],[Disc 1]])</f>
        <v/>
      </c>
      <c r="Z155" s="93" t="str">
        <f>IF(Table1[Item Description]="","",Table1[[#This Row],[h_hargasebelumdiskon]]-Table1[[#This Row],[h_diskon]])</f>
        <v/>
      </c>
      <c r="AA155" s="93" t="str">
        <f>IF(Table1[//]="","",SUMIF(Table1[h_id],Table1[h_id],Table1[h_hargasetelahdiskon]))</f>
        <v/>
      </c>
      <c r="AB155" s="93"/>
      <c r="AC155" s="93" t="str">
        <f>Table1[[#This Row],[Item Description]]&amp;Table1[[#This Row],[Unit]]&amp;Table1[[#This Row],[Unit Price]]</f>
        <v/>
      </c>
    </row>
    <row r="156" spans="1:29" x14ac:dyDescent="0.25">
      <c r="A156" s="95">
        <f>IF(Table1[No. Invoice :]="","",ROW())</f>
        <v>156</v>
      </c>
      <c r="B156" s="95">
        <f>IF(Table1[h_Kode Sales :_1]="","",B$1+COUNT(B$2:B155))</f>
        <v>23010031</v>
      </c>
      <c r="C156" s="98">
        <v>44944</v>
      </c>
      <c r="D156" s="92" t="s">
        <v>129</v>
      </c>
      <c r="E156" s="97" t="s">
        <v>468</v>
      </c>
      <c r="F156" s="92" t="s">
        <v>319</v>
      </c>
      <c r="G156" s="95" t="str">
        <f>IF(Table1[[#This Row],[h_No. Invoice :]]="","",CONCATENATE("AM"," ",Table1[[#This Row],[h_No. Invoice :]]))</f>
        <v>AM 23010031</v>
      </c>
      <c r="H156" s="96" t="str">
        <f>CONCATENATE(UPPER(Table1[[#This Row],[h_Kode Sales :_1]])," ",Table1[[#This Row],[h_Kode Sales :_2]])</f>
        <v>KO 2648</v>
      </c>
      <c r="I156" s="95" t="str">
        <f>IF(Table1[[#This Row],[h_toko]]="","",INDEX(Table2[e],IF(Table1[[#This Row],[h_toko]]="","",MATCH(Table1[[#This Row],[h_toko]],Table2[a],0)),))</f>
        <v>SOEYANTO ( LANCAR ) MALANG</v>
      </c>
      <c r="J156" s="92">
        <v>120</v>
      </c>
      <c r="K156" s="92" t="s">
        <v>125</v>
      </c>
      <c r="L156" s="92">
        <v>1</v>
      </c>
      <c r="M156" s="92" t="s">
        <v>469</v>
      </c>
      <c r="N156" s="95" t="str">
        <f>IF(Table1[[#This Row],[h_Item Description]]="","",INDEX([1]!db[NB PAJAK],MATCH(Table1[[#This Row],[h_Item Description]],[1]!db[kode],0)))</f>
        <v>PUNCH JOYKO 30XL</v>
      </c>
      <c r="O156" s="92" t="s">
        <v>470</v>
      </c>
      <c r="P156" s="93">
        <v>12950</v>
      </c>
      <c r="Q156" s="94">
        <v>0.125</v>
      </c>
      <c r="S156" s="93">
        <f>Table1[[#This Row],[h_hargasetelahdiskon]]</f>
        <v>1359750</v>
      </c>
      <c r="T156" s="93" t="s">
        <v>119</v>
      </c>
      <c r="V156" s="95">
        <f>IF(Table1[[#This Row],[Item Description]]="","",IF(Table1[[#This Row],[//]]="",V155,Table1[[#This Row],[//]]))</f>
        <v>156</v>
      </c>
      <c r="W156" s="95">
        <f>IF(Table1[[#This Row],[h_id]]="","",COUNTIF(Table1[h_id],Table1[[#This Row],[h_id]]))</f>
        <v>2</v>
      </c>
      <c r="X156" s="93">
        <f>IF(Table1[Item Description]="","",Table1[[#This Row],[Qty]]*Table1[[#This Row],[Unit Price]])</f>
        <v>1554000</v>
      </c>
      <c r="Y156" s="93">
        <f>IF(Table1[Item Description]="","",Table1[[#This Row],[h_hargasebelumdiskon]]*Table1[[#This Row],[Disc 1]])</f>
        <v>194250</v>
      </c>
      <c r="Z156" s="93">
        <f>IF(Table1[Item Description]="","",Table1[[#This Row],[h_hargasebelumdiskon]]-Table1[[#This Row],[h_diskon]])</f>
        <v>1359750</v>
      </c>
      <c r="AA156" s="93">
        <f>IF(Table1[//]="","",SUMIF(Table1[h_id],Table1[h_id],Table1[h_hargasetelahdiskon]))</f>
        <v>2695350</v>
      </c>
      <c r="AB156" s="93"/>
      <c r="AC156" s="93" t="str">
        <f>Table1[[#This Row],[Item Description]]&amp;Table1[[#This Row],[Unit]]&amp;Table1[[#This Row],[Unit Price]]</f>
        <v>PUNCH JOYKO 30XLPCS12950</v>
      </c>
    </row>
    <row r="157" spans="1:29" x14ac:dyDescent="0.25">
      <c r="A157" s="95" t="str">
        <f>IF(Table1[No. Invoice :]="","",ROW())</f>
        <v/>
      </c>
      <c r="B157" s="95" t="str">
        <f>IF(Table1[h_Kode Sales :_1]="","",B$1+COUNT(B$2:B156))</f>
        <v/>
      </c>
      <c r="G157" s="95" t="str">
        <f>IF(Table1[[#This Row],[h_No. Invoice :]]="","",CONCATENATE("AM"," ",Table1[[#This Row],[h_No. Invoice :]]))</f>
        <v/>
      </c>
      <c r="H157" s="96" t="str">
        <f>CONCATENATE(UPPER(Table1[[#This Row],[h_Kode Sales :_1]])," ",Table1[[#This Row],[h_Kode Sales :_2]])</f>
        <v xml:space="preserve"> </v>
      </c>
      <c r="I157" s="95" t="str">
        <f>IF(Table1[[#This Row],[h_toko]]="","",INDEX(Table2[e],IF(Table1[[#This Row],[h_toko]]="","",MATCH(Table1[[#This Row],[h_toko]],Table2[a],0)),))</f>
        <v/>
      </c>
      <c r="J157" s="92">
        <v>72</v>
      </c>
      <c r="K157" s="92" t="s">
        <v>320</v>
      </c>
      <c r="L157" s="92">
        <v>1</v>
      </c>
      <c r="M157" s="92" t="s">
        <v>142</v>
      </c>
      <c r="N157" s="95" t="str">
        <f>IF(Table1[[#This Row],[h_Item Description]]="","",INDEX([1]!db[NB PAJAK],MATCH(Table1[[#This Row],[h_Item Description]],[1]!db[kode],0)))</f>
        <v>PENSIL WARNA JOYKO CP-12PB (PANJANG)</v>
      </c>
      <c r="O157" s="92" t="s">
        <v>88</v>
      </c>
      <c r="P157" s="93">
        <v>21200</v>
      </c>
      <c r="Q157" s="94">
        <v>0.125</v>
      </c>
      <c r="S157" s="93">
        <f>Table1[[#This Row],[h_hargasetelahdiskon]]</f>
        <v>1335600</v>
      </c>
      <c r="V157" s="95">
        <f>IF(Table1[[#This Row],[Item Description]]="","",IF(Table1[[#This Row],[//]]="",V156,Table1[[#This Row],[//]]))</f>
        <v>156</v>
      </c>
      <c r="W157" s="95">
        <f>IF(Table1[[#This Row],[h_id]]="","",COUNTIF(Table1[h_id],Table1[[#This Row],[h_id]]))</f>
        <v>2</v>
      </c>
      <c r="X157" s="93">
        <f>IF(Table1[Item Description]="","",Table1[[#This Row],[Qty]]*Table1[[#This Row],[Unit Price]])</f>
        <v>1526400</v>
      </c>
      <c r="Y157" s="93">
        <f>IF(Table1[Item Description]="","",Table1[[#This Row],[h_hargasebelumdiskon]]*Table1[[#This Row],[Disc 1]])</f>
        <v>190800</v>
      </c>
      <c r="Z157" s="93">
        <f>IF(Table1[Item Description]="","",Table1[[#This Row],[h_hargasebelumdiskon]]-Table1[[#This Row],[h_diskon]])</f>
        <v>1335600</v>
      </c>
      <c r="AA157" s="93" t="str">
        <f>IF(Table1[//]="","",SUMIF(Table1[h_id],Table1[h_id],Table1[h_hargasetelahdiskon]))</f>
        <v/>
      </c>
      <c r="AB157" s="93"/>
      <c r="AC157" s="93" t="str">
        <f>Table1[[#This Row],[Item Description]]&amp;Table1[[#This Row],[Unit]]&amp;Table1[[#This Row],[Unit Price]]</f>
        <v>PENSIL WARNA JOYKO CP-12PB (PANJANG)SET21200</v>
      </c>
    </row>
    <row r="158" spans="1:29" x14ac:dyDescent="0.25">
      <c r="A158" s="95" t="str">
        <f>IF(Table1[No. Invoice :]="","",ROW())</f>
        <v/>
      </c>
      <c r="B158" s="95" t="str">
        <f>IF(Table1[h_Kode Sales :_1]="","",B$1+COUNT(B$2:B157))</f>
        <v/>
      </c>
      <c r="G158" s="95" t="str">
        <f>IF(Table1[[#This Row],[h_No. Invoice :]]="","",CONCATENATE("AM"," ",Table1[[#This Row],[h_No. Invoice :]]))</f>
        <v/>
      </c>
      <c r="H158" s="96" t="str">
        <f>CONCATENATE(UPPER(Table1[[#This Row],[h_Kode Sales :_1]])," ",Table1[[#This Row],[h_Kode Sales :_2]])</f>
        <v xml:space="preserve"> </v>
      </c>
      <c r="I158" s="95" t="str">
        <f>IF(Table1[[#This Row],[h_toko]]="","",INDEX(Table2[e],IF(Table1[[#This Row],[h_toko]]="","",MATCH(Table1[[#This Row],[h_toko]],Table2[a],0)),))</f>
        <v/>
      </c>
      <c r="N158" s="95" t="str">
        <f>IF(Table1[[#This Row],[h_Item Description]]="","",INDEX([1]!db[NB PAJAK],MATCH(Table1[[#This Row],[h_Item Description]],[1]!db[kode],0)))</f>
        <v/>
      </c>
      <c r="P158" s="93"/>
      <c r="Q158" s="94"/>
      <c r="S158" s="93" t="str">
        <f>Table1[[#This Row],[h_hargasetelahdiskon]]</f>
        <v/>
      </c>
      <c r="V158" s="95" t="str">
        <f>IF(Table1[[#This Row],[Item Description]]="","",IF(Table1[[#This Row],[//]]="",V157,Table1[[#This Row],[//]]))</f>
        <v/>
      </c>
      <c r="W158" s="95" t="str">
        <f>IF(Table1[[#This Row],[h_id]]="","",COUNTIF(Table1[h_id],Table1[[#This Row],[h_id]]))</f>
        <v/>
      </c>
      <c r="X158" s="93" t="str">
        <f>IF(Table1[Item Description]="","",Table1[[#This Row],[Qty]]*Table1[[#This Row],[Unit Price]])</f>
        <v/>
      </c>
      <c r="Y158" s="93" t="str">
        <f>IF(Table1[Item Description]="","",Table1[[#This Row],[h_hargasebelumdiskon]]*Table1[[#This Row],[Disc 1]])</f>
        <v/>
      </c>
      <c r="Z158" s="93" t="str">
        <f>IF(Table1[Item Description]="","",Table1[[#This Row],[h_hargasebelumdiskon]]-Table1[[#This Row],[h_diskon]])</f>
        <v/>
      </c>
      <c r="AA158" s="93" t="str">
        <f>IF(Table1[//]="","",SUMIF(Table1[h_id],Table1[h_id],Table1[h_hargasetelahdiskon]))</f>
        <v/>
      </c>
      <c r="AB158" s="93"/>
      <c r="AC158" s="93" t="str">
        <f>Table1[[#This Row],[Item Description]]&amp;Table1[[#This Row],[Unit]]&amp;Table1[[#This Row],[Unit Price]]</f>
        <v/>
      </c>
    </row>
    <row r="159" spans="1:29" x14ac:dyDescent="0.25">
      <c r="A159" s="95">
        <f>IF(Table1[No. Invoice :]="","",ROW())</f>
        <v>159</v>
      </c>
      <c r="B159" s="95">
        <f>IF(Table1[h_Kode Sales :_1]="","",B$1+COUNT(B$2:B158))</f>
        <v>23010032</v>
      </c>
      <c r="C159" s="98">
        <v>44946</v>
      </c>
      <c r="D159" s="92" t="s">
        <v>129</v>
      </c>
      <c r="E159" s="97" t="s">
        <v>474</v>
      </c>
      <c r="F159" s="92" t="s">
        <v>43</v>
      </c>
      <c r="G159" s="95" t="str">
        <f>IF(Table1[[#This Row],[h_No. Invoice :]]="","",CONCATENATE("AM"," ",Table1[[#This Row],[h_No. Invoice :]]))</f>
        <v>AM 23010032</v>
      </c>
      <c r="H159" s="96" t="str">
        <f>CONCATENATE(UPPER(Table1[[#This Row],[h_Kode Sales :_1]])," ",Table1[[#This Row],[h_Kode Sales :_2]])</f>
        <v>KO 0755</v>
      </c>
      <c r="I159" s="95" t="str">
        <f>IF(Table1[[#This Row],[h_toko]]="","",INDEX(Table2[e],IF(Table1[[#This Row],[h_toko]]="","",MATCH(Table1[[#This Row],[h_toko]],Table2[a],0)),))</f>
        <v>CV TRINITY CENTRAAL PURWOKERTO</v>
      </c>
      <c r="J159" s="92">
        <v>500</v>
      </c>
      <c r="K159" s="92" t="s">
        <v>163</v>
      </c>
      <c r="L159" s="92">
        <v>1</v>
      </c>
      <c r="M159" s="92" t="s">
        <v>475</v>
      </c>
      <c r="N159" s="95" t="e">
        <f>IF(Table1[[#This Row],[h_Item Description]]="","",INDEX([1]!db[NB PAJAK],MATCH(Table1[[#This Row],[h_Item Description]],[1]!db[kode],0)))</f>
        <v>#N/A</v>
      </c>
      <c r="O159" s="92" t="s">
        <v>476</v>
      </c>
      <c r="P159" s="93">
        <v>1625</v>
      </c>
      <c r="Q159" s="94">
        <v>0.13</v>
      </c>
      <c r="S159" s="93">
        <f>Table1[[#This Row],[h_hargasetelahdiskon]]</f>
        <v>706875</v>
      </c>
      <c r="T159" s="93" t="s">
        <v>119</v>
      </c>
      <c r="V159" s="95">
        <f>IF(Table1[[#This Row],[Item Description]]="","",IF(Table1[[#This Row],[//]]="",V158,Table1[[#This Row],[//]]))</f>
        <v>159</v>
      </c>
      <c r="W159" s="95">
        <f>IF(Table1[[#This Row],[h_id]]="","",COUNTIF(Table1[h_id],Table1[[#This Row],[h_id]]))</f>
        <v>2</v>
      </c>
      <c r="X159" s="93">
        <f>IF(Table1[Item Description]="","",Table1[[#This Row],[Qty]]*Table1[[#This Row],[Unit Price]])</f>
        <v>812500</v>
      </c>
      <c r="Y159" s="93">
        <f>IF(Table1[Item Description]="","",Table1[[#This Row],[h_hargasebelumdiskon]]*Table1[[#This Row],[Disc 1]])</f>
        <v>105625</v>
      </c>
      <c r="Z159" s="93">
        <f>IF(Table1[Item Description]="","",Table1[[#This Row],[h_hargasebelumdiskon]]-Table1[[#This Row],[h_diskon]])</f>
        <v>706875</v>
      </c>
      <c r="AA159" s="93">
        <f>IF(Table1[//]="","",SUMIF(Table1[h_id],Table1[h_id],Table1[h_hargasetelahdiskon]))</f>
        <v>2341779</v>
      </c>
      <c r="AB159" s="93"/>
      <c r="AC159" s="93" t="str">
        <f>Table1[[#This Row],[Item Description]]&amp;Table1[[#This Row],[Unit]]&amp;Table1[[#This Row],[Unit Price]]</f>
        <v>PAPER TRIGONAL CLIP JOYKO NO. 3BOX1625</v>
      </c>
    </row>
    <row r="160" spans="1:29" x14ac:dyDescent="0.25">
      <c r="A160" s="95" t="str">
        <f>IF(Table1[No. Invoice :]="","",ROW())</f>
        <v/>
      </c>
      <c r="B160" s="95" t="str">
        <f>IF(Table1[h_Kode Sales :_1]="","",B$1+COUNT(B$2:B159))</f>
        <v/>
      </c>
      <c r="G160" s="95" t="str">
        <f>IF(Table1[[#This Row],[h_No. Invoice :]]="","",CONCATENATE("AM"," ",Table1[[#This Row],[h_No. Invoice :]]))</f>
        <v/>
      </c>
      <c r="H160" s="96" t="str">
        <f>CONCATENATE(UPPER(Table1[[#This Row],[h_Kode Sales :_1]])," ",Table1[[#This Row],[h_Kode Sales :_2]])</f>
        <v xml:space="preserve"> </v>
      </c>
      <c r="I160" s="95" t="str">
        <f>IF(Table1[[#This Row],[h_toko]]="","",INDEX(Table2[e],IF(Table1[[#This Row],[h_toko]]="","",MATCH(Table1[[#This Row],[h_toko]],Table2[a],0)),))</f>
        <v/>
      </c>
      <c r="J160" s="92">
        <v>72</v>
      </c>
      <c r="K160" s="92" t="s">
        <v>113</v>
      </c>
      <c r="M160" s="92" t="s">
        <v>466</v>
      </c>
      <c r="N160" s="95" t="str">
        <f>IF(Table1[[#This Row],[h_Item Description]]="","",INDEX([1]!db[NB PAJAK],MATCH(Table1[[#This Row],[h_Item Description]],[1]!db[kode],0)))</f>
        <v>GEL PEN KENKO EASY GEL HITAM</v>
      </c>
      <c r="O160" s="92" t="s">
        <v>467</v>
      </c>
      <c r="P160" s="93">
        <v>26100</v>
      </c>
      <c r="Q160" s="94">
        <v>0.13</v>
      </c>
      <c r="S160" s="93">
        <f>Table1[[#This Row],[h_hargasetelahdiskon]]</f>
        <v>1634904</v>
      </c>
      <c r="V160" s="95">
        <f>IF(Table1[[#This Row],[Item Description]]="","",IF(Table1[[#This Row],[//]]="",V159,Table1[[#This Row],[//]]))</f>
        <v>159</v>
      </c>
      <c r="W160" s="95">
        <f>IF(Table1[[#This Row],[h_id]]="","",COUNTIF(Table1[h_id],Table1[[#This Row],[h_id]]))</f>
        <v>2</v>
      </c>
      <c r="X160" s="93">
        <f>IF(Table1[Item Description]="","",Table1[[#This Row],[Qty]]*Table1[[#This Row],[Unit Price]])</f>
        <v>1879200</v>
      </c>
      <c r="Y160" s="93">
        <f>IF(Table1[Item Description]="","",Table1[[#This Row],[h_hargasebelumdiskon]]*Table1[[#This Row],[Disc 1]])</f>
        <v>244296</v>
      </c>
      <c r="Z160" s="93">
        <f>IF(Table1[Item Description]="","",Table1[[#This Row],[h_hargasebelumdiskon]]-Table1[[#This Row],[h_diskon]])</f>
        <v>1634904</v>
      </c>
      <c r="AA160" s="93" t="str">
        <f>IF(Table1[//]="","",SUMIF(Table1[h_id],Table1[h_id],Table1[h_hargasetelahdiskon]))</f>
        <v/>
      </c>
      <c r="AB160" s="93"/>
      <c r="AC160" s="93" t="str">
        <f>Table1[[#This Row],[Item Description]]&amp;Table1[[#This Row],[Unit]]&amp;Table1[[#This Row],[Unit Price]]</f>
        <v>GEL PEN KENKO EASY GEL HITAMLSN26100</v>
      </c>
    </row>
    <row r="161" spans="1:29" x14ac:dyDescent="0.25">
      <c r="A161" s="95" t="str">
        <f>IF(Table1[No. Invoice :]="","",ROW())</f>
        <v/>
      </c>
      <c r="B161" s="95" t="str">
        <f>IF(Table1[h_Kode Sales :_1]="","",B$1+COUNT(B$2:B160))</f>
        <v/>
      </c>
      <c r="G161" s="95" t="str">
        <f>IF(Table1[[#This Row],[h_No. Invoice :]]="","",CONCATENATE("AM"," ",Table1[[#This Row],[h_No. Invoice :]]))</f>
        <v/>
      </c>
      <c r="H161" s="96" t="str">
        <f>CONCATENATE(UPPER(Table1[[#This Row],[h_Kode Sales :_1]])," ",Table1[[#This Row],[h_Kode Sales :_2]])</f>
        <v xml:space="preserve"> </v>
      </c>
      <c r="I161" s="95" t="str">
        <f>IF(Table1[[#This Row],[h_toko]]="","",INDEX(Table2[e],IF(Table1[[#This Row],[h_toko]]="","",MATCH(Table1[[#This Row],[h_toko]],Table2[a],0)),))</f>
        <v/>
      </c>
      <c r="N161" s="95" t="str">
        <f>IF(Table1[[#This Row],[h_Item Description]]="","",INDEX([1]!db[NB PAJAK],MATCH(Table1[[#This Row],[h_Item Description]],[1]!db[kode],0)))</f>
        <v/>
      </c>
      <c r="P161" s="93"/>
      <c r="Q161" s="94"/>
      <c r="S161" s="93" t="str">
        <f>Table1[[#This Row],[h_hargasetelahdiskon]]</f>
        <v/>
      </c>
      <c r="V161" s="95" t="str">
        <f>IF(Table1[[#This Row],[Item Description]]="","",IF(Table1[[#This Row],[//]]="",V160,Table1[[#This Row],[//]]))</f>
        <v/>
      </c>
      <c r="W161" s="95" t="str">
        <f>IF(Table1[[#This Row],[h_id]]="","",COUNTIF(Table1[h_id],Table1[[#This Row],[h_id]]))</f>
        <v/>
      </c>
      <c r="X161" s="93" t="str">
        <f>IF(Table1[Item Description]="","",Table1[[#This Row],[Qty]]*Table1[[#This Row],[Unit Price]])</f>
        <v/>
      </c>
      <c r="Y161" s="93" t="str">
        <f>IF(Table1[Item Description]="","",Table1[[#This Row],[h_hargasebelumdiskon]]*Table1[[#This Row],[Disc 1]])</f>
        <v/>
      </c>
      <c r="Z161" s="93" t="str">
        <f>IF(Table1[Item Description]="","",Table1[[#This Row],[h_hargasebelumdiskon]]-Table1[[#This Row],[h_diskon]])</f>
        <v/>
      </c>
      <c r="AA161" s="93" t="str">
        <f>IF(Table1[//]="","",SUMIF(Table1[h_id],Table1[h_id],Table1[h_hargasetelahdiskon]))</f>
        <v/>
      </c>
      <c r="AB161" s="93"/>
      <c r="AC161" s="93" t="str">
        <f>Table1[[#This Row],[Item Description]]&amp;Table1[[#This Row],[Unit]]&amp;Table1[[#This Row],[Unit Price]]</f>
        <v/>
      </c>
    </row>
    <row r="162" spans="1:29" x14ac:dyDescent="0.25">
      <c r="A162" s="95">
        <f>IF(Table1[No. Invoice :]="","",ROW())</f>
        <v>162</v>
      </c>
      <c r="B162" s="95">
        <f>IF(Table1[h_Kode Sales :_1]="","",B$1+COUNT(B$2:B160))</f>
        <v>23010033</v>
      </c>
      <c r="C162" s="98">
        <v>44946</v>
      </c>
      <c r="D162" s="92" t="s">
        <v>129</v>
      </c>
      <c r="E162" s="97" t="s">
        <v>478</v>
      </c>
      <c r="F162" s="92" t="s">
        <v>124</v>
      </c>
      <c r="G162" s="95" t="str">
        <f>IF(Table1[[#This Row],[h_No. Invoice :]]="","",CONCATENATE("AM"," ",Table1[[#This Row],[h_No. Invoice :]]))</f>
        <v>AM 23010033</v>
      </c>
      <c r="H162" s="96" t="str">
        <f>CONCATENATE(UPPER(Table1[[#This Row],[h_Kode Sales :_1]])," ",Table1[[#This Row],[h_Kode Sales :_2]])</f>
        <v>KO 0759</v>
      </c>
      <c r="I162" s="95" t="str">
        <f>IF(Table1[[#This Row],[h_toko]]="","",INDEX(Table2[e],IF(Table1[[#This Row],[h_toko]]="","",MATCH(Table1[[#This Row],[h_toko]],Table2[a],0)),))</f>
        <v>CV PELITA JAYA (ANUGERAH SEJAHTERA) PURWOKERTO</v>
      </c>
      <c r="J162" s="92">
        <v>50</v>
      </c>
      <c r="K162" s="92" t="s">
        <v>203</v>
      </c>
      <c r="L162" s="92">
        <v>1</v>
      </c>
      <c r="M162" s="92" t="s">
        <v>241</v>
      </c>
      <c r="N162" s="95" t="str">
        <f>IF(Table1[[#This Row],[h_Item Description]]="","",INDEX([1]!db[NB PAJAK],MATCH(Table1[[#This Row],[h_Item Description]],[1]!db[kode],0)))</f>
        <v>STIP / PENGHAPUS JOYKO 526-B40BL HITAM</v>
      </c>
      <c r="O162" s="95" t="str">
        <f>IF(Table1[[#This Row],[h_Item Description]]="","",INDEX([1]!db[NB PAJAK],MATCH(Table1[[#This Row],[h_Item Description]],[1]!db[kode],0)))</f>
        <v>STIP / PENGHAPUS JOYKO 526-B40BL HITAM</v>
      </c>
      <c r="P162" s="93">
        <v>28300</v>
      </c>
      <c r="Q162" s="94">
        <v>0.13500000000000001</v>
      </c>
      <c r="S162" s="93">
        <f>Table1[[#This Row],[h_hargasetelahdiskon]]</f>
        <v>1223975</v>
      </c>
      <c r="T162" s="93" t="s">
        <v>119</v>
      </c>
      <c r="V162" s="95">
        <f>IF(Table1[[#This Row],[Item Description]]="","",IF(Table1[[#This Row],[//]]="",V161,Table1[[#This Row],[//]]))</f>
        <v>162</v>
      </c>
      <c r="W162" s="95">
        <f>IF(Table1[[#This Row],[h_id]]="","",COUNTIF(Table1[h_id],Table1[[#This Row],[h_id]]))</f>
        <v>1</v>
      </c>
      <c r="X162" s="93">
        <f>IF(Table1[Item Description]="","",Table1[[#This Row],[Qty]]*Table1[[#This Row],[Unit Price]])</f>
        <v>1415000</v>
      </c>
      <c r="Y162" s="93">
        <f>IF(Table1[Item Description]="","",Table1[[#This Row],[h_hargasebelumdiskon]]*Table1[[#This Row],[Disc 1]])</f>
        <v>191025</v>
      </c>
      <c r="Z162" s="93">
        <f>IF(Table1[Item Description]="","",Table1[[#This Row],[h_hargasebelumdiskon]]-Table1[[#This Row],[h_diskon]])</f>
        <v>1223975</v>
      </c>
      <c r="AA162" s="93">
        <f>IF(Table1[//]="","",SUMIF(Table1[h_id],Table1[h_id],Table1[h_hargasetelahdiskon]))</f>
        <v>1223975</v>
      </c>
      <c r="AB162" s="93"/>
      <c r="AC162" s="93" t="str">
        <f>Table1[[#This Row],[Item Description]]&amp;Table1[[#This Row],[Unit]]&amp;Table1[[#This Row],[Unit Price]]</f>
        <v>STIP / PENGHAPUS JOYKO 526-B40BL HITAMDOS28300</v>
      </c>
    </row>
    <row r="163" spans="1:29" x14ac:dyDescent="0.25">
      <c r="A163" s="95" t="str">
        <f>IF(Table1[No. Invoice :]="","",ROW())</f>
        <v/>
      </c>
      <c r="B163" s="95" t="str">
        <f>IF(Table1[h_Kode Sales :_1]="","",B$1+COUNT(B$2:B162))</f>
        <v/>
      </c>
      <c r="G163" s="95" t="str">
        <f>IF(Table1[[#This Row],[h_No. Invoice :]]="","",CONCATENATE("AM"," ",Table1[[#This Row],[h_No. Invoice :]]))</f>
        <v/>
      </c>
      <c r="H163" s="96" t="str">
        <f>CONCATENATE(UPPER(Table1[[#This Row],[h_Kode Sales :_1]])," ",Table1[[#This Row],[h_Kode Sales :_2]])</f>
        <v xml:space="preserve"> </v>
      </c>
      <c r="I163" s="95" t="str">
        <f>IF(Table1[[#This Row],[h_toko]]="","",INDEX(Table2[e],IF(Table1[[#This Row],[h_toko]]="","",MATCH(Table1[[#This Row],[h_toko]],Table2[a],0)),))</f>
        <v/>
      </c>
      <c r="N163" s="95" t="str">
        <f>IF(Table1[[#This Row],[h_Item Description]]="","",INDEX([1]!db[NB PAJAK],MATCH(Table1[[#This Row],[h_Item Description]],[1]!db[kode],0)))</f>
        <v/>
      </c>
      <c r="P163" s="93"/>
      <c r="Q163" s="94"/>
      <c r="S163" s="93" t="str">
        <f>Table1[[#This Row],[h_hargasetelahdiskon]]</f>
        <v/>
      </c>
      <c r="V163" s="95" t="str">
        <f>IF(Table1[[#This Row],[Item Description]]="","",IF(Table1[[#This Row],[//]]="",V162,Table1[[#This Row],[//]]))</f>
        <v/>
      </c>
      <c r="W163" s="95" t="str">
        <f>IF(Table1[[#This Row],[h_id]]="","",COUNTIF(Table1[h_id],Table1[[#This Row],[h_id]]))</f>
        <v/>
      </c>
      <c r="X163" s="93" t="str">
        <f>IF(Table1[Item Description]="","",Table1[[#This Row],[Qty]]*Table1[[#This Row],[Unit Price]])</f>
        <v/>
      </c>
      <c r="Y163" s="93" t="str">
        <f>IF(Table1[Item Description]="","",Table1[[#This Row],[h_hargasebelumdiskon]]*Table1[[#This Row],[Disc 1]])</f>
        <v/>
      </c>
      <c r="Z163" s="93" t="str">
        <f>IF(Table1[Item Description]="","",Table1[[#This Row],[h_hargasebelumdiskon]]-Table1[[#This Row],[h_diskon]])</f>
        <v/>
      </c>
      <c r="AA163" s="93" t="str">
        <f>IF(Table1[//]="","",SUMIF(Table1[h_id],Table1[h_id],Table1[h_hargasetelahdiskon]))</f>
        <v/>
      </c>
      <c r="AB163" s="93"/>
      <c r="AC163" s="93" t="str">
        <f>Table1[[#This Row],[Item Description]]&amp;Table1[[#This Row],[Unit]]&amp;Table1[[#This Row],[Unit Price]]</f>
        <v/>
      </c>
    </row>
    <row r="164" spans="1:29" x14ac:dyDescent="0.25">
      <c r="A164" s="95">
        <f>IF(Table1[No. Invoice :]="","",ROW())</f>
        <v>164</v>
      </c>
      <c r="B164" s="95">
        <f>IF(Table1[h_Kode Sales :_1]="","",B$1+COUNT(B$2:B163))</f>
        <v>23010034</v>
      </c>
      <c r="C164" s="98">
        <v>44952</v>
      </c>
      <c r="D164" s="92" t="s">
        <v>129</v>
      </c>
      <c r="E164" s="97" t="s">
        <v>479</v>
      </c>
      <c r="F164" s="92" t="s">
        <v>43</v>
      </c>
      <c r="G164" s="95" t="str">
        <f>IF(Table1[[#This Row],[h_No. Invoice :]]="","",CONCATENATE("AM"," ",Table1[[#This Row],[h_No. Invoice :]]))</f>
        <v>AM 23010034</v>
      </c>
      <c r="H164" s="96" t="str">
        <f>CONCATENATE(UPPER(Table1[[#This Row],[h_Kode Sales :_1]])," ",Table1[[#This Row],[h_Kode Sales :_2]])</f>
        <v>KO 0700</v>
      </c>
      <c r="I164" s="95" t="str">
        <f>IF(Table1[[#This Row],[h_toko]]="","",INDEX(Table2[e],IF(Table1[[#This Row],[h_toko]]="","",MATCH(Table1[[#This Row],[h_toko]],Table2[a],0)),))</f>
        <v>CV TRINITY CENTRAAL PURWOKERTO</v>
      </c>
      <c r="J164" s="92">
        <v>30</v>
      </c>
      <c r="K164" s="92" t="s">
        <v>113</v>
      </c>
      <c r="L164" s="92">
        <v>1</v>
      </c>
      <c r="M164" s="92" t="s">
        <v>480</v>
      </c>
      <c r="N164" s="95" t="str">
        <f>IF(Table1[[#This Row],[h_Item Description]]="","",INDEX([1]!db[NB PAJAK],MATCH(Table1[[#This Row],[h_Item Description]],[1]!db[kode],0)))</f>
        <v>STAPLER SDI 1102 NO.10 (HD-10)</v>
      </c>
      <c r="O164" s="92" t="s">
        <v>482</v>
      </c>
      <c r="P164" s="93">
        <v>138000</v>
      </c>
      <c r="Q164" s="94">
        <v>0.125</v>
      </c>
      <c r="S164" s="93">
        <f>Table1[[#This Row],[h_hargasetelahdiskon]]</f>
        <v>3622500</v>
      </c>
      <c r="T164" s="93" t="s">
        <v>119</v>
      </c>
      <c r="V164" s="95">
        <f>IF(Table1[[#This Row],[Item Description]]="","",IF(Table1[[#This Row],[//]]="",V163,Table1[[#This Row],[//]]))</f>
        <v>164</v>
      </c>
      <c r="W164" s="95">
        <f>IF(Table1[[#This Row],[h_id]]="","",COUNTIF(Table1[h_id],Table1[[#This Row],[h_id]]))</f>
        <v>3</v>
      </c>
      <c r="X164" s="93">
        <f>IF(Table1[Item Description]="","",Table1[[#This Row],[Qty]]*Table1[[#This Row],[Unit Price]])</f>
        <v>4140000</v>
      </c>
      <c r="Y164" s="93">
        <f>IF(Table1[Item Description]="","",Table1[[#This Row],[h_hargasebelumdiskon]]*Table1[[#This Row],[Disc 1]])</f>
        <v>517500</v>
      </c>
      <c r="Z164" s="93">
        <f>IF(Table1[Item Description]="","",Table1[[#This Row],[h_hargasebelumdiskon]]-Table1[[#This Row],[h_diskon]])</f>
        <v>3622500</v>
      </c>
      <c r="AA164" s="93">
        <f>IF(Table1[//]="","",SUMIF(Table1[h_id],Table1[h_id],Table1[h_hargasetelahdiskon]))</f>
        <v>12108900</v>
      </c>
      <c r="AB164" s="93"/>
      <c r="AC164" s="93" t="str">
        <f>Table1[[#This Row],[Item Description]]&amp;Table1[[#This Row],[Unit]]&amp;Table1[[#This Row],[Unit Price]]</f>
        <v>STAPLER SDI 1102 NO.10 (HD-10)LSN138000</v>
      </c>
    </row>
    <row r="165" spans="1:29" x14ac:dyDescent="0.25">
      <c r="A165" s="95" t="str">
        <f>IF(Table1[No. Invoice :]="","",ROW())</f>
        <v/>
      </c>
      <c r="B165" s="95" t="str">
        <f>IF(Table1[h_Kode Sales :_1]="","",B$1+COUNT(B$2:B164))</f>
        <v/>
      </c>
      <c r="G165" s="95" t="str">
        <f>IF(Table1[[#This Row],[h_No. Invoice :]]="","",CONCATENATE("AM"," ",Table1[[#This Row],[h_No. Invoice :]]))</f>
        <v/>
      </c>
      <c r="H165" s="96" t="str">
        <f>CONCATENATE(UPPER(Table1[[#This Row],[h_Kode Sales :_1]])," ",Table1[[#This Row],[h_Kode Sales :_2]])</f>
        <v xml:space="preserve"> </v>
      </c>
      <c r="I165" s="95" t="str">
        <f>IF(Table1[[#This Row],[h_toko]]="","",INDEX(Table2[e],IF(Table1[[#This Row],[h_toko]]="","",MATCH(Table1[[#This Row],[h_toko]],Table2[a],0)),))</f>
        <v/>
      </c>
      <c r="J165" s="92">
        <v>20</v>
      </c>
      <c r="K165" s="92" t="s">
        <v>113</v>
      </c>
      <c r="L165" s="92">
        <v>1</v>
      </c>
      <c r="M165" s="92" t="s">
        <v>481</v>
      </c>
      <c r="N165" s="95" t="str">
        <f>IF(Table1[[#This Row],[h_Item Description]]="","",INDEX([1]!db[NB PAJAK],MATCH(Table1[[#This Row],[h_Item Description]],[1]!db[kode],0)))</f>
        <v>STAPLER SDI 1123</v>
      </c>
      <c r="O165" s="92" t="s">
        <v>483</v>
      </c>
      <c r="P165" s="93">
        <v>300000</v>
      </c>
      <c r="Q165" s="94">
        <v>0.125</v>
      </c>
      <c r="S165" s="93">
        <f>Table1[[#This Row],[h_hargasetelahdiskon]]</f>
        <v>5250000</v>
      </c>
      <c r="V165" s="95">
        <f>IF(Table1[[#This Row],[Item Description]]="","",IF(Table1[[#This Row],[//]]="",V164,Table1[[#This Row],[//]]))</f>
        <v>164</v>
      </c>
      <c r="W165" s="95">
        <f>IF(Table1[[#This Row],[h_id]]="","",COUNTIF(Table1[h_id],Table1[[#This Row],[h_id]]))</f>
        <v>3</v>
      </c>
      <c r="X165" s="93">
        <f>IF(Table1[Item Description]="","",Table1[[#This Row],[Qty]]*Table1[[#This Row],[Unit Price]])</f>
        <v>6000000</v>
      </c>
      <c r="Y165" s="93">
        <f>IF(Table1[Item Description]="","",Table1[[#This Row],[h_hargasebelumdiskon]]*Table1[[#This Row],[Disc 1]])</f>
        <v>750000</v>
      </c>
      <c r="Z165" s="93">
        <f>IF(Table1[Item Description]="","",Table1[[#This Row],[h_hargasebelumdiskon]]-Table1[[#This Row],[h_diskon]])</f>
        <v>5250000</v>
      </c>
      <c r="AA165" s="93" t="str">
        <f>IF(Table1[//]="","",SUMIF(Table1[h_id],Table1[h_id],Table1[h_hargasetelahdiskon]))</f>
        <v/>
      </c>
      <c r="AB165" s="93"/>
      <c r="AC165" s="93" t="str">
        <f>Table1[[#This Row],[Item Description]]&amp;Table1[[#This Row],[Unit]]&amp;Table1[[#This Row],[Unit Price]]</f>
        <v>STAPLER SDI 1123LSN300000</v>
      </c>
    </row>
    <row r="166" spans="1:29" x14ac:dyDescent="0.25">
      <c r="A166" s="95" t="str">
        <f>IF(Table1[No. Invoice :]="","",ROW())</f>
        <v/>
      </c>
      <c r="B166" s="95" t="str">
        <f>IF(Table1[h_Kode Sales :_1]="","",B$1+COUNT(B$2:B165))</f>
        <v/>
      </c>
      <c r="G166" s="95" t="str">
        <f>IF(Table1[[#This Row],[h_No. Invoice :]]="","",CONCATENATE("AM"," ",Table1[[#This Row],[h_No. Invoice :]]))</f>
        <v/>
      </c>
      <c r="H166" s="96" t="str">
        <f>CONCATENATE(UPPER(Table1[[#This Row],[h_Kode Sales :_1]])," ",Table1[[#This Row],[h_Kode Sales :_2]])</f>
        <v xml:space="preserve"> </v>
      </c>
      <c r="I166" s="95" t="str">
        <f>IF(Table1[[#This Row],[h_toko]]="","",INDEX(Table2[e],IF(Table1[[#This Row],[h_toko]]="","",MATCH(Table1[[#This Row],[h_toko]],Table2[a],0)),))</f>
        <v/>
      </c>
      <c r="J166" s="92">
        <v>40</v>
      </c>
      <c r="K166" s="92" t="s">
        <v>113</v>
      </c>
      <c r="L166" s="92">
        <v>2</v>
      </c>
      <c r="M166" s="92" t="s">
        <v>115</v>
      </c>
      <c r="N166" s="95" t="str">
        <f>IF(Table1[[#This Row],[h_Item Description]]="","",INDEX([1]!db[NB PAJAK],MATCH(Table1[[#This Row],[h_Item Description]],[1]!db[kode],0)))</f>
        <v>STAPLER KENKO HD-10</v>
      </c>
      <c r="O166" s="92" t="s">
        <v>118</v>
      </c>
      <c r="P166" s="93">
        <v>93000</v>
      </c>
      <c r="Q166" s="94">
        <v>0.13</v>
      </c>
      <c r="S166" s="93">
        <f>Table1[[#This Row],[h_hargasetelahdiskon]]</f>
        <v>3236400</v>
      </c>
      <c r="V166" s="95">
        <f>IF(Table1[[#This Row],[Item Description]]="","",IF(Table1[[#This Row],[//]]="",V165,Table1[[#This Row],[//]]))</f>
        <v>164</v>
      </c>
      <c r="W166" s="95">
        <f>IF(Table1[[#This Row],[h_id]]="","",COUNTIF(Table1[h_id],Table1[[#This Row],[h_id]]))</f>
        <v>3</v>
      </c>
      <c r="X166" s="93">
        <f>IF(Table1[Item Description]="","",Table1[[#This Row],[Qty]]*Table1[[#This Row],[Unit Price]])</f>
        <v>3720000</v>
      </c>
      <c r="Y166" s="93">
        <f>IF(Table1[Item Description]="","",Table1[[#This Row],[h_hargasebelumdiskon]]*Table1[[#This Row],[Disc 1]])</f>
        <v>483600</v>
      </c>
      <c r="Z166" s="93">
        <f>IF(Table1[Item Description]="","",Table1[[#This Row],[h_hargasebelumdiskon]]-Table1[[#This Row],[h_diskon]])</f>
        <v>3236400</v>
      </c>
      <c r="AA166" s="93" t="str">
        <f>IF(Table1[//]="","",SUMIF(Table1[h_id],Table1[h_id],Table1[h_hargasetelahdiskon]))</f>
        <v/>
      </c>
      <c r="AB166" s="93"/>
      <c r="AC166" s="93" t="str">
        <f>Table1[[#This Row],[Item Description]]&amp;Table1[[#This Row],[Unit]]&amp;Table1[[#This Row],[Unit Price]]</f>
        <v>STAPLER KENKO HD-10LSN93000</v>
      </c>
    </row>
    <row r="167" spans="1:29" x14ac:dyDescent="0.25">
      <c r="A167" s="95" t="str">
        <f>IF(Table1[No. Invoice :]="","",ROW())</f>
        <v/>
      </c>
      <c r="B167" s="95" t="str">
        <f>IF(Table1[h_Kode Sales :_1]="","",B$1+COUNT(B$2:B166))</f>
        <v/>
      </c>
      <c r="G167" s="95" t="str">
        <f>IF(Table1[[#This Row],[h_No. Invoice :]]="","",CONCATENATE("AM"," ",Table1[[#This Row],[h_No. Invoice :]]))</f>
        <v/>
      </c>
      <c r="H167" s="96" t="str">
        <f>CONCATENATE(UPPER(Table1[[#This Row],[h_Kode Sales :_1]])," ",Table1[[#This Row],[h_Kode Sales :_2]])</f>
        <v xml:space="preserve"> </v>
      </c>
      <c r="I167" s="95" t="str">
        <f>IF(Table1[[#This Row],[h_toko]]="","",INDEX(Table2[e],IF(Table1[[#This Row],[h_toko]]="","",MATCH(Table1[[#This Row],[h_toko]],Table2[a],0)),))</f>
        <v/>
      </c>
      <c r="N167" s="95" t="str">
        <f>IF(Table1[[#This Row],[h_Item Description]]="","",INDEX([1]!db[NB PAJAK],MATCH(Table1[[#This Row],[h_Item Description]],[1]!db[kode],0)))</f>
        <v/>
      </c>
      <c r="P167" s="93"/>
      <c r="Q167" s="94"/>
      <c r="S167" s="93" t="str">
        <f>Table1[[#This Row],[h_hargasetelahdiskon]]</f>
        <v/>
      </c>
      <c r="V167" s="95" t="str">
        <f>IF(Table1[[#This Row],[Item Description]]="","",IF(Table1[[#This Row],[//]]="",V166,Table1[[#This Row],[//]]))</f>
        <v/>
      </c>
      <c r="W167" s="95" t="str">
        <f>IF(Table1[[#This Row],[h_id]]="","",COUNTIF(Table1[h_id],Table1[[#This Row],[h_id]]))</f>
        <v/>
      </c>
      <c r="X167" s="93" t="str">
        <f>IF(Table1[Item Description]="","",Table1[[#This Row],[Qty]]*Table1[[#This Row],[Unit Price]])</f>
        <v/>
      </c>
      <c r="Y167" s="93" t="str">
        <f>IF(Table1[Item Description]="","",Table1[[#This Row],[h_hargasebelumdiskon]]*Table1[[#This Row],[Disc 1]])</f>
        <v/>
      </c>
      <c r="Z167" s="93" t="str">
        <f>IF(Table1[Item Description]="","",Table1[[#This Row],[h_hargasebelumdiskon]]-Table1[[#This Row],[h_diskon]])</f>
        <v/>
      </c>
      <c r="AA167" s="93" t="str">
        <f>IF(Table1[//]="","",SUMIF(Table1[h_id],Table1[h_id],Table1[h_hargasetelahdiskon]))</f>
        <v/>
      </c>
      <c r="AB167" s="93"/>
      <c r="AC167" s="93" t="str">
        <f>Table1[[#This Row],[Item Description]]&amp;Table1[[#This Row],[Unit]]&amp;Table1[[#This Row],[Unit Price]]</f>
        <v/>
      </c>
    </row>
    <row r="168" spans="1:29" x14ac:dyDescent="0.25">
      <c r="A168" s="95">
        <f>IF(Table1[No. Invoice :]="","",ROW())</f>
        <v>168</v>
      </c>
      <c r="B168" s="95">
        <f>IF(Table1[h_Kode Sales :_1]="","",B$1+COUNT(B$2:B167))</f>
        <v>23010035</v>
      </c>
      <c r="C168" s="98">
        <v>44953</v>
      </c>
      <c r="D168" s="92" t="s">
        <v>129</v>
      </c>
      <c r="E168" s="97" t="s">
        <v>486</v>
      </c>
      <c r="F168" s="92" t="s">
        <v>89</v>
      </c>
      <c r="G168" s="95" t="str">
        <f>IF(Table1[[#This Row],[h_No. Invoice :]]="","",CONCATENATE("AM"," ",Table1[[#This Row],[h_No. Invoice :]]))</f>
        <v>AM 23010035</v>
      </c>
      <c r="H168" s="96" t="str">
        <f>CONCATENATE(UPPER(Table1[[#This Row],[h_Kode Sales :_1]])," ",Table1[[#This Row],[h_Kode Sales :_2]])</f>
        <v>KO 0809</v>
      </c>
      <c r="I168" s="95" t="str">
        <f>IF(Table1[[#This Row],[h_toko]]="","",INDEX(Table2[e],IF(Table1[[#This Row],[h_toko]]="","",MATCH(Table1[[#This Row],[h_toko]],Table2[a],0)),))</f>
        <v>CV SINAR CAHAYA NIRMALA BREBES</v>
      </c>
      <c r="J168" s="92">
        <v>6</v>
      </c>
      <c r="K168" s="92" t="s">
        <v>125</v>
      </c>
      <c r="M168" s="92" t="s">
        <v>487</v>
      </c>
      <c r="N168" s="95" t="str">
        <f>IF(Table1[[#This Row],[h_Item Description]]="","",INDEX([1]!db[NB PAJAK],MATCH(Table1[[#This Row],[h_Item Description]],[1]!db[kode],0)))</f>
        <v>MAP TAS / BAG JOYKO B-2637-3</v>
      </c>
      <c r="O168" s="92" t="s">
        <v>499</v>
      </c>
      <c r="P168" s="93">
        <f>211200/12</f>
        <v>17600</v>
      </c>
      <c r="Q168" s="94">
        <v>0.1</v>
      </c>
      <c r="S168" s="93">
        <f>Table1[[#This Row],[h_hargasetelahdiskon]]</f>
        <v>95040</v>
      </c>
      <c r="T168" s="93" t="s">
        <v>119</v>
      </c>
      <c r="V168" s="95">
        <f>IF(Table1[[#This Row],[Item Description]]="","",IF(Table1[[#This Row],[//]]="",V167,Table1[[#This Row],[//]]))</f>
        <v>168</v>
      </c>
      <c r="W168" s="95">
        <f>IF(Table1[[#This Row],[h_id]]="","",COUNTIF(Table1[h_id],Table1[[#This Row],[h_id]]))</f>
        <v>16</v>
      </c>
      <c r="X168" s="93">
        <f>IF(Table1[Item Description]="","",Table1[[#This Row],[Qty]]*Table1[[#This Row],[Unit Price]])</f>
        <v>105600</v>
      </c>
      <c r="Y168" s="93">
        <f>IF(Table1[Item Description]="","",Table1[[#This Row],[h_hargasebelumdiskon]]*Table1[[#This Row],[Disc 1]])</f>
        <v>10560</v>
      </c>
      <c r="Z168" s="93">
        <f>IF(Table1[Item Description]="","",Table1[[#This Row],[h_hargasebelumdiskon]]-Table1[[#This Row],[h_diskon]])</f>
        <v>95040</v>
      </c>
      <c r="AA168" s="93">
        <f>IF(Table1[//]="","",SUMIF(Table1[h_id],Table1[h_id],Table1[h_hargasetelahdiskon]))</f>
        <v>2993880</v>
      </c>
      <c r="AB168" s="93"/>
      <c r="AC168" s="93" t="str">
        <f>Table1[[#This Row],[Item Description]]&amp;Table1[[#This Row],[Unit]]&amp;Table1[[#This Row],[Unit Price]]</f>
        <v>MAP TAS / BAG JOYKO B-2637-3PCS17600</v>
      </c>
    </row>
    <row r="169" spans="1:29" x14ac:dyDescent="0.25">
      <c r="A169" s="95" t="str">
        <f>IF(Table1[No. Invoice :]="","",ROW())</f>
        <v/>
      </c>
      <c r="B169" s="95" t="str">
        <f>IF(Table1[h_Kode Sales :_1]="","",B$1+COUNT(B$2:B168))</f>
        <v/>
      </c>
      <c r="G169" s="95" t="str">
        <f>IF(Table1[[#This Row],[h_No. Invoice :]]="","",CONCATENATE("AM"," ",Table1[[#This Row],[h_No. Invoice :]]))</f>
        <v/>
      </c>
      <c r="H169" s="96" t="str">
        <f>CONCATENATE(UPPER(Table1[[#This Row],[h_Kode Sales :_1]])," ",Table1[[#This Row],[h_Kode Sales :_2]])</f>
        <v xml:space="preserve"> </v>
      </c>
      <c r="I169" s="95" t="str">
        <f>IF(Table1[[#This Row],[h_toko]]="","",INDEX(Table2[e],IF(Table1[[#This Row],[h_toko]]="","",MATCH(Table1[[#This Row],[h_toko]],Table2[a],0)),))</f>
        <v/>
      </c>
      <c r="J169" s="92">
        <v>3</v>
      </c>
      <c r="K169" s="92" t="s">
        <v>113</v>
      </c>
      <c r="M169" s="92" t="s">
        <v>488</v>
      </c>
      <c r="N169" s="95" t="str">
        <f>IF(Table1[[#This Row],[h_Item Description]]="","",INDEX([1]!db[NB PAJAK],MATCH(Table1[[#This Row],[h_Item Description]],[1]!db[kode],0)))</f>
        <v>GEL PEN KENKO K-1 HITAM</v>
      </c>
      <c r="O169" s="92" t="s">
        <v>500</v>
      </c>
      <c r="P169" s="93">
        <v>39600</v>
      </c>
      <c r="Q169" s="94">
        <v>0.1</v>
      </c>
      <c r="S169" s="93">
        <f>Table1[[#This Row],[h_hargasetelahdiskon]]</f>
        <v>106920</v>
      </c>
      <c r="V169" s="95">
        <f>IF(Table1[[#This Row],[Item Description]]="","",IF(Table1[[#This Row],[//]]="",V168,Table1[[#This Row],[//]]))</f>
        <v>168</v>
      </c>
      <c r="W169" s="95">
        <f>IF(Table1[[#This Row],[h_id]]="","",COUNTIF(Table1[h_id],Table1[[#This Row],[h_id]]))</f>
        <v>16</v>
      </c>
      <c r="X169" s="93">
        <f>IF(Table1[Item Description]="","",Table1[[#This Row],[Qty]]*Table1[[#This Row],[Unit Price]])</f>
        <v>118800</v>
      </c>
      <c r="Y169" s="93">
        <f>IF(Table1[Item Description]="","",Table1[[#This Row],[h_hargasebelumdiskon]]*Table1[[#This Row],[Disc 1]])</f>
        <v>11880</v>
      </c>
      <c r="Z169" s="93">
        <f>IF(Table1[Item Description]="","",Table1[[#This Row],[h_hargasebelumdiskon]]-Table1[[#This Row],[h_diskon]])</f>
        <v>106920</v>
      </c>
      <c r="AA169" s="93" t="str">
        <f>IF(Table1[//]="","",SUMIF(Table1[h_id],Table1[h_id],Table1[h_hargasetelahdiskon]))</f>
        <v/>
      </c>
      <c r="AB169" s="93"/>
      <c r="AC169" s="93" t="str">
        <f>Table1[[#This Row],[Item Description]]&amp;Table1[[#This Row],[Unit]]&amp;Table1[[#This Row],[Unit Price]]</f>
        <v>GEL PEN KENKO K-1 HITAMLSN39600</v>
      </c>
    </row>
    <row r="170" spans="1:29" x14ac:dyDescent="0.25">
      <c r="A170" s="95" t="str">
        <f>IF(Table1[No. Invoice :]="","",ROW())</f>
        <v/>
      </c>
      <c r="B170" s="95" t="str">
        <f>IF(Table1[h_Kode Sales :_1]="","",B$1+COUNT(B$2:B169))</f>
        <v/>
      </c>
      <c r="G170" s="95" t="str">
        <f>IF(Table1[[#This Row],[h_No. Invoice :]]="","",CONCATENATE("AM"," ",Table1[[#This Row],[h_No. Invoice :]]))</f>
        <v/>
      </c>
      <c r="H170" s="96" t="str">
        <f>CONCATENATE(UPPER(Table1[[#This Row],[h_Kode Sales :_1]])," ",Table1[[#This Row],[h_Kode Sales :_2]])</f>
        <v xml:space="preserve"> </v>
      </c>
      <c r="I170" s="95" t="str">
        <f>IF(Table1[[#This Row],[h_toko]]="","",INDEX(Table2[e],IF(Table1[[#This Row],[h_toko]]="","",MATCH(Table1[[#This Row],[h_toko]],Table2[a],0)),))</f>
        <v/>
      </c>
      <c r="J170" s="92">
        <v>3</v>
      </c>
      <c r="K170" s="92" t="s">
        <v>113</v>
      </c>
      <c r="M170" s="92" t="s">
        <v>496</v>
      </c>
      <c r="N170" s="95" t="str">
        <f>IF(Table1[[#This Row],[h_Item Description]]="","",INDEX([1]!db[NB PAJAK],MATCH(Table1[[#This Row],[h_Item Description]],[1]!db[kode],0)))</f>
        <v>GEL PEN KENKO 0.28MM MICROTEC HITAM</v>
      </c>
      <c r="O170" s="92" t="s">
        <v>501</v>
      </c>
      <c r="P170" s="93">
        <v>39600</v>
      </c>
      <c r="Q170" s="94">
        <v>0.1</v>
      </c>
      <c r="S170" s="93">
        <f>Table1[[#This Row],[h_hargasetelahdiskon]]</f>
        <v>106920</v>
      </c>
      <c r="V170" s="95">
        <f>IF(Table1[[#This Row],[Item Description]]="","",IF(Table1[[#This Row],[//]]="",V169,Table1[[#This Row],[//]]))</f>
        <v>168</v>
      </c>
      <c r="W170" s="95">
        <f>IF(Table1[[#This Row],[h_id]]="","",COUNTIF(Table1[h_id],Table1[[#This Row],[h_id]]))</f>
        <v>16</v>
      </c>
      <c r="X170" s="93">
        <f>IF(Table1[Item Description]="","",Table1[[#This Row],[Qty]]*Table1[[#This Row],[Unit Price]])</f>
        <v>118800</v>
      </c>
      <c r="Y170" s="93">
        <f>IF(Table1[Item Description]="","",Table1[[#This Row],[h_hargasebelumdiskon]]*Table1[[#This Row],[Disc 1]])</f>
        <v>11880</v>
      </c>
      <c r="Z170" s="93">
        <f>IF(Table1[Item Description]="","",Table1[[#This Row],[h_hargasebelumdiskon]]-Table1[[#This Row],[h_diskon]])</f>
        <v>106920</v>
      </c>
      <c r="AA170" s="93" t="str">
        <f>IF(Table1[//]="","",SUMIF(Table1[h_id],Table1[h_id],Table1[h_hargasetelahdiskon]))</f>
        <v/>
      </c>
      <c r="AB170" s="93"/>
      <c r="AC170" s="93" t="str">
        <f>Table1[[#This Row],[Item Description]]&amp;Table1[[#This Row],[Unit]]&amp;Table1[[#This Row],[Unit Price]]</f>
        <v>GEL PEN KENKO 0.28MM MICROTEC HITAMLSN39600</v>
      </c>
    </row>
    <row r="171" spans="1:29" x14ac:dyDescent="0.25">
      <c r="A171" s="95" t="str">
        <f>IF(Table1[No. Invoice :]="","",ROW())</f>
        <v/>
      </c>
      <c r="B171" s="95" t="str">
        <f>IF(Table1[h_Kode Sales :_1]="","",B$1+COUNT(B$2:B170))</f>
        <v/>
      </c>
      <c r="G171" s="95" t="str">
        <f>IF(Table1[[#This Row],[h_No. Invoice :]]="","",CONCATENATE("AM"," ",Table1[[#This Row],[h_No. Invoice :]]))</f>
        <v/>
      </c>
      <c r="H171" s="96" t="str">
        <f>CONCATENATE(UPPER(Table1[[#This Row],[h_Kode Sales :_1]])," ",Table1[[#This Row],[h_Kode Sales :_2]])</f>
        <v xml:space="preserve"> </v>
      </c>
      <c r="I171" s="95" t="str">
        <f>IF(Table1[[#This Row],[h_toko]]="","",INDEX(Table2[e],IF(Table1[[#This Row],[h_toko]]="","",MATCH(Table1[[#This Row],[h_toko]],Table2[a],0)),))</f>
        <v/>
      </c>
      <c r="J171" s="92">
        <v>1</v>
      </c>
      <c r="K171" s="92" t="s">
        <v>113</v>
      </c>
      <c r="M171" s="92" t="s">
        <v>489</v>
      </c>
      <c r="N171" s="95" t="str">
        <f>IF(Table1[[#This Row],[h_Item Description]]="","",INDEX([1]!db[NB PAJAK],MATCH(Table1[[#This Row],[h_Item Description]],[1]!db[kode],0)))</f>
        <v>STAPLER JOYKO HD-10CL</v>
      </c>
      <c r="O171" s="92" t="s">
        <v>502</v>
      </c>
      <c r="P171" s="93">
        <v>84000</v>
      </c>
      <c r="Q171" s="94">
        <v>0.1</v>
      </c>
      <c r="S171" s="93">
        <f>Table1[[#This Row],[h_hargasetelahdiskon]]</f>
        <v>75600</v>
      </c>
      <c r="V171" s="95">
        <f>IF(Table1[[#This Row],[Item Description]]="","",IF(Table1[[#This Row],[//]]="",V170,Table1[[#This Row],[//]]))</f>
        <v>168</v>
      </c>
      <c r="W171" s="95">
        <f>IF(Table1[[#This Row],[h_id]]="","",COUNTIF(Table1[h_id],Table1[[#This Row],[h_id]]))</f>
        <v>16</v>
      </c>
      <c r="X171" s="93">
        <f>IF(Table1[Item Description]="","",Table1[[#This Row],[Qty]]*Table1[[#This Row],[Unit Price]])</f>
        <v>84000</v>
      </c>
      <c r="Y171" s="93">
        <f>IF(Table1[Item Description]="","",Table1[[#This Row],[h_hargasebelumdiskon]]*Table1[[#This Row],[Disc 1]])</f>
        <v>8400</v>
      </c>
      <c r="Z171" s="93">
        <f>IF(Table1[Item Description]="","",Table1[[#This Row],[h_hargasebelumdiskon]]-Table1[[#This Row],[h_diskon]])</f>
        <v>75600</v>
      </c>
      <c r="AA171" s="93" t="str">
        <f>IF(Table1[//]="","",SUMIF(Table1[h_id],Table1[h_id],Table1[h_hargasetelahdiskon]))</f>
        <v/>
      </c>
      <c r="AB171" s="93"/>
      <c r="AC171" s="93" t="str">
        <f>Table1[[#This Row],[Item Description]]&amp;Table1[[#This Row],[Unit]]&amp;Table1[[#This Row],[Unit Price]]</f>
        <v>STAPLER JOYKO HD-10CLLSN84000</v>
      </c>
    </row>
    <row r="172" spans="1:29" x14ac:dyDescent="0.25">
      <c r="A172" s="95" t="str">
        <f>IF(Table1[No. Invoice :]="","",ROW())</f>
        <v/>
      </c>
      <c r="B172" s="95" t="str">
        <f>IF(Table1[h_Kode Sales :_1]="","",B$1+COUNT(B$2:B171))</f>
        <v/>
      </c>
      <c r="G172" s="95" t="str">
        <f>IF(Table1[[#This Row],[h_No. Invoice :]]="","",CONCATENATE("AM"," ",Table1[[#This Row],[h_No. Invoice :]]))</f>
        <v/>
      </c>
      <c r="H172" s="96" t="str">
        <f>CONCATENATE(UPPER(Table1[[#This Row],[h_Kode Sales :_1]])," ",Table1[[#This Row],[h_Kode Sales :_2]])</f>
        <v xml:space="preserve"> </v>
      </c>
      <c r="I172" s="95" t="str">
        <f>IF(Table1[[#This Row],[h_toko]]="","",INDEX(Table2[e],IF(Table1[[#This Row],[h_toko]]="","",MATCH(Table1[[#This Row],[h_toko]],Table2[a],0)),))</f>
        <v/>
      </c>
      <c r="J172" s="92">
        <v>1</v>
      </c>
      <c r="K172" s="92" t="s">
        <v>113</v>
      </c>
      <c r="M172" s="92" t="s">
        <v>490</v>
      </c>
      <c r="N172" s="95" t="str">
        <f>IF(Table1[[#This Row],[h_Item Description]]="","",INDEX([1]!db[NB PAJAK],MATCH(Table1[[#This Row],[h_Item Description]],[1]!db[kode],0)))</f>
        <v>STAPLER JOYKO HD-50CL</v>
      </c>
      <c r="O172" s="92" t="s">
        <v>503</v>
      </c>
      <c r="P172" s="93">
        <v>216000</v>
      </c>
      <c r="Q172" s="94">
        <v>0.1</v>
      </c>
      <c r="S172" s="93">
        <f>Table1[[#This Row],[h_hargasetelahdiskon]]</f>
        <v>194400</v>
      </c>
      <c r="V172" s="95">
        <f>IF(Table1[[#This Row],[Item Description]]="","",IF(Table1[[#This Row],[//]]="",V171,Table1[[#This Row],[//]]))</f>
        <v>168</v>
      </c>
      <c r="W172" s="95">
        <f>IF(Table1[[#This Row],[h_id]]="","",COUNTIF(Table1[h_id],Table1[[#This Row],[h_id]]))</f>
        <v>16</v>
      </c>
      <c r="X172" s="93">
        <f>IF(Table1[Item Description]="","",Table1[[#This Row],[Qty]]*Table1[[#This Row],[Unit Price]])</f>
        <v>216000</v>
      </c>
      <c r="Y172" s="93">
        <f>IF(Table1[Item Description]="","",Table1[[#This Row],[h_hargasebelumdiskon]]*Table1[[#This Row],[Disc 1]])</f>
        <v>21600</v>
      </c>
      <c r="Z172" s="93">
        <f>IF(Table1[Item Description]="","",Table1[[#This Row],[h_hargasebelumdiskon]]-Table1[[#This Row],[h_diskon]])</f>
        <v>194400</v>
      </c>
      <c r="AA172" s="93" t="str">
        <f>IF(Table1[//]="","",SUMIF(Table1[h_id],Table1[h_id],Table1[h_hargasetelahdiskon]))</f>
        <v/>
      </c>
      <c r="AB172" s="93"/>
      <c r="AC172" s="93" t="str">
        <f>Table1[[#This Row],[Item Description]]&amp;Table1[[#This Row],[Unit]]&amp;Table1[[#This Row],[Unit Price]]</f>
        <v>STAPLER JOYKO HD-50CLLSN216000</v>
      </c>
    </row>
    <row r="173" spans="1:29" x14ac:dyDescent="0.25">
      <c r="A173" s="95" t="str">
        <f>IF(Table1[No. Invoice :]="","",ROW())</f>
        <v/>
      </c>
      <c r="B173" s="95" t="str">
        <f>IF(Table1[h_Kode Sales :_1]="","",B$1+COUNT(B$2:B172))</f>
        <v/>
      </c>
      <c r="G173" s="95" t="str">
        <f>IF(Table1[[#This Row],[h_No. Invoice :]]="","",CONCATENATE("AM"," ",Table1[[#This Row],[h_No. Invoice :]]))</f>
        <v/>
      </c>
      <c r="H173" s="96" t="str">
        <f>CONCATENATE(UPPER(Table1[[#This Row],[h_Kode Sales :_1]])," ",Table1[[#This Row],[h_Kode Sales :_2]])</f>
        <v xml:space="preserve"> </v>
      </c>
      <c r="I173" s="95" t="str">
        <f>IF(Table1[[#This Row],[h_toko]]="","",INDEX(Table2[e],IF(Table1[[#This Row],[h_toko]]="","",MATCH(Table1[[#This Row],[h_toko]],Table2[a],0)),))</f>
        <v/>
      </c>
      <c r="J173" s="92">
        <v>2</v>
      </c>
      <c r="K173" s="92" t="s">
        <v>113</v>
      </c>
      <c r="M173" s="92" t="s">
        <v>491</v>
      </c>
      <c r="N173" s="95" t="str">
        <f>IF(Table1[[#This Row],[h_Item Description]]="","",INDEX([1]!db[NB PAJAK],MATCH(Table1[[#This Row],[h_Item Description]],[1]!db[kode],0)))</f>
        <v>CORRECTION TAPE KENKO CT-309 (12M x 5MM)</v>
      </c>
      <c r="O173" s="92" t="s">
        <v>504</v>
      </c>
      <c r="P173" s="93">
        <v>81600</v>
      </c>
      <c r="Q173" s="94">
        <v>0.1</v>
      </c>
      <c r="S173" s="93">
        <f>Table1[[#This Row],[h_hargasetelahdiskon]]</f>
        <v>146880</v>
      </c>
      <c r="V173" s="95">
        <f>IF(Table1[[#This Row],[Item Description]]="","",IF(Table1[[#This Row],[//]]="",V172,Table1[[#This Row],[//]]))</f>
        <v>168</v>
      </c>
      <c r="W173" s="95">
        <f>IF(Table1[[#This Row],[h_id]]="","",COUNTIF(Table1[h_id],Table1[[#This Row],[h_id]]))</f>
        <v>16</v>
      </c>
      <c r="X173" s="93">
        <f>IF(Table1[Item Description]="","",Table1[[#This Row],[Qty]]*Table1[[#This Row],[Unit Price]])</f>
        <v>163200</v>
      </c>
      <c r="Y173" s="93">
        <f>IF(Table1[Item Description]="","",Table1[[#This Row],[h_hargasebelumdiskon]]*Table1[[#This Row],[Disc 1]])</f>
        <v>16320</v>
      </c>
      <c r="Z173" s="93">
        <f>IF(Table1[Item Description]="","",Table1[[#This Row],[h_hargasebelumdiskon]]-Table1[[#This Row],[h_diskon]])</f>
        <v>146880</v>
      </c>
      <c r="AA173" s="93" t="str">
        <f>IF(Table1[//]="","",SUMIF(Table1[h_id],Table1[h_id],Table1[h_hargasetelahdiskon]))</f>
        <v/>
      </c>
      <c r="AB173" s="93"/>
      <c r="AC173" s="93" t="str">
        <f>Table1[[#This Row],[Item Description]]&amp;Table1[[#This Row],[Unit]]&amp;Table1[[#This Row],[Unit Price]]</f>
        <v>CORRECTION TAPE KENKO CT-309 (12M x 5MM)LSN81600</v>
      </c>
    </row>
    <row r="174" spans="1:29" x14ac:dyDescent="0.25">
      <c r="A174" s="95" t="str">
        <f>IF(Table1[No. Invoice :]="","",ROW())</f>
        <v/>
      </c>
      <c r="B174" s="95" t="str">
        <f>IF(Table1[h_Kode Sales :_1]="","",B$1+COUNT(B$2:B173))</f>
        <v/>
      </c>
      <c r="G174" s="95" t="str">
        <f>IF(Table1[[#This Row],[h_No. Invoice :]]="","",CONCATENATE("AM"," ",Table1[[#This Row],[h_No. Invoice :]]))</f>
        <v/>
      </c>
      <c r="H174" s="96" t="str">
        <f>CONCATENATE(UPPER(Table1[[#This Row],[h_Kode Sales :_1]])," ",Table1[[#This Row],[h_Kode Sales :_2]])</f>
        <v xml:space="preserve"> </v>
      </c>
      <c r="I174" s="95" t="str">
        <f>IF(Table1[[#This Row],[h_toko]]="","",INDEX(Table2[e],IF(Table1[[#This Row],[h_toko]]="","",MATCH(Table1[[#This Row],[h_toko]],Table2[a],0)),))</f>
        <v/>
      </c>
      <c r="J174" s="92">
        <v>2</v>
      </c>
      <c r="K174" s="92" t="s">
        <v>113</v>
      </c>
      <c r="M174" s="92" t="s">
        <v>492</v>
      </c>
      <c r="N174" s="95" t="str">
        <f>IF(Table1[[#This Row],[h_Item Description]]="","",INDEX([1]!db[NB PAJAK],MATCH(Table1[[#This Row],[h_Item Description]],[1]!db[kode],0)))</f>
        <v>CORRECTION TAPE KENKO CT-809 (8M x 5MM)</v>
      </c>
      <c r="O174" s="92" t="s">
        <v>505</v>
      </c>
      <c r="P174" s="93">
        <v>54000</v>
      </c>
      <c r="Q174" s="94">
        <v>0.1</v>
      </c>
      <c r="S174" s="93">
        <f>Table1[[#This Row],[h_hargasetelahdiskon]]</f>
        <v>97200</v>
      </c>
      <c r="V174" s="95">
        <f>IF(Table1[[#This Row],[Item Description]]="","",IF(Table1[[#This Row],[//]]="",V173,Table1[[#This Row],[//]]))</f>
        <v>168</v>
      </c>
      <c r="W174" s="95">
        <f>IF(Table1[[#This Row],[h_id]]="","",COUNTIF(Table1[h_id],Table1[[#This Row],[h_id]]))</f>
        <v>16</v>
      </c>
      <c r="X174" s="93">
        <f>IF(Table1[Item Description]="","",Table1[[#This Row],[Qty]]*Table1[[#This Row],[Unit Price]])</f>
        <v>108000</v>
      </c>
      <c r="Y174" s="93">
        <f>IF(Table1[Item Description]="","",Table1[[#This Row],[h_hargasebelumdiskon]]*Table1[[#This Row],[Disc 1]])</f>
        <v>10800</v>
      </c>
      <c r="Z174" s="93">
        <f>IF(Table1[Item Description]="","",Table1[[#This Row],[h_hargasebelumdiskon]]-Table1[[#This Row],[h_diskon]])</f>
        <v>97200</v>
      </c>
      <c r="AA174" s="93" t="str">
        <f>IF(Table1[//]="","",SUMIF(Table1[h_id],Table1[h_id],Table1[h_hargasetelahdiskon]))</f>
        <v/>
      </c>
      <c r="AB174" s="93"/>
      <c r="AC174" s="93" t="str">
        <f>Table1[[#This Row],[Item Description]]&amp;Table1[[#This Row],[Unit]]&amp;Table1[[#This Row],[Unit Price]]</f>
        <v>CORRECTION TAPE KENKO CT-809 (8M x 5MM)LSN54000</v>
      </c>
    </row>
    <row r="175" spans="1:29" x14ac:dyDescent="0.25">
      <c r="A175" s="95" t="str">
        <f>IF(Table1[No. Invoice :]="","",ROW())</f>
        <v/>
      </c>
      <c r="B175" s="95" t="str">
        <f>IF(Table1[h_Kode Sales :_1]="","",B$1+COUNT(B$2:B174))</f>
        <v/>
      </c>
      <c r="G175" s="95" t="str">
        <f>IF(Table1[[#This Row],[h_No. Invoice :]]="","",CONCATENATE("AM"," ",Table1[[#This Row],[h_No. Invoice :]]))</f>
        <v/>
      </c>
      <c r="H175" s="96" t="str">
        <f>CONCATENATE(UPPER(Table1[[#This Row],[h_Kode Sales :_1]])," ",Table1[[#This Row],[h_Kode Sales :_2]])</f>
        <v xml:space="preserve"> </v>
      </c>
      <c r="I175" s="95" t="str">
        <f>IF(Table1[[#This Row],[h_toko]]="","",INDEX(Table2[e],IF(Table1[[#This Row],[h_toko]]="","",MATCH(Table1[[#This Row],[h_toko]],Table2[a],0)),))</f>
        <v/>
      </c>
      <c r="J175" s="92">
        <v>1</v>
      </c>
      <c r="K175" s="92" t="s">
        <v>113</v>
      </c>
      <c r="M175" s="92" t="s">
        <v>480</v>
      </c>
      <c r="N175" s="95" t="str">
        <f>IF(Table1[[#This Row],[h_Item Description]]="","",INDEX([1]!db[NB PAJAK],MATCH(Table1[[#This Row],[h_Item Description]],[1]!db[kode],0)))</f>
        <v>STAPLER SDI 1102 NO.10 (HD-10)</v>
      </c>
      <c r="O175" s="92" t="s">
        <v>482</v>
      </c>
      <c r="P175" s="93">
        <v>138000</v>
      </c>
      <c r="Q175" s="94"/>
      <c r="S175" s="93">
        <f>Table1[[#This Row],[h_hargasetelahdiskon]]</f>
        <v>138000</v>
      </c>
      <c r="V175" s="95">
        <f>IF(Table1[[#This Row],[Item Description]]="","",IF(Table1[[#This Row],[//]]="",V174,Table1[[#This Row],[//]]))</f>
        <v>168</v>
      </c>
      <c r="W175" s="95">
        <f>IF(Table1[[#This Row],[h_id]]="","",COUNTIF(Table1[h_id],Table1[[#This Row],[h_id]]))</f>
        <v>16</v>
      </c>
      <c r="X175" s="93">
        <f>IF(Table1[Item Description]="","",Table1[[#This Row],[Qty]]*Table1[[#This Row],[Unit Price]])</f>
        <v>138000</v>
      </c>
      <c r="Y175" s="93">
        <f>IF(Table1[Item Description]="","",Table1[[#This Row],[h_hargasebelumdiskon]]*Table1[[#This Row],[Disc 1]])</f>
        <v>0</v>
      </c>
      <c r="Z175" s="93">
        <f>IF(Table1[Item Description]="","",Table1[[#This Row],[h_hargasebelumdiskon]]-Table1[[#This Row],[h_diskon]])</f>
        <v>138000</v>
      </c>
      <c r="AA175" s="93" t="str">
        <f>IF(Table1[//]="","",SUMIF(Table1[h_id],Table1[h_id],Table1[h_hargasetelahdiskon]))</f>
        <v/>
      </c>
      <c r="AB175" s="93"/>
      <c r="AC175" s="93" t="str">
        <f>Table1[[#This Row],[Item Description]]&amp;Table1[[#This Row],[Unit]]&amp;Table1[[#This Row],[Unit Price]]</f>
        <v>STAPLER SDI 1102 NO.10 (HD-10)LSN138000</v>
      </c>
    </row>
    <row r="176" spans="1:29" x14ac:dyDescent="0.25">
      <c r="A176" s="95" t="str">
        <f>IF(Table1[No. Invoice :]="","",ROW())</f>
        <v/>
      </c>
      <c r="B176" s="95" t="str">
        <f>IF(Table1[h_Kode Sales :_1]="","",B$1+COUNT(B$2:B175))</f>
        <v/>
      </c>
      <c r="G176" s="95" t="str">
        <f>IF(Table1[[#This Row],[h_No. Invoice :]]="","",CONCATENATE("AM"," ",Table1[[#This Row],[h_No. Invoice :]]))</f>
        <v/>
      </c>
      <c r="H176" s="96" t="str">
        <f>CONCATENATE(UPPER(Table1[[#This Row],[h_Kode Sales :_1]])," ",Table1[[#This Row],[h_Kode Sales :_2]])</f>
        <v xml:space="preserve"> </v>
      </c>
      <c r="I176" s="95" t="str">
        <f>IF(Table1[[#This Row],[h_toko]]="","",INDEX(Table2[e],IF(Table1[[#This Row],[h_toko]]="","",MATCH(Table1[[#This Row],[h_toko]],Table2[a],0)),))</f>
        <v/>
      </c>
      <c r="J176" s="92">
        <v>1</v>
      </c>
      <c r="K176" s="92" t="s">
        <v>113</v>
      </c>
      <c r="M176" s="92" t="s">
        <v>493</v>
      </c>
      <c r="N176" s="95" t="str">
        <f>IF(Table1[[#This Row],[h_Item Description]]="","",INDEX([1]!db[NB PAJAK],MATCH(Table1[[#This Row],[h_Item Description]],[1]!db[kode],0)))</f>
        <v>STAPLER SDI 1104</v>
      </c>
      <c r="O176" s="92" t="s">
        <v>506</v>
      </c>
      <c r="P176" s="93">
        <v>234000</v>
      </c>
      <c r="Q176" s="94"/>
      <c r="S176" s="93">
        <f>Table1[[#This Row],[h_hargasetelahdiskon]]</f>
        <v>234000</v>
      </c>
      <c r="V176" s="95">
        <f>IF(Table1[[#This Row],[Item Description]]="","",IF(Table1[[#This Row],[//]]="",V175,Table1[[#This Row],[//]]))</f>
        <v>168</v>
      </c>
      <c r="W176" s="95">
        <f>IF(Table1[[#This Row],[h_id]]="","",COUNTIF(Table1[h_id],Table1[[#This Row],[h_id]]))</f>
        <v>16</v>
      </c>
      <c r="X176" s="93">
        <f>IF(Table1[Item Description]="","",Table1[[#This Row],[Qty]]*Table1[[#This Row],[Unit Price]])</f>
        <v>234000</v>
      </c>
      <c r="Y176" s="93">
        <f>IF(Table1[Item Description]="","",Table1[[#This Row],[h_hargasebelumdiskon]]*Table1[[#This Row],[Disc 1]])</f>
        <v>0</v>
      </c>
      <c r="Z176" s="93">
        <f>IF(Table1[Item Description]="","",Table1[[#This Row],[h_hargasebelumdiskon]]-Table1[[#This Row],[h_diskon]])</f>
        <v>234000</v>
      </c>
      <c r="AA176" s="93" t="str">
        <f>IF(Table1[//]="","",SUMIF(Table1[h_id],Table1[h_id],Table1[h_hargasetelahdiskon]))</f>
        <v/>
      </c>
      <c r="AB176" s="93"/>
      <c r="AC176" s="93" t="str">
        <f>Table1[[#This Row],[Item Description]]&amp;Table1[[#This Row],[Unit]]&amp;Table1[[#This Row],[Unit Price]]</f>
        <v>STAPLER SDI 1104LSN234000</v>
      </c>
    </row>
    <row r="177" spans="1:29" x14ac:dyDescent="0.25">
      <c r="A177" s="95" t="str">
        <f>IF(Table1[No. Invoice :]="","",ROW())</f>
        <v/>
      </c>
      <c r="B177" s="95" t="str">
        <f>IF(Table1[h_Kode Sales :_1]="","",B$1+COUNT(B$2:B176))</f>
        <v/>
      </c>
      <c r="G177" s="95" t="str">
        <f>IF(Table1[[#This Row],[h_No. Invoice :]]="","",CONCATENATE("AM"," ",Table1[[#This Row],[h_No. Invoice :]]))</f>
        <v/>
      </c>
      <c r="H177" s="96" t="str">
        <f>CONCATENATE(UPPER(Table1[[#This Row],[h_Kode Sales :_1]])," ",Table1[[#This Row],[h_Kode Sales :_2]])</f>
        <v xml:space="preserve"> </v>
      </c>
      <c r="I177" s="95" t="str">
        <f>IF(Table1[[#This Row],[h_toko]]="","",INDEX(Table2[e],IF(Table1[[#This Row],[h_toko]]="","",MATCH(Table1[[#This Row],[h_toko]],Table2[a],0)),))</f>
        <v/>
      </c>
      <c r="J177" s="92">
        <v>4</v>
      </c>
      <c r="K177" s="92" t="s">
        <v>113</v>
      </c>
      <c r="M177" s="92" t="s">
        <v>305</v>
      </c>
      <c r="N177" s="95" t="str">
        <f>IF(Table1[[#This Row],[h_Item Description]]="","",INDEX([1]!db[NB PAJAK],MATCH(Table1[[#This Row],[h_Item Description]],[1]!db[kode],0)))</f>
        <v>CORRECTION FLUID JOYKO CF-S225</v>
      </c>
      <c r="O177" s="92" t="s">
        <v>312</v>
      </c>
      <c r="P177" s="93">
        <v>34200</v>
      </c>
      <c r="Q177" s="94">
        <v>0.1</v>
      </c>
      <c r="S177" s="93">
        <f>Table1[[#This Row],[h_hargasetelahdiskon]]</f>
        <v>123120</v>
      </c>
      <c r="V177" s="95">
        <f>IF(Table1[[#This Row],[Item Description]]="","",IF(Table1[[#This Row],[//]]="",V176,Table1[[#This Row],[//]]))</f>
        <v>168</v>
      </c>
      <c r="W177" s="95">
        <f>IF(Table1[[#This Row],[h_id]]="","",COUNTIF(Table1[h_id],Table1[[#This Row],[h_id]]))</f>
        <v>16</v>
      </c>
      <c r="X177" s="93">
        <f>IF(Table1[Item Description]="","",Table1[[#This Row],[Qty]]*Table1[[#This Row],[Unit Price]])</f>
        <v>136800</v>
      </c>
      <c r="Y177" s="93">
        <f>IF(Table1[Item Description]="","",Table1[[#This Row],[h_hargasebelumdiskon]]*Table1[[#This Row],[Disc 1]])</f>
        <v>13680</v>
      </c>
      <c r="Z177" s="93">
        <f>IF(Table1[Item Description]="","",Table1[[#This Row],[h_hargasebelumdiskon]]-Table1[[#This Row],[h_diskon]])</f>
        <v>123120</v>
      </c>
      <c r="AA177" s="93" t="str">
        <f>IF(Table1[//]="","",SUMIF(Table1[h_id],Table1[h_id],Table1[h_hargasetelahdiskon]))</f>
        <v/>
      </c>
      <c r="AB177" s="93"/>
      <c r="AC177" s="93" t="str">
        <f>Table1[[#This Row],[Item Description]]&amp;Table1[[#This Row],[Unit]]&amp;Table1[[#This Row],[Unit Price]]</f>
        <v>CORRECTION FLUID JOYKO CF-S225LSN34200</v>
      </c>
    </row>
    <row r="178" spans="1:29" x14ac:dyDescent="0.25">
      <c r="A178" s="95" t="str">
        <f>IF(Table1[No. Invoice :]="","",ROW())</f>
        <v/>
      </c>
      <c r="B178" s="95" t="str">
        <f>IF(Table1[h_Kode Sales :_1]="","",B$1+COUNT(B$2:B177))</f>
        <v/>
      </c>
      <c r="G178" s="95" t="str">
        <f>IF(Table1[[#This Row],[h_No. Invoice :]]="","",CONCATENATE("AM"," ",Table1[[#This Row],[h_No. Invoice :]]))</f>
        <v/>
      </c>
      <c r="H178" s="96" t="str">
        <f>CONCATENATE(UPPER(Table1[[#This Row],[h_Kode Sales :_1]])," ",Table1[[#This Row],[h_Kode Sales :_2]])</f>
        <v xml:space="preserve"> </v>
      </c>
      <c r="I178" s="95" t="str">
        <f>IF(Table1[[#This Row],[h_toko]]="","",INDEX(Table2[e],IF(Table1[[#This Row],[h_toko]]="","",MATCH(Table1[[#This Row],[h_toko]],Table2[a],0)),))</f>
        <v/>
      </c>
      <c r="J178" s="92">
        <v>25</v>
      </c>
      <c r="K178" s="92" t="s">
        <v>131</v>
      </c>
      <c r="M178" s="92" t="s">
        <v>497</v>
      </c>
      <c r="N178" s="95" t="str">
        <f>IF(Table1[[#This Row],[h_Item Description]]="","",INDEX([1]!db[NB PAJAK],MATCH(Table1[[#This Row],[h_Item Description]],[1]!db[kode],0)))</f>
        <v>LOOSE LEAF KENKO A5-LL 50-2070</v>
      </c>
      <c r="O178" s="92" t="s">
        <v>507</v>
      </c>
      <c r="P178" s="93">
        <v>4400</v>
      </c>
      <c r="Q178" s="94">
        <v>0.1</v>
      </c>
      <c r="S178" s="93">
        <f>Table1[[#This Row],[h_hargasetelahdiskon]]</f>
        <v>99000</v>
      </c>
      <c r="V178" s="95">
        <f>IF(Table1[[#This Row],[Item Description]]="","",IF(Table1[[#This Row],[//]]="",V177,Table1[[#This Row],[//]]))</f>
        <v>168</v>
      </c>
      <c r="W178" s="95">
        <f>IF(Table1[[#This Row],[h_id]]="","",COUNTIF(Table1[h_id],Table1[[#This Row],[h_id]]))</f>
        <v>16</v>
      </c>
      <c r="X178" s="93">
        <f>IF(Table1[Item Description]="","",Table1[[#This Row],[Qty]]*Table1[[#This Row],[Unit Price]])</f>
        <v>110000</v>
      </c>
      <c r="Y178" s="93">
        <f>IF(Table1[Item Description]="","",Table1[[#This Row],[h_hargasebelumdiskon]]*Table1[[#This Row],[Disc 1]])</f>
        <v>11000</v>
      </c>
      <c r="Z178" s="93">
        <f>IF(Table1[Item Description]="","",Table1[[#This Row],[h_hargasebelumdiskon]]-Table1[[#This Row],[h_diskon]])</f>
        <v>99000</v>
      </c>
      <c r="AA178" s="93" t="str">
        <f>IF(Table1[//]="","",SUMIF(Table1[h_id],Table1[h_id],Table1[h_hargasetelahdiskon]))</f>
        <v/>
      </c>
      <c r="AB178" s="93"/>
      <c r="AC178" s="93" t="str">
        <f>Table1[[#This Row],[Item Description]]&amp;Table1[[#This Row],[Unit]]&amp;Table1[[#This Row],[Unit Price]]</f>
        <v>LOOSE LEAF KENKO A5-LL 50-2070PAK4400</v>
      </c>
    </row>
    <row r="179" spans="1:29" x14ac:dyDescent="0.25">
      <c r="A179" s="95" t="str">
        <f>IF(Table1[No. Invoice :]="","",ROW())</f>
        <v/>
      </c>
      <c r="B179" s="95" t="str">
        <f>IF(Table1[h_Kode Sales :_1]="","",B$1+COUNT(B$2:B178))</f>
        <v/>
      </c>
      <c r="G179" s="95" t="str">
        <f>IF(Table1[[#This Row],[h_No. Invoice :]]="","",CONCATENATE("AM"," ",Table1[[#This Row],[h_No. Invoice :]]))</f>
        <v/>
      </c>
      <c r="H179" s="96" t="str">
        <f>CONCATENATE(UPPER(Table1[[#This Row],[h_Kode Sales :_1]])," ",Table1[[#This Row],[h_Kode Sales :_2]])</f>
        <v xml:space="preserve"> </v>
      </c>
      <c r="I179" s="95" t="str">
        <f>IF(Table1[[#This Row],[h_toko]]="","",INDEX(Table2[e],IF(Table1[[#This Row],[h_toko]]="","",MATCH(Table1[[#This Row],[h_toko]],Table2[a],0)),))</f>
        <v/>
      </c>
      <c r="J179" s="92">
        <v>8</v>
      </c>
      <c r="K179" s="92" t="s">
        <v>113</v>
      </c>
      <c r="M179" s="92" t="s">
        <v>494</v>
      </c>
      <c r="N179" s="95" t="str">
        <f>IF(Table1[[#This Row],[h_Item Description]]="","",INDEX([1]!db[NB PAJAK],MATCH(Table1[[#This Row],[h_Item Description]],[1]!db[kode],0)))</f>
        <v>CORRECTION FLUID KENKO KE-107M</v>
      </c>
      <c r="O179" s="92" t="s">
        <v>508</v>
      </c>
      <c r="P179" s="93">
        <v>55800</v>
      </c>
      <c r="Q179" s="94">
        <v>0.1</v>
      </c>
      <c r="S179" s="93">
        <f>Table1[[#This Row],[h_hargasetelahdiskon]]</f>
        <v>401760</v>
      </c>
      <c r="V179" s="95">
        <f>IF(Table1[[#This Row],[Item Description]]="","",IF(Table1[[#This Row],[//]]="",V178,Table1[[#This Row],[//]]))</f>
        <v>168</v>
      </c>
      <c r="W179" s="95">
        <f>IF(Table1[[#This Row],[h_id]]="","",COUNTIF(Table1[h_id],Table1[[#This Row],[h_id]]))</f>
        <v>16</v>
      </c>
      <c r="X179" s="93">
        <f>IF(Table1[Item Description]="","",Table1[[#This Row],[Qty]]*Table1[[#This Row],[Unit Price]])</f>
        <v>446400</v>
      </c>
      <c r="Y179" s="93">
        <f>IF(Table1[Item Description]="","",Table1[[#This Row],[h_hargasebelumdiskon]]*Table1[[#This Row],[Disc 1]])</f>
        <v>44640</v>
      </c>
      <c r="Z179" s="93">
        <f>IF(Table1[Item Description]="","",Table1[[#This Row],[h_hargasebelumdiskon]]-Table1[[#This Row],[h_diskon]])</f>
        <v>401760</v>
      </c>
      <c r="AA179" s="93" t="str">
        <f>IF(Table1[//]="","",SUMIF(Table1[h_id],Table1[h_id],Table1[h_hargasetelahdiskon]))</f>
        <v/>
      </c>
      <c r="AB179" s="93"/>
      <c r="AC179" s="93" t="str">
        <f>Table1[[#This Row],[Item Description]]&amp;Table1[[#This Row],[Unit]]&amp;Table1[[#This Row],[Unit Price]]</f>
        <v>CORRECTION FLUID KENKO KE-107MLSN55800</v>
      </c>
    </row>
    <row r="180" spans="1:29" x14ac:dyDescent="0.25">
      <c r="A180" s="95" t="str">
        <f>IF(Table1[No. Invoice :]="","",ROW())</f>
        <v/>
      </c>
      <c r="B180" s="95" t="str">
        <f>IF(Table1[h_Kode Sales :_1]="","",B$1+COUNT(B$2:B179))</f>
        <v/>
      </c>
      <c r="G180" s="95" t="str">
        <f>IF(Table1[[#This Row],[h_No. Invoice :]]="","",CONCATENATE("AM"," ",Table1[[#This Row],[h_No. Invoice :]]))</f>
        <v/>
      </c>
      <c r="H180" s="96" t="str">
        <f>CONCATENATE(UPPER(Table1[[#This Row],[h_Kode Sales :_1]])," ",Table1[[#This Row],[h_Kode Sales :_2]])</f>
        <v xml:space="preserve"> </v>
      </c>
      <c r="I180" s="95" t="str">
        <f>IF(Table1[[#This Row],[h_toko]]="","",INDEX(Table2[e],IF(Table1[[#This Row],[h_toko]]="","",MATCH(Table1[[#This Row],[h_toko]],Table2[a],0)),))</f>
        <v/>
      </c>
      <c r="J180" s="92">
        <v>6</v>
      </c>
      <c r="K180" s="92" t="s">
        <v>113</v>
      </c>
      <c r="M180" s="92" t="s">
        <v>255</v>
      </c>
      <c r="N180" s="95" t="str">
        <f>IF(Table1[[#This Row],[h_Item Description]]="","",INDEX([1]!db[NB PAJAK],MATCH(Table1[[#This Row],[h_Item Description]],[1]!db[kode],0)))</f>
        <v>CORRECTION FLUID KENKO KE-823M</v>
      </c>
      <c r="O180" s="92" t="s">
        <v>256</v>
      </c>
      <c r="P180" s="93">
        <v>57000</v>
      </c>
      <c r="Q180" s="94">
        <v>0.1</v>
      </c>
      <c r="S180" s="93">
        <f>Table1[[#This Row],[h_hargasetelahdiskon]]</f>
        <v>307800</v>
      </c>
      <c r="V180" s="95">
        <f>IF(Table1[[#This Row],[Item Description]]="","",IF(Table1[[#This Row],[//]]="",V179,Table1[[#This Row],[//]]))</f>
        <v>168</v>
      </c>
      <c r="W180" s="95">
        <f>IF(Table1[[#This Row],[h_id]]="","",COUNTIF(Table1[h_id],Table1[[#This Row],[h_id]]))</f>
        <v>16</v>
      </c>
      <c r="X180" s="93">
        <f>IF(Table1[Item Description]="","",Table1[[#This Row],[Qty]]*Table1[[#This Row],[Unit Price]])</f>
        <v>342000</v>
      </c>
      <c r="Y180" s="93">
        <f>IF(Table1[Item Description]="","",Table1[[#This Row],[h_hargasebelumdiskon]]*Table1[[#This Row],[Disc 1]])</f>
        <v>34200</v>
      </c>
      <c r="Z180" s="93">
        <f>IF(Table1[Item Description]="","",Table1[[#This Row],[h_hargasebelumdiskon]]-Table1[[#This Row],[h_diskon]])</f>
        <v>307800</v>
      </c>
      <c r="AA180" s="93" t="str">
        <f>IF(Table1[//]="","",SUMIF(Table1[h_id],Table1[h_id],Table1[h_hargasetelahdiskon]))</f>
        <v/>
      </c>
      <c r="AB180" s="93"/>
      <c r="AC180" s="93" t="str">
        <f>Table1[[#This Row],[Item Description]]&amp;Table1[[#This Row],[Unit]]&amp;Table1[[#This Row],[Unit Price]]</f>
        <v>CORRECTION FLUID KENKO KE-823MLSN57000</v>
      </c>
    </row>
    <row r="181" spans="1:29" x14ac:dyDescent="0.25">
      <c r="A181" s="95" t="str">
        <f>IF(Table1[No. Invoice :]="","",ROW())</f>
        <v/>
      </c>
      <c r="B181" s="95" t="str">
        <f>IF(Table1[h_Kode Sales :_1]="","",B$1+COUNT(B$2:B180))</f>
        <v/>
      </c>
      <c r="G181" s="95" t="str">
        <f>IF(Table1[[#This Row],[h_No. Invoice :]]="","",CONCATENATE("AM"," ",Table1[[#This Row],[h_No. Invoice :]]))</f>
        <v/>
      </c>
      <c r="H181" s="96" t="str">
        <f>CONCATENATE(UPPER(Table1[[#This Row],[h_Kode Sales :_1]])," ",Table1[[#This Row],[h_Kode Sales :_2]])</f>
        <v xml:space="preserve"> </v>
      </c>
      <c r="I181" s="95" t="str">
        <f>IF(Table1[[#This Row],[h_toko]]="","",INDEX(Table2[e],IF(Table1[[#This Row],[h_toko]]="","",MATCH(Table1[[#This Row],[h_toko]],Table2[a],0)),))</f>
        <v/>
      </c>
      <c r="J181" s="92">
        <v>6</v>
      </c>
      <c r="K181" s="92" t="s">
        <v>113</v>
      </c>
      <c r="M181" s="92" t="s">
        <v>495</v>
      </c>
      <c r="N181" s="95" t="str">
        <f>IF(Table1[[#This Row],[h_Item Description]]="","",INDEX([1]!db[NB PAJAK],MATCH(Table1[[#This Row],[h_Item Description]],[1]!db[kode],0)))</f>
        <v>CORRECTION FLUID KENKO KE-826M</v>
      </c>
      <c r="O181" s="92" t="s">
        <v>509</v>
      </c>
      <c r="P181" s="93">
        <v>60300</v>
      </c>
      <c r="Q181" s="94">
        <v>0.1</v>
      </c>
      <c r="S181" s="93">
        <f>Table1[[#This Row],[h_hargasetelahdiskon]]</f>
        <v>325620</v>
      </c>
      <c r="V181" s="95">
        <f>IF(Table1[[#This Row],[Item Description]]="","",IF(Table1[[#This Row],[//]]="",V180,Table1[[#This Row],[//]]))</f>
        <v>168</v>
      </c>
      <c r="W181" s="95">
        <f>IF(Table1[[#This Row],[h_id]]="","",COUNTIF(Table1[h_id],Table1[[#This Row],[h_id]]))</f>
        <v>16</v>
      </c>
      <c r="X181" s="93">
        <f>IF(Table1[Item Description]="","",Table1[[#This Row],[Qty]]*Table1[[#This Row],[Unit Price]])</f>
        <v>361800</v>
      </c>
      <c r="Y181" s="93">
        <f>IF(Table1[Item Description]="","",Table1[[#This Row],[h_hargasebelumdiskon]]*Table1[[#This Row],[Disc 1]])</f>
        <v>36180</v>
      </c>
      <c r="Z181" s="93">
        <f>IF(Table1[Item Description]="","",Table1[[#This Row],[h_hargasebelumdiskon]]-Table1[[#This Row],[h_diskon]])</f>
        <v>325620</v>
      </c>
      <c r="AA181" s="93" t="str">
        <f>IF(Table1[//]="","",SUMIF(Table1[h_id],Table1[h_id],Table1[h_hargasetelahdiskon]))</f>
        <v/>
      </c>
      <c r="AB181" s="93"/>
      <c r="AC181" s="93" t="str">
        <f>Table1[[#This Row],[Item Description]]&amp;Table1[[#This Row],[Unit]]&amp;Table1[[#This Row],[Unit Price]]</f>
        <v>CORRECTION FLUID KENKO KE-826MLSN60300</v>
      </c>
    </row>
    <row r="182" spans="1:29" x14ac:dyDescent="0.25">
      <c r="A182" s="95" t="str">
        <f>IF(Table1[No. Invoice :]="","",ROW())</f>
        <v/>
      </c>
      <c r="B182" s="95" t="str">
        <f>IF(Table1[h_Kode Sales :_1]="","",B$1+COUNT(B$2:B181))</f>
        <v/>
      </c>
      <c r="G182" s="95" t="str">
        <f>IF(Table1[[#This Row],[h_No. Invoice :]]="","",CONCATENATE("AM"," ",Table1[[#This Row],[h_No. Invoice :]]))</f>
        <v/>
      </c>
      <c r="H182" s="96" t="str">
        <f>CONCATENATE(UPPER(Table1[[#This Row],[h_Kode Sales :_1]])," ",Table1[[#This Row],[h_Kode Sales :_2]])</f>
        <v xml:space="preserve"> </v>
      </c>
      <c r="I182" s="95" t="str">
        <f>IF(Table1[[#This Row],[h_toko]]="","",INDEX(Table2[e],IF(Table1[[#This Row],[h_toko]]="","",MATCH(Table1[[#This Row],[h_toko]],Table2[a],0)),))</f>
        <v/>
      </c>
      <c r="J182" s="92">
        <v>2</v>
      </c>
      <c r="K182" s="92" t="s">
        <v>113</v>
      </c>
      <c r="M182" s="92" t="s">
        <v>498</v>
      </c>
      <c r="N182" s="95" t="str">
        <f>IF(Table1[[#This Row],[h_Item Description]]="","",INDEX([1]!db[NB PAJAK],MATCH(Table1[[#This Row],[h_Item Description]],[1]!db[kode],0)))</f>
        <v>PENSIL WARNA JOYKO CP-24PB (PANJANG)</v>
      </c>
      <c r="O182" s="92" t="s">
        <v>134</v>
      </c>
      <c r="P182" s="93">
        <v>254400</v>
      </c>
      <c r="Q182" s="94">
        <v>0.1</v>
      </c>
      <c r="S182" s="93">
        <f>Table1[[#This Row],[h_hargasetelahdiskon]]</f>
        <v>457920</v>
      </c>
      <c r="V182" s="95">
        <f>IF(Table1[[#This Row],[Item Description]]="","",IF(Table1[[#This Row],[//]]="",V181,Table1[[#This Row],[//]]))</f>
        <v>168</v>
      </c>
      <c r="W182" s="95">
        <f>IF(Table1[[#This Row],[h_id]]="","",COUNTIF(Table1[h_id],Table1[[#This Row],[h_id]]))</f>
        <v>16</v>
      </c>
      <c r="X182" s="93">
        <f>IF(Table1[Item Description]="","",Table1[[#This Row],[Qty]]*Table1[[#This Row],[Unit Price]])</f>
        <v>508800</v>
      </c>
      <c r="Y182" s="93">
        <f>IF(Table1[Item Description]="","",Table1[[#This Row],[h_hargasebelumdiskon]]*Table1[[#This Row],[Disc 1]])</f>
        <v>50880</v>
      </c>
      <c r="Z182" s="93">
        <f>IF(Table1[Item Description]="","",Table1[[#This Row],[h_hargasebelumdiskon]]-Table1[[#This Row],[h_diskon]])</f>
        <v>457920</v>
      </c>
      <c r="AA182" s="93" t="str">
        <f>IF(Table1[//]="","",SUMIF(Table1[h_id],Table1[h_id],Table1[h_hargasetelahdiskon]))</f>
        <v/>
      </c>
      <c r="AB182" s="93"/>
      <c r="AC182" s="93" t="str">
        <f>Table1[[#This Row],[Item Description]]&amp;Table1[[#This Row],[Unit]]&amp;Table1[[#This Row],[Unit Price]]</f>
        <v>PENSIL WARNA JOYKO CP-24PB (PANJANG)LSN254400</v>
      </c>
    </row>
    <row r="183" spans="1:29" x14ac:dyDescent="0.25">
      <c r="A183" s="95" t="str">
        <f>IF(Table1[No. Invoice :]="","",ROW())</f>
        <v/>
      </c>
      <c r="B183" s="95" t="str">
        <f>IF(Table1[h_Kode Sales :_1]="","",B$1+COUNT(B$2:B182))</f>
        <v/>
      </c>
      <c r="G183" s="95" t="str">
        <f>IF(Table1[[#This Row],[h_No. Invoice :]]="","",CONCATENATE("AM"," ",Table1[[#This Row],[h_No. Invoice :]]))</f>
        <v/>
      </c>
      <c r="H183" s="96" t="str">
        <f>CONCATENATE(UPPER(Table1[[#This Row],[h_Kode Sales :_1]])," ",Table1[[#This Row],[h_Kode Sales :_2]])</f>
        <v xml:space="preserve"> </v>
      </c>
      <c r="I183" s="95" t="str">
        <f>IF(Table1[[#This Row],[h_toko]]="","",INDEX(Table2[e],IF(Table1[[#This Row],[h_toko]]="","",MATCH(Table1[[#This Row],[h_toko]],Table2[a],0)),))</f>
        <v/>
      </c>
      <c r="J183" s="92">
        <v>1</v>
      </c>
      <c r="K183" s="92" t="s">
        <v>113</v>
      </c>
      <c r="M183" s="92" t="s">
        <v>115</v>
      </c>
      <c r="N183" s="95" t="str">
        <f>IF(Table1[[#This Row],[h_Item Description]]="","",INDEX([1]!db[NB PAJAK],MATCH(Table1[[#This Row],[h_Item Description]],[1]!db[kode],0)))</f>
        <v>STAPLER KENKO HD-10</v>
      </c>
      <c r="O183" s="92" t="s">
        <v>118</v>
      </c>
      <c r="P183" s="93">
        <v>93000</v>
      </c>
      <c r="Q183" s="94">
        <v>0.1</v>
      </c>
      <c r="S183" s="93">
        <f>Table1[[#This Row],[h_hargasetelahdiskon]]</f>
        <v>83700</v>
      </c>
      <c r="V183" s="95">
        <f>IF(Table1[[#This Row],[Item Description]]="","",IF(Table1[[#This Row],[//]]="",V182,Table1[[#This Row],[//]]))</f>
        <v>168</v>
      </c>
      <c r="W183" s="95">
        <f>IF(Table1[[#This Row],[h_id]]="","",COUNTIF(Table1[h_id],Table1[[#This Row],[h_id]]))</f>
        <v>16</v>
      </c>
      <c r="X183" s="93">
        <f>IF(Table1[Item Description]="","",Table1[[#This Row],[Qty]]*Table1[[#This Row],[Unit Price]])</f>
        <v>93000</v>
      </c>
      <c r="Y183" s="93">
        <f>IF(Table1[Item Description]="","",Table1[[#This Row],[h_hargasebelumdiskon]]*Table1[[#This Row],[Disc 1]])</f>
        <v>9300</v>
      </c>
      <c r="Z183" s="93">
        <f>IF(Table1[Item Description]="","",Table1[[#This Row],[h_hargasebelumdiskon]]-Table1[[#This Row],[h_diskon]])</f>
        <v>83700</v>
      </c>
      <c r="AA183" s="93" t="str">
        <f>IF(Table1[//]="","",SUMIF(Table1[h_id],Table1[h_id],Table1[h_hargasetelahdiskon]))</f>
        <v/>
      </c>
      <c r="AB183" s="93"/>
      <c r="AC183" s="93" t="str">
        <f>Table1[[#This Row],[Item Description]]&amp;Table1[[#This Row],[Unit]]&amp;Table1[[#This Row],[Unit Price]]</f>
        <v>STAPLER KENKO HD-10LSN93000</v>
      </c>
    </row>
    <row r="184" spans="1:29" x14ac:dyDescent="0.25">
      <c r="A184" s="95" t="str">
        <f>IF(Table1[No. Invoice :]="","",ROW())</f>
        <v/>
      </c>
      <c r="B184" s="294" t="str">
        <f>IF(Table1[h_Kode Sales :_1]="","",B$1+COUNT(B$2:B183))</f>
        <v/>
      </c>
      <c r="D184" s="295"/>
      <c r="E184" s="296"/>
      <c r="F184" s="295"/>
      <c r="G184" s="95" t="str">
        <f>IF(Table1[[#This Row],[h_No. Invoice :]]="","",CONCATENATE("AM"," ",Table1[[#This Row],[h_No. Invoice :]]))</f>
        <v/>
      </c>
      <c r="H184" s="96" t="str">
        <f>CONCATENATE(UPPER(Table1[[#This Row],[h_Kode Sales :_1]])," ",Table1[[#This Row],[h_Kode Sales :_2]])</f>
        <v xml:space="preserve"> </v>
      </c>
      <c r="I184" s="95" t="str">
        <f>IF(Table1[[#This Row],[h_toko]]="","",INDEX(Table2[e],IF(Table1[[#This Row],[h_toko]]="","",MATCH(Table1[[#This Row],[h_toko]],Table2[a],0)),))</f>
        <v/>
      </c>
      <c r="M184" s="295"/>
      <c r="N184" s="294" t="str">
        <f>IF(Table1[[#This Row],[h_Item Description]]="","",INDEX([1]!db[NB PAJAK],MATCH(Table1[[#This Row],[h_Item Description]],[1]!db[kode],0)))</f>
        <v/>
      </c>
      <c r="P184" s="93"/>
      <c r="Q184" s="94"/>
      <c r="S184" s="297" t="str">
        <f>Table1[[#This Row],[h_hargasetelahdiskon]]</f>
        <v/>
      </c>
      <c r="V184" s="95" t="str">
        <f>IF(Table1[[#This Row],[Item Description]]="","",IF(Table1[[#This Row],[//]]="",V183,Table1[[#This Row],[//]]))</f>
        <v/>
      </c>
      <c r="W184" s="95" t="str">
        <f>IF(Table1[[#This Row],[h_id]]="","",COUNTIF(Table1[h_id],Table1[[#This Row],[h_id]]))</f>
        <v/>
      </c>
      <c r="X184" s="93" t="str">
        <f>IF(Table1[Item Description]="","",Table1[[#This Row],[Qty]]*Table1[[#This Row],[Unit Price]])</f>
        <v/>
      </c>
      <c r="Y184" s="93" t="str">
        <f>IF(Table1[Item Description]="","",Table1[[#This Row],[h_hargasebelumdiskon]]*Table1[[#This Row],[Disc 1]])</f>
        <v/>
      </c>
      <c r="Z184" s="93" t="str">
        <f>IF(Table1[Item Description]="","",Table1[[#This Row],[h_hargasebelumdiskon]]-Table1[[#This Row],[h_diskon]])</f>
        <v/>
      </c>
      <c r="AA184" s="93" t="str">
        <f>IF(Table1[//]="","",SUMIF(Table1[h_id],Table1[h_id],Table1[h_hargasetelahdiskon]))</f>
        <v/>
      </c>
      <c r="AB184" s="93"/>
      <c r="AC184" s="93" t="str">
        <f>Table1[[#This Row],[Item Description]]&amp;Table1[[#This Row],[Unit]]&amp;Table1[[#This Row],[Unit Price]]</f>
        <v/>
      </c>
    </row>
    <row r="185" spans="1:29" x14ac:dyDescent="0.25">
      <c r="A185" s="95">
        <f>IF(Table1[No. Invoice :]="","",ROW())</f>
        <v>185</v>
      </c>
      <c r="B185" s="294">
        <f>IF(Table1[h_Kode Sales :_1]="","",B$1+COUNT(B$2:B184))</f>
        <v>23010036</v>
      </c>
      <c r="C185" s="98">
        <v>44953</v>
      </c>
      <c r="D185" s="295" t="s">
        <v>129</v>
      </c>
      <c r="E185" s="296" t="s">
        <v>522</v>
      </c>
      <c r="F185" s="295" t="s">
        <v>89</v>
      </c>
      <c r="G185" s="95" t="str">
        <f>IF(Table1[[#This Row],[h_No. Invoice :]]="","",CONCATENATE("AM"," ",Table1[[#This Row],[h_No. Invoice :]]))</f>
        <v>AM 23010036</v>
      </c>
      <c r="H185" s="96" t="str">
        <f>CONCATENATE(UPPER(Table1[[#This Row],[h_Kode Sales :_1]])," ",Table1[[#This Row],[h_Kode Sales :_2]])</f>
        <v>KO 0810</v>
      </c>
      <c r="I185" s="95" t="str">
        <f>IF(Table1[[#This Row],[h_toko]]="","",INDEX(Table2[e],IF(Table1[[#This Row],[h_toko]]="","",MATCH(Table1[[#This Row],[h_toko]],Table2[a],0)),))</f>
        <v>CV SINAR CAHAYA NIRMALA BREBES</v>
      </c>
      <c r="J185" s="92">
        <v>1</v>
      </c>
      <c r="K185" s="92" t="s">
        <v>113</v>
      </c>
      <c r="M185" s="295" t="s">
        <v>523</v>
      </c>
      <c r="N185" s="294" t="e">
        <f>IF(Table1[[#This Row],[h_Item Description]]="","",INDEX([1]!db[NB PAJAK],MATCH(Table1[[#This Row],[h_Item Description]],[1]!db[kode],0)))</f>
        <v>#N/A</v>
      </c>
      <c r="O185" s="92" t="s">
        <v>527</v>
      </c>
      <c r="P185" s="93">
        <v>67200</v>
      </c>
      <c r="Q185" s="94">
        <v>0.1</v>
      </c>
      <c r="S185" s="297">
        <f>Table1[[#This Row],[h_hargasetelahdiskon]]</f>
        <v>60480</v>
      </c>
      <c r="T185" s="93" t="s">
        <v>119</v>
      </c>
      <c r="V185" s="95">
        <f>IF(Table1[[#This Row],[Item Description]]="","",IF(Table1[[#This Row],[//]]="",V184,Table1[[#This Row],[//]]))</f>
        <v>185</v>
      </c>
      <c r="W185" s="95">
        <f>IF(Table1[[#This Row],[h_id]]="","",COUNTIF(Table1[h_id],Table1[[#This Row],[h_id]]))</f>
        <v>3</v>
      </c>
      <c r="X185" s="93">
        <f>IF(Table1[Item Description]="","",Table1[[#This Row],[Qty]]*Table1[[#This Row],[Unit Price]])</f>
        <v>67200</v>
      </c>
      <c r="Y185" s="93">
        <f>IF(Table1[Item Description]="","",Table1[[#This Row],[h_hargasebelumdiskon]]*Table1[[#This Row],[Disc 1]])</f>
        <v>6720</v>
      </c>
      <c r="Z185" s="93">
        <f>IF(Table1[Item Description]="","",Table1[[#This Row],[h_hargasebelumdiskon]]-Table1[[#This Row],[h_diskon]])</f>
        <v>60480</v>
      </c>
      <c r="AA185" s="93">
        <f>IF(Table1[//]="","",SUMIF(Table1[h_id],Table1[h_id],Table1[h_hargasetelahdiskon]))</f>
        <v>140980</v>
      </c>
      <c r="AB185" s="93"/>
      <c r="AC185" s="93" t="str">
        <f>Table1[[#This Row],[Item Description]]&amp;Table1[[#This Row],[Unit]]&amp;Table1[[#This Row],[Unit Price]]</f>
        <v>STAPLER KENKO HD-10MPLSN67200</v>
      </c>
    </row>
    <row r="186" spans="1:29" x14ac:dyDescent="0.25">
      <c r="A186" s="95" t="str">
        <f>IF(Table1[No. Invoice :]="","",ROW())</f>
        <v/>
      </c>
      <c r="B186" s="294" t="str">
        <f>IF(Table1[h_Kode Sales :_1]="","",B$1+COUNT(B$2:B185))</f>
        <v/>
      </c>
      <c r="D186" s="295"/>
      <c r="E186" s="296"/>
      <c r="F186" s="295"/>
      <c r="G186" s="95" t="str">
        <f>IF(Table1[[#This Row],[h_No. Invoice :]]="","",CONCATENATE("AM"," ",Table1[[#This Row],[h_No. Invoice :]]))</f>
        <v/>
      </c>
      <c r="H186" s="96" t="str">
        <f>CONCATENATE(UPPER(Table1[[#This Row],[h_Kode Sales :_1]])," ",Table1[[#This Row],[h_Kode Sales :_2]])</f>
        <v xml:space="preserve"> </v>
      </c>
      <c r="I186" s="95" t="str">
        <f>IF(Table1[[#This Row],[h_toko]]="","",INDEX(Table2[e],IF(Table1[[#This Row],[h_toko]]="","",MATCH(Table1[[#This Row],[h_toko]],Table2[a],0)),))</f>
        <v/>
      </c>
      <c r="J186" s="92">
        <v>1</v>
      </c>
      <c r="K186" s="92" t="s">
        <v>113</v>
      </c>
      <c r="M186" s="295" t="s">
        <v>524</v>
      </c>
      <c r="N186" s="294" t="e">
        <f>IF(Table1[[#This Row],[h_Item Description]]="","",INDEX([1]!db[NB PAJAK],MATCH(Table1[[#This Row],[h_Item Description]],[1]!db[kode],0)))</f>
        <v>#N/A</v>
      </c>
      <c r="O186" s="92" t="s">
        <v>529</v>
      </c>
      <c r="P186" s="93">
        <v>22500</v>
      </c>
      <c r="Q186" s="94"/>
      <c r="S186" s="297">
        <f>Table1[[#This Row],[h_hargasetelahdiskon]]</f>
        <v>22500</v>
      </c>
      <c r="V186" s="95">
        <f>IF(Table1[[#This Row],[Item Description]]="","",IF(Table1[[#This Row],[//]]="",V185,Table1[[#This Row],[//]]))</f>
        <v>185</v>
      </c>
      <c r="W186" s="95">
        <f>IF(Table1[[#This Row],[h_id]]="","",COUNTIF(Table1[h_id],Table1[[#This Row],[h_id]]))</f>
        <v>3</v>
      </c>
      <c r="X186" s="93">
        <f>IF(Table1[Item Description]="","",Table1[[#This Row],[Qty]]*Table1[[#This Row],[Unit Price]])</f>
        <v>22500</v>
      </c>
      <c r="Y186" s="93">
        <f>IF(Table1[Item Description]="","",Table1[[#This Row],[h_hargasebelumdiskon]]*Table1[[#This Row],[Disc 1]])</f>
        <v>0</v>
      </c>
      <c r="Z186" s="93">
        <f>IF(Table1[Item Description]="","",Table1[[#This Row],[h_hargasebelumdiskon]]-Table1[[#This Row],[h_diskon]])</f>
        <v>22500</v>
      </c>
      <c r="AA186" s="93" t="str">
        <f>IF(Table1[//]="","",SUMIF(Table1[h_id],Table1[h_id],Table1[h_hargasetelahdiskon]))</f>
        <v/>
      </c>
      <c r="AB186" s="93"/>
      <c r="AC186" s="93" t="str">
        <f>Table1[[#This Row],[Item Description]]&amp;Table1[[#This Row],[Unit]]&amp;Table1[[#This Row],[Unit Price]]</f>
        <v>PENSIL ZHONG HUA M/B CARPENTER 120 KECILLSN22500</v>
      </c>
    </row>
    <row r="187" spans="1:29" x14ac:dyDescent="0.25">
      <c r="A187" s="95" t="str">
        <f>IF(Table1[No. Invoice :]="","",ROW())</f>
        <v/>
      </c>
      <c r="B187" s="294" t="str">
        <f>IF(Table1[h_Kode Sales :_1]="","",B$1+COUNT(B$2:B186))</f>
        <v/>
      </c>
      <c r="D187" s="295"/>
      <c r="E187" s="296"/>
      <c r="F187" s="295"/>
      <c r="G187" s="95" t="str">
        <f>IF(Table1[[#This Row],[h_No. Invoice :]]="","",CONCATENATE("AM"," ",Table1[[#This Row],[h_No. Invoice :]]))</f>
        <v/>
      </c>
      <c r="H187" s="96" t="str">
        <f>CONCATENATE(UPPER(Table1[[#This Row],[h_Kode Sales :_1]])," ",Table1[[#This Row],[h_Kode Sales :_2]])</f>
        <v xml:space="preserve"> </v>
      </c>
      <c r="I187" s="95" t="str">
        <f>IF(Table1[[#This Row],[h_toko]]="","",INDEX(Table2[e],IF(Table1[[#This Row],[h_toko]]="","",MATCH(Table1[[#This Row],[h_toko]],Table2[a],0)),))</f>
        <v/>
      </c>
      <c r="J187" s="92">
        <v>1</v>
      </c>
      <c r="K187" s="92" t="s">
        <v>525</v>
      </c>
      <c r="M187" s="295" t="s">
        <v>526</v>
      </c>
      <c r="N187" s="294" t="e">
        <f>IF(Table1[[#This Row],[h_Item Description]]="","",INDEX([1]!db[NB PAJAK],MATCH(Table1[[#This Row],[h_Item Description]],[1]!db[kode],0)))</f>
        <v>#N/A</v>
      </c>
      <c r="O187" s="92" t="s">
        <v>528</v>
      </c>
      <c r="P187" s="93">
        <v>58000</v>
      </c>
      <c r="Q187" s="94"/>
      <c r="S187" s="297">
        <f>Table1[[#This Row],[h_hargasetelahdiskon]]</f>
        <v>58000</v>
      </c>
      <c r="V187" s="95">
        <f>IF(Table1[[#This Row],[Item Description]]="","",IF(Table1[[#This Row],[//]]="",V186,Table1[[#This Row],[//]]))</f>
        <v>185</v>
      </c>
      <c r="W187" s="95">
        <f>IF(Table1[[#This Row],[h_id]]="","",COUNTIF(Table1[h_id],Table1[[#This Row],[h_id]]))</f>
        <v>3</v>
      </c>
      <c r="X187" s="93">
        <f>IF(Table1[Item Description]="","",Table1[[#This Row],[Qty]]*Table1[[#This Row],[Unit Price]])</f>
        <v>58000</v>
      </c>
      <c r="Y187" s="93">
        <f>IF(Table1[Item Description]="","",Table1[[#This Row],[h_hargasebelumdiskon]]*Table1[[#This Row],[Disc 1]])</f>
        <v>0</v>
      </c>
      <c r="Z187" s="93">
        <f>IF(Table1[Item Description]="","",Table1[[#This Row],[h_hargasebelumdiskon]]-Table1[[#This Row],[h_diskon]])</f>
        <v>58000</v>
      </c>
      <c r="AA187" s="93" t="str">
        <f>IF(Table1[//]="","",SUMIF(Table1[h_id],Table1[h_id],Table1[h_hargasetelahdiskon]))</f>
        <v/>
      </c>
      <c r="AB187" s="93"/>
      <c r="AC187" s="93" t="str">
        <f>Table1[[#This Row],[Item Description]]&amp;Table1[[#This Row],[Unit]]&amp;Table1[[#This Row],[Unit Price]]</f>
        <v>BENSIA SF-9925 C ISI 42 PC (SENDOK GARPU)DUS58000</v>
      </c>
    </row>
    <row r="188" spans="1:29" x14ac:dyDescent="0.25">
      <c r="A188" s="95" t="str">
        <f>IF(Table1[No. Invoice :]="","",ROW())</f>
        <v/>
      </c>
      <c r="B188" s="294" t="str">
        <f>IF(Table1[h_Kode Sales :_1]="","",B$1+COUNT(B$2:B187))</f>
        <v/>
      </c>
      <c r="D188" s="295"/>
      <c r="E188" s="296"/>
      <c r="F188" s="295"/>
      <c r="G188" s="95" t="str">
        <f>IF(Table1[[#This Row],[h_No. Invoice :]]="","",CONCATENATE("AM"," ",Table1[[#This Row],[h_No. Invoice :]]))</f>
        <v/>
      </c>
      <c r="H188" s="96" t="str">
        <f>CONCATENATE(UPPER(Table1[[#This Row],[h_Kode Sales :_1]])," ",Table1[[#This Row],[h_Kode Sales :_2]])</f>
        <v xml:space="preserve"> </v>
      </c>
      <c r="I188" s="95" t="str">
        <f>IF(Table1[[#This Row],[h_toko]]="","",INDEX(Table2[e],IF(Table1[[#This Row],[h_toko]]="","",MATCH(Table1[[#This Row],[h_toko]],Table2[a],0)),))</f>
        <v/>
      </c>
      <c r="M188" s="295"/>
      <c r="N188" s="294" t="str">
        <f>IF(Table1[[#This Row],[h_Item Description]]="","",INDEX([1]!db[NB PAJAK],MATCH(Table1[[#This Row],[h_Item Description]],[1]!db[kode],0)))</f>
        <v/>
      </c>
      <c r="P188" s="93"/>
      <c r="Q188" s="94"/>
      <c r="S188" s="297" t="str">
        <f>Table1[[#This Row],[h_hargasetelahdiskon]]</f>
        <v/>
      </c>
      <c r="V188" s="95" t="str">
        <f>IF(Table1[[#This Row],[Item Description]]="","",IF(Table1[[#This Row],[//]]="",V187,Table1[[#This Row],[//]]))</f>
        <v/>
      </c>
      <c r="W188" s="95" t="str">
        <f>IF(Table1[[#This Row],[h_id]]="","",COUNTIF(Table1[h_id],Table1[[#This Row],[h_id]]))</f>
        <v/>
      </c>
      <c r="X188" s="93" t="str">
        <f>IF(Table1[Item Description]="","",Table1[[#This Row],[Qty]]*Table1[[#This Row],[Unit Price]])</f>
        <v/>
      </c>
      <c r="Y188" s="93" t="str">
        <f>IF(Table1[Item Description]="","",Table1[[#This Row],[h_hargasebelumdiskon]]*Table1[[#This Row],[Disc 1]])</f>
        <v/>
      </c>
      <c r="Z188" s="93" t="str">
        <f>IF(Table1[Item Description]="","",Table1[[#This Row],[h_hargasebelumdiskon]]-Table1[[#This Row],[h_diskon]])</f>
        <v/>
      </c>
      <c r="AA188" s="93" t="str">
        <f>IF(Table1[//]="","",SUMIF(Table1[h_id],Table1[h_id],Table1[h_hargasetelahdiskon]))</f>
        <v/>
      </c>
      <c r="AB188" s="93"/>
      <c r="AC188" s="93" t="str">
        <f>Table1[[#This Row],[Item Description]]&amp;Table1[[#This Row],[Unit]]&amp;Table1[[#This Row],[Unit Price]]</f>
        <v/>
      </c>
    </row>
    <row r="189" spans="1:29" x14ac:dyDescent="0.25">
      <c r="A189" s="95">
        <f>IF(Table1[No. Invoice :]="","",ROW())</f>
        <v>189</v>
      </c>
      <c r="B189" s="294">
        <f>IF(Table1[h_Kode Sales :_1]="","",B$1+COUNT(B$2:B188))</f>
        <v>23010037</v>
      </c>
      <c r="C189" s="98">
        <v>44953</v>
      </c>
      <c r="D189" s="295" t="s">
        <v>129</v>
      </c>
      <c r="E189" s="296" t="s">
        <v>533</v>
      </c>
      <c r="F189" s="295" t="s">
        <v>100</v>
      </c>
      <c r="G189" s="95" t="str">
        <f>IF(Table1[[#This Row],[h_No. Invoice :]]="","",CONCATENATE("AM"," ",Table1[[#This Row],[h_No. Invoice :]]))</f>
        <v>AM 23010037</v>
      </c>
      <c r="H189" s="96" t="str">
        <f>CONCATENATE(UPPER(Table1[[#This Row],[h_Kode Sales :_1]])," ",Table1[[#This Row],[h_Kode Sales :_2]])</f>
        <v>KO 0621</v>
      </c>
      <c r="I189" s="95" t="str">
        <f>IF(Table1[[#This Row],[h_toko]]="","",INDEX(Table2[e],IF(Table1[[#This Row],[h_toko]]="","",MATCH(Table1[[#This Row],[h_toko]],Table2[a],0)),))</f>
        <v>CV GANESHA WONOSOBO</v>
      </c>
      <c r="J189" s="92">
        <v>12</v>
      </c>
      <c r="K189" s="92" t="s">
        <v>125</v>
      </c>
      <c r="M189" s="295" t="s">
        <v>534</v>
      </c>
      <c r="N189" s="294" t="str">
        <f>IF(Table1[[#This Row],[h_Item Description]]="","",INDEX([1]!db[NB PAJAK],MATCH(Table1[[#This Row],[h_Item Description]],[1]!db[kode],0)))</f>
        <v>PUNCH KENKO NO. 85XL</v>
      </c>
      <c r="O189" s="92" t="s">
        <v>539</v>
      </c>
      <c r="P189" s="93">
        <v>59000</v>
      </c>
      <c r="Q189" s="94">
        <v>0.1</v>
      </c>
      <c r="S189" s="297">
        <f>Table1[[#This Row],[h_hargasetelahdiskon]]</f>
        <v>637200</v>
      </c>
      <c r="T189" s="93" t="s">
        <v>119</v>
      </c>
      <c r="V189" s="95">
        <f>IF(Table1[[#This Row],[Item Description]]="","",IF(Table1[[#This Row],[//]]="",V188,Table1[[#This Row],[//]]))</f>
        <v>189</v>
      </c>
      <c r="W189" s="95">
        <f>IF(Table1[[#This Row],[h_id]]="","",COUNTIF(Table1[h_id],Table1[[#This Row],[h_id]]))</f>
        <v>7</v>
      </c>
      <c r="X189" s="93">
        <f>IF(Table1[Item Description]="","",Table1[[#This Row],[Qty]]*Table1[[#This Row],[Unit Price]])</f>
        <v>708000</v>
      </c>
      <c r="Y189" s="93">
        <f>IF(Table1[Item Description]="","",Table1[[#This Row],[h_hargasebelumdiskon]]*Table1[[#This Row],[Disc 1]])</f>
        <v>70800</v>
      </c>
      <c r="Z189" s="93">
        <f>IF(Table1[Item Description]="","",Table1[[#This Row],[h_hargasebelumdiskon]]-Table1[[#This Row],[h_diskon]])</f>
        <v>637200</v>
      </c>
      <c r="AA189" s="93">
        <f>IF(Table1[//]="","",SUMIF(Table1[h_id],Table1[h_id],Table1[h_hargasetelahdiskon]))</f>
        <v>3012660</v>
      </c>
      <c r="AB189" s="93"/>
      <c r="AC189" s="93" t="str">
        <f>Table1[[#This Row],[Item Description]]&amp;Table1[[#This Row],[Unit]]&amp;Table1[[#This Row],[Unit Price]]</f>
        <v>PUNCH KENKO NO. 85XLPCS59000</v>
      </c>
    </row>
    <row r="190" spans="1:29" x14ac:dyDescent="0.25">
      <c r="A190" s="95" t="str">
        <f>IF(Table1[No. Invoice :]="","",ROW())</f>
        <v/>
      </c>
      <c r="B190" s="294" t="str">
        <f>IF(Table1[h_Kode Sales :_1]="","",B$1+COUNT(B$2:B189))</f>
        <v/>
      </c>
      <c r="D190" s="295"/>
      <c r="E190" s="296"/>
      <c r="F190" s="295"/>
      <c r="G190" s="95" t="str">
        <f>IF(Table1[[#This Row],[h_No. Invoice :]]="","",CONCATENATE("AM"," ",Table1[[#This Row],[h_No. Invoice :]]))</f>
        <v/>
      </c>
      <c r="H190" s="96" t="str">
        <f>CONCATENATE(UPPER(Table1[[#This Row],[h_Kode Sales :_1]])," ",Table1[[#This Row],[h_Kode Sales :_2]])</f>
        <v xml:space="preserve"> </v>
      </c>
      <c r="I190" s="95" t="str">
        <f>IF(Table1[[#This Row],[h_toko]]="","",INDEX(Table2[e],IF(Table1[[#This Row],[h_toko]]="","",MATCH(Table1[[#This Row],[h_toko]],Table2[a],0)),))</f>
        <v/>
      </c>
      <c r="J190" s="92">
        <v>5</v>
      </c>
      <c r="K190" s="92" t="s">
        <v>111</v>
      </c>
      <c r="M190" s="295" t="s">
        <v>535</v>
      </c>
      <c r="N190" s="294" t="str">
        <f>IF(Table1[[#This Row],[h_Item Description]]="","",INDEX([1]!db[NB PAJAK],MATCH(Table1[[#This Row],[h_Item Description]],[1]!db[kode],0)))</f>
        <v>BINDER CLIP JOYKO 155</v>
      </c>
      <c r="O190" s="92" t="s">
        <v>540</v>
      </c>
      <c r="P190" s="93">
        <v>67800</v>
      </c>
      <c r="Q190" s="94">
        <v>0.1</v>
      </c>
      <c r="S190" s="297">
        <f>Table1[[#This Row],[h_hargasetelahdiskon]]</f>
        <v>305100</v>
      </c>
      <c r="V190" s="95">
        <f>IF(Table1[[#This Row],[Item Description]]="","",IF(Table1[[#This Row],[//]]="",V189,Table1[[#This Row],[//]]))</f>
        <v>189</v>
      </c>
      <c r="W190" s="95">
        <f>IF(Table1[[#This Row],[h_id]]="","",COUNTIF(Table1[h_id],Table1[[#This Row],[h_id]]))</f>
        <v>7</v>
      </c>
      <c r="X190" s="93">
        <f>IF(Table1[Item Description]="","",Table1[[#This Row],[Qty]]*Table1[[#This Row],[Unit Price]])</f>
        <v>339000</v>
      </c>
      <c r="Y190" s="93">
        <f>IF(Table1[Item Description]="","",Table1[[#This Row],[h_hargasebelumdiskon]]*Table1[[#This Row],[Disc 1]])</f>
        <v>33900</v>
      </c>
      <c r="Z190" s="93">
        <f>IF(Table1[Item Description]="","",Table1[[#This Row],[h_hargasebelumdiskon]]-Table1[[#This Row],[h_diskon]])</f>
        <v>305100</v>
      </c>
      <c r="AA190" s="93" t="str">
        <f>IF(Table1[//]="","",SUMIF(Table1[h_id],Table1[h_id],Table1[h_hargasetelahdiskon]))</f>
        <v/>
      </c>
      <c r="AB190" s="93"/>
      <c r="AC190" s="93" t="str">
        <f>Table1[[#This Row],[Item Description]]&amp;Table1[[#This Row],[Unit]]&amp;Table1[[#This Row],[Unit Price]]</f>
        <v>BINDER CLIP JOYKO 155GRS67800</v>
      </c>
    </row>
    <row r="191" spans="1:29" x14ac:dyDescent="0.25">
      <c r="A191" s="95" t="str">
        <f>IF(Table1[No. Invoice :]="","",ROW())</f>
        <v/>
      </c>
      <c r="B191" s="294" t="str">
        <f>IF(Table1[h_Kode Sales :_1]="","",B$1+COUNT(B$2:B190))</f>
        <v/>
      </c>
      <c r="D191" s="295"/>
      <c r="E191" s="296"/>
      <c r="F191" s="295"/>
      <c r="G191" s="95" t="str">
        <f>IF(Table1[[#This Row],[h_No. Invoice :]]="","",CONCATENATE("AM"," ",Table1[[#This Row],[h_No. Invoice :]]))</f>
        <v/>
      </c>
      <c r="H191" s="96" t="str">
        <f>CONCATENATE(UPPER(Table1[[#This Row],[h_Kode Sales :_1]])," ",Table1[[#This Row],[h_Kode Sales :_2]])</f>
        <v xml:space="preserve"> </v>
      </c>
      <c r="I191" s="95" t="str">
        <f>IF(Table1[[#This Row],[h_toko]]="","",INDEX(Table2[e],IF(Table1[[#This Row],[h_toko]]="","",MATCH(Table1[[#This Row],[h_toko]],Table2[a],0)),))</f>
        <v/>
      </c>
      <c r="J191" s="92">
        <v>5</v>
      </c>
      <c r="K191" s="92" t="s">
        <v>113</v>
      </c>
      <c r="M191" s="295" t="s">
        <v>536</v>
      </c>
      <c r="N191" s="294" t="str">
        <f>IF(Table1[[#This Row],[h_Item Description]]="","",INDEX([1]!db[NB PAJAK],MATCH(Table1[[#This Row],[h_Item Description]],[1]!db[kode],0)))</f>
        <v>CORRECTION TAPE KENKO CT-905 (12M x 5MM)</v>
      </c>
      <c r="O191" s="92" t="s">
        <v>541</v>
      </c>
      <c r="P191" s="93">
        <v>62400</v>
      </c>
      <c r="Q191" s="94">
        <v>0.1</v>
      </c>
      <c r="S191" s="297">
        <f>Table1[[#This Row],[h_hargasetelahdiskon]]</f>
        <v>280800</v>
      </c>
      <c r="V191" s="95">
        <f>IF(Table1[[#This Row],[Item Description]]="","",IF(Table1[[#This Row],[//]]="",V190,Table1[[#This Row],[//]]))</f>
        <v>189</v>
      </c>
      <c r="W191" s="95">
        <f>IF(Table1[[#This Row],[h_id]]="","",COUNTIF(Table1[h_id],Table1[[#This Row],[h_id]]))</f>
        <v>7</v>
      </c>
      <c r="X191" s="93">
        <f>IF(Table1[Item Description]="","",Table1[[#This Row],[Qty]]*Table1[[#This Row],[Unit Price]])</f>
        <v>312000</v>
      </c>
      <c r="Y191" s="93">
        <f>IF(Table1[Item Description]="","",Table1[[#This Row],[h_hargasebelumdiskon]]*Table1[[#This Row],[Disc 1]])</f>
        <v>31200</v>
      </c>
      <c r="Z191" s="93">
        <f>IF(Table1[Item Description]="","",Table1[[#This Row],[h_hargasebelumdiskon]]-Table1[[#This Row],[h_diskon]])</f>
        <v>280800</v>
      </c>
      <c r="AA191" s="93" t="str">
        <f>IF(Table1[//]="","",SUMIF(Table1[h_id],Table1[h_id],Table1[h_hargasetelahdiskon]))</f>
        <v/>
      </c>
      <c r="AB191" s="93"/>
      <c r="AC191" s="93" t="str">
        <f>Table1[[#This Row],[Item Description]]&amp;Table1[[#This Row],[Unit]]&amp;Table1[[#This Row],[Unit Price]]</f>
        <v>CORRECTION TAPE KENKO CT-905 (12M x 5MM)LSN62400</v>
      </c>
    </row>
    <row r="192" spans="1:29" x14ac:dyDescent="0.25">
      <c r="A192" s="95" t="str">
        <f>IF(Table1[No. Invoice :]="","",ROW())</f>
        <v/>
      </c>
      <c r="B192" s="294" t="str">
        <f>IF(Table1[h_Kode Sales :_1]="","",B$1+COUNT(B$2:B191))</f>
        <v/>
      </c>
      <c r="D192" s="295"/>
      <c r="E192" s="296"/>
      <c r="F192" s="295"/>
      <c r="G192" s="95" t="str">
        <f>IF(Table1[[#This Row],[h_No. Invoice :]]="","",CONCATENATE("AM"," ",Table1[[#This Row],[h_No. Invoice :]]))</f>
        <v/>
      </c>
      <c r="H192" s="96" t="str">
        <f>CONCATENATE(UPPER(Table1[[#This Row],[h_Kode Sales :_1]])," ",Table1[[#This Row],[h_Kode Sales :_2]])</f>
        <v xml:space="preserve"> </v>
      </c>
      <c r="I192" s="95" t="str">
        <f>IF(Table1[[#This Row],[h_toko]]="","",INDEX(Table2[e],IF(Table1[[#This Row],[h_toko]]="","",MATCH(Table1[[#This Row],[h_toko]],Table2[a],0)),))</f>
        <v/>
      </c>
      <c r="J192" s="92">
        <v>10</v>
      </c>
      <c r="K192" s="92" t="s">
        <v>111</v>
      </c>
      <c r="M192" s="295" t="s">
        <v>140</v>
      </c>
      <c r="N192" s="294" t="str">
        <f>IF(Table1[[#This Row],[h_Item Description]]="","",INDEX([1]!db[NB PAJAK],MATCH(Table1[[#This Row],[h_Item Description]],[1]!db[kode],0)))</f>
        <v>BINDER CLIP KENKO NO. 107</v>
      </c>
      <c r="O192" s="92" t="s">
        <v>132</v>
      </c>
      <c r="P192" s="93">
        <v>31800</v>
      </c>
      <c r="Q192" s="94">
        <v>0.1</v>
      </c>
      <c r="S192" s="297">
        <f>Table1[[#This Row],[h_hargasetelahdiskon]]</f>
        <v>286200</v>
      </c>
      <c r="V192" s="95">
        <f>IF(Table1[[#This Row],[Item Description]]="","",IF(Table1[[#This Row],[//]]="",V191,Table1[[#This Row],[//]]))</f>
        <v>189</v>
      </c>
      <c r="W192" s="95">
        <f>IF(Table1[[#This Row],[h_id]]="","",COUNTIF(Table1[h_id],Table1[[#This Row],[h_id]]))</f>
        <v>7</v>
      </c>
      <c r="X192" s="93">
        <f>IF(Table1[Item Description]="","",Table1[[#This Row],[Qty]]*Table1[[#This Row],[Unit Price]])</f>
        <v>318000</v>
      </c>
      <c r="Y192" s="93">
        <f>IF(Table1[Item Description]="","",Table1[[#This Row],[h_hargasebelumdiskon]]*Table1[[#This Row],[Disc 1]])</f>
        <v>31800</v>
      </c>
      <c r="Z192" s="93">
        <f>IF(Table1[Item Description]="","",Table1[[#This Row],[h_hargasebelumdiskon]]-Table1[[#This Row],[h_diskon]])</f>
        <v>286200</v>
      </c>
      <c r="AA192" s="93" t="str">
        <f>IF(Table1[//]="","",SUMIF(Table1[h_id],Table1[h_id],Table1[h_hargasetelahdiskon]))</f>
        <v/>
      </c>
      <c r="AB192" s="93"/>
      <c r="AC192" s="93" t="str">
        <f>Table1[[#This Row],[Item Description]]&amp;Table1[[#This Row],[Unit]]&amp;Table1[[#This Row],[Unit Price]]</f>
        <v>BINDER CLIP KENKO NO. 107GRS31800</v>
      </c>
    </row>
    <row r="193" spans="1:29" x14ac:dyDescent="0.25">
      <c r="A193" s="95" t="str">
        <f>IF(Table1[No. Invoice :]="","",ROW())</f>
        <v/>
      </c>
      <c r="B193" s="294" t="str">
        <f>IF(Table1[h_Kode Sales :_1]="","",B$1+COUNT(B$2:B192))</f>
        <v/>
      </c>
      <c r="D193" s="295"/>
      <c r="E193" s="296"/>
      <c r="F193" s="295"/>
      <c r="G193" s="95" t="str">
        <f>IF(Table1[[#This Row],[h_No. Invoice :]]="","",CONCATENATE("AM"," ",Table1[[#This Row],[h_No. Invoice :]]))</f>
        <v/>
      </c>
      <c r="H193" s="96" t="str">
        <f>CONCATENATE(UPPER(Table1[[#This Row],[h_Kode Sales :_1]])," ",Table1[[#This Row],[h_Kode Sales :_2]])</f>
        <v xml:space="preserve"> </v>
      </c>
      <c r="I193" s="95" t="str">
        <f>IF(Table1[[#This Row],[h_toko]]="","",INDEX(Table2[e],IF(Table1[[#This Row],[h_toko]]="","",MATCH(Table1[[#This Row],[h_toko]],Table2[a],0)),))</f>
        <v/>
      </c>
      <c r="J193" s="92">
        <v>10</v>
      </c>
      <c r="K193" s="92" t="s">
        <v>113</v>
      </c>
      <c r="M193" s="295" t="s">
        <v>538</v>
      </c>
      <c r="N193" s="294" t="str">
        <f>IF(Table1[[#This Row],[h_Item Description]]="","",INDEX([1]!db[NB PAJAK],MATCH(Table1[[#This Row],[h_Item Description]],[1]!db[kode],0)))</f>
        <v>ISI CUTTER 9 MM KENKO A-100 (KECIL)</v>
      </c>
      <c r="O193" s="92" t="s">
        <v>542</v>
      </c>
      <c r="P193" s="93">
        <v>32400</v>
      </c>
      <c r="Q193" s="94">
        <v>0.1</v>
      </c>
      <c r="S193" s="297">
        <f>Table1[[#This Row],[h_hargasetelahdiskon]]</f>
        <v>291600</v>
      </c>
      <c r="V193" s="95">
        <f>IF(Table1[[#This Row],[Item Description]]="","",IF(Table1[[#This Row],[//]]="",V192,Table1[[#This Row],[//]]))</f>
        <v>189</v>
      </c>
      <c r="W193" s="95">
        <f>IF(Table1[[#This Row],[h_id]]="","",COUNTIF(Table1[h_id],Table1[[#This Row],[h_id]]))</f>
        <v>7</v>
      </c>
      <c r="X193" s="93">
        <f>IF(Table1[Item Description]="","",Table1[[#This Row],[Qty]]*Table1[[#This Row],[Unit Price]])</f>
        <v>324000</v>
      </c>
      <c r="Y193" s="93">
        <f>IF(Table1[Item Description]="","",Table1[[#This Row],[h_hargasebelumdiskon]]*Table1[[#This Row],[Disc 1]])</f>
        <v>32400</v>
      </c>
      <c r="Z193" s="93">
        <f>IF(Table1[Item Description]="","",Table1[[#This Row],[h_hargasebelumdiskon]]-Table1[[#This Row],[h_diskon]])</f>
        <v>291600</v>
      </c>
      <c r="AA193" s="93" t="str">
        <f>IF(Table1[//]="","",SUMIF(Table1[h_id],Table1[h_id],Table1[h_hargasetelahdiskon]))</f>
        <v/>
      </c>
      <c r="AB193" s="93"/>
      <c r="AC193" s="93" t="str">
        <f>Table1[[#This Row],[Item Description]]&amp;Table1[[#This Row],[Unit]]&amp;Table1[[#This Row],[Unit Price]]</f>
        <v>ISI CUTTER 9 MM KENKO A-100 (KECIL)LSN32400</v>
      </c>
    </row>
    <row r="194" spans="1:29" x14ac:dyDescent="0.25">
      <c r="A194" s="95" t="str">
        <f>IF(Table1[No. Invoice :]="","",ROW())</f>
        <v/>
      </c>
      <c r="B194" s="294" t="str">
        <f>IF(Table1[h_Kode Sales :_1]="","",B$1+COUNT(B$2:B193))</f>
        <v/>
      </c>
      <c r="D194" s="295"/>
      <c r="E194" s="296"/>
      <c r="F194" s="295"/>
      <c r="G194" s="95" t="str">
        <f>IF(Table1[[#This Row],[h_No. Invoice :]]="","",CONCATENATE("AM"," ",Table1[[#This Row],[h_No. Invoice :]]))</f>
        <v/>
      </c>
      <c r="H194" s="96" t="str">
        <f>CONCATENATE(UPPER(Table1[[#This Row],[h_Kode Sales :_1]])," ",Table1[[#This Row],[h_Kode Sales :_2]])</f>
        <v xml:space="preserve"> </v>
      </c>
      <c r="I194" s="95" t="str">
        <f>IF(Table1[[#This Row],[h_toko]]="","",INDEX(Table2[e],IF(Table1[[#This Row],[h_toko]]="","",MATCH(Table1[[#This Row],[h_toko]],Table2[a],0)),))</f>
        <v/>
      </c>
      <c r="J194" s="92">
        <v>24</v>
      </c>
      <c r="K194" s="92" t="s">
        <v>113</v>
      </c>
      <c r="M194" s="295" t="s">
        <v>537</v>
      </c>
      <c r="N194" s="294" t="str">
        <f>IF(Table1[[#This Row],[h_Item Description]]="","",INDEX([1]!db[NB PAJAK],MATCH(Table1[[#This Row],[h_Item Description]],[1]!db[kode],0)))</f>
        <v>GEL PEN KENKO EASY GEL</v>
      </c>
      <c r="O194" s="92" t="s">
        <v>543</v>
      </c>
      <c r="P194" s="93">
        <v>26100</v>
      </c>
      <c r="Q194" s="94">
        <v>0.1</v>
      </c>
      <c r="S194" s="297">
        <f>Table1[[#This Row],[h_hargasetelahdiskon]]</f>
        <v>563760</v>
      </c>
      <c r="V194" s="95">
        <f>IF(Table1[[#This Row],[Item Description]]="","",IF(Table1[[#This Row],[//]]="",V193,Table1[[#This Row],[//]]))</f>
        <v>189</v>
      </c>
      <c r="W194" s="95">
        <f>IF(Table1[[#This Row],[h_id]]="","",COUNTIF(Table1[h_id],Table1[[#This Row],[h_id]]))</f>
        <v>7</v>
      </c>
      <c r="X194" s="93">
        <f>IF(Table1[Item Description]="","",Table1[[#This Row],[Qty]]*Table1[[#This Row],[Unit Price]])</f>
        <v>626400</v>
      </c>
      <c r="Y194" s="93">
        <f>IF(Table1[Item Description]="","",Table1[[#This Row],[h_hargasebelumdiskon]]*Table1[[#This Row],[Disc 1]])</f>
        <v>62640</v>
      </c>
      <c r="Z194" s="93">
        <f>IF(Table1[Item Description]="","",Table1[[#This Row],[h_hargasebelumdiskon]]-Table1[[#This Row],[h_diskon]])</f>
        <v>563760</v>
      </c>
      <c r="AA194" s="93" t="str">
        <f>IF(Table1[//]="","",SUMIF(Table1[h_id],Table1[h_id],Table1[h_hargasetelahdiskon]))</f>
        <v/>
      </c>
      <c r="AB194" s="93"/>
      <c r="AC194" s="93" t="str">
        <f>Table1[[#This Row],[Item Description]]&amp;Table1[[#This Row],[Unit]]&amp;Table1[[#This Row],[Unit Price]]</f>
        <v>GEL PEN KENKO EASY GELLSN26100</v>
      </c>
    </row>
    <row r="195" spans="1:29" x14ac:dyDescent="0.25">
      <c r="A195" s="95" t="str">
        <f>IF(Table1[No. Invoice :]="","",ROW())</f>
        <v/>
      </c>
      <c r="B195" s="294" t="str">
        <f>IF(Table1[h_Kode Sales :_1]="","",B$1+COUNT(B$2:B194))</f>
        <v/>
      </c>
      <c r="D195" s="295"/>
      <c r="E195" s="296"/>
      <c r="F195" s="295"/>
      <c r="G195" s="95" t="str">
        <f>IF(Table1[[#This Row],[h_No. Invoice :]]="","",CONCATENATE("AM"," ",Table1[[#This Row],[h_No. Invoice :]]))</f>
        <v/>
      </c>
      <c r="H195" s="96" t="str">
        <f>CONCATENATE(UPPER(Table1[[#This Row],[h_Kode Sales :_1]])," ",Table1[[#This Row],[h_Kode Sales :_2]])</f>
        <v xml:space="preserve"> </v>
      </c>
      <c r="I195" s="95" t="str">
        <f>IF(Table1[[#This Row],[h_toko]]="","",INDEX(Table2[e],IF(Table1[[#This Row],[h_toko]]="","",MATCH(Table1[[#This Row],[h_toko]],Table2[a],0)),))</f>
        <v/>
      </c>
      <c r="J195" s="92">
        <v>10</v>
      </c>
      <c r="K195" s="92" t="s">
        <v>163</v>
      </c>
      <c r="M195" s="295" t="s">
        <v>165</v>
      </c>
      <c r="N195" s="294" t="str">
        <f>IF(Table1[[#This Row],[h_Item Description]]="","",INDEX([1]!db[NB PAJAK],MATCH(Table1[[#This Row],[h_Item Description]],[1]!db[kode],0)))</f>
        <v>LEM STICK KENKO 15 GR (TANGGUNG) isi 20 pc</v>
      </c>
      <c r="O195" s="92" t="s">
        <v>86</v>
      </c>
      <c r="P195" s="93">
        <v>72000</v>
      </c>
      <c r="Q195" s="94">
        <v>0.1</v>
      </c>
      <c r="S195" s="297">
        <f>Table1[[#This Row],[h_hargasetelahdiskon]]</f>
        <v>648000</v>
      </c>
      <c r="V195" s="95">
        <f>IF(Table1[[#This Row],[Item Description]]="","",IF(Table1[[#This Row],[//]]="",V194,Table1[[#This Row],[//]]))</f>
        <v>189</v>
      </c>
      <c r="W195" s="95">
        <f>IF(Table1[[#This Row],[h_id]]="","",COUNTIF(Table1[h_id],Table1[[#This Row],[h_id]]))</f>
        <v>7</v>
      </c>
      <c r="X195" s="93">
        <f>IF(Table1[Item Description]="","",Table1[[#This Row],[Qty]]*Table1[[#This Row],[Unit Price]])</f>
        <v>720000</v>
      </c>
      <c r="Y195" s="93">
        <f>IF(Table1[Item Description]="","",Table1[[#This Row],[h_hargasebelumdiskon]]*Table1[[#This Row],[Disc 1]])</f>
        <v>72000</v>
      </c>
      <c r="Z195" s="93">
        <f>IF(Table1[Item Description]="","",Table1[[#This Row],[h_hargasebelumdiskon]]-Table1[[#This Row],[h_diskon]])</f>
        <v>648000</v>
      </c>
      <c r="AA195" s="93" t="str">
        <f>IF(Table1[//]="","",SUMIF(Table1[h_id],Table1[h_id],Table1[h_hargasetelahdiskon]))</f>
        <v/>
      </c>
      <c r="AB195" s="93"/>
      <c r="AC195" s="93" t="str">
        <f>Table1[[#This Row],[Item Description]]&amp;Table1[[#This Row],[Unit]]&amp;Table1[[#This Row],[Unit Price]]</f>
        <v>LEM STICK KENKO 15 GR (TANGGUNG) isi 20 pcBOX72000</v>
      </c>
    </row>
    <row r="196" spans="1:29" x14ac:dyDescent="0.25">
      <c r="A196" s="95" t="str">
        <f>IF(Table1[No. Invoice :]="","",ROW())</f>
        <v/>
      </c>
      <c r="B196" s="294" t="str">
        <f>IF(Table1[h_Kode Sales :_1]="","",B$1+COUNT(B$2:B195))</f>
        <v/>
      </c>
      <c r="D196" s="295"/>
      <c r="E196" s="296"/>
      <c r="F196" s="295"/>
      <c r="G196" s="95" t="str">
        <f>IF(Table1[[#This Row],[h_No. Invoice :]]="","",CONCATENATE("AM"," ",Table1[[#This Row],[h_No. Invoice :]]))</f>
        <v/>
      </c>
      <c r="H196" s="96" t="str">
        <f>CONCATENATE(UPPER(Table1[[#This Row],[h_Kode Sales :_1]])," ",Table1[[#This Row],[h_Kode Sales :_2]])</f>
        <v xml:space="preserve"> </v>
      </c>
      <c r="I196" s="95" t="str">
        <f>IF(Table1[[#This Row],[h_toko]]="","",INDEX(Table2[e],IF(Table1[[#This Row],[h_toko]]="","",MATCH(Table1[[#This Row],[h_toko]],Table2[a],0)),))</f>
        <v/>
      </c>
      <c r="M196" s="295"/>
      <c r="N196" s="294" t="str">
        <f>IF(Table1[[#This Row],[h_Item Description]]="","",INDEX([1]!db[NB PAJAK],MATCH(Table1[[#This Row],[h_Item Description]],[1]!db[kode],0)))</f>
        <v/>
      </c>
      <c r="P196" s="93"/>
      <c r="Q196" s="94"/>
      <c r="S196" s="297" t="str">
        <f>Table1[[#This Row],[h_hargasetelahdiskon]]</f>
        <v/>
      </c>
      <c r="V196" s="95" t="str">
        <f>IF(Table1[[#This Row],[Item Description]]="","",IF(Table1[[#This Row],[//]]="",V195,Table1[[#This Row],[//]]))</f>
        <v/>
      </c>
      <c r="W196" s="95" t="str">
        <f>IF(Table1[[#This Row],[h_id]]="","",COUNTIF(Table1[h_id],Table1[[#This Row],[h_id]]))</f>
        <v/>
      </c>
      <c r="X196" s="93" t="str">
        <f>IF(Table1[Item Description]="","",Table1[[#This Row],[Qty]]*Table1[[#This Row],[Unit Price]])</f>
        <v/>
      </c>
      <c r="Y196" s="93" t="str">
        <f>IF(Table1[Item Description]="","",Table1[[#This Row],[h_hargasebelumdiskon]]*Table1[[#This Row],[Disc 1]])</f>
        <v/>
      </c>
      <c r="Z196" s="93" t="str">
        <f>IF(Table1[Item Description]="","",Table1[[#This Row],[h_hargasebelumdiskon]]-Table1[[#This Row],[h_diskon]])</f>
        <v/>
      </c>
      <c r="AA196" s="93" t="str">
        <f>IF(Table1[//]="","",SUMIF(Table1[h_id],Table1[h_id],Table1[h_hargasetelahdiskon]))</f>
        <v/>
      </c>
      <c r="AB196" s="93"/>
      <c r="AC196" s="93" t="str">
        <f>Table1[[#This Row],[Item Description]]&amp;Table1[[#This Row],[Unit]]&amp;Table1[[#This Row],[Unit Price]]</f>
        <v/>
      </c>
    </row>
    <row r="197" spans="1:29" x14ac:dyDescent="0.25">
      <c r="A197" s="95">
        <f>IF(Table1[No. Invoice :]="","",ROW())</f>
        <v>197</v>
      </c>
      <c r="B197" s="294">
        <f>IF(Table1[h_Kode Sales :_1]="","",B$1+COUNT(B$2:B196))</f>
        <v>23010038</v>
      </c>
      <c r="C197" s="98">
        <v>44954</v>
      </c>
      <c r="D197" s="295" t="s">
        <v>129</v>
      </c>
      <c r="E197" s="296" t="s">
        <v>549</v>
      </c>
      <c r="F197" s="295" t="s">
        <v>43</v>
      </c>
      <c r="G197" s="95" t="str">
        <f>IF(Table1[[#This Row],[h_No. Invoice :]]="","",CONCATENATE("AM"," ",Table1[[#This Row],[h_No. Invoice :]]))</f>
        <v>AM 23010038</v>
      </c>
      <c r="H197" s="96" t="str">
        <f>CONCATENATE(UPPER(Table1[[#This Row],[h_Kode Sales :_1]])," ",Table1[[#This Row],[h_Kode Sales :_2]])</f>
        <v>KO 0772</v>
      </c>
      <c r="I197" s="95" t="str">
        <f>IF(Table1[[#This Row],[h_toko]]="","",INDEX(Table2[e],IF(Table1[[#This Row],[h_toko]]="","",MATCH(Table1[[#This Row],[h_toko]],Table2[a],0)),))</f>
        <v>CV TRINITY CENTRAAL PURWOKERTO</v>
      </c>
      <c r="J197" s="92">
        <v>8</v>
      </c>
      <c r="K197" s="92" t="s">
        <v>113</v>
      </c>
      <c r="M197" s="295" t="s">
        <v>179</v>
      </c>
      <c r="N197" s="294" t="str">
        <f>IF(Table1[[#This Row],[h_Item Description]]="","",INDEX([1]!db[NB PAJAK],MATCH(Table1[[#This Row],[h_Item Description]],[1]!db[kode],0)))</f>
        <v>JANGKA (MATH SET) JOYKO MS-55</v>
      </c>
      <c r="O197" s="92" t="s">
        <v>96</v>
      </c>
      <c r="P197" s="93">
        <v>88200</v>
      </c>
      <c r="Q197" s="94">
        <v>0.13</v>
      </c>
      <c r="S197" s="297">
        <f>Table1[[#This Row],[h_hargasetelahdiskon]]</f>
        <v>613872</v>
      </c>
      <c r="T197" s="93" t="s">
        <v>119</v>
      </c>
      <c r="V197" s="95">
        <f>IF(Table1[[#This Row],[Item Description]]="","",IF(Table1[[#This Row],[//]]="",V196,Table1[[#This Row],[//]]))</f>
        <v>197</v>
      </c>
      <c r="W197" s="95">
        <f>IF(Table1[[#This Row],[h_id]]="","",COUNTIF(Table1[h_id],Table1[[#This Row],[h_id]]))</f>
        <v>3</v>
      </c>
      <c r="X197" s="93">
        <f>IF(Table1[Item Description]="","",Table1[[#This Row],[Qty]]*Table1[[#This Row],[Unit Price]])</f>
        <v>705600</v>
      </c>
      <c r="Y197" s="93">
        <f>IF(Table1[Item Description]="","",Table1[[#This Row],[h_hargasebelumdiskon]]*Table1[[#This Row],[Disc 1]])</f>
        <v>91728</v>
      </c>
      <c r="Z197" s="93">
        <f>IF(Table1[Item Description]="","",Table1[[#This Row],[h_hargasebelumdiskon]]-Table1[[#This Row],[h_diskon]])</f>
        <v>613872</v>
      </c>
      <c r="AA197" s="93">
        <f>IF(Table1[//]="","",SUMIF(Table1[h_id],Table1[h_id],Table1[h_hargasetelahdiskon]))</f>
        <v>1851012</v>
      </c>
      <c r="AB197" s="93"/>
      <c r="AC197" s="93" t="str">
        <f>Table1[[#This Row],[Item Description]]&amp;Table1[[#This Row],[Unit]]&amp;Table1[[#This Row],[Unit Price]]</f>
        <v>JANGKA (MATH SET) JOYKO MS-55LSN88200</v>
      </c>
    </row>
    <row r="198" spans="1:29" x14ac:dyDescent="0.25">
      <c r="A198" s="95" t="str">
        <f>IF(Table1[No. Invoice :]="","",ROW())</f>
        <v/>
      </c>
      <c r="B198" s="294" t="str">
        <f>IF(Table1[h_Kode Sales :_1]="","",B$1+COUNT(B$2:B197))</f>
        <v/>
      </c>
      <c r="D198" s="295"/>
      <c r="E198" s="296"/>
      <c r="F198" s="295"/>
      <c r="G198" s="95" t="str">
        <f>IF(Table1[[#This Row],[h_No. Invoice :]]="","",CONCATENATE("AM"," ",Table1[[#This Row],[h_No. Invoice :]]))</f>
        <v/>
      </c>
      <c r="H198" s="96" t="str">
        <f>CONCATENATE(UPPER(Table1[[#This Row],[h_Kode Sales :_1]])," ",Table1[[#This Row],[h_Kode Sales :_2]])</f>
        <v xml:space="preserve"> </v>
      </c>
      <c r="I198" s="95" t="str">
        <f>IF(Table1[[#This Row],[h_toko]]="","",INDEX(Table2[e],IF(Table1[[#This Row],[h_toko]]="","",MATCH(Table1[[#This Row],[h_toko]],Table2[a],0)),))</f>
        <v/>
      </c>
      <c r="J198" s="92">
        <v>3</v>
      </c>
      <c r="K198" s="92" t="s">
        <v>111</v>
      </c>
      <c r="M198" s="295" t="s">
        <v>550</v>
      </c>
      <c r="N198" s="294" t="str">
        <f>IF(Table1[[#This Row],[h_Item Description]]="","",INDEX([1]!db[NB PAJAK],MATCH(Table1[[#This Row],[h_Item Description]],[1]!db[kode],0)))</f>
        <v>ISI PENSIL 2B 0.5 MM KENKO PL-05 HI-POLYMER</v>
      </c>
      <c r="O198" s="92" t="s">
        <v>551</v>
      </c>
      <c r="P198" s="93">
        <v>180000</v>
      </c>
      <c r="Q198" s="94">
        <v>0.13</v>
      </c>
      <c r="S198" s="297">
        <f>Table1[[#This Row],[h_hargasetelahdiskon]]</f>
        <v>469800</v>
      </c>
      <c r="V198" s="95">
        <f>IF(Table1[[#This Row],[Item Description]]="","",IF(Table1[[#This Row],[//]]="",V197,Table1[[#This Row],[//]]))</f>
        <v>197</v>
      </c>
      <c r="W198" s="95">
        <f>IF(Table1[[#This Row],[h_id]]="","",COUNTIF(Table1[h_id],Table1[[#This Row],[h_id]]))</f>
        <v>3</v>
      </c>
      <c r="X198" s="93">
        <f>IF(Table1[Item Description]="","",Table1[[#This Row],[Qty]]*Table1[[#This Row],[Unit Price]])</f>
        <v>540000</v>
      </c>
      <c r="Y198" s="93">
        <f>IF(Table1[Item Description]="","",Table1[[#This Row],[h_hargasebelumdiskon]]*Table1[[#This Row],[Disc 1]])</f>
        <v>70200</v>
      </c>
      <c r="Z198" s="93">
        <f>IF(Table1[Item Description]="","",Table1[[#This Row],[h_hargasebelumdiskon]]-Table1[[#This Row],[h_diskon]])</f>
        <v>469800</v>
      </c>
      <c r="AA198" s="93" t="str">
        <f>IF(Table1[//]="","",SUMIF(Table1[h_id],Table1[h_id],Table1[h_hargasetelahdiskon]))</f>
        <v/>
      </c>
      <c r="AB198" s="93"/>
      <c r="AC198" s="93" t="str">
        <f>Table1[[#This Row],[Item Description]]&amp;Table1[[#This Row],[Unit]]&amp;Table1[[#This Row],[Unit Price]]</f>
        <v>ISI PENSIL 2B 0.5 MM KENKO PL-05 HI-POLYMERGRS180000</v>
      </c>
    </row>
    <row r="199" spans="1:29" x14ac:dyDescent="0.25">
      <c r="A199" s="95" t="str">
        <f>IF(Table1[No. Invoice :]="","",ROW())</f>
        <v/>
      </c>
      <c r="B199" s="294" t="str">
        <f>IF(Table1[h_Kode Sales :_1]="","",B$1+COUNT(B$2:B198))</f>
        <v/>
      </c>
      <c r="D199" s="295"/>
      <c r="E199" s="296"/>
      <c r="F199" s="295"/>
      <c r="G199" s="95" t="str">
        <f>IF(Table1[[#This Row],[h_No. Invoice :]]="","",CONCATENATE("AM"," ",Table1[[#This Row],[h_No. Invoice :]]))</f>
        <v/>
      </c>
      <c r="H199" s="96" t="str">
        <f>CONCATENATE(UPPER(Table1[[#This Row],[h_Kode Sales :_1]])," ",Table1[[#This Row],[h_Kode Sales :_2]])</f>
        <v xml:space="preserve"> </v>
      </c>
      <c r="I199" s="95" t="str">
        <f>IF(Table1[[#This Row],[h_toko]]="","",INDEX(Table2[e],IF(Table1[[#This Row],[h_toko]]="","",MATCH(Table1[[#This Row],[h_toko]],Table2[a],0)),))</f>
        <v/>
      </c>
      <c r="J199" s="92">
        <v>10</v>
      </c>
      <c r="K199" s="92" t="s">
        <v>113</v>
      </c>
      <c r="M199" s="295" t="s">
        <v>555</v>
      </c>
      <c r="N199" s="294" t="str">
        <f>IF(Table1[[#This Row],[h_Item Description]]="","",INDEX([1]!db[NB PAJAK],MATCH(Table1[[#This Row],[h_Item Description]],[1]!db[kode],0)))</f>
        <v>JANGKA (MATH SET) JOYKO MS-25</v>
      </c>
      <c r="O199" s="92" t="s">
        <v>556</v>
      </c>
      <c r="P199" s="93">
        <v>88200</v>
      </c>
      <c r="Q199" s="94">
        <v>0.13</v>
      </c>
      <c r="S199" s="297">
        <f>Table1[[#This Row],[h_hargasetelahdiskon]]</f>
        <v>767340</v>
      </c>
      <c r="V199" s="95">
        <f>IF(Table1[[#This Row],[Item Description]]="","",IF(Table1[[#This Row],[//]]="",V198,Table1[[#This Row],[//]]))</f>
        <v>197</v>
      </c>
      <c r="W199" s="95">
        <f>IF(Table1[[#This Row],[h_id]]="","",COUNTIF(Table1[h_id],Table1[[#This Row],[h_id]]))</f>
        <v>3</v>
      </c>
      <c r="X199" s="93">
        <f>IF(Table1[Item Description]="","",Table1[[#This Row],[Qty]]*Table1[[#This Row],[Unit Price]])</f>
        <v>882000</v>
      </c>
      <c r="Y199" s="93">
        <f>IF(Table1[Item Description]="","",Table1[[#This Row],[h_hargasebelumdiskon]]*Table1[[#This Row],[Disc 1]])</f>
        <v>114660</v>
      </c>
      <c r="Z199" s="93">
        <f>IF(Table1[Item Description]="","",Table1[[#This Row],[h_hargasebelumdiskon]]-Table1[[#This Row],[h_diskon]])</f>
        <v>767340</v>
      </c>
      <c r="AA199" s="93" t="str">
        <f>IF(Table1[//]="","",SUMIF(Table1[h_id],Table1[h_id],Table1[h_hargasetelahdiskon]))</f>
        <v/>
      </c>
      <c r="AB199" s="93"/>
      <c r="AC199" s="93" t="str">
        <f>Table1[[#This Row],[Item Description]]&amp;Table1[[#This Row],[Unit]]&amp;Table1[[#This Row],[Unit Price]]</f>
        <v>JANGKA (MATH SET) JOYKO MS-25LSN88200</v>
      </c>
    </row>
    <row r="200" spans="1:29" x14ac:dyDescent="0.25">
      <c r="A200" s="95" t="str">
        <f>IF(Table1[No. Invoice :]="","",ROW())</f>
        <v/>
      </c>
      <c r="B200" s="294" t="str">
        <f>IF(Table1[h_Kode Sales :_1]="","",B$1+COUNT(B$2:B198))</f>
        <v/>
      </c>
      <c r="D200" s="295"/>
      <c r="E200" s="296"/>
      <c r="F200" s="295"/>
      <c r="G200" s="95" t="str">
        <f>IF(Table1[[#This Row],[h_No. Invoice :]]="","",CONCATENATE("AM"," ",Table1[[#This Row],[h_No. Invoice :]]))</f>
        <v/>
      </c>
      <c r="H200" s="96" t="str">
        <f>CONCATENATE(UPPER(Table1[[#This Row],[h_Kode Sales :_1]])," ",Table1[[#This Row],[h_Kode Sales :_2]])</f>
        <v xml:space="preserve"> </v>
      </c>
      <c r="I200" s="95" t="str">
        <f>IF(Table1[[#This Row],[h_toko]]="","",INDEX(Table2[e],IF(Table1[[#This Row],[h_toko]]="","",MATCH(Table1[[#This Row],[h_toko]],Table2[a],0)),))</f>
        <v/>
      </c>
      <c r="M200" s="295"/>
      <c r="N200" s="294" t="str">
        <f>IF(Table1[[#This Row],[h_Item Description]]="","",INDEX([1]!db[NB PAJAK],MATCH(Table1[[#This Row],[h_Item Description]],[1]!db[kode],0)))</f>
        <v/>
      </c>
      <c r="P200" s="93"/>
      <c r="Q200" s="94"/>
      <c r="S200" s="297" t="str">
        <f>Table1[[#This Row],[h_hargasetelahdiskon]]</f>
        <v/>
      </c>
      <c r="V200" s="95" t="str">
        <f>IF(Table1[[#This Row],[Item Description]]="","",IF(Table1[[#This Row],[//]]="",V198,Table1[[#This Row],[//]]))</f>
        <v/>
      </c>
      <c r="W200" s="95" t="str">
        <f>IF(Table1[[#This Row],[h_id]]="","",COUNTIF(Table1[h_id],Table1[[#This Row],[h_id]]))</f>
        <v/>
      </c>
      <c r="X200" s="93" t="str">
        <f>IF(Table1[Item Description]="","",Table1[[#This Row],[Qty]]*Table1[[#This Row],[Unit Price]])</f>
        <v/>
      </c>
      <c r="Y200" s="93" t="str">
        <f>IF(Table1[Item Description]="","",Table1[[#This Row],[h_hargasebelumdiskon]]*Table1[[#This Row],[Disc 1]])</f>
        <v/>
      </c>
      <c r="Z200" s="93" t="str">
        <f>IF(Table1[Item Description]="","",Table1[[#This Row],[h_hargasebelumdiskon]]-Table1[[#This Row],[h_diskon]])</f>
        <v/>
      </c>
      <c r="AA200" s="93" t="str">
        <f>IF(Table1[//]="","",SUMIF(Table1[h_id],Table1[h_id],Table1[h_hargasetelahdiskon]))</f>
        <v/>
      </c>
      <c r="AB200" s="93"/>
      <c r="AC200" s="93" t="str">
        <f>Table1[[#This Row],[Item Description]]&amp;Table1[[#This Row],[Unit]]&amp;Table1[[#This Row],[Unit Price]]</f>
        <v/>
      </c>
    </row>
    <row r="201" spans="1:29" x14ac:dyDescent="0.25">
      <c r="A201" s="95">
        <f>IF(Table1[No. Invoice :]="","",ROW())</f>
        <v>201</v>
      </c>
      <c r="B201" s="294">
        <f>IF(Table1[h_Kode Sales :_1]="","",B$1+COUNT(B$2:B200))</f>
        <v>23010039</v>
      </c>
      <c r="C201" s="98">
        <v>44956</v>
      </c>
      <c r="D201" s="295" t="s">
        <v>129</v>
      </c>
      <c r="E201" s="296" t="s">
        <v>553</v>
      </c>
      <c r="F201" s="295" t="s">
        <v>124</v>
      </c>
      <c r="G201" s="95" t="str">
        <f>IF(Table1[[#This Row],[h_No. Invoice :]]="","",CONCATENATE("AM"," ",Table1[[#This Row],[h_No. Invoice :]]))</f>
        <v>AM 23010039</v>
      </c>
      <c r="H201" s="96" t="str">
        <f>CONCATENATE(UPPER(Table1[[#This Row],[h_Kode Sales :_1]])," ",Table1[[#This Row],[h_Kode Sales :_2]])</f>
        <v>KO 0785</v>
      </c>
      <c r="I201" s="95" t="str">
        <f>IF(Table1[[#This Row],[h_toko]]="","",INDEX(Table2[e],IF(Table1[[#This Row],[h_toko]]="","",MATCH(Table1[[#This Row],[h_toko]],Table2[a],0)),))</f>
        <v>CV PELITA JAYA (ANUGERAH SEJAHTERA) PURWOKERTO</v>
      </c>
      <c r="J201" s="92">
        <v>40</v>
      </c>
      <c r="K201" s="92" t="s">
        <v>131</v>
      </c>
      <c r="L201" s="92">
        <v>2</v>
      </c>
      <c r="M201" s="295" t="s">
        <v>554</v>
      </c>
      <c r="N201" s="294" t="str">
        <f>IF(Table1[[#This Row],[h_Item Description]]="","",INDEX([1]!db[NB PAJAK],MATCH(Table1[[#This Row],[h_Item Description]],[1]!db[kode],0)))</f>
        <v>ISI STAPLER (STAPLES) KENKO 1210 PREMIUM (23/10)</v>
      </c>
      <c r="O201" s="92" t="s">
        <v>233</v>
      </c>
      <c r="P201" s="93">
        <v>42000</v>
      </c>
      <c r="Q201" s="94">
        <v>0.13500000000000001</v>
      </c>
      <c r="S201" s="297">
        <f>Table1[[#This Row],[h_hargasetelahdiskon]]</f>
        <v>1453200</v>
      </c>
      <c r="T201" s="93" t="s">
        <v>119</v>
      </c>
      <c r="V201" s="95">
        <f>IF(Table1[[#This Row],[Item Description]]="","",IF(Table1[[#This Row],[//]]="",V200,Table1[[#This Row],[//]]))</f>
        <v>201</v>
      </c>
      <c r="W201" s="95">
        <f>IF(Table1[[#This Row],[h_id]]="","",COUNTIF(Table1[h_id],Table1[[#This Row],[h_id]]))</f>
        <v>3</v>
      </c>
      <c r="X201" s="93">
        <f>IF(Table1[Item Description]="","",Table1[[#This Row],[Qty]]*Table1[[#This Row],[Unit Price]])</f>
        <v>1680000</v>
      </c>
      <c r="Y201" s="93">
        <f>IF(Table1[Item Description]="","",Table1[[#This Row],[h_hargasebelumdiskon]]*Table1[[#This Row],[Disc 1]])</f>
        <v>226800.00000000003</v>
      </c>
      <c r="Z201" s="93">
        <f>IF(Table1[Item Description]="","",Table1[[#This Row],[h_hargasebelumdiskon]]-Table1[[#This Row],[h_diskon]])</f>
        <v>1453200</v>
      </c>
      <c r="AA201" s="93">
        <f>IF(Table1[//]="","",SUMIF(Table1[h_id],Table1[h_id],Table1[h_hargasetelahdiskon]))</f>
        <v>6996120</v>
      </c>
      <c r="AB201" s="93"/>
      <c r="AC201" s="93" t="str">
        <f>Table1[[#This Row],[Item Description]]&amp;Table1[[#This Row],[Unit]]&amp;Table1[[#This Row],[Unit Price]]</f>
        <v>ISI STAPLER (STAPLES) KENKO 1210 PREMIUM (23/10)PAK42000</v>
      </c>
    </row>
    <row r="202" spans="1:29" x14ac:dyDescent="0.25">
      <c r="A202" s="95" t="str">
        <f>IF(Table1[No. Invoice :]="","",ROW())</f>
        <v/>
      </c>
      <c r="B202" s="294" t="str">
        <f>IF(Table1[h_Kode Sales :_1]="","",B$1+COUNT(B$2:B201))</f>
        <v/>
      </c>
      <c r="D202" s="295"/>
      <c r="E202" s="296"/>
      <c r="F202" s="295"/>
      <c r="G202" s="95" t="str">
        <f>IF(Table1[[#This Row],[h_No. Invoice :]]="","",CONCATENATE("AM"," ",Table1[[#This Row],[h_No. Invoice :]]))</f>
        <v/>
      </c>
      <c r="H202" s="96" t="str">
        <f>CONCATENATE(UPPER(Table1[[#This Row],[h_Kode Sales :_1]])," ",Table1[[#This Row],[h_Kode Sales :_2]])</f>
        <v xml:space="preserve"> </v>
      </c>
      <c r="I202" s="95" t="str">
        <f>IF(Table1[[#This Row],[h_toko]]="","",INDEX(Table2[e],IF(Table1[[#This Row],[h_toko]]="","",MATCH(Table1[[#This Row],[h_toko]],Table2[a],0)),))</f>
        <v/>
      </c>
      <c r="J202" s="92">
        <v>48</v>
      </c>
      <c r="K202" s="92" t="s">
        <v>113</v>
      </c>
      <c r="L202" s="92">
        <v>2</v>
      </c>
      <c r="M202" s="295" t="s">
        <v>180</v>
      </c>
      <c r="N202" s="294" t="str">
        <f>IF(Table1[[#This Row],[h_Item Description]]="","",INDEX([1]!db[NB PAJAK],MATCH(Table1[[#This Row],[h_Item Description]],[1]!db[kode],0)))</f>
        <v>JANGKA (MATH SET) JOYKO MS-75</v>
      </c>
      <c r="O202" s="92" t="s">
        <v>97</v>
      </c>
      <c r="P202" s="93">
        <v>89400</v>
      </c>
      <c r="Q202" s="94">
        <v>0.13500000000000001</v>
      </c>
      <c r="S202" s="297">
        <f>Table1[[#This Row],[h_hargasetelahdiskon]]</f>
        <v>3711888</v>
      </c>
      <c r="V202" s="95">
        <f>IF(Table1[[#This Row],[Item Description]]="","",IF(Table1[[#This Row],[//]]="",V201,Table1[[#This Row],[//]]))</f>
        <v>201</v>
      </c>
      <c r="W202" s="95">
        <f>IF(Table1[[#This Row],[h_id]]="","",COUNTIF(Table1[h_id],Table1[[#This Row],[h_id]]))</f>
        <v>3</v>
      </c>
      <c r="X202" s="93">
        <f>IF(Table1[Item Description]="","",Table1[[#This Row],[Qty]]*Table1[[#This Row],[Unit Price]])</f>
        <v>4291200</v>
      </c>
      <c r="Y202" s="93">
        <f>IF(Table1[Item Description]="","",Table1[[#This Row],[h_hargasebelumdiskon]]*Table1[[#This Row],[Disc 1]])</f>
        <v>579312</v>
      </c>
      <c r="Z202" s="93">
        <f>IF(Table1[Item Description]="","",Table1[[#This Row],[h_hargasebelumdiskon]]-Table1[[#This Row],[h_diskon]])</f>
        <v>3711888</v>
      </c>
      <c r="AA202" s="93" t="str">
        <f>IF(Table1[//]="","",SUMIF(Table1[h_id],Table1[h_id],Table1[h_hargasetelahdiskon]))</f>
        <v/>
      </c>
      <c r="AB202" s="93"/>
      <c r="AC202" s="93" t="str">
        <f>Table1[[#This Row],[Item Description]]&amp;Table1[[#This Row],[Unit]]&amp;Table1[[#This Row],[Unit Price]]</f>
        <v>JANGKA (MATH SET) JOYKO MS-75LSN89400</v>
      </c>
    </row>
    <row r="203" spans="1:29" x14ac:dyDescent="0.25">
      <c r="A203" s="95" t="str">
        <f>IF(Table1[No. Invoice :]="","",ROW())</f>
        <v/>
      </c>
      <c r="B203" s="294" t="str">
        <f>IF(Table1[h_Kode Sales :_1]="","",B$1+COUNT(B$2:B202))</f>
        <v/>
      </c>
      <c r="D203" s="295"/>
      <c r="E203" s="296"/>
      <c r="F203" s="295"/>
      <c r="G203" s="95" t="str">
        <f>IF(Table1[[#This Row],[h_No. Invoice :]]="","",CONCATENATE("AM"," ",Table1[[#This Row],[h_No. Invoice :]]))</f>
        <v/>
      </c>
      <c r="H203" s="96" t="str">
        <f>CONCATENATE(UPPER(Table1[[#This Row],[h_Kode Sales :_1]])," ",Table1[[#This Row],[h_Kode Sales :_2]])</f>
        <v xml:space="preserve"> </v>
      </c>
      <c r="I203" s="95" t="str">
        <f>IF(Table1[[#This Row],[h_toko]]="","",INDEX(Table2[e],IF(Table1[[#This Row],[h_toko]]="","",MATCH(Table1[[#This Row],[h_toko]],Table2[a],0)),))</f>
        <v/>
      </c>
      <c r="J203" s="92">
        <v>24</v>
      </c>
      <c r="K203" s="92" t="s">
        <v>113</v>
      </c>
      <c r="L203" s="92">
        <v>1</v>
      </c>
      <c r="M203" s="295" t="s">
        <v>555</v>
      </c>
      <c r="N203" s="294" t="str">
        <f>IF(Table1[[#This Row],[h_Item Description]]="","",INDEX([1]!db[NB PAJAK],MATCH(Table1[[#This Row],[h_Item Description]],[1]!db[kode],0)))</f>
        <v>JANGKA (MATH SET) JOYKO MS-25</v>
      </c>
      <c r="O203" s="92" t="s">
        <v>556</v>
      </c>
      <c r="P203" s="93">
        <v>88200</v>
      </c>
      <c r="Q203" s="94">
        <v>0.13500000000000001</v>
      </c>
      <c r="S203" s="297">
        <f>Table1[[#This Row],[h_hargasetelahdiskon]]</f>
        <v>1831032</v>
      </c>
      <c r="V203" s="95">
        <f>IF(Table1[[#This Row],[Item Description]]="","",IF(Table1[[#This Row],[//]]="",V202,Table1[[#This Row],[//]]))</f>
        <v>201</v>
      </c>
      <c r="W203" s="95">
        <f>IF(Table1[[#This Row],[h_id]]="","",COUNTIF(Table1[h_id],Table1[[#This Row],[h_id]]))</f>
        <v>3</v>
      </c>
      <c r="X203" s="93">
        <f>IF(Table1[Item Description]="","",Table1[[#This Row],[Qty]]*Table1[[#This Row],[Unit Price]])</f>
        <v>2116800</v>
      </c>
      <c r="Y203" s="93">
        <f>IF(Table1[Item Description]="","",Table1[[#This Row],[h_hargasebelumdiskon]]*Table1[[#This Row],[Disc 1]])</f>
        <v>285768</v>
      </c>
      <c r="Z203" s="93">
        <f>IF(Table1[Item Description]="","",Table1[[#This Row],[h_hargasebelumdiskon]]-Table1[[#This Row],[h_diskon]])</f>
        <v>1831032</v>
      </c>
      <c r="AA203" s="93" t="str">
        <f>IF(Table1[//]="","",SUMIF(Table1[h_id],Table1[h_id],Table1[h_hargasetelahdiskon]))</f>
        <v/>
      </c>
      <c r="AB203" s="93"/>
      <c r="AC203" s="93" t="str">
        <f>Table1[[#This Row],[Item Description]]&amp;Table1[[#This Row],[Unit]]&amp;Table1[[#This Row],[Unit Price]]</f>
        <v>JANGKA (MATH SET) JOYKO MS-25LSN88200</v>
      </c>
    </row>
    <row r="204" spans="1:29" x14ac:dyDescent="0.25">
      <c r="A204" s="95" t="str">
        <f>IF(Table1[No. Invoice :]="","",ROW())</f>
        <v/>
      </c>
      <c r="B204" s="294" t="str">
        <f>IF(Table1[h_Kode Sales :_1]="","",B$1+COUNT(B$2:B203))</f>
        <v/>
      </c>
      <c r="D204" s="295"/>
      <c r="E204" s="296"/>
      <c r="F204" s="295"/>
      <c r="G204" s="95" t="str">
        <f>IF(Table1[[#This Row],[h_No. Invoice :]]="","",CONCATENATE("AM"," ",Table1[[#This Row],[h_No. Invoice :]]))</f>
        <v/>
      </c>
      <c r="H204" s="96" t="str">
        <f>CONCATENATE(UPPER(Table1[[#This Row],[h_Kode Sales :_1]])," ",Table1[[#This Row],[h_Kode Sales :_2]])</f>
        <v xml:space="preserve"> </v>
      </c>
      <c r="I204" s="95" t="str">
        <f>IF(Table1[[#This Row],[h_toko]]="","",INDEX(Table2[e],IF(Table1[[#This Row],[h_toko]]="","",MATCH(Table1[[#This Row],[h_toko]],Table2[a],0)),))</f>
        <v/>
      </c>
      <c r="M204" s="295"/>
      <c r="N204" s="294" t="str">
        <f>IF(Table1[[#This Row],[h_Item Description]]="","",INDEX([1]!db[NB PAJAK],MATCH(Table1[[#This Row],[h_Item Description]],[1]!db[kode],0)))</f>
        <v/>
      </c>
      <c r="P204" s="93"/>
      <c r="Q204" s="94"/>
      <c r="S204" s="297" t="str">
        <f>Table1[[#This Row],[h_hargasetelahdiskon]]</f>
        <v/>
      </c>
      <c r="V204" s="95" t="str">
        <f>IF(Table1[[#This Row],[Item Description]]="","",IF(Table1[[#This Row],[//]]="",V203,Table1[[#This Row],[//]]))</f>
        <v/>
      </c>
      <c r="W204" s="95" t="str">
        <f>IF(Table1[[#This Row],[h_id]]="","",COUNTIF(Table1[h_id],Table1[[#This Row],[h_id]]))</f>
        <v/>
      </c>
      <c r="X204" s="93" t="str">
        <f>IF(Table1[Item Description]="","",Table1[[#This Row],[Qty]]*Table1[[#This Row],[Unit Price]])</f>
        <v/>
      </c>
      <c r="Y204" s="93" t="str">
        <f>IF(Table1[Item Description]="","",Table1[[#This Row],[h_hargasebelumdiskon]]*Table1[[#This Row],[Disc 1]])</f>
        <v/>
      </c>
      <c r="Z204" s="93" t="str">
        <f>IF(Table1[Item Description]="","",Table1[[#This Row],[h_hargasebelumdiskon]]-Table1[[#This Row],[h_diskon]])</f>
        <v/>
      </c>
      <c r="AA204" s="93" t="str">
        <f>IF(Table1[//]="","",SUMIF(Table1[h_id],Table1[h_id],Table1[h_hargasetelahdiskon]))</f>
        <v/>
      </c>
      <c r="AB204" s="93"/>
      <c r="AC204" s="93" t="str">
        <f>Table1[[#This Row],[Item Description]]&amp;Table1[[#This Row],[Unit]]&amp;Table1[[#This Row],[Unit Price]]</f>
        <v/>
      </c>
    </row>
    <row r="205" spans="1:29" x14ac:dyDescent="0.25">
      <c r="A205" s="95">
        <f>IF(Table1[No. Invoice :]="","",ROW())</f>
        <v>205</v>
      </c>
      <c r="B205" s="294">
        <f>IF(Table1[h_Kode Sales :_1]="","",B$1+COUNT(B$2:B204))</f>
        <v>23010040</v>
      </c>
      <c r="C205" s="98">
        <v>44956</v>
      </c>
      <c r="D205" s="295" t="s">
        <v>129</v>
      </c>
      <c r="E205" s="296" t="s">
        <v>559</v>
      </c>
      <c r="F205" s="295" t="s">
        <v>81</v>
      </c>
      <c r="G205" s="95" t="str">
        <f>IF(Table1[[#This Row],[h_No. Invoice :]]="","",CONCATENATE("AM"," ",Table1[[#This Row],[h_No. Invoice :]]))</f>
        <v>AM 23010040</v>
      </c>
      <c r="H205" s="96" t="str">
        <f>CONCATENATE(UPPER(Table1[[#This Row],[h_Kode Sales :_1]])," ",Table1[[#This Row],[h_Kode Sales :_2]])</f>
        <v>KO 0789</v>
      </c>
      <c r="I205" s="95" t="str">
        <f>IF(Table1[[#This Row],[h_toko]]="","",INDEX(Table2[e],IF(Table1[[#This Row],[h_toko]]="","",MATCH(Table1[[#This Row],[h_toko]],Table2[a],0)),))</f>
        <v>HARNOYO (BENDAN) PEKALONGAN</v>
      </c>
      <c r="J205" s="92">
        <v>50</v>
      </c>
      <c r="K205" s="92" t="s">
        <v>111</v>
      </c>
      <c r="L205" s="92">
        <v>1</v>
      </c>
      <c r="M205" s="295" t="s">
        <v>140</v>
      </c>
      <c r="N205" s="294" t="str">
        <f>IF(Table1[[#This Row],[h_Item Description]]="","",INDEX([1]!db[NB PAJAK],MATCH(Table1[[#This Row],[h_Item Description]],[1]!db[kode],0)))</f>
        <v>BINDER CLIP KENKO NO. 107</v>
      </c>
      <c r="O205" s="92" t="s">
        <v>132</v>
      </c>
      <c r="P205" s="93">
        <v>31800</v>
      </c>
      <c r="Q205" s="94">
        <v>0.14000000000000001</v>
      </c>
      <c r="S205" s="297">
        <f>Table1[[#This Row],[h_hargasetelahdiskon]]</f>
        <v>1367400</v>
      </c>
      <c r="T205" s="93" t="s">
        <v>119</v>
      </c>
      <c r="V205" s="95">
        <f>IF(Table1[[#This Row],[Item Description]]="","",IF(Table1[[#This Row],[//]]="",V204,Table1[[#This Row],[//]]))</f>
        <v>205</v>
      </c>
      <c r="W205" s="95">
        <f>IF(Table1[[#This Row],[h_id]]="","",COUNTIF(Table1[h_id],Table1[[#This Row],[h_id]]))</f>
        <v>1</v>
      </c>
      <c r="X205" s="93">
        <f>IF(Table1[Item Description]="","",Table1[[#This Row],[Qty]]*Table1[[#This Row],[Unit Price]])</f>
        <v>1590000</v>
      </c>
      <c r="Y205" s="93">
        <f>IF(Table1[Item Description]="","",Table1[[#This Row],[h_hargasebelumdiskon]]*Table1[[#This Row],[Disc 1]])</f>
        <v>222600.00000000003</v>
      </c>
      <c r="Z205" s="93">
        <f>IF(Table1[Item Description]="","",Table1[[#This Row],[h_hargasebelumdiskon]]-Table1[[#This Row],[h_diskon]])</f>
        <v>1367400</v>
      </c>
      <c r="AA205" s="93">
        <f>IF(Table1[//]="","",SUMIF(Table1[h_id],Table1[h_id],Table1[h_hargasetelahdiskon]))</f>
        <v>1367400</v>
      </c>
      <c r="AB205" s="93"/>
      <c r="AC205" s="93" t="str">
        <f>Table1[[#This Row],[Item Description]]&amp;Table1[[#This Row],[Unit]]&amp;Table1[[#This Row],[Unit Price]]</f>
        <v>BINDER CLIP KENKO NO. 107GRS31800</v>
      </c>
    </row>
    <row r="206" spans="1:29" x14ac:dyDescent="0.25">
      <c r="A206" s="95" t="str">
        <f>IF(Table1[No. Invoice :]="","",ROW())</f>
        <v/>
      </c>
      <c r="B206" s="294" t="str">
        <f>IF(Table1[h_Kode Sales :_1]="","",B$1+COUNT(B$2:B205))</f>
        <v/>
      </c>
      <c r="D206" s="295"/>
      <c r="E206" s="296"/>
      <c r="F206" s="295"/>
      <c r="G206" s="95" t="str">
        <f>IF(Table1[[#This Row],[h_No. Invoice :]]="","",CONCATENATE("AM"," ",Table1[[#This Row],[h_No. Invoice :]]))</f>
        <v/>
      </c>
      <c r="H206" s="96" t="str">
        <f>CONCATENATE(UPPER(Table1[[#This Row],[h_Kode Sales :_1]])," ",Table1[[#This Row],[h_Kode Sales :_2]])</f>
        <v xml:space="preserve"> </v>
      </c>
      <c r="I206" s="95" t="str">
        <f>IF(Table1[[#This Row],[h_toko]]="","",INDEX(Table2[e],IF(Table1[[#This Row],[h_toko]]="","",MATCH(Table1[[#This Row],[h_toko]],Table2[a],0)),))</f>
        <v/>
      </c>
      <c r="M206" s="295"/>
      <c r="N206" s="294" t="str">
        <f>IF(Table1[[#This Row],[h_Item Description]]="","",INDEX([1]!db[NB PAJAK],MATCH(Table1[[#This Row],[h_Item Description]],[1]!db[kode],0)))</f>
        <v/>
      </c>
      <c r="P206" s="93"/>
      <c r="Q206" s="94"/>
      <c r="S206" s="297" t="str">
        <f>Table1[[#This Row],[h_hargasetelahdiskon]]</f>
        <v/>
      </c>
      <c r="V206" s="95" t="str">
        <f>IF(Table1[[#This Row],[Item Description]]="","",IF(Table1[[#This Row],[//]]="",V205,Table1[[#This Row],[//]]))</f>
        <v/>
      </c>
      <c r="W206" s="95" t="str">
        <f>IF(Table1[[#This Row],[h_id]]="","",COUNTIF(Table1[h_id],Table1[[#This Row],[h_id]]))</f>
        <v/>
      </c>
      <c r="X206" s="93" t="str">
        <f>IF(Table1[Item Description]="","",Table1[[#This Row],[Qty]]*Table1[[#This Row],[Unit Price]])</f>
        <v/>
      </c>
      <c r="Y206" s="93" t="str">
        <f>IF(Table1[Item Description]="","",Table1[[#This Row],[h_hargasebelumdiskon]]*Table1[[#This Row],[Disc 1]])</f>
        <v/>
      </c>
      <c r="Z206" s="93" t="str">
        <f>IF(Table1[Item Description]="","",Table1[[#This Row],[h_hargasebelumdiskon]]-Table1[[#This Row],[h_diskon]])</f>
        <v/>
      </c>
      <c r="AA206" s="93" t="str">
        <f>IF(Table1[//]="","",SUMIF(Table1[h_id],Table1[h_id],Table1[h_hargasetelahdiskon]))</f>
        <v/>
      </c>
      <c r="AB206" s="93"/>
      <c r="AC206" s="93" t="str">
        <f>Table1[[#This Row],[Item Description]]&amp;Table1[[#This Row],[Unit]]&amp;Table1[[#This Row],[Unit Price]]</f>
        <v/>
      </c>
    </row>
    <row r="207" spans="1:29" x14ac:dyDescent="0.25">
      <c r="A207" s="95">
        <f>IF(Table1[No. Invoice :]="","",ROW())</f>
        <v>207</v>
      </c>
      <c r="B207" s="294">
        <f>IF(Table1[h_Kode Sales :_1]="","",B$1+COUNT(B$2:B206))</f>
        <v>23010041</v>
      </c>
      <c r="C207" s="98">
        <v>44957</v>
      </c>
      <c r="D207" s="295" t="s">
        <v>176</v>
      </c>
      <c r="E207" s="296" t="s">
        <v>560</v>
      </c>
      <c r="F207" s="295" t="s">
        <v>266</v>
      </c>
      <c r="G207" s="95" t="str">
        <f>IF(Table1[[#This Row],[h_No. Invoice :]]="","",CONCATENATE("AM"," ",Table1[[#This Row],[h_No. Invoice :]]))</f>
        <v>AM 23010041</v>
      </c>
      <c r="H207" s="96" t="str">
        <f>CONCATENATE(UPPER(Table1[[#This Row],[h_Kode Sales :_1]])," ",Table1[[#This Row],[h_Kode Sales :_2]])</f>
        <v>G 0793</v>
      </c>
      <c r="I207" s="95" t="str">
        <f>IF(Table1[[#This Row],[h_toko]]="","",INDEX(Table2[e],IF(Table1[[#This Row],[h_toko]]="","",MATCH(Table1[[#This Row],[h_toko]],Table2[a],0)),))</f>
        <v>LILY JULIAWATI (REJO AGUNG) JOMBANG</v>
      </c>
      <c r="J207" s="92">
        <v>24</v>
      </c>
      <c r="K207" s="92" t="s">
        <v>113</v>
      </c>
      <c r="L207" s="92">
        <v>1</v>
      </c>
      <c r="M207" s="295" t="s">
        <v>555</v>
      </c>
      <c r="N207" s="294" t="str">
        <f>IF(Table1[[#This Row],[h_Item Description]]="","",INDEX([1]!db[NB PAJAK],MATCH(Table1[[#This Row],[h_Item Description]],[1]!db[kode],0)))</f>
        <v>JANGKA (MATH SET) JOYKO MS-25</v>
      </c>
      <c r="O207" s="92" t="s">
        <v>556</v>
      </c>
      <c r="P207" s="93">
        <v>88200</v>
      </c>
      <c r="Q207" s="94">
        <v>0.125</v>
      </c>
      <c r="S207" s="297">
        <f>Table1[[#This Row],[h_hargasetelahdiskon]]</f>
        <v>1852200</v>
      </c>
      <c r="T207" s="93" t="s">
        <v>119</v>
      </c>
      <c r="V207" s="95">
        <f>IF(Table1[[#This Row],[Item Description]]="","",IF(Table1[[#This Row],[//]]="",V206,Table1[[#This Row],[//]]))</f>
        <v>207</v>
      </c>
      <c r="W207" s="95">
        <f>IF(Table1[[#This Row],[h_id]]="","",COUNTIF(Table1[h_id],Table1[[#This Row],[h_id]]))</f>
        <v>1</v>
      </c>
      <c r="X207" s="93">
        <f>IF(Table1[Item Description]="","",Table1[[#This Row],[Qty]]*Table1[[#This Row],[Unit Price]])</f>
        <v>2116800</v>
      </c>
      <c r="Y207" s="93">
        <f>IF(Table1[Item Description]="","",Table1[[#This Row],[h_hargasebelumdiskon]]*Table1[[#This Row],[Disc 1]])</f>
        <v>264600</v>
      </c>
      <c r="Z207" s="93">
        <f>IF(Table1[Item Description]="","",Table1[[#This Row],[h_hargasebelumdiskon]]-Table1[[#This Row],[h_diskon]])</f>
        <v>1852200</v>
      </c>
      <c r="AA207" s="93">
        <f>IF(Table1[//]="","",SUMIF(Table1[h_id],Table1[h_id],Table1[h_hargasetelahdiskon]))</f>
        <v>1852200</v>
      </c>
      <c r="AB207" s="93"/>
      <c r="AC207" s="93" t="str">
        <f>Table1[[#This Row],[Item Description]]&amp;Table1[[#This Row],[Unit]]&amp;Table1[[#This Row],[Unit Price]]</f>
        <v>JANGKA (MATH SET) JOYKO MS-25LSN88200</v>
      </c>
    </row>
    <row r="208" spans="1:29" x14ac:dyDescent="0.25">
      <c r="A208" s="95" t="str">
        <f>IF(Table1[No. Invoice :]="","",ROW())</f>
        <v/>
      </c>
      <c r="B208" s="294" t="str">
        <f>IF(Table1[h_Kode Sales :_1]="","",B$1+COUNT(B$2:B207))</f>
        <v/>
      </c>
      <c r="D208" s="295"/>
      <c r="E208" s="296"/>
      <c r="F208" s="295"/>
      <c r="G208" s="95" t="str">
        <f>IF(Table1[[#This Row],[h_No. Invoice :]]="","",CONCATENATE("AM"," ",Table1[[#This Row],[h_No. Invoice :]]))</f>
        <v/>
      </c>
      <c r="H208" s="96" t="str">
        <f>CONCATENATE(UPPER(Table1[[#This Row],[h_Kode Sales :_1]])," ",Table1[[#This Row],[h_Kode Sales :_2]])</f>
        <v xml:space="preserve"> </v>
      </c>
      <c r="I208" s="95" t="str">
        <f>IF(Table1[[#This Row],[h_toko]]="","",INDEX(Table2[e],IF(Table1[[#This Row],[h_toko]]="","",MATCH(Table1[[#This Row],[h_toko]],Table2[a],0)),))</f>
        <v/>
      </c>
      <c r="M208" s="295"/>
      <c r="N208" s="294" t="str">
        <f>IF(Table1[[#This Row],[h_Item Description]]="","",INDEX([1]!db[NB PAJAK],MATCH(Table1[[#This Row],[h_Item Description]],[1]!db[kode],0)))</f>
        <v/>
      </c>
      <c r="P208" s="93"/>
      <c r="Q208" s="94"/>
      <c r="S208" s="297" t="str">
        <f>Table1[[#This Row],[h_hargasetelahdiskon]]</f>
        <v/>
      </c>
      <c r="V208" s="95" t="str">
        <f>IF(Table1[[#This Row],[Item Description]]="","",IF(Table1[[#This Row],[//]]="",V207,Table1[[#This Row],[//]]))</f>
        <v/>
      </c>
      <c r="W208" s="95" t="str">
        <f>IF(Table1[[#This Row],[h_id]]="","",COUNTIF(Table1[h_id],Table1[[#This Row],[h_id]]))</f>
        <v/>
      </c>
      <c r="X208" s="93" t="str">
        <f>IF(Table1[Item Description]="","",Table1[[#This Row],[Qty]]*Table1[[#This Row],[Unit Price]])</f>
        <v/>
      </c>
      <c r="Y208" s="93" t="str">
        <f>IF(Table1[Item Description]="","",Table1[[#This Row],[h_hargasebelumdiskon]]*Table1[[#This Row],[Disc 1]])</f>
        <v/>
      </c>
      <c r="Z208" s="93" t="str">
        <f>IF(Table1[Item Description]="","",Table1[[#This Row],[h_hargasebelumdiskon]]-Table1[[#This Row],[h_diskon]])</f>
        <v/>
      </c>
      <c r="AA208" s="93" t="str">
        <f>IF(Table1[//]="","",SUMIF(Table1[h_id],Table1[h_id],Table1[h_hargasetelahdiskon]))</f>
        <v/>
      </c>
      <c r="AB208" s="93"/>
      <c r="AC208" s="93" t="str">
        <f>Table1[[#This Row],[Item Description]]&amp;Table1[[#This Row],[Unit]]&amp;Table1[[#This Row],[Unit Price]]</f>
        <v/>
      </c>
    </row>
    <row r="209" spans="1:29" x14ac:dyDescent="0.25">
      <c r="A209" s="95" t="str">
        <f>IF(Table1[No. Invoice :]="","",ROW())</f>
        <v/>
      </c>
      <c r="B209" s="294" t="str">
        <f>IF(Table1[h_Kode Sales :_1]="","",B$1+COUNT(B$2:B208))</f>
        <v/>
      </c>
      <c r="D209" s="295"/>
      <c r="E209" s="296"/>
      <c r="F209" s="295"/>
      <c r="G209" s="95" t="str">
        <f>IF(Table1[[#This Row],[h_No. Invoice :]]="","",CONCATENATE("AM"," ",Table1[[#This Row],[h_No. Invoice :]]))</f>
        <v/>
      </c>
      <c r="H209" s="96" t="str">
        <f>CONCATENATE(UPPER(Table1[[#This Row],[h_Kode Sales :_1]])," ",Table1[[#This Row],[h_Kode Sales :_2]])</f>
        <v xml:space="preserve"> </v>
      </c>
      <c r="I209" s="95" t="str">
        <f>IF(Table1[[#This Row],[h_toko]]="","",INDEX(Table2[e],IF(Table1[[#This Row],[h_toko]]="","",MATCH(Table1[[#This Row],[h_toko]],Table2[a],0)),))</f>
        <v/>
      </c>
      <c r="M209" s="295"/>
      <c r="N209" s="294" t="str">
        <f>IF(Table1[[#This Row],[h_Item Description]]="","",INDEX([1]!db[NB PAJAK],MATCH(Table1[[#This Row],[h_Item Description]],[1]!db[kode],0)))</f>
        <v/>
      </c>
      <c r="P209" s="93"/>
      <c r="Q209" s="94"/>
      <c r="S209" s="297" t="str">
        <f>Table1[[#This Row],[h_hargasetelahdiskon]]</f>
        <v/>
      </c>
      <c r="V209" s="95" t="str">
        <f>IF(Table1[[#This Row],[Item Description]]="","",IF(Table1[[#This Row],[//]]="",V208,Table1[[#This Row],[//]]))</f>
        <v/>
      </c>
      <c r="W209" s="95" t="str">
        <f>IF(Table1[[#This Row],[h_id]]="","",COUNTIF(Table1[h_id],Table1[[#This Row],[h_id]]))</f>
        <v/>
      </c>
      <c r="X209" s="93" t="str">
        <f>IF(Table1[Item Description]="","",Table1[[#This Row],[Qty]]*Table1[[#This Row],[Unit Price]])</f>
        <v/>
      </c>
      <c r="Y209" s="93" t="str">
        <f>IF(Table1[Item Description]="","",Table1[[#This Row],[h_hargasebelumdiskon]]*Table1[[#This Row],[Disc 1]])</f>
        <v/>
      </c>
      <c r="Z209" s="93" t="str">
        <f>IF(Table1[Item Description]="","",Table1[[#This Row],[h_hargasebelumdiskon]]-Table1[[#This Row],[h_diskon]])</f>
        <v/>
      </c>
      <c r="AA209" s="93" t="str">
        <f>IF(Table1[//]="","",SUMIF(Table1[h_id],Table1[h_id],Table1[h_hargasetelahdiskon]))</f>
        <v/>
      </c>
      <c r="AB209" s="93"/>
      <c r="AC209" s="93" t="str">
        <f>Table1[[#This Row],[Item Description]]&amp;Table1[[#This Row],[Unit]]&amp;Table1[[#This Row],[Unit Price]]</f>
        <v/>
      </c>
    </row>
    <row r="210" spans="1:29" x14ac:dyDescent="0.25">
      <c r="A210" s="95" t="str">
        <f>IF(Table1[No. Invoice :]="","",ROW())</f>
        <v/>
      </c>
      <c r="B210" s="294" t="str">
        <f>IF(Table1[h_Kode Sales :_1]="","",B$1+COUNT(B$2:B209))</f>
        <v/>
      </c>
      <c r="D210" s="295"/>
      <c r="E210" s="296"/>
      <c r="F210" s="295"/>
      <c r="G210" s="95" t="str">
        <f>IF(Table1[[#This Row],[h_No. Invoice :]]="","",CONCATENATE("AM"," ",Table1[[#This Row],[h_No. Invoice :]]))</f>
        <v/>
      </c>
      <c r="H210" s="96" t="str">
        <f>CONCATENATE(UPPER(Table1[[#This Row],[h_Kode Sales :_1]])," ",Table1[[#This Row],[h_Kode Sales :_2]])</f>
        <v xml:space="preserve"> </v>
      </c>
      <c r="I210" s="95" t="str">
        <f>IF(Table1[[#This Row],[h_toko]]="","",INDEX(Table2[e],IF(Table1[[#This Row],[h_toko]]="","",MATCH(Table1[[#This Row],[h_toko]],Table2[a],0)),))</f>
        <v/>
      </c>
      <c r="M210" s="295"/>
      <c r="N210" s="294" t="str">
        <f>IF(Table1[[#This Row],[h_Item Description]]="","",INDEX([1]!db[NB PAJAK],MATCH(Table1[[#This Row],[h_Item Description]],[1]!db[kode],0)))</f>
        <v/>
      </c>
      <c r="P210" s="93"/>
      <c r="Q210" s="94"/>
      <c r="S210" s="297" t="str">
        <f>Table1[[#This Row],[h_hargasetelahdiskon]]</f>
        <v/>
      </c>
      <c r="V210" s="95" t="str">
        <f>IF(Table1[[#This Row],[Item Description]]="","",IF(Table1[[#This Row],[//]]="",V209,Table1[[#This Row],[//]]))</f>
        <v/>
      </c>
      <c r="W210" s="95" t="str">
        <f>IF(Table1[[#This Row],[h_id]]="","",COUNTIF(Table1[h_id],Table1[[#This Row],[h_id]]))</f>
        <v/>
      </c>
      <c r="X210" s="93" t="str">
        <f>IF(Table1[Item Description]="","",Table1[[#This Row],[Qty]]*Table1[[#This Row],[Unit Price]])</f>
        <v/>
      </c>
      <c r="Y210" s="93" t="str">
        <f>IF(Table1[Item Description]="","",Table1[[#This Row],[h_hargasebelumdiskon]]*Table1[[#This Row],[Disc 1]])</f>
        <v/>
      </c>
      <c r="Z210" s="93" t="str">
        <f>IF(Table1[Item Description]="","",Table1[[#This Row],[h_hargasebelumdiskon]]-Table1[[#This Row],[h_diskon]])</f>
        <v/>
      </c>
      <c r="AA210" s="93" t="str">
        <f>IF(Table1[//]="","",SUMIF(Table1[h_id],Table1[h_id],Table1[h_hargasetelahdiskon]))</f>
        <v/>
      </c>
      <c r="AB210" s="93"/>
      <c r="AC210" s="93" t="str">
        <f>Table1[[#This Row],[Item Description]]&amp;Table1[[#This Row],[Unit]]&amp;Table1[[#This Row],[Unit Price]]</f>
        <v/>
      </c>
    </row>
    <row r="211" spans="1:29" x14ac:dyDescent="0.25">
      <c r="A211" s="95" t="str">
        <f>IF(Table1[No. Invoice :]="","",ROW())</f>
        <v/>
      </c>
      <c r="B211" s="294" t="str">
        <f>IF(Table1[h_Kode Sales :_1]="","",B$1+COUNT(B$2:B210))</f>
        <v/>
      </c>
      <c r="D211" s="295"/>
      <c r="E211" s="296"/>
      <c r="F211" s="295"/>
      <c r="G211" s="95" t="str">
        <f>IF(Table1[[#This Row],[h_No. Invoice :]]="","",CONCATENATE("AM"," ",Table1[[#This Row],[h_No. Invoice :]]))</f>
        <v/>
      </c>
      <c r="H211" s="96" t="str">
        <f>CONCATENATE(UPPER(Table1[[#This Row],[h_Kode Sales :_1]])," ",Table1[[#This Row],[h_Kode Sales :_2]])</f>
        <v xml:space="preserve"> </v>
      </c>
      <c r="I211" s="95" t="str">
        <f>IF(Table1[[#This Row],[h_toko]]="","",INDEX(Table2[e],IF(Table1[[#This Row],[h_toko]]="","",MATCH(Table1[[#This Row],[h_toko]],Table2[a],0)),))</f>
        <v/>
      </c>
      <c r="M211" s="295"/>
      <c r="N211" s="294" t="str">
        <f>IF(Table1[[#This Row],[h_Item Description]]="","",INDEX([1]!db[NB PAJAK],MATCH(Table1[[#This Row],[h_Item Description]],[1]!db[kode],0)))</f>
        <v/>
      </c>
      <c r="P211" s="93"/>
      <c r="Q211" s="94"/>
      <c r="S211" s="297" t="str">
        <f>Table1[[#This Row],[h_hargasetelahdiskon]]</f>
        <v/>
      </c>
      <c r="V211" s="95" t="str">
        <f>IF(Table1[[#This Row],[Item Description]]="","",IF(Table1[[#This Row],[//]]="",V210,Table1[[#This Row],[//]]))</f>
        <v/>
      </c>
      <c r="W211" s="95" t="str">
        <f>IF(Table1[[#This Row],[h_id]]="","",COUNTIF(Table1[h_id],Table1[[#This Row],[h_id]]))</f>
        <v/>
      </c>
      <c r="X211" s="93" t="str">
        <f>IF(Table1[Item Description]="","",Table1[[#This Row],[Qty]]*Table1[[#This Row],[Unit Price]])</f>
        <v/>
      </c>
      <c r="Y211" s="93" t="str">
        <f>IF(Table1[Item Description]="","",Table1[[#This Row],[h_hargasebelumdiskon]]*Table1[[#This Row],[Disc 1]])</f>
        <v/>
      </c>
      <c r="Z211" s="93" t="str">
        <f>IF(Table1[Item Description]="","",Table1[[#This Row],[h_hargasebelumdiskon]]-Table1[[#This Row],[h_diskon]])</f>
        <v/>
      </c>
      <c r="AA211" s="93" t="str">
        <f>IF(Table1[//]="","",SUMIF(Table1[h_id],Table1[h_id],Table1[h_hargasetelahdiskon]))</f>
        <v/>
      </c>
      <c r="AB211" s="93"/>
      <c r="AC211" s="93" t="str">
        <f>Table1[[#This Row],[Item Description]]&amp;Table1[[#This Row],[Unit]]&amp;Table1[[#This Row],[Unit Price]]</f>
        <v/>
      </c>
    </row>
    <row r="212" spans="1:29" x14ac:dyDescent="0.25">
      <c r="A212" s="95" t="str">
        <f>IF(Table1[No. Invoice :]="","",ROW())</f>
        <v/>
      </c>
      <c r="B212" s="294" t="str">
        <f>IF(Table1[h_Kode Sales :_1]="","",B$1+COUNT(B$2:B211))</f>
        <v/>
      </c>
      <c r="D212" s="295"/>
      <c r="E212" s="296"/>
      <c r="F212" s="295"/>
      <c r="G212" s="95" t="str">
        <f>IF(Table1[[#This Row],[h_No. Invoice :]]="","",CONCATENATE("AM"," ",Table1[[#This Row],[h_No. Invoice :]]))</f>
        <v/>
      </c>
      <c r="H212" s="96" t="str">
        <f>CONCATENATE(UPPER(Table1[[#This Row],[h_Kode Sales :_1]])," ",Table1[[#This Row],[h_Kode Sales :_2]])</f>
        <v xml:space="preserve"> </v>
      </c>
      <c r="I212" s="95" t="str">
        <f>IF(Table1[[#This Row],[h_toko]]="","",INDEX(Table2[e],IF(Table1[[#This Row],[h_toko]]="","",MATCH(Table1[[#This Row],[h_toko]],Table2[a],0)),))</f>
        <v/>
      </c>
      <c r="M212" s="295"/>
      <c r="N212" s="294" t="str">
        <f>IF(Table1[[#This Row],[h_Item Description]]="","",INDEX([1]!db[NB PAJAK],MATCH(Table1[[#This Row],[h_Item Description]],[1]!db[kode],0)))</f>
        <v/>
      </c>
      <c r="P212" s="93"/>
      <c r="Q212" s="94"/>
      <c r="S212" s="297" t="str">
        <f>Table1[[#This Row],[h_hargasetelahdiskon]]</f>
        <v/>
      </c>
      <c r="V212" s="95" t="str">
        <f>IF(Table1[[#This Row],[Item Description]]="","",IF(Table1[[#This Row],[//]]="",V211,Table1[[#This Row],[//]]))</f>
        <v/>
      </c>
      <c r="W212" s="95" t="str">
        <f>IF(Table1[[#This Row],[h_id]]="","",COUNTIF(Table1[h_id],Table1[[#This Row],[h_id]]))</f>
        <v/>
      </c>
      <c r="X212" s="93" t="str">
        <f>IF(Table1[Item Description]="","",Table1[[#This Row],[Qty]]*Table1[[#This Row],[Unit Price]])</f>
        <v/>
      </c>
      <c r="Y212" s="93" t="str">
        <f>IF(Table1[Item Description]="","",Table1[[#This Row],[h_hargasebelumdiskon]]*Table1[[#This Row],[Disc 1]])</f>
        <v/>
      </c>
      <c r="Z212" s="93" t="str">
        <f>IF(Table1[Item Description]="","",Table1[[#This Row],[h_hargasebelumdiskon]]-Table1[[#This Row],[h_diskon]])</f>
        <v/>
      </c>
      <c r="AA212" s="93" t="str">
        <f>IF(Table1[//]="","",SUMIF(Table1[h_id],Table1[h_id],Table1[h_hargasetelahdiskon]))</f>
        <v/>
      </c>
      <c r="AB212" s="93"/>
      <c r="AC212" s="93" t="str">
        <f>Table1[[#This Row],[Item Description]]&amp;Table1[[#This Row],[Unit]]&amp;Table1[[#This Row],[Unit Price]]</f>
        <v/>
      </c>
    </row>
    <row r="213" spans="1:29" x14ac:dyDescent="0.25">
      <c r="A213" s="95" t="str">
        <f>IF(Table1[No. Invoice :]="","",ROW())</f>
        <v/>
      </c>
      <c r="B213" s="294" t="str">
        <f>IF(Table1[h_Kode Sales :_1]="","",B$1+COUNT(B$2:B212))</f>
        <v/>
      </c>
      <c r="D213" s="295"/>
      <c r="E213" s="296"/>
      <c r="F213" s="295"/>
      <c r="G213" s="95" t="str">
        <f>IF(Table1[[#This Row],[h_No. Invoice :]]="","",CONCATENATE("AM"," ",Table1[[#This Row],[h_No. Invoice :]]))</f>
        <v/>
      </c>
      <c r="H213" s="96" t="str">
        <f>CONCATENATE(UPPER(Table1[[#This Row],[h_Kode Sales :_1]])," ",Table1[[#This Row],[h_Kode Sales :_2]])</f>
        <v xml:space="preserve"> </v>
      </c>
      <c r="I213" s="95" t="str">
        <f>IF(Table1[[#This Row],[h_toko]]="","",INDEX(Table2[e],IF(Table1[[#This Row],[h_toko]]="","",MATCH(Table1[[#This Row],[h_toko]],Table2[a],0)),))</f>
        <v/>
      </c>
      <c r="M213" s="295"/>
      <c r="N213" s="294" t="str">
        <f>IF(Table1[[#This Row],[h_Item Description]]="","",INDEX([1]!db[NB PAJAK],MATCH(Table1[[#This Row],[h_Item Description]],[1]!db[kode],0)))</f>
        <v/>
      </c>
      <c r="P213" s="93"/>
      <c r="Q213" s="94"/>
      <c r="S213" s="297" t="str">
        <f>Table1[[#This Row],[h_hargasetelahdiskon]]</f>
        <v/>
      </c>
      <c r="V213" s="95" t="str">
        <f>IF(Table1[[#This Row],[Item Description]]="","",IF(Table1[[#This Row],[//]]="",V212,Table1[[#This Row],[//]]))</f>
        <v/>
      </c>
      <c r="W213" s="95" t="str">
        <f>IF(Table1[[#This Row],[h_id]]="","",COUNTIF(Table1[h_id],Table1[[#This Row],[h_id]]))</f>
        <v/>
      </c>
      <c r="X213" s="93" t="str">
        <f>IF(Table1[Item Description]="","",Table1[[#This Row],[Qty]]*Table1[[#This Row],[Unit Price]])</f>
        <v/>
      </c>
      <c r="Y213" s="93" t="str">
        <f>IF(Table1[Item Description]="","",Table1[[#This Row],[h_hargasebelumdiskon]]*Table1[[#This Row],[Disc 1]])</f>
        <v/>
      </c>
      <c r="Z213" s="93" t="str">
        <f>IF(Table1[Item Description]="","",Table1[[#This Row],[h_hargasebelumdiskon]]-Table1[[#This Row],[h_diskon]])</f>
        <v/>
      </c>
      <c r="AA213" s="93" t="str">
        <f>IF(Table1[//]="","",SUMIF(Table1[h_id],Table1[h_id],Table1[h_hargasetelahdiskon]))</f>
        <v/>
      </c>
      <c r="AB213" s="93"/>
      <c r="AC213" s="93" t="str">
        <f>Table1[[#This Row],[Item Description]]&amp;Table1[[#This Row],[Unit]]&amp;Table1[[#This Row],[Unit Price]]</f>
        <v/>
      </c>
    </row>
    <row r="214" spans="1:29" x14ac:dyDescent="0.25">
      <c r="A214" s="95" t="str">
        <f>IF(Table1[No. Invoice :]="","",ROW())</f>
        <v/>
      </c>
      <c r="B214" s="294" t="str">
        <f>IF(Table1[h_Kode Sales :_1]="","",B$1+COUNT(B$2:B213))</f>
        <v/>
      </c>
      <c r="D214" s="295"/>
      <c r="E214" s="296"/>
      <c r="F214" s="295"/>
      <c r="G214" s="95" t="str">
        <f>IF(Table1[[#This Row],[h_No. Invoice :]]="","",CONCATENATE("AM"," ",Table1[[#This Row],[h_No. Invoice :]]))</f>
        <v/>
      </c>
      <c r="H214" s="96" t="str">
        <f>CONCATENATE(UPPER(Table1[[#This Row],[h_Kode Sales :_1]])," ",Table1[[#This Row],[h_Kode Sales :_2]])</f>
        <v xml:space="preserve"> </v>
      </c>
      <c r="I214" s="95" t="str">
        <f>IF(Table1[[#This Row],[h_toko]]="","",INDEX(Table2[e],IF(Table1[[#This Row],[h_toko]]="","",MATCH(Table1[[#This Row],[h_toko]],Table2[a],0)),))</f>
        <v/>
      </c>
      <c r="M214" s="295"/>
      <c r="N214" s="294" t="str">
        <f>IF(Table1[[#This Row],[h_Item Description]]="","",INDEX([1]!db[NB PAJAK],MATCH(Table1[[#This Row],[h_Item Description]],[1]!db[kode],0)))</f>
        <v/>
      </c>
      <c r="P214" s="93"/>
      <c r="Q214" s="94"/>
      <c r="S214" s="297" t="str">
        <f>Table1[[#This Row],[h_hargasetelahdiskon]]</f>
        <v/>
      </c>
      <c r="V214" s="95" t="str">
        <f>IF(Table1[[#This Row],[Item Description]]="","",IF(Table1[[#This Row],[//]]="",V213,Table1[[#This Row],[//]]))</f>
        <v/>
      </c>
      <c r="W214" s="95" t="str">
        <f>IF(Table1[[#This Row],[h_id]]="","",COUNTIF(Table1[h_id],Table1[[#This Row],[h_id]]))</f>
        <v/>
      </c>
      <c r="X214" s="93" t="str">
        <f>IF(Table1[Item Description]="","",Table1[[#This Row],[Qty]]*Table1[[#This Row],[Unit Price]])</f>
        <v/>
      </c>
      <c r="Y214" s="93" t="str">
        <f>IF(Table1[Item Description]="","",Table1[[#This Row],[h_hargasebelumdiskon]]*Table1[[#This Row],[Disc 1]])</f>
        <v/>
      </c>
      <c r="Z214" s="93" t="str">
        <f>IF(Table1[Item Description]="","",Table1[[#This Row],[h_hargasebelumdiskon]]-Table1[[#This Row],[h_diskon]])</f>
        <v/>
      </c>
      <c r="AA214" s="93" t="str">
        <f>IF(Table1[//]="","",SUMIF(Table1[h_id],Table1[h_id],Table1[h_hargasetelahdiskon]))</f>
        <v/>
      </c>
      <c r="AB214" s="93"/>
      <c r="AC214" s="93" t="str">
        <f>Table1[[#This Row],[Item Description]]&amp;Table1[[#This Row],[Unit]]&amp;Table1[[#This Row],[Unit Price]]</f>
        <v/>
      </c>
    </row>
    <row r="215" spans="1:29" x14ac:dyDescent="0.25">
      <c r="A215" s="95" t="str">
        <f>IF(Table1[No. Invoice :]="","",ROW())</f>
        <v/>
      </c>
      <c r="B215" s="294" t="str">
        <f>IF(Table1[h_Kode Sales :_1]="","",B$1+COUNT(B$2:B214))</f>
        <v/>
      </c>
      <c r="D215" s="295"/>
      <c r="E215" s="296"/>
      <c r="F215" s="295"/>
      <c r="G215" s="95" t="str">
        <f>IF(Table1[[#This Row],[h_No. Invoice :]]="","",CONCATENATE("AM"," ",Table1[[#This Row],[h_No. Invoice :]]))</f>
        <v/>
      </c>
      <c r="H215" s="96" t="str">
        <f>CONCATENATE(UPPER(Table1[[#This Row],[h_Kode Sales :_1]])," ",Table1[[#This Row],[h_Kode Sales :_2]])</f>
        <v xml:space="preserve"> </v>
      </c>
      <c r="I215" s="95" t="str">
        <f>IF(Table1[[#This Row],[h_toko]]="","",INDEX(Table2[e],IF(Table1[[#This Row],[h_toko]]="","",MATCH(Table1[[#This Row],[h_toko]],Table2[a],0)),))</f>
        <v/>
      </c>
      <c r="M215" s="295"/>
      <c r="N215" s="294" t="str">
        <f>IF(Table1[[#This Row],[h_Item Description]]="","",INDEX([1]!db[NB PAJAK],MATCH(Table1[[#This Row],[h_Item Description]],[1]!db[kode],0)))</f>
        <v/>
      </c>
      <c r="P215" s="93"/>
      <c r="Q215" s="94"/>
      <c r="S215" s="297" t="str">
        <f>Table1[[#This Row],[h_hargasetelahdiskon]]</f>
        <v/>
      </c>
      <c r="V215" s="95" t="str">
        <f>IF(Table1[[#This Row],[Item Description]]="","",IF(Table1[[#This Row],[//]]="",V214,Table1[[#This Row],[//]]))</f>
        <v/>
      </c>
      <c r="W215" s="95" t="str">
        <f>IF(Table1[[#This Row],[h_id]]="","",COUNTIF(Table1[h_id],Table1[[#This Row],[h_id]]))</f>
        <v/>
      </c>
      <c r="X215" s="93" t="str">
        <f>IF(Table1[Item Description]="","",Table1[[#This Row],[Qty]]*Table1[[#This Row],[Unit Price]])</f>
        <v/>
      </c>
      <c r="Y215" s="93" t="str">
        <f>IF(Table1[Item Description]="","",Table1[[#This Row],[h_hargasebelumdiskon]]*Table1[[#This Row],[Disc 1]])</f>
        <v/>
      </c>
      <c r="Z215" s="93" t="str">
        <f>IF(Table1[Item Description]="","",Table1[[#This Row],[h_hargasebelumdiskon]]-Table1[[#This Row],[h_diskon]])</f>
        <v/>
      </c>
      <c r="AA215" s="93" t="str">
        <f>IF(Table1[//]="","",SUMIF(Table1[h_id],Table1[h_id],Table1[h_hargasetelahdiskon]))</f>
        <v/>
      </c>
      <c r="AB215" s="93"/>
      <c r="AC215" s="93" t="str">
        <f>Table1[[#This Row],[Item Description]]&amp;Table1[[#This Row],[Unit]]&amp;Table1[[#This Row],[Unit Price]]</f>
        <v/>
      </c>
    </row>
    <row r="216" spans="1:29" x14ac:dyDescent="0.25">
      <c r="A216" s="95" t="str">
        <f>IF(Table1[No. Invoice :]="","",ROW())</f>
        <v/>
      </c>
      <c r="B216" s="294" t="str">
        <f>IF(Table1[h_Kode Sales :_1]="","",B$1+COUNT(B$2:B215))</f>
        <v/>
      </c>
      <c r="D216" s="295"/>
      <c r="E216" s="296"/>
      <c r="F216" s="295"/>
      <c r="G216" s="95" t="str">
        <f>IF(Table1[[#This Row],[h_No. Invoice :]]="","",CONCATENATE("AM"," ",Table1[[#This Row],[h_No. Invoice :]]))</f>
        <v/>
      </c>
      <c r="H216" s="96" t="str">
        <f>CONCATENATE(UPPER(Table1[[#This Row],[h_Kode Sales :_1]])," ",Table1[[#This Row],[h_Kode Sales :_2]])</f>
        <v xml:space="preserve"> </v>
      </c>
      <c r="I216" s="95" t="str">
        <f>IF(Table1[[#This Row],[h_toko]]="","",INDEX(Table2[e],IF(Table1[[#This Row],[h_toko]]="","",MATCH(Table1[[#This Row],[h_toko]],Table2[a],0)),))</f>
        <v/>
      </c>
      <c r="M216" s="295"/>
      <c r="N216" s="294" t="str">
        <f>IF(Table1[[#This Row],[h_Item Description]]="","",INDEX([1]!db[NB PAJAK],MATCH(Table1[[#This Row],[h_Item Description]],[1]!db[kode],0)))</f>
        <v/>
      </c>
      <c r="P216" s="93"/>
      <c r="Q216" s="94"/>
      <c r="S216" s="297" t="str">
        <f>Table1[[#This Row],[h_hargasetelahdiskon]]</f>
        <v/>
      </c>
      <c r="V216" s="95" t="str">
        <f>IF(Table1[[#This Row],[Item Description]]="","",IF(Table1[[#This Row],[//]]="",V215,Table1[[#This Row],[//]]))</f>
        <v/>
      </c>
      <c r="W216" s="95" t="str">
        <f>IF(Table1[[#This Row],[h_id]]="","",COUNTIF(Table1[h_id],Table1[[#This Row],[h_id]]))</f>
        <v/>
      </c>
      <c r="X216" s="93" t="str">
        <f>IF(Table1[Item Description]="","",Table1[[#This Row],[Qty]]*Table1[[#This Row],[Unit Price]])</f>
        <v/>
      </c>
      <c r="Y216" s="93" t="str">
        <f>IF(Table1[Item Description]="","",Table1[[#This Row],[h_hargasebelumdiskon]]*Table1[[#This Row],[Disc 1]])</f>
        <v/>
      </c>
      <c r="Z216" s="93" t="str">
        <f>IF(Table1[Item Description]="","",Table1[[#This Row],[h_hargasebelumdiskon]]-Table1[[#This Row],[h_diskon]])</f>
        <v/>
      </c>
      <c r="AA216" s="93" t="str">
        <f>IF(Table1[//]="","",SUMIF(Table1[h_id],Table1[h_id],Table1[h_hargasetelahdiskon]))</f>
        <v/>
      </c>
      <c r="AB216" s="93"/>
      <c r="AC216" s="93" t="str">
        <f>Table1[[#This Row],[Item Description]]&amp;Table1[[#This Row],[Unit]]&amp;Table1[[#This Row],[Unit Price]]</f>
        <v/>
      </c>
    </row>
    <row r="217" spans="1:29" x14ac:dyDescent="0.25">
      <c r="A217" s="95" t="str">
        <f>IF(Table1[No. Invoice :]="","",ROW())</f>
        <v/>
      </c>
      <c r="B217" s="294" t="str">
        <f>IF(Table1[h_Kode Sales :_1]="","",B$1+COUNT(B$2:B216))</f>
        <v/>
      </c>
      <c r="D217" s="295"/>
      <c r="E217" s="296"/>
      <c r="F217" s="295"/>
      <c r="G217" s="95" t="str">
        <f>IF(Table1[[#This Row],[h_No. Invoice :]]="","",CONCATENATE("AM"," ",Table1[[#This Row],[h_No. Invoice :]]))</f>
        <v/>
      </c>
      <c r="H217" s="96" t="str">
        <f>CONCATENATE(UPPER(Table1[[#This Row],[h_Kode Sales :_1]])," ",Table1[[#This Row],[h_Kode Sales :_2]])</f>
        <v xml:space="preserve"> </v>
      </c>
      <c r="I217" s="95" t="str">
        <f>IF(Table1[[#This Row],[h_toko]]="","",INDEX(Table2[e],IF(Table1[[#This Row],[h_toko]]="","",MATCH(Table1[[#This Row],[h_toko]],Table2[a],0)),))</f>
        <v/>
      </c>
      <c r="M217" s="295"/>
      <c r="N217" s="294" t="str">
        <f>IF(Table1[[#This Row],[h_Item Description]]="","",INDEX([1]!db[NB PAJAK],MATCH(Table1[[#This Row],[h_Item Description]],[1]!db[kode],0)))</f>
        <v/>
      </c>
      <c r="P217" s="93"/>
      <c r="Q217" s="94"/>
      <c r="S217" s="297" t="str">
        <f>Table1[[#This Row],[h_hargasetelahdiskon]]</f>
        <v/>
      </c>
      <c r="V217" s="95" t="str">
        <f>IF(Table1[[#This Row],[Item Description]]="","",IF(Table1[[#This Row],[//]]="",V216,Table1[[#This Row],[//]]))</f>
        <v/>
      </c>
      <c r="W217" s="95" t="str">
        <f>IF(Table1[[#This Row],[h_id]]="","",COUNTIF(Table1[h_id],Table1[[#This Row],[h_id]]))</f>
        <v/>
      </c>
      <c r="X217" s="93" t="str">
        <f>IF(Table1[Item Description]="","",Table1[[#This Row],[Qty]]*Table1[[#This Row],[Unit Price]])</f>
        <v/>
      </c>
      <c r="Y217" s="93" t="str">
        <f>IF(Table1[Item Description]="","",Table1[[#This Row],[h_hargasebelumdiskon]]*Table1[[#This Row],[Disc 1]])</f>
        <v/>
      </c>
      <c r="Z217" s="93" t="str">
        <f>IF(Table1[Item Description]="","",Table1[[#This Row],[h_hargasebelumdiskon]]-Table1[[#This Row],[h_diskon]])</f>
        <v/>
      </c>
      <c r="AA217" s="93" t="str">
        <f>IF(Table1[//]="","",SUMIF(Table1[h_id],Table1[h_id],Table1[h_hargasetelahdiskon]))</f>
        <v/>
      </c>
      <c r="AB217" s="93"/>
      <c r="AC217" s="93" t="str">
        <f>Table1[[#This Row],[Item Description]]&amp;Table1[[#This Row],[Unit]]&amp;Table1[[#This Row],[Unit Price]]</f>
        <v/>
      </c>
    </row>
    <row r="218" spans="1:29" x14ac:dyDescent="0.25">
      <c r="A218" s="95" t="str">
        <f>IF(Table1[No. Invoice :]="","",ROW())</f>
        <v/>
      </c>
      <c r="B218" s="294" t="str">
        <f>IF(Table1[h_Kode Sales :_1]="","",B$1+COUNT(B$2:B217))</f>
        <v/>
      </c>
      <c r="D218" s="295"/>
      <c r="E218" s="296"/>
      <c r="F218" s="295"/>
      <c r="G218" s="95" t="str">
        <f>IF(Table1[[#This Row],[h_No. Invoice :]]="","",CONCATENATE("AM"," ",Table1[[#This Row],[h_No. Invoice :]]))</f>
        <v/>
      </c>
      <c r="H218" s="96" t="str">
        <f>CONCATENATE(UPPER(Table1[[#This Row],[h_Kode Sales :_1]])," ",Table1[[#This Row],[h_Kode Sales :_2]])</f>
        <v xml:space="preserve"> </v>
      </c>
      <c r="I218" s="95" t="str">
        <f>IF(Table1[[#This Row],[h_toko]]="","",INDEX(Table2[e],IF(Table1[[#This Row],[h_toko]]="","",MATCH(Table1[[#This Row],[h_toko]],Table2[a],0)),))</f>
        <v/>
      </c>
      <c r="M218" s="295"/>
      <c r="N218" s="294" t="str">
        <f>IF(Table1[[#This Row],[h_Item Description]]="","",INDEX([1]!db[NB PAJAK],MATCH(Table1[[#This Row],[h_Item Description]],[1]!db[kode],0)))</f>
        <v/>
      </c>
      <c r="P218" s="93"/>
      <c r="Q218" s="94"/>
      <c r="S218" s="297" t="str">
        <f>Table1[[#This Row],[h_hargasetelahdiskon]]</f>
        <v/>
      </c>
      <c r="V218" s="95" t="str">
        <f>IF(Table1[[#This Row],[Item Description]]="","",IF(Table1[[#This Row],[//]]="",V217,Table1[[#This Row],[//]]))</f>
        <v/>
      </c>
      <c r="W218" s="95" t="str">
        <f>IF(Table1[[#This Row],[h_id]]="","",COUNTIF(Table1[h_id],Table1[[#This Row],[h_id]]))</f>
        <v/>
      </c>
      <c r="X218" s="93" t="str">
        <f>IF(Table1[Item Description]="","",Table1[[#This Row],[Qty]]*Table1[[#This Row],[Unit Price]])</f>
        <v/>
      </c>
      <c r="Y218" s="93" t="str">
        <f>IF(Table1[Item Description]="","",Table1[[#This Row],[h_hargasebelumdiskon]]*Table1[[#This Row],[Disc 1]])</f>
        <v/>
      </c>
      <c r="Z218" s="93" t="str">
        <f>IF(Table1[Item Description]="","",Table1[[#This Row],[h_hargasebelumdiskon]]-Table1[[#This Row],[h_diskon]])</f>
        <v/>
      </c>
      <c r="AA218" s="93" t="str">
        <f>IF(Table1[//]="","",SUMIF(Table1[h_id],Table1[h_id],Table1[h_hargasetelahdiskon]))</f>
        <v/>
      </c>
      <c r="AB218" s="93"/>
      <c r="AC218" s="93" t="str">
        <f>Table1[[#This Row],[Item Description]]&amp;Table1[[#This Row],[Unit]]&amp;Table1[[#This Row],[Unit Price]]</f>
        <v/>
      </c>
    </row>
    <row r="219" spans="1:29" x14ac:dyDescent="0.25">
      <c r="A219" s="95" t="str">
        <f>IF(Table1[No. Invoice :]="","",ROW())</f>
        <v/>
      </c>
      <c r="B219" s="294" t="str">
        <f>IF(Table1[h_Kode Sales :_1]="","",B$1+COUNT(B$2:B218))</f>
        <v/>
      </c>
      <c r="D219" s="295"/>
      <c r="E219" s="296"/>
      <c r="F219" s="295"/>
      <c r="G219" s="95" t="str">
        <f>IF(Table1[[#This Row],[h_No. Invoice :]]="","",CONCATENATE("AM"," ",Table1[[#This Row],[h_No. Invoice :]]))</f>
        <v/>
      </c>
      <c r="H219" s="96" t="str">
        <f>CONCATENATE(UPPER(Table1[[#This Row],[h_Kode Sales :_1]])," ",Table1[[#This Row],[h_Kode Sales :_2]])</f>
        <v xml:space="preserve"> </v>
      </c>
      <c r="I219" s="95" t="str">
        <f>IF(Table1[[#This Row],[h_toko]]="","",INDEX(Table2[e],IF(Table1[[#This Row],[h_toko]]="","",MATCH(Table1[[#This Row],[h_toko]],Table2[a],0)),))</f>
        <v/>
      </c>
      <c r="M219" s="295"/>
      <c r="N219" s="294" t="str">
        <f>IF(Table1[[#This Row],[h_Item Description]]="","",INDEX([1]!db[NB PAJAK],MATCH(Table1[[#This Row],[h_Item Description]],[1]!db[kode],0)))</f>
        <v/>
      </c>
      <c r="P219" s="93"/>
      <c r="Q219" s="94"/>
      <c r="S219" s="297" t="str">
        <f>Table1[[#This Row],[h_hargasetelahdiskon]]</f>
        <v/>
      </c>
      <c r="V219" s="95" t="str">
        <f>IF(Table1[[#This Row],[Item Description]]="","",IF(Table1[[#This Row],[//]]="",V218,Table1[[#This Row],[//]]))</f>
        <v/>
      </c>
      <c r="W219" s="95" t="str">
        <f>IF(Table1[[#This Row],[h_id]]="","",COUNTIF(Table1[h_id],Table1[[#This Row],[h_id]]))</f>
        <v/>
      </c>
      <c r="X219" s="93" t="str">
        <f>IF(Table1[Item Description]="","",Table1[[#This Row],[Qty]]*Table1[[#This Row],[Unit Price]])</f>
        <v/>
      </c>
      <c r="Y219" s="93" t="str">
        <f>IF(Table1[Item Description]="","",Table1[[#This Row],[h_hargasebelumdiskon]]*Table1[[#This Row],[Disc 1]])</f>
        <v/>
      </c>
      <c r="Z219" s="93" t="str">
        <f>IF(Table1[Item Description]="","",Table1[[#This Row],[h_hargasebelumdiskon]]-Table1[[#This Row],[h_diskon]])</f>
        <v/>
      </c>
      <c r="AA219" s="93" t="str">
        <f>IF(Table1[//]="","",SUMIF(Table1[h_id],Table1[h_id],Table1[h_hargasetelahdiskon]))</f>
        <v/>
      </c>
      <c r="AB219" s="93"/>
      <c r="AC219" s="93" t="str">
        <f>Table1[[#This Row],[Item Description]]&amp;Table1[[#This Row],[Unit]]&amp;Table1[[#This Row],[Unit Price]]</f>
        <v/>
      </c>
    </row>
    <row r="220" spans="1:29" x14ac:dyDescent="0.25">
      <c r="A220" s="95" t="str">
        <f>IF(Table1[No. Invoice :]="","",ROW())</f>
        <v/>
      </c>
      <c r="B220" s="294" t="str">
        <f>IF(Table1[h_Kode Sales :_1]="","",B$1+COUNT(B$2:B219))</f>
        <v/>
      </c>
      <c r="D220" s="295"/>
      <c r="E220" s="296"/>
      <c r="F220" s="295"/>
      <c r="G220" s="95" t="str">
        <f>IF(Table1[[#This Row],[h_No. Invoice :]]="","",CONCATENATE("AM"," ",Table1[[#This Row],[h_No. Invoice :]]))</f>
        <v/>
      </c>
      <c r="H220" s="96" t="str">
        <f>CONCATENATE(UPPER(Table1[[#This Row],[h_Kode Sales :_1]])," ",Table1[[#This Row],[h_Kode Sales :_2]])</f>
        <v xml:space="preserve"> </v>
      </c>
      <c r="I220" s="95" t="str">
        <f>IF(Table1[[#This Row],[h_toko]]="","",INDEX(Table2[e],IF(Table1[[#This Row],[h_toko]]="","",MATCH(Table1[[#This Row],[h_toko]],Table2[a],0)),))</f>
        <v/>
      </c>
      <c r="M220" s="295"/>
      <c r="N220" s="294" t="str">
        <f>IF(Table1[[#This Row],[h_Item Description]]="","",INDEX([1]!db[NB PAJAK],MATCH(Table1[[#This Row],[h_Item Description]],[1]!db[kode],0)))</f>
        <v/>
      </c>
      <c r="P220" s="93"/>
      <c r="Q220" s="94"/>
      <c r="S220" s="297" t="str">
        <f>Table1[[#This Row],[h_hargasetelahdiskon]]</f>
        <v/>
      </c>
      <c r="V220" s="95" t="str">
        <f>IF(Table1[[#This Row],[Item Description]]="","",IF(Table1[[#This Row],[//]]="",V219,Table1[[#This Row],[//]]))</f>
        <v/>
      </c>
      <c r="W220" s="95" t="str">
        <f>IF(Table1[[#This Row],[h_id]]="","",COUNTIF(Table1[h_id],Table1[[#This Row],[h_id]]))</f>
        <v/>
      </c>
      <c r="X220" s="93" t="str">
        <f>IF(Table1[Item Description]="","",Table1[[#This Row],[Qty]]*Table1[[#This Row],[Unit Price]])</f>
        <v/>
      </c>
      <c r="Y220" s="93" t="str">
        <f>IF(Table1[Item Description]="","",Table1[[#This Row],[h_hargasebelumdiskon]]*Table1[[#This Row],[Disc 1]])</f>
        <v/>
      </c>
      <c r="Z220" s="93" t="str">
        <f>IF(Table1[Item Description]="","",Table1[[#This Row],[h_hargasebelumdiskon]]-Table1[[#This Row],[h_diskon]])</f>
        <v/>
      </c>
      <c r="AA220" s="93" t="str">
        <f>IF(Table1[//]="","",SUMIF(Table1[h_id],Table1[h_id],Table1[h_hargasetelahdiskon]))</f>
        <v/>
      </c>
      <c r="AB220" s="93"/>
      <c r="AC220" s="93" t="str">
        <f>Table1[[#This Row],[Item Description]]&amp;Table1[[#This Row],[Unit]]&amp;Table1[[#This Row],[Unit Price]]</f>
        <v/>
      </c>
    </row>
    <row r="221" spans="1:29" x14ac:dyDescent="0.25">
      <c r="A221" s="95" t="str">
        <f>IF(Table1[No. Invoice :]="","",ROW())</f>
        <v/>
      </c>
      <c r="B221" s="294" t="str">
        <f>IF(Table1[h_Kode Sales :_1]="","",B$1+COUNT(B$2:B220))</f>
        <v/>
      </c>
      <c r="D221" s="295"/>
      <c r="E221" s="296"/>
      <c r="F221" s="295"/>
      <c r="G221" s="95" t="str">
        <f>IF(Table1[[#This Row],[h_No. Invoice :]]="","",CONCATENATE("AM"," ",Table1[[#This Row],[h_No. Invoice :]]))</f>
        <v/>
      </c>
      <c r="H221" s="96" t="str">
        <f>CONCATENATE(UPPER(Table1[[#This Row],[h_Kode Sales :_1]])," ",Table1[[#This Row],[h_Kode Sales :_2]])</f>
        <v xml:space="preserve"> </v>
      </c>
      <c r="I221" s="95" t="str">
        <f>IF(Table1[[#This Row],[h_toko]]="","",INDEX(Table2[e],IF(Table1[[#This Row],[h_toko]]="","",MATCH(Table1[[#This Row],[h_toko]],Table2[a],0)),))</f>
        <v/>
      </c>
      <c r="M221" s="295"/>
      <c r="N221" s="294" t="str">
        <f>IF(Table1[[#This Row],[h_Item Description]]="","",INDEX([1]!db[NB PAJAK],MATCH(Table1[[#This Row],[h_Item Description]],[1]!db[kode],0)))</f>
        <v/>
      </c>
      <c r="P221" s="93"/>
      <c r="Q221" s="94"/>
      <c r="S221" s="297" t="str">
        <f>Table1[[#This Row],[h_hargasetelahdiskon]]</f>
        <v/>
      </c>
      <c r="V221" s="95" t="str">
        <f>IF(Table1[[#This Row],[Item Description]]="","",IF(Table1[[#This Row],[//]]="",V220,Table1[[#This Row],[//]]))</f>
        <v/>
      </c>
      <c r="W221" s="95" t="str">
        <f>IF(Table1[[#This Row],[h_id]]="","",COUNTIF(Table1[h_id],Table1[[#This Row],[h_id]]))</f>
        <v/>
      </c>
      <c r="X221" s="93" t="str">
        <f>IF(Table1[Item Description]="","",Table1[[#This Row],[Qty]]*Table1[[#This Row],[Unit Price]])</f>
        <v/>
      </c>
      <c r="Y221" s="93" t="str">
        <f>IF(Table1[Item Description]="","",Table1[[#This Row],[h_hargasebelumdiskon]]*Table1[[#This Row],[Disc 1]])</f>
        <v/>
      </c>
      <c r="Z221" s="93" t="str">
        <f>IF(Table1[Item Description]="","",Table1[[#This Row],[h_hargasebelumdiskon]]-Table1[[#This Row],[h_diskon]])</f>
        <v/>
      </c>
      <c r="AA221" s="93" t="str">
        <f>IF(Table1[//]="","",SUMIF(Table1[h_id],Table1[h_id],Table1[h_hargasetelahdiskon]))</f>
        <v/>
      </c>
      <c r="AB221" s="93"/>
      <c r="AC221" s="93" t="str">
        <f>Table1[[#This Row],[Item Description]]&amp;Table1[[#This Row],[Unit]]&amp;Table1[[#This Row],[Unit Price]]</f>
        <v/>
      </c>
    </row>
    <row r="222" spans="1:29" x14ac:dyDescent="0.25">
      <c r="A222" s="95" t="str">
        <f>IF(Table1[No. Invoice :]="","",ROW())</f>
        <v/>
      </c>
      <c r="B222" s="294" t="str">
        <f>IF(Table1[h_Kode Sales :_1]="","",B$1+COUNT(B$2:B221))</f>
        <v/>
      </c>
      <c r="D222" s="295"/>
      <c r="E222" s="296"/>
      <c r="F222" s="295"/>
      <c r="G222" s="95" t="str">
        <f>IF(Table1[[#This Row],[h_No. Invoice :]]="","",CONCATENATE("AM"," ",Table1[[#This Row],[h_No. Invoice :]]))</f>
        <v/>
      </c>
      <c r="H222" s="96" t="str">
        <f>CONCATENATE(UPPER(Table1[[#This Row],[h_Kode Sales :_1]])," ",Table1[[#This Row],[h_Kode Sales :_2]])</f>
        <v xml:space="preserve"> </v>
      </c>
      <c r="I222" s="95" t="str">
        <f>IF(Table1[[#This Row],[h_toko]]="","",INDEX(Table2[e],IF(Table1[[#This Row],[h_toko]]="","",MATCH(Table1[[#This Row],[h_toko]],Table2[a],0)),))</f>
        <v/>
      </c>
      <c r="M222" s="295"/>
      <c r="N222" s="294" t="str">
        <f>IF(Table1[[#This Row],[h_Item Description]]="","",INDEX([1]!db[NB PAJAK],MATCH(Table1[[#This Row],[h_Item Description]],[1]!db[kode],0)))</f>
        <v/>
      </c>
      <c r="P222" s="93"/>
      <c r="Q222" s="94"/>
      <c r="S222" s="297" t="str">
        <f>Table1[[#This Row],[h_hargasetelahdiskon]]</f>
        <v/>
      </c>
      <c r="V222" s="95" t="str">
        <f>IF(Table1[[#This Row],[Item Description]]="","",IF(Table1[[#This Row],[//]]="",V221,Table1[[#This Row],[//]]))</f>
        <v/>
      </c>
      <c r="W222" s="95" t="str">
        <f>IF(Table1[[#This Row],[h_id]]="","",COUNTIF(Table1[h_id],Table1[[#This Row],[h_id]]))</f>
        <v/>
      </c>
      <c r="X222" s="93" t="str">
        <f>IF(Table1[Item Description]="","",Table1[[#This Row],[Qty]]*Table1[[#This Row],[Unit Price]])</f>
        <v/>
      </c>
      <c r="Y222" s="93" t="str">
        <f>IF(Table1[Item Description]="","",Table1[[#This Row],[h_hargasebelumdiskon]]*Table1[[#This Row],[Disc 1]])</f>
        <v/>
      </c>
      <c r="Z222" s="93" t="str">
        <f>IF(Table1[Item Description]="","",Table1[[#This Row],[h_hargasebelumdiskon]]-Table1[[#This Row],[h_diskon]])</f>
        <v/>
      </c>
      <c r="AA222" s="93" t="str">
        <f>IF(Table1[//]="","",SUMIF(Table1[h_id],Table1[h_id],Table1[h_hargasetelahdiskon]))</f>
        <v/>
      </c>
      <c r="AB222" s="93"/>
      <c r="AC222" s="93" t="str">
        <f>Table1[[#This Row],[Item Description]]&amp;Table1[[#This Row],[Unit]]&amp;Table1[[#This Row],[Unit Price]]</f>
        <v/>
      </c>
    </row>
    <row r="223" spans="1:29" x14ac:dyDescent="0.25">
      <c r="A223" s="95" t="str">
        <f>IF(Table1[No. Invoice :]="","",ROW())</f>
        <v/>
      </c>
      <c r="B223" s="294" t="str">
        <f>IF(Table1[h_Kode Sales :_1]="","",B$1+COUNT(B$2:B222))</f>
        <v/>
      </c>
      <c r="D223" s="295"/>
      <c r="E223" s="296"/>
      <c r="F223" s="295"/>
      <c r="G223" s="95" t="str">
        <f>IF(Table1[[#This Row],[h_No. Invoice :]]="","",CONCATENATE("AM"," ",Table1[[#This Row],[h_No. Invoice :]]))</f>
        <v/>
      </c>
      <c r="H223" s="96" t="str">
        <f>CONCATENATE(UPPER(Table1[[#This Row],[h_Kode Sales :_1]])," ",Table1[[#This Row],[h_Kode Sales :_2]])</f>
        <v xml:space="preserve"> </v>
      </c>
      <c r="I223" s="95" t="str">
        <f>IF(Table1[[#This Row],[h_toko]]="","",INDEX(Table2[e],IF(Table1[[#This Row],[h_toko]]="","",MATCH(Table1[[#This Row],[h_toko]],Table2[a],0)),))</f>
        <v/>
      </c>
      <c r="M223" s="295"/>
      <c r="N223" s="294" t="str">
        <f>IF(Table1[[#This Row],[h_Item Description]]="","",INDEX([1]!db[NB PAJAK],MATCH(Table1[[#This Row],[h_Item Description]],[1]!db[kode],0)))</f>
        <v/>
      </c>
      <c r="P223" s="93"/>
      <c r="Q223" s="94"/>
      <c r="S223" s="297" t="str">
        <f>Table1[[#This Row],[h_hargasetelahdiskon]]</f>
        <v/>
      </c>
      <c r="V223" s="95" t="str">
        <f>IF(Table1[[#This Row],[Item Description]]="","",IF(Table1[[#This Row],[//]]="",V222,Table1[[#This Row],[//]]))</f>
        <v/>
      </c>
      <c r="W223" s="95" t="str">
        <f>IF(Table1[[#This Row],[h_id]]="","",COUNTIF(Table1[h_id],Table1[[#This Row],[h_id]]))</f>
        <v/>
      </c>
      <c r="X223" s="93" t="str">
        <f>IF(Table1[Item Description]="","",Table1[[#This Row],[Qty]]*Table1[[#This Row],[Unit Price]])</f>
        <v/>
      </c>
      <c r="Y223" s="93" t="str">
        <f>IF(Table1[Item Description]="","",Table1[[#This Row],[h_hargasebelumdiskon]]*Table1[[#This Row],[Disc 1]])</f>
        <v/>
      </c>
      <c r="Z223" s="93" t="str">
        <f>IF(Table1[Item Description]="","",Table1[[#This Row],[h_hargasebelumdiskon]]-Table1[[#This Row],[h_diskon]])</f>
        <v/>
      </c>
      <c r="AA223" s="93" t="str">
        <f>IF(Table1[//]="","",SUMIF(Table1[h_id],Table1[h_id],Table1[h_hargasetelahdiskon]))</f>
        <v/>
      </c>
      <c r="AB223" s="93"/>
      <c r="AC223" s="93" t="str">
        <f>Table1[[#This Row],[Item Description]]&amp;Table1[[#This Row],[Unit]]&amp;Table1[[#This Row],[Unit Price]]</f>
        <v/>
      </c>
    </row>
    <row r="224" spans="1:29" x14ac:dyDescent="0.25">
      <c r="A224" s="95" t="str">
        <f>IF(Table1[No. Invoice :]="","",ROW())</f>
        <v/>
      </c>
      <c r="B224" s="294" t="str">
        <f>IF(Table1[h_Kode Sales :_1]="","",B$1+COUNT(B$2:B223))</f>
        <v/>
      </c>
      <c r="D224" s="295"/>
      <c r="E224" s="296"/>
      <c r="F224" s="295"/>
      <c r="G224" s="95" t="str">
        <f>IF(Table1[[#This Row],[h_No. Invoice :]]="","",CONCATENATE("AM"," ",Table1[[#This Row],[h_No. Invoice :]]))</f>
        <v/>
      </c>
      <c r="H224" s="96" t="str">
        <f>CONCATENATE(UPPER(Table1[[#This Row],[h_Kode Sales :_1]])," ",Table1[[#This Row],[h_Kode Sales :_2]])</f>
        <v xml:space="preserve"> </v>
      </c>
      <c r="I224" s="95" t="str">
        <f>IF(Table1[[#This Row],[h_toko]]="","",INDEX(Table2[e],IF(Table1[[#This Row],[h_toko]]="","",MATCH(Table1[[#This Row],[h_toko]],Table2[a],0)),))</f>
        <v/>
      </c>
      <c r="M224" s="295"/>
      <c r="N224" s="294" t="str">
        <f>IF(Table1[[#This Row],[h_Item Description]]="","",INDEX([1]!db[NB PAJAK],MATCH(Table1[[#This Row],[h_Item Description]],[1]!db[kode],0)))</f>
        <v/>
      </c>
      <c r="P224" s="93"/>
      <c r="Q224" s="94"/>
      <c r="S224" s="297" t="str">
        <f>Table1[[#This Row],[h_hargasetelahdiskon]]</f>
        <v/>
      </c>
      <c r="V224" s="95" t="str">
        <f>IF(Table1[[#This Row],[Item Description]]="","",IF(Table1[[#This Row],[//]]="",V223,Table1[[#This Row],[//]]))</f>
        <v/>
      </c>
      <c r="W224" s="95" t="str">
        <f>IF(Table1[[#This Row],[h_id]]="","",COUNTIF(Table1[h_id],Table1[[#This Row],[h_id]]))</f>
        <v/>
      </c>
      <c r="X224" s="93" t="str">
        <f>IF(Table1[Item Description]="","",Table1[[#This Row],[Qty]]*Table1[[#This Row],[Unit Price]])</f>
        <v/>
      </c>
      <c r="Y224" s="93" t="str">
        <f>IF(Table1[Item Description]="","",Table1[[#This Row],[h_hargasebelumdiskon]]*Table1[[#This Row],[Disc 1]])</f>
        <v/>
      </c>
      <c r="Z224" s="93" t="str">
        <f>IF(Table1[Item Description]="","",Table1[[#This Row],[h_hargasebelumdiskon]]-Table1[[#This Row],[h_diskon]])</f>
        <v/>
      </c>
      <c r="AA224" s="93" t="str">
        <f>IF(Table1[//]="","",SUMIF(Table1[h_id],Table1[h_id],Table1[h_hargasetelahdiskon]))</f>
        <v/>
      </c>
      <c r="AB224" s="93"/>
      <c r="AC224" s="93" t="str">
        <f>Table1[[#This Row],[Item Description]]&amp;Table1[[#This Row],[Unit]]&amp;Table1[[#This Row],[Unit Price]]</f>
        <v/>
      </c>
    </row>
    <row r="225" spans="1:29" x14ac:dyDescent="0.25">
      <c r="A225" s="95" t="str">
        <f>IF(Table1[No. Invoice :]="","",ROW())</f>
        <v/>
      </c>
      <c r="B225" s="294" t="str">
        <f>IF(Table1[h_Kode Sales :_1]="","",B$1+COUNT(B$2:B224))</f>
        <v/>
      </c>
      <c r="D225" s="295"/>
      <c r="E225" s="296"/>
      <c r="F225" s="295"/>
      <c r="G225" s="95" t="str">
        <f>IF(Table1[[#This Row],[h_No. Invoice :]]="","",CONCATENATE("AM"," ",Table1[[#This Row],[h_No. Invoice :]]))</f>
        <v/>
      </c>
      <c r="H225" s="96" t="str">
        <f>CONCATENATE(UPPER(Table1[[#This Row],[h_Kode Sales :_1]])," ",Table1[[#This Row],[h_Kode Sales :_2]])</f>
        <v xml:space="preserve"> </v>
      </c>
      <c r="I225" s="95" t="str">
        <f>IF(Table1[[#This Row],[h_toko]]="","",INDEX(Table2[e],IF(Table1[[#This Row],[h_toko]]="","",MATCH(Table1[[#This Row],[h_toko]],Table2[a],0)),))</f>
        <v/>
      </c>
      <c r="M225" s="295"/>
      <c r="N225" s="294" t="str">
        <f>IF(Table1[[#This Row],[h_Item Description]]="","",INDEX([1]!db[NB PAJAK],MATCH(Table1[[#This Row],[h_Item Description]],[1]!db[kode],0)))</f>
        <v/>
      </c>
      <c r="P225" s="93"/>
      <c r="Q225" s="94"/>
      <c r="S225" s="297" t="str">
        <f>Table1[[#This Row],[h_hargasetelahdiskon]]</f>
        <v/>
      </c>
      <c r="V225" s="95" t="str">
        <f>IF(Table1[[#This Row],[Item Description]]="","",IF(Table1[[#This Row],[//]]="",V224,Table1[[#This Row],[//]]))</f>
        <v/>
      </c>
      <c r="W225" s="95" t="str">
        <f>IF(Table1[[#This Row],[h_id]]="","",COUNTIF(Table1[h_id],Table1[[#This Row],[h_id]]))</f>
        <v/>
      </c>
      <c r="X225" s="93" t="str">
        <f>IF(Table1[Item Description]="","",Table1[[#This Row],[Qty]]*Table1[[#This Row],[Unit Price]])</f>
        <v/>
      </c>
      <c r="Y225" s="93" t="str">
        <f>IF(Table1[Item Description]="","",Table1[[#This Row],[h_hargasebelumdiskon]]*Table1[[#This Row],[Disc 1]])</f>
        <v/>
      </c>
      <c r="Z225" s="93" t="str">
        <f>IF(Table1[Item Description]="","",Table1[[#This Row],[h_hargasebelumdiskon]]-Table1[[#This Row],[h_diskon]])</f>
        <v/>
      </c>
      <c r="AA225" s="93" t="str">
        <f>IF(Table1[//]="","",SUMIF(Table1[h_id],Table1[h_id],Table1[h_hargasetelahdiskon]))</f>
        <v/>
      </c>
      <c r="AB225" s="93"/>
      <c r="AC225" s="93" t="str">
        <f>Table1[[#This Row],[Item Description]]&amp;Table1[[#This Row],[Unit]]&amp;Table1[[#This Row],[Unit Price]]</f>
        <v/>
      </c>
    </row>
    <row r="226" spans="1:29" x14ac:dyDescent="0.25">
      <c r="A226" s="95" t="str">
        <f>IF(Table1[No. Invoice :]="","",ROW())</f>
        <v/>
      </c>
      <c r="B226" s="294" t="str">
        <f>IF(Table1[h_Kode Sales :_1]="","",B$1+COUNT(B$2:B225))</f>
        <v/>
      </c>
      <c r="D226" s="295"/>
      <c r="E226" s="296"/>
      <c r="F226" s="295"/>
      <c r="G226" s="95" t="str">
        <f>IF(Table1[[#This Row],[h_No. Invoice :]]="","",CONCATENATE("AM"," ",Table1[[#This Row],[h_No. Invoice :]]))</f>
        <v/>
      </c>
      <c r="H226" s="96" t="str">
        <f>CONCATENATE(UPPER(Table1[[#This Row],[h_Kode Sales :_1]])," ",Table1[[#This Row],[h_Kode Sales :_2]])</f>
        <v xml:space="preserve"> </v>
      </c>
      <c r="I226" s="95" t="str">
        <f>IF(Table1[[#This Row],[h_toko]]="","",INDEX(Table2[e],IF(Table1[[#This Row],[h_toko]]="","",MATCH(Table1[[#This Row],[h_toko]],Table2[a],0)),))</f>
        <v/>
      </c>
      <c r="M226" s="295"/>
      <c r="N226" s="294" t="str">
        <f>IF(Table1[[#This Row],[h_Item Description]]="","",INDEX([1]!db[NB PAJAK],MATCH(Table1[[#This Row],[h_Item Description]],[1]!db[kode],0)))</f>
        <v/>
      </c>
      <c r="P226" s="93"/>
      <c r="Q226" s="94"/>
      <c r="S226" s="297" t="str">
        <f>Table1[[#This Row],[h_hargasetelahdiskon]]</f>
        <v/>
      </c>
      <c r="V226" s="95" t="str">
        <f>IF(Table1[[#This Row],[Item Description]]="","",IF(Table1[[#This Row],[//]]="",V225,Table1[[#This Row],[//]]))</f>
        <v/>
      </c>
      <c r="W226" s="95" t="str">
        <f>IF(Table1[[#This Row],[h_id]]="","",COUNTIF(Table1[h_id],Table1[[#This Row],[h_id]]))</f>
        <v/>
      </c>
      <c r="X226" s="93" t="str">
        <f>IF(Table1[Item Description]="","",Table1[[#This Row],[Qty]]*Table1[[#This Row],[Unit Price]])</f>
        <v/>
      </c>
      <c r="Y226" s="93" t="str">
        <f>IF(Table1[Item Description]="","",Table1[[#This Row],[h_hargasebelumdiskon]]*Table1[[#This Row],[Disc 1]])</f>
        <v/>
      </c>
      <c r="Z226" s="93" t="str">
        <f>IF(Table1[Item Description]="","",Table1[[#This Row],[h_hargasebelumdiskon]]-Table1[[#This Row],[h_diskon]])</f>
        <v/>
      </c>
      <c r="AA226" s="93" t="str">
        <f>IF(Table1[//]="","",SUMIF(Table1[h_id],Table1[h_id],Table1[h_hargasetelahdiskon]))</f>
        <v/>
      </c>
      <c r="AB226" s="93"/>
      <c r="AC226" s="93" t="str">
        <f>Table1[[#This Row],[Item Description]]&amp;Table1[[#This Row],[Unit]]&amp;Table1[[#This Row],[Unit Price]]</f>
        <v/>
      </c>
    </row>
    <row r="227" spans="1:29" x14ac:dyDescent="0.25">
      <c r="A227" s="95" t="str">
        <f>IF(Table1[No. Invoice :]="","",ROW())</f>
        <v/>
      </c>
      <c r="B227" s="294" t="str">
        <f>IF(Table1[h_Kode Sales :_1]="","",B$1+COUNT(B$2:B226))</f>
        <v/>
      </c>
      <c r="D227" s="295"/>
      <c r="E227" s="296"/>
      <c r="F227" s="295"/>
      <c r="G227" s="95" t="str">
        <f>IF(Table1[[#This Row],[h_No. Invoice :]]="","",CONCATENATE("AM"," ",Table1[[#This Row],[h_No. Invoice :]]))</f>
        <v/>
      </c>
      <c r="H227" s="96" t="str">
        <f>CONCATENATE(UPPER(Table1[[#This Row],[h_Kode Sales :_1]])," ",Table1[[#This Row],[h_Kode Sales :_2]])</f>
        <v xml:space="preserve"> </v>
      </c>
      <c r="I227" s="95" t="str">
        <f>IF(Table1[[#This Row],[h_toko]]="","",INDEX(Table2[e],IF(Table1[[#This Row],[h_toko]]="","",MATCH(Table1[[#This Row],[h_toko]],Table2[a],0)),))</f>
        <v/>
      </c>
      <c r="M227" s="295"/>
      <c r="N227" s="294" t="str">
        <f>IF(Table1[[#This Row],[h_Item Description]]="","",INDEX([1]!db[NB PAJAK],MATCH(Table1[[#This Row],[h_Item Description]],[1]!db[kode],0)))</f>
        <v/>
      </c>
      <c r="P227" s="93"/>
      <c r="Q227" s="94"/>
      <c r="S227" s="297" t="str">
        <f>Table1[[#This Row],[h_hargasetelahdiskon]]</f>
        <v/>
      </c>
      <c r="V227" s="95" t="str">
        <f>IF(Table1[[#This Row],[Item Description]]="","",IF(Table1[[#This Row],[//]]="",V226,Table1[[#This Row],[//]]))</f>
        <v/>
      </c>
      <c r="W227" s="95" t="str">
        <f>IF(Table1[[#This Row],[h_id]]="","",COUNTIF(Table1[h_id],Table1[[#This Row],[h_id]]))</f>
        <v/>
      </c>
      <c r="X227" s="93" t="str">
        <f>IF(Table1[Item Description]="","",Table1[[#This Row],[Qty]]*Table1[[#This Row],[Unit Price]])</f>
        <v/>
      </c>
      <c r="Y227" s="93" t="str">
        <f>IF(Table1[Item Description]="","",Table1[[#This Row],[h_hargasebelumdiskon]]*Table1[[#This Row],[Disc 1]])</f>
        <v/>
      </c>
      <c r="Z227" s="93" t="str">
        <f>IF(Table1[Item Description]="","",Table1[[#This Row],[h_hargasebelumdiskon]]-Table1[[#This Row],[h_diskon]])</f>
        <v/>
      </c>
      <c r="AA227" s="93" t="str">
        <f>IF(Table1[//]="","",SUMIF(Table1[h_id],Table1[h_id],Table1[h_hargasetelahdiskon]))</f>
        <v/>
      </c>
      <c r="AB227" s="93"/>
      <c r="AC227" s="93" t="str">
        <f>Table1[[#This Row],[Item Description]]&amp;Table1[[#This Row],[Unit]]&amp;Table1[[#This Row],[Unit Price]]</f>
        <v/>
      </c>
    </row>
    <row r="228" spans="1:29" x14ac:dyDescent="0.25">
      <c r="A228" s="95" t="str">
        <f>IF(Table1[No. Invoice :]="","",ROW())</f>
        <v/>
      </c>
      <c r="B228" s="294" t="str">
        <f>IF(Table1[h_Kode Sales :_1]="","",B$1+COUNT(B$2:B227))</f>
        <v/>
      </c>
      <c r="D228" s="295"/>
      <c r="E228" s="296"/>
      <c r="F228" s="295"/>
      <c r="G228" s="95" t="str">
        <f>IF(Table1[[#This Row],[h_No. Invoice :]]="","",CONCATENATE("AM"," ",Table1[[#This Row],[h_No. Invoice :]]))</f>
        <v/>
      </c>
      <c r="H228" s="96" t="str">
        <f>CONCATENATE(UPPER(Table1[[#This Row],[h_Kode Sales :_1]])," ",Table1[[#This Row],[h_Kode Sales :_2]])</f>
        <v xml:space="preserve"> </v>
      </c>
      <c r="I228" s="95" t="str">
        <f>IF(Table1[[#This Row],[h_toko]]="","",INDEX(Table2[e],IF(Table1[[#This Row],[h_toko]]="","",MATCH(Table1[[#This Row],[h_toko]],Table2[a],0)),))</f>
        <v/>
      </c>
      <c r="M228" s="295"/>
      <c r="N228" s="294" t="str">
        <f>IF(Table1[[#This Row],[h_Item Description]]="","",INDEX([1]!db[NB PAJAK],MATCH(Table1[[#This Row],[h_Item Description]],[1]!db[kode],0)))</f>
        <v/>
      </c>
      <c r="P228" s="93"/>
      <c r="Q228" s="94"/>
      <c r="S228" s="297" t="str">
        <f>Table1[[#This Row],[h_hargasetelahdiskon]]</f>
        <v/>
      </c>
      <c r="V228" s="95" t="str">
        <f>IF(Table1[[#This Row],[Item Description]]="","",IF(Table1[[#This Row],[//]]="",V227,Table1[[#This Row],[//]]))</f>
        <v/>
      </c>
      <c r="W228" s="95" t="str">
        <f>IF(Table1[[#This Row],[h_id]]="","",COUNTIF(Table1[h_id],Table1[[#This Row],[h_id]]))</f>
        <v/>
      </c>
      <c r="X228" s="93" t="str">
        <f>IF(Table1[Item Description]="","",Table1[[#This Row],[Qty]]*Table1[[#This Row],[Unit Price]])</f>
        <v/>
      </c>
      <c r="Y228" s="93" t="str">
        <f>IF(Table1[Item Description]="","",Table1[[#This Row],[h_hargasebelumdiskon]]*Table1[[#This Row],[Disc 1]])</f>
        <v/>
      </c>
      <c r="Z228" s="93" t="str">
        <f>IF(Table1[Item Description]="","",Table1[[#This Row],[h_hargasebelumdiskon]]-Table1[[#This Row],[h_diskon]])</f>
        <v/>
      </c>
      <c r="AA228" s="93" t="str">
        <f>IF(Table1[//]="","",SUMIF(Table1[h_id],Table1[h_id],Table1[h_hargasetelahdiskon]))</f>
        <v/>
      </c>
      <c r="AB228" s="93"/>
      <c r="AC228" s="93" t="str">
        <f>Table1[[#This Row],[Item Description]]&amp;Table1[[#This Row],[Unit]]&amp;Table1[[#This Row],[Unit Price]]</f>
        <v/>
      </c>
    </row>
    <row r="229" spans="1:29" x14ac:dyDescent="0.25">
      <c r="A229" s="95" t="str">
        <f>IF(Table1[No. Invoice :]="","",ROW())</f>
        <v/>
      </c>
      <c r="B229" s="294" t="str">
        <f>IF(Table1[h_Kode Sales :_1]="","",B$1+COUNT(B$2:B228))</f>
        <v/>
      </c>
      <c r="D229" s="295"/>
      <c r="E229" s="296"/>
      <c r="F229" s="295"/>
      <c r="G229" s="95" t="str">
        <f>IF(Table1[[#This Row],[h_No. Invoice :]]="","",CONCATENATE("AM"," ",Table1[[#This Row],[h_No. Invoice :]]))</f>
        <v/>
      </c>
      <c r="H229" s="96" t="str">
        <f>CONCATENATE(UPPER(Table1[[#This Row],[h_Kode Sales :_1]])," ",Table1[[#This Row],[h_Kode Sales :_2]])</f>
        <v xml:space="preserve"> </v>
      </c>
      <c r="I229" s="95" t="str">
        <f>IF(Table1[[#This Row],[h_toko]]="","",INDEX(Table2[e],IF(Table1[[#This Row],[h_toko]]="","",MATCH(Table1[[#This Row],[h_toko]],Table2[a],0)),))</f>
        <v/>
      </c>
      <c r="M229" s="295"/>
      <c r="N229" s="294" t="str">
        <f>IF(Table1[[#This Row],[h_Item Description]]="","",INDEX([1]!db[NB PAJAK],MATCH(Table1[[#This Row],[h_Item Description]],[1]!db[kode],0)))</f>
        <v/>
      </c>
      <c r="P229" s="93"/>
      <c r="Q229" s="94"/>
      <c r="S229" s="297" t="str">
        <f>Table1[[#This Row],[h_hargasetelahdiskon]]</f>
        <v/>
      </c>
      <c r="V229" s="95" t="str">
        <f>IF(Table1[[#This Row],[Item Description]]="","",IF(Table1[[#This Row],[//]]="",V228,Table1[[#This Row],[//]]))</f>
        <v/>
      </c>
      <c r="W229" s="95" t="str">
        <f>IF(Table1[[#This Row],[h_id]]="","",COUNTIF(Table1[h_id],Table1[[#This Row],[h_id]]))</f>
        <v/>
      </c>
      <c r="X229" s="93" t="str">
        <f>IF(Table1[Item Description]="","",Table1[[#This Row],[Qty]]*Table1[[#This Row],[Unit Price]])</f>
        <v/>
      </c>
      <c r="Y229" s="93" t="str">
        <f>IF(Table1[Item Description]="","",Table1[[#This Row],[h_hargasebelumdiskon]]*Table1[[#This Row],[Disc 1]])</f>
        <v/>
      </c>
      <c r="Z229" s="93" t="str">
        <f>IF(Table1[Item Description]="","",Table1[[#This Row],[h_hargasebelumdiskon]]-Table1[[#This Row],[h_diskon]])</f>
        <v/>
      </c>
      <c r="AA229" s="93" t="str">
        <f>IF(Table1[//]="","",SUMIF(Table1[h_id],Table1[h_id],Table1[h_hargasetelahdiskon]))</f>
        <v/>
      </c>
      <c r="AB229" s="93"/>
      <c r="AC229" s="93" t="str">
        <f>Table1[[#This Row],[Item Description]]&amp;Table1[[#This Row],[Unit]]&amp;Table1[[#This Row],[Unit Price]]</f>
        <v/>
      </c>
    </row>
    <row r="230" spans="1:29" x14ac:dyDescent="0.25">
      <c r="A230" s="95" t="str">
        <f>IF(Table1[No. Invoice :]="","",ROW())</f>
        <v/>
      </c>
      <c r="B230" s="294" t="str">
        <f>IF(Table1[h_Kode Sales :_1]="","",B$1+COUNT(B$2:B229))</f>
        <v/>
      </c>
      <c r="D230" s="295"/>
      <c r="E230" s="296"/>
      <c r="F230" s="295"/>
      <c r="G230" s="95" t="str">
        <f>IF(Table1[[#This Row],[h_No. Invoice :]]="","",CONCATENATE("AM"," ",Table1[[#This Row],[h_No. Invoice :]]))</f>
        <v/>
      </c>
      <c r="H230" s="96" t="str">
        <f>CONCATENATE(UPPER(Table1[[#This Row],[h_Kode Sales :_1]])," ",Table1[[#This Row],[h_Kode Sales :_2]])</f>
        <v xml:space="preserve"> </v>
      </c>
      <c r="I230" s="95" t="str">
        <f>IF(Table1[[#This Row],[h_toko]]="","",INDEX(Table2[e],IF(Table1[[#This Row],[h_toko]]="","",MATCH(Table1[[#This Row],[h_toko]],Table2[a],0)),))</f>
        <v/>
      </c>
      <c r="M230" s="295"/>
      <c r="N230" s="294" t="str">
        <f>IF(Table1[[#This Row],[h_Item Description]]="","",INDEX([1]!db[NB PAJAK],MATCH(Table1[[#This Row],[h_Item Description]],[1]!db[kode],0)))</f>
        <v/>
      </c>
      <c r="P230" s="93"/>
      <c r="Q230" s="94"/>
      <c r="S230" s="297" t="str">
        <f>Table1[[#This Row],[h_hargasetelahdiskon]]</f>
        <v/>
      </c>
      <c r="V230" s="95" t="str">
        <f>IF(Table1[[#This Row],[Item Description]]="","",IF(Table1[[#This Row],[//]]="",V229,Table1[[#This Row],[//]]))</f>
        <v/>
      </c>
      <c r="W230" s="95" t="str">
        <f>IF(Table1[[#This Row],[h_id]]="","",COUNTIF(Table1[h_id],Table1[[#This Row],[h_id]]))</f>
        <v/>
      </c>
      <c r="X230" s="93" t="str">
        <f>IF(Table1[Item Description]="","",Table1[[#This Row],[Qty]]*Table1[[#This Row],[Unit Price]])</f>
        <v/>
      </c>
      <c r="Y230" s="93" t="str">
        <f>IF(Table1[Item Description]="","",Table1[[#This Row],[h_hargasebelumdiskon]]*Table1[[#This Row],[Disc 1]])</f>
        <v/>
      </c>
      <c r="Z230" s="93" t="str">
        <f>IF(Table1[Item Description]="","",Table1[[#This Row],[h_hargasebelumdiskon]]-Table1[[#This Row],[h_diskon]])</f>
        <v/>
      </c>
      <c r="AA230" s="93" t="str">
        <f>IF(Table1[//]="","",SUMIF(Table1[h_id],Table1[h_id],Table1[h_hargasetelahdiskon]))</f>
        <v/>
      </c>
      <c r="AB230" s="93"/>
      <c r="AC230" s="93" t="str">
        <f>Table1[[#This Row],[Item Description]]&amp;Table1[[#This Row],[Unit]]&amp;Table1[[#This Row],[Unit Price]]</f>
        <v/>
      </c>
    </row>
    <row r="231" spans="1:29" x14ac:dyDescent="0.25">
      <c r="A231" s="95" t="str">
        <f>IF(Table1[No. Invoice :]="","",ROW())</f>
        <v/>
      </c>
      <c r="B231" s="294" t="str">
        <f>IF(Table1[h_Kode Sales :_1]="","",B$1+COUNT(B$2:B230))</f>
        <v/>
      </c>
      <c r="D231" s="295"/>
      <c r="E231" s="296"/>
      <c r="F231" s="295"/>
      <c r="G231" s="95" t="str">
        <f>IF(Table1[[#This Row],[h_No. Invoice :]]="","",CONCATENATE("AM"," ",Table1[[#This Row],[h_No. Invoice :]]))</f>
        <v/>
      </c>
      <c r="H231" s="96" t="str">
        <f>CONCATENATE(UPPER(Table1[[#This Row],[h_Kode Sales :_1]])," ",Table1[[#This Row],[h_Kode Sales :_2]])</f>
        <v xml:space="preserve"> </v>
      </c>
      <c r="I231" s="95" t="str">
        <f>IF(Table1[[#This Row],[h_toko]]="","",INDEX(Table2[e],IF(Table1[[#This Row],[h_toko]]="","",MATCH(Table1[[#This Row],[h_toko]],Table2[a],0)),))</f>
        <v/>
      </c>
      <c r="M231" s="295"/>
      <c r="N231" s="294" t="str">
        <f>IF(Table1[[#This Row],[h_Item Description]]="","",INDEX([1]!db[NB PAJAK],MATCH(Table1[[#This Row],[h_Item Description]],[1]!db[kode],0)))</f>
        <v/>
      </c>
      <c r="P231" s="93"/>
      <c r="Q231" s="94"/>
      <c r="S231" s="297" t="str">
        <f>Table1[[#This Row],[h_hargasetelahdiskon]]</f>
        <v/>
      </c>
      <c r="V231" s="95" t="str">
        <f>IF(Table1[[#This Row],[Item Description]]="","",IF(Table1[[#This Row],[//]]="",V230,Table1[[#This Row],[//]]))</f>
        <v/>
      </c>
      <c r="W231" s="95" t="str">
        <f>IF(Table1[[#This Row],[h_id]]="","",COUNTIF(Table1[h_id],Table1[[#This Row],[h_id]]))</f>
        <v/>
      </c>
      <c r="X231" s="93" t="str">
        <f>IF(Table1[Item Description]="","",Table1[[#This Row],[Qty]]*Table1[[#This Row],[Unit Price]])</f>
        <v/>
      </c>
      <c r="Y231" s="93" t="str">
        <f>IF(Table1[Item Description]="","",Table1[[#This Row],[h_hargasebelumdiskon]]*Table1[[#This Row],[Disc 1]])</f>
        <v/>
      </c>
      <c r="Z231" s="93" t="str">
        <f>IF(Table1[Item Description]="","",Table1[[#This Row],[h_hargasebelumdiskon]]-Table1[[#This Row],[h_diskon]])</f>
        <v/>
      </c>
      <c r="AA231" s="93" t="str">
        <f>IF(Table1[//]="","",SUMIF(Table1[h_id],Table1[h_id],Table1[h_hargasetelahdiskon]))</f>
        <v/>
      </c>
      <c r="AB231" s="93"/>
      <c r="AC231" s="93" t="str">
        <f>Table1[[#This Row],[Item Description]]&amp;Table1[[#This Row],[Unit]]&amp;Table1[[#This Row],[Unit Price]]</f>
        <v/>
      </c>
    </row>
    <row r="232" spans="1:29" x14ac:dyDescent="0.25">
      <c r="A232" s="95" t="str">
        <f>IF(Table1[No. Invoice :]="","",ROW())</f>
        <v/>
      </c>
      <c r="B232" s="294" t="str">
        <f>IF(Table1[h_Kode Sales :_1]="","",B$1+COUNT(B$2:B231))</f>
        <v/>
      </c>
      <c r="D232" s="295"/>
      <c r="E232" s="296"/>
      <c r="F232" s="295"/>
      <c r="G232" s="95" t="str">
        <f>IF(Table1[[#This Row],[h_No. Invoice :]]="","",CONCATENATE("AM"," ",Table1[[#This Row],[h_No. Invoice :]]))</f>
        <v/>
      </c>
      <c r="H232" s="96" t="str">
        <f>CONCATENATE(UPPER(Table1[[#This Row],[h_Kode Sales :_1]])," ",Table1[[#This Row],[h_Kode Sales :_2]])</f>
        <v xml:space="preserve"> </v>
      </c>
      <c r="I232" s="95" t="str">
        <f>IF(Table1[[#This Row],[h_toko]]="","",INDEX(Table2[e],IF(Table1[[#This Row],[h_toko]]="","",MATCH(Table1[[#This Row],[h_toko]],Table2[a],0)),))</f>
        <v/>
      </c>
      <c r="M232" s="295"/>
      <c r="N232" s="294" t="str">
        <f>IF(Table1[[#This Row],[h_Item Description]]="","",INDEX([1]!db[NB PAJAK],MATCH(Table1[[#This Row],[h_Item Description]],[1]!db[kode],0)))</f>
        <v/>
      </c>
      <c r="P232" s="93"/>
      <c r="Q232" s="94"/>
      <c r="S232" s="297" t="str">
        <f>Table1[[#This Row],[h_hargasetelahdiskon]]</f>
        <v/>
      </c>
      <c r="V232" s="95" t="str">
        <f>IF(Table1[[#This Row],[Item Description]]="","",IF(Table1[[#This Row],[//]]="",V231,Table1[[#This Row],[//]]))</f>
        <v/>
      </c>
      <c r="W232" s="95" t="str">
        <f>IF(Table1[[#This Row],[h_id]]="","",COUNTIF(Table1[h_id],Table1[[#This Row],[h_id]]))</f>
        <v/>
      </c>
      <c r="X232" s="93" t="str">
        <f>IF(Table1[Item Description]="","",Table1[[#This Row],[Qty]]*Table1[[#This Row],[Unit Price]])</f>
        <v/>
      </c>
      <c r="Y232" s="93" t="str">
        <f>IF(Table1[Item Description]="","",Table1[[#This Row],[h_hargasebelumdiskon]]*Table1[[#This Row],[Disc 1]])</f>
        <v/>
      </c>
      <c r="Z232" s="93" t="str">
        <f>IF(Table1[Item Description]="","",Table1[[#This Row],[h_hargasebelumdiskon]]-Table1[[#This Row],[h_diskon]])</f>
        <v/>
      </c>
      <c r="AA232" s="93" t="str">
        <f>IF(Table1[//]="","",SUMIF(Table1[h_id],Table1[h_id],Table1[h_hargasetelahdiskon]))</f>
        <v/>
      </c>
      <c r="AB232" s="93"/>
      <c r="AC232" s="93" t="str">
        <f>Table1[[#This Row],[Item Description]]&amp;Table1[[#This Row],[Unit]]&amp;Table1[[#This Row],[Unit Price]]</f>
        <v/>
      </c>
    </row>
    <row r="233" spans="1:29" x14ac:dyDescent="0.25">
      <c r="A233" s="95" t="str">
        <f>IF(Table1[No. Invoice :]="","",ROW())</f>
        <v/>
      </c>
      <c r="B233" s="294" t="str">
        <f>IF(Table1[h_Kode Sales :_1]="","",B$1+COUNT(B$2:B232))</f>
        <v/>
      </c>
      <c r="D233" s="295"/>
      <c r="E233" s="296"/>
      <c r="F233" s="295"/>
      <c r="G233" s="95" t="str">
        <f>IF(Table1[[#This Row],[h_No. Invoice :]]="","",CONCATENATE("AM"," ",Table1[[#This Row],[h_No. Invoice :]]))</f>
        <v/>
      </c>
      <c r="H233" s="96" t="str">
        <f>CONCATENATE(UPPER(Table1[[#This Row],[h_Kode Sales :_1]])," ",Table1[[#This Row],[h_Kode Sales :_2]])</f>
        <v xml:space="preserve"> </v>
      </c>
      <c r="I233" s="95" t="str">
        <f>IF(Table1[[#This Row],[h_toko]]="","",INDEX(Table2[e],IF(Table1[[#This Row],[h_toko]]="","",MATCH(Table1[[#This Row],[h_toko]],Table2[a],0)),))</f>
        <v/>
      </c>
      <c r="M233" s="295"/>
      <c r="N233" s="294" t="str">
        <f>IF(Table1[[#This Row],[h_Item Description]]="","",INDEX([1]!db[NB PAJAK],MATCH(Table1[[#This Row],[h_Item Description]],[1]!db[kode],0)))</f>
        <v/>
      </c>
      <c r="P233" s="93"/>
      <c r="Q233" s="94"/>
      <c r="S233" s="297" t="str">
        <f>Table1[[#This Row],[h_hargasetelahdiskon]]</f>
        <v/>
      </c>
      <c r="V233" s="95" t="str">
        <f>IF(Table1[[#This Row],[Item Description]]="","",IF(Table1[[#This Row],[//]]="",V232,Table1[[#This Row],[//]]))</f>
        <v/>
      </c>
      <c r="W233" s="95" t="str">
        <f>IF(Table1[[#This Row],[h_id]]="","",COUNTIF(Table1[h_id],Table1[[#This Row],[h_id]]))</f>
        <v/>
      </c>
      <c r="X233" s="93" t="str">
        <f>IF(Table1[Item Description]="","",Table1[[#This Row],[Qty]]*Table1[[#This Row],[Unit Price]])</f>
        <v/>
      </c>
      <c r="Y233" s="93" t="str">
        <f>IF(Table1[Item Description]="","",Table1[[#This Row],[h_hargasebelumdiskon]]*Table1[[#This Row],[Disc 1]])</f>
        <v/>
      </c>
      <c r="Z233" s="93" t="str">
        <f>IF(Table1[Item Description]="","",Table1[[#This Row],[h_hargasebelumdiskon]]-Table1[[#This Row],[h_diskon]])</f>
        <v/>
      </c>
      <c r="AA233" s="93" t="str">
        <f>IF(Table1[//]="","",SUMIF(Table1[h_id],Table1[h_id],Table1[h_hargasetelahdiskon]))</f>
        <v/>
      </c>
      <c r="AB233" s="93"/>
      <c r="AC233" s="93" t="str">
        <f>Table1[[#This Row],[Item Description]]&amp;Table1[[#This Row],[Unit]]&amp;Table1[[#This Row],[Unit Price]]</f>
        <v/>
      </c>
    </row>
    <row r="234" spans="1:29" x14ac:dyDescent="0.25">
      <c r="A234" s="95" t="str">
        <f>IF(Table1[No. Invoice :]="","",ROW())</f>
        <v/>
      </c>
      <c r="B234" s="294" t="str">
        <f>IF(Table1[h_Kode Sales :_1]="","",B$1+COUNT(B$2:B233))</f>
        <v/>
      </c>
      <c r="D234" s="295"/>
      <c r="E234" s="296"/>
      <c r="F234" s="295"/>
      <c r="G234" s="95" t="str">
        <f>IF(Table1[[#This Row],[h_No. Invoice :]]="","",CONCATENATE("AM"," ",Table1[[#This Row],[h_No. Invoice :]]))</f>
        <v/>
      </c>
      <c r="H234" s="96" t="str">
        <f>CONCATENATE(UPPER(Table1[[#This Row],[h_Kode Sales :_1]])," ",Table1[[#This Row],[h_Kode Sales :_2]])</f>
        <v xml:space="preserve"> </v>
      </c>
      <c r="I234" s="95" t="str">
        <f>IF(Table1[[#This Row],[h_toko]]="","",INDEX(Table2[e],IF(Table1[[#This Row],[h_toko]]="","",MATCH(Table1[[#This Row],[h_toko]],Table2[a],0)),))</f>
        <v/>
      </c>
      <c r="M234" s="295"/>
      <c r="N234" s="294" t="str">
        <f>IF(Table1[[#This Row],[h_Item Description]]="","",INDEX([1]!db[NB PAJAK],MATCH(Table1[[#This Row],[h_Item Description]],[1]!db[kode],0)))</f>
        <v/>
      </c>
      <c r="P234" s="93"/>
      <c r="Q234" s="94"/>
      <c r="S234" s="297" t="str">
        <f>Table1[[#This Row],[h_hargasetelahdiskon]]</f>
        <v/>
      </c>
      <c r="V234" s="95" t="str">
        <f>IF(Table1[[#This Row],[Item Description]]="","",IF(Table1[[#This Row],[//]]="",V233,Table1[[#This Row],[//]]))</f>
        <v/>
      </c>
      <c r="W234" s="95" t="str">
        <f>IF(Table1[[#This Row],[h_id]]="","",COUNTIF(Table1[h_id],Table1[[#This Row],[h_id]]))</f>
        <v/>
      </c>
      <c r="X234" s="93" t="str">
        <f>IF(Table1[Item Description]="","",Table1[[#This Row],[Qty]]*Table1[[#This Row],[Unit Price]])</f>
        <v/>
      </c>
      <c r="Y234" s="93" t="str">
        <f>IF(Table1[Item Description]="","",Table1[[#This Row],[h_hargasebelumdiskon]]*Table1[[#This Row],[Disc 1]])</f>
        <v/>
      </c>
      <c r="Z234" s="93" t="str">
        <f>IF(Table1[Item Description]="","",Table1[[#This Row],[h_hargasebelumdiskon]]-Table1[[#This Row],[h_diskon]])</f>
        <v/>
      </c>
      <c r="AA234" s="93" t="str">
        <f>IF(Table1[//]="","",SUMIF(Table1[h_id],Table1[h_id],Table1[h_hargasetelahdiskon]))</f>
        <v/>
      </c>
      <c r="AB234" s="93"/>
      <c r="AC234" s="93" t="str">
        <f>Table1[[#This Row],[Item Description]]&amp;Table1[[#This Row],[Unit]]&amp;Table1[[#This Row],[Unit Price]]</f>
        <v/>
      </c>
    </row>
    <row r="235" spans="1:29" x14ac:dyDescent="0.25">
      <c r="A235" s="95" t="str">
        <f>IF(Table1[No. Invoice :]="","",ROW())</f>
        <v/>
      </c>
      <c r="B235" s="294" t="str">
        <f>IF(Table1[h_Kode Sales :_1]="","",B$1+COUNT(B$2:B234))</f>
        <v/>
      </c>
      <c r="D235" s="295"/>
      <c r="E235" s="296"/>
      <c r="F235" s="295"/>
      <c r="G235" s="95" t="str">
        <f>IF(Table1[[#This Row],[h_No. Invoice :]]="","",CONCATENATE("AM"," ",Table1[[#This Row],[h_No. Invoice :]]))</f>
        <v/>
      </c>
      <c r="H235" s="96" t="str">
        <f>CONCATENATE(UPPER(Table1[[#This Row],[h_Kode Sales :_1]])," ",Table1[[#This Row],[h_Kode Sales :_2]])</f>
        <v xml:space="preserve"> </v>
      </c>
      <c r="I235" s="95" t="str">
        <f>IF(Table1[[#This Row],[h_toko]]="","",INDEX(Table2[e],IF(Table1[[#This Row],[h_toko]]="","",MATCH(Table1[[#This Row],[h_toko]],Table2[a],0)),))</f>
        <v/>
      </c>
      <c r="M235" s="295"/>
      <c r="N235" s="294" t="str">
        <f>IF(Table1[[#This Row],[h_Item Description]]="","",INDEX([1]!db[NB PAJAK],MATCH(Table1[[#This Row],[h_Item Description]],[1]!db[kode],0)))</f>
        <v/>
      </c>
      <c r="P235" s="93"/>
      <c r="Q235" s="94"/>
      <c r="S235" s="297" t="str">
        <f>Table1[[#This Row],[h_hargasetelahdiskon]]</f>
        <v/>
      </c>
      <c r="V235" s="95" t="str">
        <f>IF(Table1[[#This Row],[Item Description]]="","",IF(Table1[[#This Row],[//]]="",V234,Table1[[#This Row],[//]]))</f>
        <v/>
      </c>
      <c r="W235" s="95" t="str">
        <f>IF(Table1[[#This Row],[h_id]]="","",COUNTIF(Table1[h_id],Table1[[#This Row],[h_id]]))</f>
        <v/>
      </c>
      <c r="X235" s="93" t="str">
        <f>IF(Table1[Item Description]="","",Table1[[#This Row],[Qty]]*Table1[[#This Row],[Unit Price]])</f>
        <v/>
      </c>
      <c r="Y235" s="93" t="str">
        <f>IF(Table1[Item Description]="","",Table1[[#This Row],[h_hargasebelumdiskon]]*Table1[[#This Row],[Disc 1]])</f>
        <v/>
      </c>
      <c r="Z235" s="93" t="str">
        <f>IF(Table1[Item Description]="","",Table1[[#This Row],[h_hargasebelumdiskon]]-Table1[[#This Row],[h_diskon]])</f>
        <v/>
      </c>
      <c r="AA235" s="93" t="str">
        <f>IF(Table1[//]="","",SUMIF(Table1[h_id],Table1[h_id],Table1[h_hargasetelahdiskon]))</f>
        <v/>
      </c>
      <c r="AB235" s="93"/>
      <c r="AC235" s="93" t="str">
        <f>Table1[[#This Row],[Item Description]]&amp;Table1[[#This Row],[Unit]]&amp;Table1[[#This Row],[Unit Price]]</f>
        <v/>
      </c>
    </row>
    <row r="236" spans="1:29" x14ac:dyDescent="0.25">
      <c r="A236" s="95" t="str">
        <f>IF(Table1[No. Invoice :]="","",ROW())</f>
        <v/>
      </c>
      <c r="B236" s="294" t="str">
        <f>IF(Table1[h_Kode Sales :_1]="","",B$1+COUNT(B$2:B235))</f>
        <v/>
      </c>
      <c r="D236" s="295"/>
      <c r="E236" s="296"/>
      <c r="F236" s="295"/>
      <c r="G236" s="95" t="str">
        <f>IF(Table1[[#This Row],[h_No. Invoice :]]="","",CONCATENATE("AM"," ",Table1[[#This Row],[h_No. Invoice :]]))</f>
        <v/>
      </c>
      <c r="H236" s="96" t="str">
        <f>CONCATENATE(UPPER(Table1[[#This Row],[h_Kode Sales :_1]])," ",Table1[[#This Row],[h_Kode Sales :_2]])</f>
        <v xml:space="preserve"> </v>
      </c>
      <c r="I236" s="95" t="str">
        <f>IF(Table1[[#This Row],[h_toko]]="","",INDEX(Table2[e],IF(Table1[[#This Row],[h_toko]]="","",MATCH(Table1[[#This Row],[h_toko]],Table2[a],0)),))</f>
        <v/>
      </c>
      <c r="M236" s="295"/>
      <c r="N236" s="294" t="str">
        <f>IF(Table1[[#This Row],[h_Item Description]]="","",INDEX([1]!db[NB PAJAK],MATCH(Table1[[#This Row],[h_Item Description]],[1]!db[kode],0)))</f>
        <v/>
      </c>
      <c r="P236" s="93"/>
      <c r="Q236" s="94"/>
      <c r="S236" s="297" t="str">
        <f>Table1[[#This Row],[h_hargasetelahdiskon]]</f>
        <v/>
      </c>
      <c r="V236" s="95" t="str">
        <f>IF(Table1[[#This Row],[Item Description]]="","",IF(Table1[[#This Row],[//]]="",V235,Table1[[#This Row],[//]]))</f>
        <v/>
      </c>
      <c r="W236" s="95" t="str">
        <f>IF(Table1[[#This Row],[h_id]]="","",COUNTIF(Table1[h_id],Table1[[#This Row],[h_id]]))</f>
        <v/>
      </c>
      <c r="X236" s="93" t="str">
        <f>IF(Table1[Item Description]="","",Table1[[#This Row],[Qty]]*Table1[[#This Row],[Unit Price]])</f>
        <v/>
      </c>
      <c r="Y236" s="93" t="str">
        <f>IF(Table1[Item Description]="","",Table1[[#This Row],[h_hargasebelumdiskon]]*Table1[[#This Row],[Disc 1]])</f>
        <v/>
      </c>
      <c r="Z236" s="93" t="str">
        <f>IF(Table1[Item Description]="","",Table1[[#This Row],[h_hargasebelumdiskon]]-Table1[[#This Row],[h_diskon]])</f>
        <v/>
      </c>
      <c r="AA236" s="93" t="str">
        <f>IF(Table1[//]="","",SUMIF(Table1[h_id],Table1[h_id],Table1[h_hargasetelahdiskon]))</f>
        <v/>
      </c>
      <c r="AB236" s="93"/>
      <c r="AC236" s="93" t="str">
        <f>Table1[[#This Row],[Item Description]]&amp;Table1[[#This Row],[Unit]]&amp;Table1[[#This Row],[Unit Price]]</f>
        <v/>
      </c>
    </row>
    <row r="237" spans="1:29" x14ac:dyDescent="0.25">
      <c r="A237" s="95" t="str">
        <f>IF(Table1[No. Invoice :]="","",ROW())</f>
        <v/>
      </c>
      <c r="B237" s="294" t="str">
        <f>IF(Table1[h_Kode Sales :_1]="","",B$1+COUNT(B$2:B236))</f>
        <v/>
      </c>
      <c r="D237" s="295"/>
      <c r="E237" s="296"/>
      <c r="F237" s="295"/>
      <c r="G237" s="95" t="str">
        <f>IF(Table1[[#This Row],[h_No. Invoice :]]="","",CONCATENATE("AM"," ",Table1[[#This Row],[h_No. Invoice :]]))</f>
        <v/>
      </c>
      <c r="H237" s="96" t="str">
        <f>CONCATENATE(UPPER(Table1[[#This Row],[h_Kode Sales :_1]])," ",Table1[[#This Row],[h_Kode Sales :_2]])</f>
        <v xml:space="preserve"> </v>
      </c>
      <c r="I237" s="95" t="str">
        <f>IF(Table1[[#This Row],[h_toko]]="","",INDEX(Table2[e],IF(Table1[[#This Row],[h_toko]]="","",MATCH(Table1[[#This Row],[h_toko]],Table2[a],0)),))</f>
        <v/>
      </c>
      <c r="M237" s="295"/>
      <c r="N237" s="294" t="str">
        <f>IF(Table1[[#This Row],[h_Item Description]]="","",INDEX([1]!db[NB PAJAK],MATCH(Table1[[#This Row],[h_Item Description]],[1]!db[kode],0)))</f>
        <v/>
      </c>
      <c r="P237" s="93"/>
      <c r="Q237" s="94"/>
      <c r="S237" s="297" t="str">
        <f>Table1[[#This Row],[h_hargasetelahdiskon]]</f>
        <v/>
      </c>
      <c r="V237" s="95" t="str">
        <f>IF(Table1[[#This Row],[Item Description]]="","",IF(Table1[[#This Row],[//]]="",V236,Table1[[#This Row],[//]]))</f>
        <v/>
      </c>
      <c r="W237" s="95" t="str">
        <f>IF(Table1[[#This Row],[h_id]]="","",COUNTIF(Table1[h_id],Table1[[#This Row],[h_id]]))</f>
        <v/>
      </c>
      <c r="X237" s="93" t="str">
        <f>IF(Table1[Item Description]="","",Table1[[#This Row],[Qty]]*Table1[[#This Row],[Unit Price]])</f>
        <v/>
      </c>
      <c r="Y237" s="93" t="str">
        <f>IF(Table1[Item Description]="","",Table1[[#This Row],[h_hargasebelumdiskon]]*Table1[[#This Row],[Disc 1]])</f>
        <v/>
      </c>
      <c r="Z237" s="93" t="str">
        <f>IF(Table1[Item Description]="","",Table1[[#This Row],[h_hargasebelumdiskon]]-Table1[[#This Row],[h_diskon]])</f>
        <v/>
      </c>
      <c r="AA237" s="93" t="str">
        <f>IF(Table1[//]="","",SUMIF(Table1[h_id],Table1[h_id],Table1[h_hargasetelahdiskon]))</f>
        <v/>
      </c>
      <c r="AB237" s="93"/>
      <c r="AC237" s="93" t="str">
        <f>Table1[[#This Row],[Item Description]]&amp;Table1[[#This Row],[Unit]]&amp;Table1[[#This Row],[Unit Price]]</f>
        <v/>
      </c>
    </row>
    <row r="238" spans="1:29" x14ac:dyDescent="0.25">
      <c r="A238" s="95" t="str">
        <f>IF(Table1[No. Invoice :]="","",ROW())</f>
        <v/>
      </c>
      <c r="B238" s="294" t="str">
        <f>IF(Table1[h_Kode Sales :_1]="","",B$1+COUNT(B$2:B237))</f>
        <v/>
      </c>
      <c r="D238" s="295"/>
      <c r="E238" s="296"/>
      <c r="F238" s="295"/>
      <c r="G238" s="95" t="str">
        <f>IF(Table1[[#This Row],[h_No. Invoice :]]="","",CONCATENATE("AM"," ",Table1[[#This Row],[h_No. Invoice :]]))</f>
        <v/>
      </c>
      <c r="H238" s="96" t="str">
        <f>CONCATENATE(UPPER(Table1[[#This Row],[h_Kode Sales :_1]])," ",Table1[[#This Row],[h_Kode Sales :_2]])</f>
        <v xml:space="preserve"> </v>
      </c>
      <c r="I238" s="95" t="str">
        <f>IF(Table1[[#This Row],[h_toko]]="","",INDEX(Table2[e],IF(Table1[[#This Row],[h_toko]]="","",MATCH(Table1[[#This Row],[h_toko]],Table2[a],0)),))</f>
        <v/>
      </c>
      <c r="M238" s="295"/>
      <c r="N238" s="294" t="str">
        <f>IF(Table1[[#This Row],[h_Item Description]]="","",INDEX([1]!db[NB PAJAK],MATCH(Table1[[#This Row],[h_Item Description]],[1]!db[kode],0)))</f>
        <v/>
      </c>
      <c r="P238" s="93"/>
      <c r="Q238" s="94"/>
      <c r="S238" s="297" t="str">
        <f>Table1[[#This Row],[h_hargasetelahdiskon]]</f>
        <v/>
      </c>
      <c r="V238" s="95" t="str">
        <f>IF(Table1[[#This Row],[Item Description]]="","",IF(Table1[[#This Row],[//]]="",V237,Table1[[#This Row],[//]]))</f>
        <v/>
      </c>
      <c r="W238" s="95" t="str">
        <f>IF(Table1[[#This Row],[h_id]]="","",COUNTIF(Table1[h_id],Table1[[#This Row],[h_id]]))</f>
        <v/>
      </c>
      <c r="X238" s="93" t="str">
        <f>IF(Table1[Item Description]="","",Table1[[#This Row],[Qty]]*Table1[[#This Row],[Unit Price]])</f>
        <v/>
      </c>
      <c r="Y238" s="93" t="str">
        <f>IF(Table1[Item Description]="","",Table1[[#This Row],[h_hargasebelumdiskon]]*Table1[[#This Row],[Disc 1]])</f>
        <v/>
      </c>
      <c r="Z238" s="93" t="str">
        <f>IF(Table1[Item Description]="","",Table1[[#This Row],[h_hargasebelumdiskon]]-Table1[[#This Row],[h_diskon]])</f>
        <v/>
      </c>
      <c r="AA238" s="93" t="str">
        <f>IF(Table1[//]="","",SUMIF(Table1[h_id],Table1[h_id],Table1[h_hargasetelahdiskon]))</f>
        <v/>
      </c>
      <c r="AB238" s="93"/>
      <c r="AC238" s="93" t="str">
        <f>Table1[[#This Row],[Item Description]]&amp;Table1[[#This Row],[Unit]]&amp;Table1[[#This Row],[Unit Price]]</f>
        <v/>
      </c>
    </row>
    <row r="239" spans="1:29" x14ac:dyDescent="0.25">
      <c r="A239" s="95" t="str">
        <f>IF(Table1[No. Invoice :]="","",ROW())</f>
        <v/>
      </c>
      <c r="B239" s="294" t="str">
        <f>IF(Table1[h_Kode Sales :_1]="","",B$1+COUNT(B$2:B238))</f>
        <v/>
      </c>
      <c r="D239" s="295"/>
      <c r="E239" s="296"/>
      <c r="F239" s="295"/>
      <c r="G239" s="95" t="str">
        <f>IF(Table1[[#This Row],[h_No. Invoice :]]="","",CONCATENATE("AM"," ",Table1[[#This Row],[h_No. Invoice :]]))</f>
        <v/>
      </c>
      <c r="H239" s="96" t="str">
        <f>CONCATENATE(UPPER(Table1[[#This Row],[h_Kode Sales :_1]])," ",Table1[[#This Row],[h_Kode Sales :_2]])</f>
        <v xml:space="preserve"> </v>
      </c>
      <c r="I239" s="95" t="str">
        <f>IF(Table1[[#This Row],[h_toko]]="","",INDEX(Table2[e],IF(Table1[[#This Row],[h_toko]]="","",MATCH(Table1[[#This Row],[h_toko]],Table2[a],0)),))</f>
        <v/>
      </c>
      <c r="M239" s="295"/>
      <c r="N239" s="294" t="str">
        <f>IF(Table1[[#This Row],[h_Item Description]]="","",INDEX([1]!db[NB PAJAK],MATCH(Table1[[#This Row],[h_Item Description]],[1]!db[kode],0)))</f>
        <v/>
      </c>
      <c r="P239" s="93"/>
      <c r="Q239" s="94"/>
      <c r="S239" s="297" t="str">
        <f>Table1[[#This Row],[h_hargasetelahdiskon]]</f>
        <v/>
      </c>
      <c r="V239" s="95" t="str">
        <f>IF(Table1[[#This Row],[Item Description]]="","",IF(Table1[[#This Row],[//]]="",V238,Table1[[#This Row],[//]]))</f>
        <v/>
      </c>
      <c r="W239" s="95" t="str">
        <f>IF(Table1[[#This Row],[h_id]]="","",COUNTIF(Table1[h_id],Table1[[#This Row],[h_id]]))</f>
        <v/>
      </c>
      <c r="X239" s="93" t="str">
        <f>IF(Table1[Item Description]="","",Table1[[#This Row],[Qty]]*Table1[[#This Row],[Unit Price]])</f>
        <v/>
      </c>
      <c r="Y239" s="93" t="str">
        <f>IF(Table1[Item Description]="","",Table1[[#This Row],[h_hargasebelumdiskon]]*Table1[[#This Row],[Disc 1]])</f>
        <v/>
      </c>
      <c r="Z239" s="93" t="str">
        <f>IF(Table1[Item Description]="","",Table1[[#This Row],[h_hargasebelumdiskon]]-Table1[[#This Row],[h_diskon]])</f>
        <v/>
      </c>
      <c r="AA239" s="93" t="str">
        <f>IF(Table1[//]="","",SUMIF(Table1[h_id],Table1[h_id],Table1[h_hargasetelahdiskon]))</f>
        <v/>
      </c>
      <c r="AB239" s="93"/>
      <c r="AC239" s="93" t="str">
        <f>Table1[[#This Row],[Item Description]]&amp;Table1[[#This Row],[Unit]]&amp;Table1[[#This Row],[Unit Price]]</f>
        <v/>
      </c>
    </row>
    <row r="240" spans="1:29" x14ac:dyDescent="0.25">
      <c r="A240" s="95" t="str">
        <f>IF(Table1[No. Invoice :]="","",ROW())</f>
        <v/>
      </c>
      <c r="B240" s="294" t="str">
        <f>IF(Table1[h_Kode Sales :_1]="","",B$1+COUNT(B$2:B239))</f>
        <v/>
      </c>
      <c r="D240" s="295"/>
      <c r="E240" s="296"/>
      <c r="F240" s="295"/>
      <c r="G240" s="95" t="str">
        <f>IF(Table1[[#This Row],[h_No. Invoice :]]="","",CONCATENATE("AM"," ",Table1[[#This Row],[h_No. Invoice :]]))</f>
        <v/>
      </c>
      <c r="H240" s="96" t="str">
        <f>CONCATENATE(UPPER(Table1[[#This Row],[h_Kode Sales :_1]])," ",Table1[[#This Row],[h_Kode Sales :_2]])</f>
        <v xml:space="preserve"> </v>
      </c>
      <c r="I240" s="95" t="str">
        <f>IF(Table1[[#This Row],[h_toko]]="","",INDEX(Table2[e],IF(Table1[[#This Row],[h_toko]]="","",MATCH(Table1[[#This Row],[h_toko]],Table2[a],0)),))</f>
        <v/>
      </c>
      <c r="M240" s="295"/>
      <c r="N240" s="294" t="str">
        <f>IF(Table1[[#This Row],[h_Item Description]]="","",INDEX([1]!db[NB PAJAK],MATCH(Table1[[#This Row],[h_Item Description]],[1]!db[kode],0)))</f>
        <v/>
      </c>
      <c r="P240" s="93"/>
      <c r="Q240" s="94"/>
      <c r="S240" s="297" t="str">
        <f>Table1[[#This Row],[h_hargasetelahdiskon]]</f>
        <v/>
      </c>
      <c r="V240" s="95" t="str">
        <f>IF(Table1[[#This Row],[Item Description]]="","",IF(Table1[[#This Row],[//]]="",V239,Table1[[#This Row],[//]]))</f>
        <v/>
      </c>
      <c r="W240" s="95" t="str">
        <f>IF(Table1[[#This Row],[h_id]]="","",COUNTIF(Table1[h_id],Table1[[#This Row],[h_id]]))</f>
        <v/>
      </c>
      <c r="X240" s="93" t="str">
        <f>IF(Table1[Item Description]="","",Table1[[#This Row],[Qty]]*Table1[[#This Row],[Unit Price]])</f>
        <v/>
      </c>
      <c r="Y240" s="93" t="str">
        <f>IF(Table1[Item Description]="","",Table1[[#This Row],[h_hargasebelumdiskon]]*Table1[[#This Row],[Disc 1]])</f>
        <v/>
      </c>
      <c r="Z240" s="93" t="str">
        <f>IF(Table1[Item Description]="","",Table1[[#This Row],[h_hargasebelumdiskon]]-Table1[[#This Row],[h_diskon]])</f>
        <v/>
      </c>
      <c r="AA240" s="93" t="str">
        <f>IF(Table1[//]="","",SUMIF(Table1[h_id],Table1[h_id],Table1[h_hargasetelahdiskon]))</f>
        <v/>
      </c>
      <c r="AB240" s="93"/>
      <c r="AC240" s="93" t="str">
        <f>Table1[[#This Row],[Item Description]]&amp;Table1[[#This Row],[Unit]]&amp;Table1[[#This Row],[Unit Price]]</f>
        <v/>
      </c>
    </row>
    <row r="241" spans="1:29" x14ac:dyDescent="0.25">
      <c r="A241" s="95" t="str">
        <f>IF(Table1[No. Invoice :]="","",ROW())</f>
        <v/>
      </c>
      <c r="B241" s="294" t="str">
        <f>IF(Table1[h_Kode Sales :_1]="","",B$1+COUNT(B$2:B240))</f>
        <v/>
      </c>
      <c r="D241" s="295"/>
      <c r="E241" s="296"/>
      <c r="F241" s="295"/>
      <c r="G241" s="95" t="str">
        <f>IF(Table1[[#This Row],[h_No. Invoice :]]="","",CONCATENATE("AM"," ",Table1[[#This Row],[h_No. Invoice :]]))</f>
        <v/>
      </c>
      <c r="H241" s="96" t="str">
        <f>CONCATENATE(UPPER(Table1[[#This Row],[h_Kode Sales :_1]])," ",Table1[[#This Row],[h_Kode Sales :_2]])</f>
        <v xml:space="preserve"> </v>
      </c>
      <c r="I241" s="95" t="str">
        <f>IF(Table1[[#This Row],[h_toko]]="","",INDEX(Table2[e],IF(Table1[[#This Row],[h_toko]]="","",MATCH(Table1[[#This Row],[h_toko]],Table2[a],0)),))</f>
        <v/>
      </c>
      <c r="M241" s="295"/>
      <c r="N241" s="294" t="str">
        <f>IF(Table1[[#This Row],[h_Item Description]]="","",INDEX([1]!db[NB PAJAK],MATCH(Table1[[#This Row],[h_Item Description]],[1]!db[kode],0)))</f>
        <v/>
      </c>
      <c r="P241" s="93"/>
      <c r="Q241" s="94"/>
      <c r="S241" s="297" t="str">
        <f>Table1[[#This Row],[h_hargasetelahdiskon]]</f>
        <v/>
      </c>
      <c r="V241" s="95" t="str">
        <f>IF(Table1[[#This Row],[Item Description]]="","",IF(Table1[[#This Row],[//]]="",V240,Table1[[#This Row],[//]]))</f>
        <v/>
      </c>
      <c r="W241" s="95" t="str">
        <f>IF(Table1[[#This Row],[h_id]]="","",COUNTIF(Table1[h_id],Table1[[#This Row],[h_id]]))</f>
        <v/>
      </c>
      <c r="X241" s="93" t="str">
        <f>IF(Table1[Item Description]="","",Table1[[#This Row],[Qty]]*Table1[[#This Row],[Unit Price]])</f>
        <v/>
      </c>
      <c r="Y241" s="93" t="str">
        <f>IF(Table1[Item Description]="","",Table1[[#This Row],[h_hargasebelumdiskon]]*Table1[[#This Row],[Disc 1]])</f>
        <v/>
      </c>
      <c r="Z241" s="93" t="str">
        <f>IF(Table1[Item Description]="","",Table1[[#This Row],[h_hargasebelumdiskon]]-Table1[[#This Row],[h_diskon]])</f>
        <v/>
      </c>
      <c r="AA241" s="93" t="str">
        <f>IF(Table1[//]="","",SUMIF(Table1[h_id],Table1[h_id],Table1[h_hargasetelahdiskon]))</f>
        <v/>
      </c>
      <c r="AB241" s="93"/>
      <c r="AC241" s="93" t="str">
        <f>Table1[[#This Row],[Item Description]]&amp;Table1[[#This Row],[Unit]]&amp;Table1[[#This Row],[Unit Price]]</f>
        <v/>
      </c>
    </row>
    <row r="242" spans="1:29" x14ac:dyDescent="0.25">
      <c r="A242" s="95" t="str">
        <f>IF(Table1[No. Invoice :]="","",ROW())</f>
        <v/>
      </c>
      <c r="B242" s="294" t="str">
        <f>IF(Table1[h_Kode Sales :_1]="","",B$1+COUNT(B$2:B241))</f>
        <v/>
      </c>
      <c r="D242" s="295"/>
      <c r="E242" s="296"/>
      <c r="F242" s="295"/>
      <c r="G242" s="95" t="str">
        <f>IF(Table1[[#This Row],[h_No. Invoice :]]="","",CONCATENATE("AM"," ",Table1[[#This Row],[h_No. Invoice :]]))</f>
        <v/>
      </c>
      <c r="H242" s="96" t="str">
        <f>CONCATENATE(UPPER(Table1[[#This Row],[h_Kode Sales :_1]])," ",Table1[[#This Row],[h_Kode Sales :_2]])</f>
        <v xml:space="preserve"> </v>
      </c>
      <c r="I242" s="95" t="str">
        <f>IF(Table1[[#This Row],[h_toko]]="","",INDEX(Table2[e],IF(Table1[[#This Row],[h_toko]]="","",MATCH(Table1[[#This Row],[h_toko]],Table2[a],0)),))</f>
        <v/>
      </c>
      <c r="M242" s="295"/>
      <c r="N242" s="294" t="str">
        <f>IF(Table1[[#This Row],[h_Item Description]]="","",INDEX([1]!db[NB PAJAK],MATCH(Table1[[#This Row],[h_Item Description]],[1]!db[kode],0)))</f>
        <v/>
      </c>
      <c r="P242" s="93"/>
      <c r="Q242" s="94"/>
      <c r="S242" s="297" t="str">
        <f>Table1[[#This Row],[h_hargasetelahdiskon]]</f>
        <v/>
      </c>
      <c r="V242" s="95" t="str">
        <f>IF(Table1[[#This Row],[Item Description]]="","",IF(Table1[[#This Row],[//]]="",V241,Table1[[#This Row],[//]]))</f>
        <v/>
      </c>
      <c r="W242" s="95" t="str">
        <f>IF(Table1[[#This Row],[h_id]]="","",COUNTIF(Table1[h_id],Table1[[#This Row],[h_id]]))</f>
        <v/>
      </c>
      <c r="X242" s="93" t="str">
        <f>IF(Table1[Item Description]="","",Table1[[#This Row],[Qty]]*Table1[[#This Row],[Unit Price]])</f>
        <v/>
      </c>
      <c r="Y242" s="93" t="str">
        <f>IF(Table1[Item Description]="","",Table1[[#This Row],[h_hargasebelumdiskon]]*Table1[[#This Row],[Disc 1]])</f>
        <v/>
      </c>
      <c r="Z242" s="93" t="str">
        <f>IF(Table1[Item Description]="","",Table1[[#This Row],[h_hargasebelumdiskon]]-Table1[[#This Row],[h_diskon]])</f>
        <v/>
      </c>
      <c r="AA242" s="93" t="str">
        <f>IF(Table1[//]="","",SUMIF(Table1[h_id],Table1[h_id],Table1[h_hargasetelahdiskon]))</f>
        <v/>
      </c>
      <c r="AB242" s="93"/>
      <c r="AC242" s="93" t="str">
        <f>Table1[[#This Row],[Item Description]]&amp;Table1[[#This Row],[Unit]]&amp;Table1[[#This Row],[Unit Price]]</f>
        <v/>
      </c>
    </row>
    <row r="243" spans="1:29" x14ac:dyDescent="0.25">
      <c r="A243" s="95" t="str">
        <f>IF(Table1[No. Invoice :]="","",ROW())</f>
        <v/>
      </c>
      <c r="B243" s="294" t="str">
        <f>IF(Table1[h_Kode Sales :_1]="","",B$1+COUNT(B$2:B242))</f>
        <v/>
      </c>
      <c r="D243" s="295"/>
      <c r="E243" s="296"/>
      <c r="F243" s="295"/>
      <c r="G243" s="95" t="str">
        <f>IF(Table1[[#This Row],[h_No. Invoice :]]="","",CONCATENATE("AM"," ",Table1[[#This Row],[h_No. Invoice :]]))</f>
        <v/>
      </c>
      <c r="H243" s="96" t="str">
        <f>CONCATENATE(UPPER(Table1[[#This Row],[h_Kode Sales :_1]])," ",Table1[[#This Row],[h_Kode Sales :_2]])</f>
        <v xml:space="preserve"> </v>
      </c>
      <c r="I243" s="95" t="str">
        <f>IF(Table1[[#This Row],[h_toko]]="","",INDEX(Table2[e],IF(Table1[[#This Row],[h_toko]]="","",MATCH(Table1[[#This Row],[h_toko]],Table2[a],0)),))</f>
        <v/>
      </c>
      <c r="M243" s="295"/>
      <c r="N243" s="294" t="str">
        <f>IF(Table1[[#This Row],[h_Item Description]]="","",INDEX([1]!db[NB PAJAK],MATCH(Table1[[#This Row],[h_Item Description]],[1]!db[kode],0)))</f>
        <v/>
      </c>
      <c r="P243" s="93"/>
      <c r="Q243" s="94"/>
      <c r="S243" s="297" t="str">
        <f>Table1[[#This Row],[h_hargasetelahdiskon]]</f>
        <v/>
      </c>
      <c r="V243" s="95" t="str">
        <f>IF(Table1[[#This Row],[Item Description]]="","",IF(Table1[[#This Row],[//]]="",V242,Table1[[#This Row],[//]]))</f>
        <v/>
      </c>
      <c r="W243" s="95" t="str">
        <f>IF(Table1[[#This Row],[h_id]]="","",COUNTIF(Table1[h_id],Table1[[#This Row],[h_id]]))</f>
        <v/>
      </c>
      <c r="X243" s="93" t="str">
        <f>IF(Table1[Item Description]="","",Table1[[#This Row],[Qty]]*Table1[[#This Row],[Unit Price]])</f>
        <v/>
      </c>
      <c r="Y243" s="93" t="str">
        <f>IF(Table1[Item Description]="","",Table1[[#This Row],[h_hargasebelumdiskon]]*Table1[[#This Row],[Disc 1]])</f>
        <v/>
      </c>
      <c r="Z243" s="93" t="str">
        <f>IF(Table1[Item Description]="","",Table1[[#This Row],[h_hargasebelumdiskon]]-Table1[[#This Row],[h_diskon]])</f>
        <v/>
      </c>
      <c r="AA243" s="93" t="str">
        <f>IF(Table1[//]="","",SUMIF(Table1[h_id],Table1[h_id],Table1[h_hargasetelahdiskon]))</f>
        <v/>
      </c>
      <c r="AB243" s="93"/>
      <c r="AC243" s="93" t="str">
        <f>Table1[[#This Row],[Item Description]]&amp;Table1[[#This Row],[Unit]]&amp;Table1[[#This Row],[Unit Price]]</f>
        <v/>
      </c>
    </row>
    <row r="244" spans="1:29" x14ac:dyDescent="0.25">
      <c r="A244" s="95" t="str">
        <f>IF(Table1[No. Invoice :]="","",ROW())</f>
        <v/>
      </c>
      <c r="B244" s="294" t="str">
        <f>IF(Table1[h_Kode Sales :_1]="","",B$1+COUNT(B$2:B243))</f>
        <v/>
      </c>
      <c r="D244" s="295"/>
      <c r="E244" s="296"/>
      <c r="F244" s="295"/>
      <c r="G244" s="95" t="str">
        <f>IF(Table1[[#This Row],[h_No. Invoice :]]="","",CONCATENATE("AM"," ",Table1[[#This Row],[h_No. Invoice :]]))</f>
        <v/>
      </c>
      <c r="H244" s="96" t="str">
        <f>CONCATENATE(UPPER(Table1[[#This Row],[h_Kode Sales :_1]])," ",Table1[[#This Row],[h_Kode Sales :_2]])</f>
        <v xml:space="preserve"> </v>
      </c>
      <c r="I244" s="95" t="str">
        <f>IF(Table1[[#This Row],[h_toko]]="","",INDEX(Table2[e],IF(Table1[[#This Row],[h_toko]]="","",MATCH(Table1[[#This Row],[h_toko]],Table2[a],0)),))</f>
        <v/>
      </c>
      <c r="M244" s="295"/>
      <c r="N244" s="294" t="str">
        <f>IF(Table1[[#This Row],[h_Item Description]]="","",INDEX([1]!db[NB PAJAK],MATCH(Table1[[#This Row],[h_Item Description]],[1]!db[kode],0)))</f>
        <v/>
      </c>
      <c r="P244" s="93"/>
      <c r="Q244" s="94"/>
      <c r="S244" s="297" t="str">
        <f>Table1[[#This Row],[h_hargasetelahdiskon]]</f>
        <v/>
      </c>
      <c r="V244" s="95" t="str">
        <f>IF(Table1[[#This Row],[Item Description]]="","",IF(Table1[[#This Row],[//]]="",V243,Table1[[#This Row],[//]]))</f>
        <v/>
      </c>
      <c r="W244" s="95" t="str">
        <f>IF(Table1[[#This Row],[h_id]]="","",COUNTIF(Table1[h_id],Table1[[#This Row],[h_id]]))</f>
        <v/>
      </c>
      <c r="X244" s="93" t="str">
        <f>IF(Table1[Item Description]="","",Table1[[#This Row],[Qty]]*Table1[[#This Row],[Unit Price]])</f>
        <v/>
      </c>
      <c r="Y244" s="93" t="str">
        <f>IF(Table1[Item Description]="","",Table1[[#This Row],[h_hargasebelumdiskon]]*Table1[[#This Row],[Disc 1]])</f>
        <v/>
      </c>
      <c r="Z244" s="93" t="str">
        <f>IF(Table1[Item Description]="","",Table1[[#This Row],[h_hargasebelumdiskon]]-Table1[[#This Row],[h_diskon]])</f>
        <v/>
      </c>
      <c r="AA244" s="93" t="str">
        <f>IF(Table1[//]="","",SUMIF(Table1[h_id],Table1[h_id],Table1[h_hargasetelahdiskon]))</f>
        <v/>
      </c>
      <c r="AB244" s="93"/>
      <c r="AC244" s="93" t="str">
        <f>Table1[[#This Row],[Item Description]]&amp;Table1[[#This Row],[Unit]]&amp;Table1[[#This Row],[Unit Price]]</f>
        <v/>
      </c>
    </row>
    <row r="245" spans="1:29" x14ac:dyDescent="0.25">
      <c r="A245" s="95" t="str">
        <f>IF(Table1[No. Invoice :]="","",ROW())</f>
        <v/>
      </c>
      <c r="B245" s="294" t="str">
        <f>IF(Table1[h_Kode Sales :_1]="","",B$1+COUNT(B$2:B244))</f>
        <v/>
      </c>
      <c r="D245" s="295"/>
      <c r="E245" s="296"/>
      <c r="F245" s="295"/>
      <c r="G245" s="95" t="str">
        <f>IF(Table1[[#This Row],[h_No. Invoice :]]="","",CONCATENATE("AM"," ",Table1[[#This Row],[h_No. Invoice :]]))</f>
        <v/>
      </c>
      <c r="H245" s="96" t="str">
        <f>CONCATENATE(UPPER(Table1[[#This Row],[h_Kode Sales :_1]])," ",Table1[[#This Row],[h_Kode Sales :_2]])</f>
        <v xml:space="preserve"> </v>
      </c>
      <c r="I245" s="95" t="str">
        <f>IF(Table1[[#This Row],[h_toko]]="","",INDEX(Table2[e],IF(Table1[[#This Row],[h_toko]]="","",MATCH(Table1[[#This Row],[h_toko]],Table2[a],0)),))</f>
        <v/>
      </c>
      <c r="M245" s="295"/>
      <c r="N245" s="294" t="str">
        <f>IF(Table1[[#This Row],[h_Item Description]]="","",INDEX([1]!db[NB PAJAK],MATCH(Table1[[#This Row],[h_Item Description]],[1]!db[kode],0)))</f>
        <v/>
      </c>
      <c r="P245" s="93"/>
      <c r="Q245" s="94"/>
      <c r="S245" s="297" t="str">
        <f>Table1[[#This Row],[h_hargasetelahdiskon]]</f>
        <v/>
      </c>
      <c r="V245" s="95" t="str">
        <f>IF(Table1[[#This Row],[Item Description]]="","",IF(Table1[[#This Row],[//]]="",V244,Table1[[#This Row],[//]]))</f>
        <v/>
      </c>
      <c r="W245" s="95" t="str">
        <f>IF(Table1[[#This Row],[h_id]]="","",COUNTIF(Table1[h_id],Table1[[#This Row],[h_id]]))</f>
        <v/>
      </c>
      <c r="X245" s="93" t="str">
        <f>IF(Table1[Item Description]="","",Table1[[#This Row],[Qty]]*Table1[[#This Row],[Unit Price]])</f>
        <v/>
      </c>
      <c r="Y245" s="93" t="str">
        <f>IF(Table1[Item Description]="","",Table1[[#This Row],[h_hargasebelumdiskon]]*Table1[[#This Row],[Disc 1]])</f>
        <v/>
      </c>
      <c r="Z245" s="93" t="str">
        <f>IF(Table1[Item Description]="","",Table1[[#This Row],[h_hargasebelumdiskon]]-Table1[[#This Row],[h_diskon]])</f>
        <v/>
      </c>
      <c r="AA245" s="93" t="str">
        <f>IF(Table1[//]="","",SUMIF(Table1[h_id],Table1[h_id],Table1[h_hargasetelahdiskon]))</f>
        <v/>
      </c>
      <c r="AB245" s="93"/>
      <c r="AC245" s="93" t="str">
        <f>Table1[[#This Row],[Item Description]]&amp;Table1[[#This Row],[Unit]]&amp;Table1[[#This Row],[Unit Price]]</f>
        <v/>
      </c>
    </row>
    <row r="246" spans="1:29" x14ac:dyDescent="0.25">
      <c r="A246" s="95" t="str">
        <f>IF(Table1[No. Invoice :]="","",ROW())</f>
        <v/>
      </c>
      <c r="B246" s="294" t="str">
        <f>IF(Table1[h_Kode Sales :_1]="","",B$1+COUNT(B$2:B245))</f>
        <v/>
      </c>
      <c r="D246" s="295"/>
      <c r="E246" s="296"/>
      <c r="F246" s="295"/>
      <c r="G246" s="95" t="str">
        <f>IF(Table1[[#This Row],[h_No. Invoice :]]="","",CONCATENATE("AM"," ",Table1[[#This Row],[h_No. Invoice :]]))</f>
        <v/>
      </c>
      <c r="H246" s="96" t="str">
        <f>CONCATENATE(UPPER(Table1[[#This Row],[h_Kode Sales :_1]])," ",Table1[[#This Row],[h_Kode Sales :_2]])</f>
        <v xml:space="preserve"> </v>
      </c>
      <c r="I246" s="95" t="str">
        <f>IF(Table1[[#This Row],[h_toko]]="","",INDEX(Table2[e],IF(Table1[[#This Row],[h_toko]]="","",MATCH(Table1[[#This Row],[h_toko]],Table2[a],0)),))</f>
        <v/>
      </c>
      <c r="M246" s="295"/>
      <c r="N246" s="294" t="str">
        <f>IF(Table1[[#This Row],[h_Item Description]]="","",INDEX([1]!db[NB PAJAK],MATCH(Table1[[#This Row],[h_Item Description]],[1]!db[kode],0)))</f>
        <v/>
      </c>
      <c r="P246" s="93"/>
      <c r="Q246" s="94"/>
      <c r="S246" s="297" t="str">
        <f>Table1[[#This Row],[h_hargasetelahdiskon]]</f>
        <v/>
      </c>
      <c r="V246" s="95" t="str">
        <f>IF(Table1[[#This Row],[Item Description]]="","",IF(Table1[[#This Row],[//]]="",V245,Table1[[#This Row],[//]]))</f>
        <v/>
      </c>
      <c r="W246" s="95" t="str">
        <f>IF(Table1[[#This Row],[h_id]]="","",COUNTIF(Table1[h_id],Table1[[#This Row],[h_id]]))</f>
        <v/>
      </c>
      <c r="X246" s="93" t="str">
        <f>IF(Table1[Item Description]="","",Table1[[#This Row],[Qty]]*Table1[[#This Row],[Unit Price]])</f>
        <v/>
      </c>
      <c r="Y246" s="93" t="str">
        <f>IF(Table1[Item Description]="","",Table1[[#This Row],[h_hargasebelumdiskon]]*Table1[[#This Row],[Disc 1]])</f>
        <v/>
      </c>
      <c r="Z246" s="93" t="str">
        <f>IF(Table1[Item Description]="","",Table1[[#This Row],[h_hargasebelumdiskon]]-Table1[[#This Row],[h_diskon]])</f>
        <v/>
      </c>
      <c r="AA246" s="93" t="str">
        <f>IF(Table1[//]="","",SUMIF(Table1[h_id],Table1[h_id],Table1[h_hargasetelahdiskon]))</f>
        <v/>
      </c>
      <c r="AB246" s="93"/>
      <c r="AC246" s="93" t="str">
        <f>Table1[[#This Row],[Item Description]]&amp;Table1[[#This Row],[Unit]]&amp;Table1[[#This Row],[Unit Price]]</f>
        <v/>
      </c>
    </row>
    <row r="247" spans="1:29" x14ac:dyDescent="0.25">
      <c r="A247" s="95" t="str">
        <f>IF(Table1[No. Invoice :]="","",ROW())</f>
        <v/>
      </c>
      <c r="B247" s="294" t="str">
        <f>IF(Table1[h_Kode Sales :_1]="","",B$1+COUNT(B$2:B246))</f>
        <v/>
      </c>
      <c r="D247" s="295"/>
      <c r="E247" s="296"/>
      <c r="F247" s="295"/>
      <c r="G247" s="95" t="str">
        <f>IF(Table1[[#This Row],[h_No. Invoice :]]="","",CONCATENATE("AM"," ",Table1[[#This Row],[h_No. Invoice :]]))</f>
        <v/>
      </c>
      <c r="H247" s="96" t="str">
        <f>CONCATENATE(UPPER(Table1[[#This Row],[h_Kode Sales :_1]])," ",Table1[[#This Row],[h_Kode Sales :_2]])</f>
        <v xml:space="preserve"> </v>
      </c>
      <c r="I247" s="95" t="str">
        <f>IF(Table1[[#This Row],[h_toko]]="","",INDEX(Table2[e],IF(Table1[[#This Row],[h_toko]]="","",MATCH(Table1[[#This Row],[h_toko]],Table2[a],0)),))</f>
        <v/>
      </c>
      <c r="M247" s="295"/>
      <c r="N247" s="294" t="str">
        <f>IF(Table1[[#This Row],[h_Item Description]]="","",INDEX([1]!db[NB PAJAK],MATCH(Table1[[#This Row],[h_Item Description]],[1]!db[kode],0)))</f>
        <v/>
      </c>
      <c r="P247" s="93"/>
      <c r="Q247" s="94"/>
      <c r="S247" s="297" t="str">
        <f>Table1[[#This Row],[h_hargasetelahdiskon]]</f>
        <v/>
      </c>
      <c r="V247" s="95" t="str">
        <f>IF(Table1[[#This Row],[Item Description]]="","",IF(Table1[[#This Row],[//]]="",V246,Table1[[#This Row],[//]]))</f>
        <v/>
      </c>
      <c r="W247" s="95" t="str">
        <f>IF(Table1[[#This Row],[h_id]]="","",COUNTIF(Table1[h_id],Table1[[#This Row],[h_id]]))</f>
        <v/>
      </c>
      <c r="X247" s="93" t="str">
        <f>IF(Table1[Item Description]="","",Table1[[#This Row],[Qty]]*Table1[[#This Row],[Unit Price]])</f>
        <v/>
      </c>
      <c r="Y247" s="93" t="str">
        <f>IF(Table1[Item Description]="","",Table1[[#This Row],[h_hargasebelumdiskon]]*Table1[[#This Row],[Disc 1]])</f>
        <v/>
      </c>
      <c r="Z247" s="93" t="str">
        <f>IF(Table1[Item Description]="","",Table1[[#This Row],[h_hargasebelumdiskon]]-Table1[[#This Row],[h_diskon]])</f>
        <v/>
      </c>
      <c r="AA247" s="93" t="str">
        <f>IF(Table1[//]="","",SUMIF(Table1[h_id],Table1[h_id],Table1[h_hargasetelahdiskon]))</f>
        <v/>
      </c>
      <c r="AB247" s="93"/>
      <c r="AC247" s="93" t="str">
        <f>Table1[[#This Row],[Item Description]]&amp;Table1[[#This Row],[Unit]]&amp;Table1[[#This Row],[Unit Price]]</f>
        <v/>
      </c>
    </row>
    <row r="248" spans="1:29" x14ac:dyDescent="0.25">
      <c r="A248" s="95" t="str">
        <f>IF(Table1[No. Invoice :]="","",ROW())</f>
        <v/>
      </c>
      <c r="B248" s="294" t="str">
        <f>IF(Table1[h_Kode Sales :_1]="","",B$1+COUNT(B$2:B247))</f>
        <v/>
      </c>
      <c r="D248" s="295"/>
      <c r="E248" s="296"/>
      <c r="F248" s="295"/>
      <c r="G248" s="95" t="str">
        <f>IF(Table1[[#This Row],[h_No. Invoice :]]="","",CONCATENATE("AM"," ",Table1[[#This Row],[h_No. Invoice :]]))</f>
        <v/>
      </c>
      <c r="H248" s="96" t="str">
        <f>CONCATENATE(UPPER(Table1[[#This Row],[h_Kode Sales :_1]])," ",Table1[[#This Row],[h_Kode Sales :_2]])</f>
        <v xml:space="preserve"> </v>
      </c>
      <c r="I248" s="95" t="str">
        <f>IF(Table1[[#This Row],[h_toko]]="","",INDEX(Table2[e],IF(Table1[[#This Row],[h_toko]]="","",MATCH(Table1[[#This Row],[h_toko]],Table2[a],0)),))</f>
        <v/>
      </c>
      <c r="M248" s="295"/>
      <c r="N248" s="294" t="str">
        <f>IF(Table1[[#This Row],[h_Item Description]]="","",INDEX([1]!db[NB PAJAK],MATCH(Table1[[#This Row],[h_Item Description]],[1]!db[kode],0)))</f>
        <v/>
      </c>
      <c r="P248" s="93"/>
      <c r="Q248" s="94"/>
      <c r="S248" s="297" t="str">
        <f>Table1[[#This Row],[h_hargasetelahdiskon]]</f>
        <v/>
      </c>
      <c r="V248" s="95" t="str">
        <f>IF(Table1[[#This Row],[Item Description]]="","",IF(Table1[[#This Row],[//]]="",V247,Table1[[#This Row],[//]]))</f>
        <v/>
      </c>
      <c r="W248" s="95" t="str">
        <f>IF(Table1[[#This Row],[h_id]]="","",COUNTIF(Table1[h_id],Table1[[#This Row],[h_id]]))</f>
        <v/>
      </c>
      <c r="X248" s="93" t="str">
        <f>IF(Table1[Item Description]="","",Table1[[#This Row],[Qty]]*Table1[[#This Row],[Unit Price]])</f>
        <v/>
      </c>
      <c r="Y248" s="93" t="str">
        <f>IF(Table1[Item Description]="","",Table1[[#This Row],[h_hargasebelumdiskon]]*Table1[[#This Row],[Disc 1]])</f>
        <v/>
      </c>
      <c r="Z248" s="93" t="str">
        <f>IF(Table1[Item Description]="","",Table1[[#This Row],[h_hargasebelumdiskon]]-Table1[[#This Row],[h_diskon]])</f>
        <v/>
      </c>
      <c r="AA248" s="93" t="str">
        <f>IF(Table1[//]="","",SUMIF(Table1[h_id],Table1[h_id],Table1[h_hargasetelahdiskon]))</f>
        <v/>
      </c>
      <c r="AB248" s="93"/>
      <c r="AC248" s="93" t="str">
        <f>Table1[[#This Row],[Item Description]]&amp;Table1[[#This Row],[Unit]]&amp;Table1[[#This Row],[Unit Price]]</f>
        <v/>
      </c>
    </row>
    <row r="249" spans="1:29" x14ac:dyDescent="0.25">
      <c r="A249" s="95" t="str">
        <f>IF(Table1[No. Invoice :]="","",ROW())</f>
        <v/>
      </c>
      <c r="B249" s="294" t="str">
        <f>IF(Table1[h_Kode Sales :_1]="","",B$1+COUNT(B$2:B248))</f>
        <v/>
      </c>
      <c r="D249" s="295"/>
      <c r="E249" s="296"/>
      <c r="F249" s="295"/>
      <c r="G249" s="95" t="str">
        <f>IF(Table1[[#This Row],[h_No. Invoice :]]="","",CONCATENATE("AM"," ",Table1[[#This Row],[h_No. Invoice :]]))</f>
        <v/>
      </c>
      <c r="H249" s="96" t="str">
        <f>CONCATENATE(UPPER(Table1[[#This Row],[h_Kode Sales :_1]])," ",Table1[[#This Row],[h_Kode Sales :_2]])</f>
        <v xml:space="preserve"> </v>
      </c>
      <c r="I249" s="95" t="str">
        <f>IF(Table1[[#This Row],[h_toko]]="","",INDEX(Table2[e],IF(Table1[[#This Row],[h_toko]]="","",MATCH(Table1[[#This Row],[h_toko]],Table2[a],0)),))</f>
        <v/>
      </c>
      <c r="M249" s="295"/>
      <c r="N249" s="294" t="str">
        <f>IF(Table1[[#This Row],[h_Item Description]]="","",INDEX([1]!db[NB PAJAK],MATCH(Table1[[#This Row],[h_Item Description]],[1]!db[kode],0)))</f>
        <v/>
      </c>
      <c r="P249" s="93"/>
      <c r="Q249" s="94"/>
      <c r="S249" s="297" t="str">
        <f>Table1[[#This Row],[h_hargasetelahdiskon]]</f>
        <v/>
      </c>
      <c r="V249" s="95" t="str">
        <f>IF(Table1[[#This Row],[Item Description]]="","",IF(Table1[[#This Row],[//]]="",V248,Table1[[#This Row],[//]]))</f>
        <v/>
      </c>
      <c r="W249" s="95" t="str">
        <f>IF(Table1[[#This Row],[h_id]]="","",COUNTIF(Table1[h_id],Table1[[#This Row],[h_id]]))</f>
        <v/>
      </c>
      <c r="X249" s="93" t="str">
        <f>IF(Table1[Item Description]="","",Table1[[#This Row],[Qty]]*Table1[[#This Row],[Unit Price]])</f>
        <v/>
      </c>
      <c r="Y249" s="93" t="str">
        <f>IF(Table1[Item Description]="","",Table1[[#This Row],[h_hargasebelumdiskon]]*Table1[[#This Row],[Disc 1]])</f>
        <v/>
      </c>
      <c r="Z249" s="93" t="str">
        <f>IF(Table1[Item Description]="","",Table1[[#This Row],[h_hargasebelumdiskon]]-Table1[[#This Row],[h_diskon]])</f>
        <v/>
      </c>
      <c r="AA249" s="93" t="str">
        <f>IF(Table1[//]="","",SUMIF(Table1[h_id],Table1[h_id],Table1[h_hargasetelahdiskon]))</f>
        <v/>
      </c>
      <c r="AB249" s="93"/>
      <c r="AC249" s="93" t="str">
        <f>Table1[[#This Row],[Item Description]]&amp;Table1[[#This Row],[Unit]]&amp;Table1[[#This Row],[Unit Price]]</f>
        <v/>
      </c>
    </row>
    <row r="250" spans="1:29" x14ac:dyDescent="0.25">
      <c r="A250" s="95" t="str">
        <f>IF(Table1[No. Invoice :]="","",ROW())</f>
        <v/>
      </c>
      <c r="B250" s="294" t="str">
        <f>IF(Table1[h_Kode Sales :_1]="","",B$1+COUNT(B$2:B249))</f>
        <v/>
      </c>
      <c r="D250" s="295"/>
      <c r="E250" s="296"/>
      <c r="F250" s="295"/>
      <c r="G250" s="95" t="str">
        <f>IF(Table1[[#This Row],[h_No. Invoice :]]="","",CONCATENATE("AM"," ",Table1[[#This Row],[h_No. Invoice :]]))</f>
        <v/>
      </c>
      <c r="H250" s="96" t="str">
        <f>CONCATENATE(UPPER(Table1[[#This Row],[h_Kode Sales :_1]])," ",Table1[[#This Row],[h_Kode Sales :_2]])</f>
        <v xml:space="preserve"> </v>
      </c>
      <c r="I250" s="95" t="str">
        <f>IF(Table1[[#This Row],[h_toko]]="","",INDEX(Table2[e],IF(Table1[[#This Row],[h_toko]]="","",MATCH(Table1[[#This Row],[h_toko]],Table2[a],0)),))</f>
        <v/>
      </c>
      <c r="M250" s="295"/>
      <c r="N250" s="294" t="str">
        <f>IF(Table1[[#This Row],[h_Item Description]]="","",INDEX([1]!db[NB PAJAK],MATCH(Table1[[#This Row],[h_Item Description]],[1]!db[kode],0)))</f>
        <v/>
      </c>
      <c r="P250" s="93"/>
      <c r="Q250" s="94"/>
      <c r="S250" s="297" t="str">
        <f>Table1[[#This Row],[h_hargasetelahdiskon]]</f>
        <v/>
      </c>
      <c r="V250" s="95" t="str">
        <f>IF(Table1[[#This Row],[Item Description]]="","",IF(Table1[[#This Row],[//]]="",V249,Table1[[#This Row],[//]]))</f>
        <v/>
      </c>
      <c r="W250" s="95" t="str">
        <f>IF(Table1[[#This Row],[h_id]]="","",COUNTIF(Table1[h_id],Table1[[#This Row],[h_id]]))</f>
        <v/>
      </c>
      <c r="X250" s="93" t="str">
        <f>IF(Table1[Item Description]="","",Table1[[#This Row],[Qty]]*Table1[[#This Row],[Unit Price]])</f>
        <v/>
      </c>
      <c r="Y250" s="93" t="str">
        <f>IF(Table1[Item Description]="","",Table1[[#This Row],[h_hargasebelumdiskon]]*Table1[[#This Row],[Disc 1]])</f>
        <v/>
      </c>
      <c r="Z250" s="93" t="str">
        <f>IF(Table1[Item Description]="","",Table1[[#This Row],[h_hargasebelumdiskon]]-Table1[[#This Row],[h_diskon]])</f>
        <v/>
      </c>
      <c r="AA250" s="93" t="str">
        <f>IF(Table1[//]="","",SUMIF(Table1[h_id],Table1[h_id],Table1[h_hargasetelahdiskon]))</f>
        <v/>
      </c>
      <c r="AB250" s="93"/>
      <c r="AC250" s="93" t="str">
        <f>Table1[[#This Row],[Item Description]]&amp;Table1[[#This Row],[Unit]]&amp;Table1[[#This Row],[Unit Price]]</f>
        <v/>
      </c>
    </row>
    <row r="251" spans="1:29" x14ac:dyDescent="0.25">
      <c r="A251" s="95" t="str">
        <f>IF(Table1[No. Invoice :]="","",ROW())</f>
        <v/>
      </c>
      <c r="B251" s="294" t="str">
        <f>IF(Table1[h_Kode Sales :_1]="","",B$1+COUNT(B$2:B250))</f>
        <v/>
      </c>
      <c r="D251" s="295"/>
      <c r="E251" s="296"/>
      <c r="F251" s="295"/>
      <c r="G251" s="95" t="str">
        <f>IF(Table1[[#This Row],[h_No. Invoice :]]="","",CONCATENATE("AM"," ",Table1[[#This Row],[h_No. Invoice :]]))</f>
        <v/>
      </c>
      <c r="H251" s="96" t="str">
        <f>CONCATENATE(UPPER(Table1[[#This Row],[h_Kode Sales :_1]])," ",Table1[[#This Row],[h_Kode Sales :_2]])</f>
        <v xml:space="preserve"> </v>
      </c>
      <c r="I251" s="95" t="str">
        <f>IF(Table1[[#This Row],[h_toko]]="","",INDEX(Table2[e],IF(Table1[[#This Row],[h_toko]]="","",MATCH(Table1[[#This Row],[h_toko]],Table2[a],0)),))</f>
        <v/>
      </c>
      <c r="M251" s="295"/>
      <c r="N251" s="294" t="str">
        <f>IF(Table1[[#This Row],[h_Item Description]]="","",INDEX([1]!db[NB PAJAK],MATCH(Table1[[#This Row],[h_Item Description]],[1]!db[kode],0)))</f>
        <v/>
      </c>
      <c r="P251" s="93"/>
      <c r="Q251" s="94"/>
      <c r="S251" s="297" t="str">
        <f>Table1[[#This Row],[h_hargasetelahdiskon]]</f>
        <v/>
      </c>
      <c r="V251" s="95" t="str">
        <f>IF(Table1[[#This Row],[Item Description]]="","",IF(Table1[[#This Row],[//]]="",V250,Table1[[#This Row],[//]]))</f>
        <v/>
      </c>
      <c r="W251" s="95" t="str">
        <f>IF(Table1[[#This Row],[h_id]]="","",COUNTIF(Table1[h_id],Table1[[#This Row],[h_id]]))</f>
        <v/>
      </c>
      <c r="X251" s="93" t="str">
        <f>IF(Table1[Item Description]="","",Table1[[#This Row],[Qty]]*Table1[[#This Row],[Unit Price]])</f>
        <v/>
      </c>
      <c r="Y251" s="93" t="str">
        <f>IF(Table1[Item Description]="","",Table1[[#This Row],[h_hargasebelumdiskon]]*Table1[[#This Row],[Disc 1]])</f>
        <v/>
      </c>
      <c r="Z251" s="93" t="str">
        <f>IF(Table1[Item Description]="","",Table1[[#This Row],[h_hargasebelumdiskon]]-Table1[[#This Row],[h_diskon]])</f>
        <v/>
      </c>
      <c r="AA251" s="93" t="str">
        <f>IF(Table1[//]="","",SUMIF(Table1[h_id],Table1[h_id],Table1[h_hargasetelahdiskon]))</f>
        <v/>
      </c>
      <c r="AB251" s="93"/>
      <c r="AC251" s="93" t="str">
        <f>Table1[[#This Row],[Item Description]]&amp;Table1[[#This Row],[Unit]]&amp;Table1[[#This Row],[Unit Price]]</f>
        <v/>
      </c>
    </row>
    <row r="252" spans="1:29" x14ac:dyDescent="0.25">
      <c r="A252" s="95" t="str">
        <f>IF(Table1[No. Invoice :]="","",ROW())</f>
        <v/>
      </c>
      <c r="B252" s="294" t="str">
        <f>IF(Table1[h_Kode Sales :_1]="","",B$1+COUNT(B$2:B251))</f>
        <v/>
      </c>
      <c r="D252" s="295"/>
      <c r="E252" s="296"/>
      <c r="F252" s="295"/>
      <c r="G252" s="95" t="str">
        <f>IF(Table1[[#This Row],[h_No. Invoice :]]="","",CONCATENATE("AM"," ",Table1[[#This Row],[h_No. Invoice :]]))</f>
        <v/>
      </c>
      <c r="H252" s="96" t="str">
        <f>CONCATENATE(UPPER(Table1[[#This Row],[h_Kode Sales :_1]])," ",Table1[[#This Row],[h_Kode Sales :_2]])</f>
        <v xml:space="preserve"> </v>
      </c>
      <c r="I252" s="95" t="str">
        <f>IF(Table1[[#This Row],[h_toko]]="","",INDEX(Table2[e],IF(Table1[[#This Row],[h_toko]]="","",MATCH(Table1[[#This Row],[h_toko]],Table2[a],0)),))</f>
        <v/>
      </c>
      <c r="M252" s="295"/>
      <c r="N252" s="294" t="str">
        <f>IF(Table1[[#This Row],[h_Item Description]]="","",INDEX([1]!db[NB PAJAK],MATCH(Table1[[#This Row],[h_Item Description]],[1]!db[kode],0)))</f>
        <v/>
      </c>
      <c r="P252" s="93"/>
      <c r="Q252" s="94"/>
      <c r="S252" s="297" t="str">
        <f>Table1[[#This Row],[h_hargasetelahdiskon]]</f>
        <v/>
      </c>
      <c r="V252" s="95" t="str">
        <f>IF(Table1[[#This Row],[Item Description]]="","",IF(Table1[[#This Row],[//]]="",V251,Table1[[#This Row],[//]]))</f>
        <v/>
      </c>
      <c r="W252" s="95" t="str">
        <f>IF(Table1[[#This Row],[h_id]]="","",COUNTIF(Table1[h_id],Table1[[#This Row],[h_id]]))</f>
        <v/>
      </c>
      <c r="X252" s="93" t="str">
        <f>IF(Table1[Item Description]="","",Table1[[#This Row],[Qty]]*Table1[[#This Row],[Unit Price]])</f>
        <v/>
      </c>
      <c r="Y252" s="93" t="str">
        <f>IF(Table1[Item Description]="","",Table1[[#This Row],[h_hargasebelumdiskon]]*Table1[[#This Row],[Disc 1]])</f>
        <v/>
      </c>
      <c r="Z252" s="93" t="str">
        <f>IF(Table1[Item Description]="","",Table1[[#This Row],[h_hargasebelumdiskon]]-Table1[[#This Row],[h_diskon]])</f>
        <v/>
      </c>
      <c r="AA252" s="93" t="str">
        <f>IF(Table1[//]="","",SUMIF(Table1[h_id],Table1[h_id],Table1[h_hargasetelahdiskon]))</f>
        <v/>
      </c>
      <c r="AB252" s="93"/>
      <c r="AC252" s="93" t="str">
        <f>Table1[[#This Row],[Item Description]]&amp;Table1[[#This Row],[Unit]]&amp;Table1[[#This Row],[Unit Price]]</f>
        <v/>
      </c>
    </row>
    <row r="253" spans="1:29" x14ac:dyDescent="0.25">
      <c r="A253" s="95" t="str">
        <f>IF(Table1[No. Invoice :]="","",ROW())</f>
        <v/>
      </c>
      <c r="B253" s="294" t="str">
        <f>IF(Table1[h_Kode Sales :_1]="","",B$1+COUNT(B$2:B252))</f>
        <v/>
      </c>
      <c r="D253" s="295"/>
      <c r="E253" s="296"/>
      <c r="F253" s="295"/>
      <c r="G253" s="95" t="str">
        <f>IF(Table1[[#This Row],[h_No. Invoice :]]="","",CONCATENATE("AM"," ",Table1[[#This Row],[h_No. Invoice :]]))</f>
        <v/>
      </c>
      <c r="H253" s="96" t="str">
        <f>CONCATENATE(UPPER(Table1[[#This Row],[h_Kode Sales :_1]])," ",Table1[[#This Row],[h_Kode Sales :_2]])</f>
        <v xml:space="preserve"> </v>
      </c>
      <c r="I253" s="95" t="str">
        <f>IF(Table1[[#This Row],[h_toko]]="","",INDEX(Table2[e],IF(Table1[[#This Row],[h_toko]]="","",MATCH(Table1[[#This Row],[h_toko]],Table2[a],0)),))</f>
        <v/>
      </c>
      <c r="M253" s="295"/>
      <c r="N253" s="294" t="str">
        <f>IF(Table1[[#This Row],[h_Item Description]]="","",INDEX([1]!db[NB PAJAK],MATCH(Table1[[#This Row],[h_Item Description]],[1]!db[kode],0)))</f>
        <v/>
      </c>
      <c r="P253" s="93"/>
      <c r="Q253" s="94"/>
      <c r="S253" s="297" t="str">
        <f>Table1[[#This Row],[h_hargasetelahdiskon]]</f>
        <v/>
      </c>
      <c r="V253" s="95" t="str">
        <f>IF(Table1[[#This Row],[Item Description]]="","",IF(Table1[[#This Row],[//]]="",V252,Table1[[#This Row],[//]]))</f>
        <v/>
      </c>
      <c r="W253" s="95" t="str">
        <f>IF(Table1[[#This Row],[h_id]]="","",COUNTIF(Table1[h_id],Table1[[#This Row],[h_id]]))</f>
        <v/>
      </c>
      <c r="X253" s="93" t="str">
        <f>IF(Table1[Item Description]="","",Table1[[#This Row],[Qty]]*Table1[[#This Row],[Unit Price]])</f>
        <v/>
      </c>
      <c r="Y253" s="93" t="str">
        <f>IF(Table1[Item Description]="","",Table1[[#This Row],[h_hargasebelumdiskon]]*Table1[[#This Row],[Disc 1]])</f>
        <v/>
      </c>
      <c r="Z253" s="93" t="str">
        <f>IF(Table1[Item Description]="","",Table1[[#This Row],[h_hargasebelumdiskon]]-Table1[[#This Row],[h_diskon]])</f>
        <v/>
      </c>
      <c r="AA253" s="93" t="str">
        <f>IF(Table1[//]="","",SUMIF(Table1[h_id],Table1[h_id],Table1[h_hargasetelahdiskon]))</f>
        <v/>
      </c>
      <c r="AB253" s="93"/>
      <c r="AC253" s="93" t="str">
        <f>Table1[[#This Row],[Item Description]]&amp;Table1[[#This Row],[Unit]]&amp;Table1[[#This Row],[Unit Price]]</f>
        <v/>
      </c>
    </row>
    <row r="254" spans="1:29" x14ac:dyDescent="0.25">
      <c r="A254" s="95" t="str">
        <f>IF(Table1[No. Invoice :]="","",ROW())</f>
        <v/>
      </c>
      <c r="B254" s="294" t="str">
        <f>IF(Table1[h_Kode Sales :_1]="","",B$1+COUNT(B$2:B253))</f>
        <v/>
      </c>
      <c r="D254" s="295"/>
      <c r="E254" s="296"/>
      <c r="F254" s="295"/>
      <c r="G254" s="95" t="str">
        <f>IF(Table1[[#This Row],[h_No. Invoice :]]="","",CONCATENATE("AM"," ",Table1[[#This Row],[h_No. Invoice :]]))</f>
        <v/>
      </c>
      <c r="H254" s="96" t="str">
        <f>CONCATENATE(UPPER(Table1[[#This Row],[h_Kode Sales :_1]])," ",Table1[[#This Row],[h_Kode Sales :_2]])</f>
        <v xml:space="preserve"> </v>
      </c>
      <c r="I254" s="95" t="str">
        <f>IF(Table1[[#This Row],[h_toko]]="","",INDEX(Table2[e],IF(Table1[[#This Row],[h_toko]]="","",MATCH(Table1[[#This Row],[h_toko]],Table2[a],0)),))</f>
        <v/>
      </c>
      <c r="M254" s="295"/>
      <c r="N254" s="294" t="str">
        <f>IF(Table1[[#This Row],[h_Item Description]]="","",INDEX([1]!db[NB PAJAK],MATCH(Table1[[#This Row],[h_Item Description]],[1]!db[kode],0)))</f>
        <v/>
      </c>
      <c r="P254" s="93"/>
      <c r="Q254" s="94"/>
      <c r="S254" s="297" t="str">
        <f>Table1[[#This Row],[h_hargasetelahdiskon]]</f>
        <v/>
      </c>
      <c r="V254" s="95" t="str">
        <f>IF(Table1[[#This Row],[Item Description]]="","",IF(Table1[[#This Row],[//]]="",V253,Table1[[#This Row],[//]]))</f>
        <v/>
      </c>
      <c r="W254" s="95" t="str">
        <f>IF(Table1[[#This Row],[h_id]]="","",COUNTIF(Table1[h_id],Table1[[#This Row],[h_id]]))</f>
        <v/>
      </c>
      <c r="X254" s="93" t="str">
        <f>IF(Table1[Item Description]="","",Table1[[#This Row],[Qty]]*Table1[[#This Row],[Unit Price]])</f>
        <v/>
      </c>
      <c r="Y254" s="93" t="str">
        <f>IF(Table1[Item Description]="","",Table1[[#This Row],[h_hargasebelumdiskon]]*Table1[[#This Row],[Disc 1]])</f>
        <v/>
      </c>
      <c r="Z254" s="93" t="str">
        <f>IF(Table1[Item Description]="","",Table1[[#This Row],[h_hargasebelumdiskon]]-Table1[[#This Row],[h_diskon]])</f>
        <v/>
      </c>
      <c r="AA254" s="93" t="str">
        <f>IF(Table1[//]="","",SUMIF(Table1[h_id],Table1[h_id],Table1[h_hargasetelahdiskon]))</f>
        <v/>
      </c>
      <c r="AB254" s="93"/>
      <c r="AC254" s="93" t="str">
        <f>Table1[[#This Row],[Item Description]]&amp;Table1[[#This Row],[Unit]]&amp;Table1[[#This Row],[Unit Price]]</f>
        <v/>
      </c>
    </row>
    <row r="255" spans="1:29" x14ac:dyDescent="0.25">
      <c r="A255" s="95" t="str">
        <f>IF(Table1[No. Invoice :]="","",ROW())</f>
        <v/>
      </c>
      <c r="B255" s="294" t="str">
        <f>IF(Table1[h_Kode Sales :_1]="","",B$1+COUNT(B$2:B254))</f>
        <v/>
      </c>
      <c r="D255" s="295"/>
      <c r="E255" s="296"/>
      <c r="F255" s="295"/>
      <c r="G255" s="95" t="str">
        <f>IF(Table1[[#This Row],[h_No. Invoice :]]="","",CONCATENATE("AM"," ",Table1[[#This Row],[h_No. Invoice :]]))</f>
        <v/>
      </c>
      <c r="H255" s="96" t="str">
        <f>CONCATENATE(UPPER(Table1[[#This Row],[h_Kode Sales :_1]])," ",Table1[[#This Row],[h_Kode Sales :_2]])</f>
        <v xml:space="preserve"> </v>
      </c>
      <c r="I255" s="95" t="str">
        <f>IF(Table1[[#This Row],[h_toko]]="","",INDEX(Table2[e],IF(Table1[[#This Row],[h_toko]]="","",MATCH(Table1[[#This Row],[h_toko]],Table2[a],0)),))</f>
        <v/>
      </c>
      <c r="M255" s="295"/>
      <c r="N255" s="294" t="str">
        <f>IF(Table1[[#This Row],[h_Item Description]]="","",INDEX([1]!db[NB PAJAK],MATCH(Table1[[#This Row],[h_Item Description]],[1]!db[kode],0)))</f>
        <v/>
      </c>
      <c r="P255" s="93"/>
      <c r="Q255" s="94"/>
      <c r="S255" s="297" t="str">
        <f>Table1[[#This Row],[h_hargasetelahdiskon]]</f>
        <v/>
      </c>
      <c r="V255" s="95" t="str">
        <f>IF(Table1[[#This Row],[Item Description]]="","",IF(Table1[[#This Row],[//]]="",V254,Table1[[#This Row],[//]]))</f>
        <v/>
      </c>
      <c r="W255" s="95" t="str">
        <f>IF(Table1[[#This Row],[h_id]]="","",COUNTIF(Table1[h_id],Table1[[#This Row],[h_id]]))</f>
        <v/>
      </c>
      <c r="X255" s="93" t="str">
        <f>IF(Table1[Item Description]="","",Table1[[#This Row],[Qty]]*Table1[[#This Row],[Unit Price]])</f>
        <v/>
      </c>
      <c r="Y255" s="93" t="str">
        <f>IF(Table1[Item Description]="","",Table1[[#This Row],[h_hargasebelumdiskon]]*Table1[[#This Row],[Disc 1]])</f>
        <v/>
      </c>
      <c r="Z255" s="93" t="str">
        <f>IF(Table1[Item Description]="","",Table1[[#This Row],[h_hargasebelumdiskon]]-Table1[[#This Row],[h_diskon]])</f>
        <v/>
      </c>
      <c r="AA255" s="93" t="str">
        <f>IF(Table1[//]="","",SUMIF(Table1[h_id],Table1[h_id],Table1[h_hargasetelahdiskon]))</f>
        <v/>
      </c>
      <c r="AB255" s="93"/>
      <c r="AC255" s="93" t="str">
        <f>Table1[[#This Row],[Item Description]]&amp;Table1[[#This Row],[Unit]]&amp;Table1[[#This Row],[Unit Price]]</f>
        <v/>
      </c>
    </row>
    <row r="256" spans="1:29" x14ac:dyDescent="0.25">
      <c r="A256" s="95" t="str">
        <f>IF(Table1[No. Invoice :]="","",ROW())</f>
        <v/>
      </c>
      <c r="B256" s="294" t="str">
        <f>IF(Table1[h_Kode Sales :_1]="","",B$1+COUNT(B$2:B255))</f>
        <v/>
      </c>
      <c r="D256" s="295"/>
      <c r="E256" s="296"/>
      <c r="F256" s="295"/>
      <c r="G256" s="95" t="str">
        <f>IF(Table1[[#This Row],[h_No. Invoice :]]="","",CONCATENATE("AM"," ",Table1[[#This Row],[h_No. Invoice :]]))</f>
        <v/>
      </c>
      <c r="H256" s="96" t="str">
        <f>CONCATENATE(UPPER(Table1[[#This Row],[h_Kode Sales :_1]])," ",Table1[[#This Row],[h_Kode Sales :_2]])</f>
        <v xml:space="preserve"> </v>
      </c>
      <c r="I256" s="95" t="str">
        <f>IF(Table1[[#This Row],[h_toko]]="","",INDEX(Table2[e],IF(Table1[[#This Row],[h_toko]]="","",MATCH(Table1[[#This Row],[h_toko]],Table2[a],0)),))</f>
        <v/>
      </c>
      <c r="M256" s="295"/>
      <c r="N256" s="294" t="str">
        <f>IF(Table1[[#This Row],[h_Item Description]]="","",INDEX([1]!db[NB PAJAK],MATCH(Table1[[#This Row],[h_Item Description]],[1]!db[kode],0)))</f>
        <v/>
      </c>
      <c r="P256" s="93"/>
      <c r="Q256" s="94"/>
      <c r="S256" s="297" t="str">
        <f>Table1[[#This Row],[h_hargasetelahdiskon]]</f>
        <v/>
      </c>
      <c r="V256" s="95" t="str">
        <f>IF(Table1[[#This Row],[Item Description]]="","",IF(Table1[[#This Row],[//]]="",V255,Table1[[#This Row],[//]]))</f>
        <v/>
      </c>
      <c r="W256" s="95" t="str">
        <f>IF(Table1[[#This Row],[h_id]]="","",COUNTIF(Table1[h_id],Table1[[#This Row],[h_id]]))</f>
        <v/>
      </c>
      <c r="X256" s="93" t="str">
        <f>IF(Table1[Item Description]="","",Table1[[#This Row],[Qty]]*Table1[[#This Row],[Unit Price]])</f>
        <v/>
      </c>
      <c r="Y256" s="93" t="str">
        <f>IF(Table1[Item Description]="","",Table1[[#This Row],[h_hargasebelumdiskon]]*Table1[[#This Row],[Disc 1]])</f>
        <v/>
      </c>
      <c r="Z256" s="93" t="str">
        <f>IF(Table1[Item Description]="","",Table1[[#This Row],[h_hargasebelumdiskon]]-Table1[[#This Row],[h_diskon]])</f>
        <v/>
      </c>
      <c r="AA256" s="93" t="str">
        <f>IF(Table1[//]="","",SUMIF(Table1[h_id],Table1[h_id],Table1[h_hargasetelahdiskon]))</f>
        <v/>
      </c>
      <c r="AB256" s="93"/>
      <c r="AC256" s="93" t="str">
        <f>Table1[[#This Row],[Item Description]]&amp;Table1[[#This Row],[Unit]]&amp;Table1[[#This Row],[Unit Price]]</f>
        <v/>
      </c>
    </row>
    <row r="257" spans="1:29" x14ac:dyDescent="0.25">
      <c r="A257" s="95" t="str">
        <f>IF(Table1[No. Invoice :]="","",ROW())</f>
        <v/>
      </c>
      <c r="B257" s="294" t="str">
        <f>IF(Table1[h_Kode Sales :_1]="","",B$1+COUNT(B$2:B256))</f>
        <v/>
      </c>
      <c r="D257" s="295"/>
      <c r="E257" s="296"/>
      <c r="F257" s="295"/>
      <c r="G257" s="95" t="str">
        <f>IF(Table1[[#This Row],[h_No. Invoice :]]="","",CONCATENATE("AM"," ",Table1[[#This Row],[h_No. Invoice :]]))</f>
        <v/>
      </c>
      <c r="H257" s="96" t="str">
        <f>CONCATENATE(UPPER(Table1[[#This Row],[h_Kode Sales :_1]])," ",Table1[[#This Row],[h_Kode Sales :_2]])</f>
        <v xml:space="preserve"> </v>
      </c>
      <c r="I257" s="95" t="str">
        <f>IF(Table1[[#This Row],[h_toko]]="","",INDEX(Table2[e],IF(Table1[[#This Row],[h_toko]]="","",MATCH(Table1[[#This Row],[h_toko]],Table2[a],0)),))</f>
        <v/>
      </c>
      <c r="M257" s="295"/>
      <c r="N257" s="294" t="str">
        <f>IF(Table1[[#This Row],[h_Item Description]]="","",INDEX([1]!db[NB PAJAK],MATCH(Table1[[#This Row],[h_Item Description]],[1]!db[kode],0)))</f>
        <v/>
      </c>
      <c r="P257" s="93"/>
      <c r="Q257" s="94"/>
      <c r="S257" s="297" t="str">
        <f>Table1[[#This Row],[h_hargasetelahdiskon]]</f>
        <v/>
      </c>
      <c r="V257" s="95" t="str">
        <f>IF(Table1[[#This Row],[Item Description]]="","",IF(Table1[[#This Row],[//]]="",V256,Table1[[#This Row],[//]]))</f>
        <v/>
      </c>
      <c r="W257" s="95" t="str">
        <f>IF(Table1[[#This Row],[h_id]]="","",COUNTIF(Table1[h_id],Table1[[#This Row],[h_id]]))</f>
        <v/>
      </c>
      <c r="X257" s="93" t="str">
        <f>IF(Table1[Item Description]="","",Table1[[#This Row],[Qty]]*Table1[[#This Row],[Unit Price]])</f>
        <v/>
      </c>
      <c r="Y257" s="93" t="str">
        <f>IF(Table1[Item Description]="","",Table1[[#This Row],[h_hargasebelumdiskon]]*Table1[[#This Row],[Disc 1]])</f>
        <v/>
      </c>
      <c r="Z257" s="93" t="str">
        <f>IF(Table1[Item Description]="","",Table1[[#This Row],[h_hargasebelumdiskon]]-Table1[[#This Row],[h_diskon]])</f>
        <v/>
      </c>
      <c r="AA257" s="93" t="str">
        <f>IF(Table1[//]="","",SUMIF(Table1[h_id],Table1[h_id],Table1[h_hargasetelahdiskon]))</f>
        <v/>
      </c>
      <c r="AB257" s="93"/>
      <c r="AC257" s="93" t="str">
        <f>Table1[[#This Row],[Item Description]]&amp;Table1[[#This Row],[Unit]]&amp;Table1[[#This Row],[Unit Price]]</f>
        <v/>
      </c>
    </row>
    <row r="258" spans="1:29" x14ac:dyDescent="0.25">
      <c r="A258" s="95" t="str">
        <f>IF(Table1[No. Invoice :]="","",ROW())</f>
        <v/>
      </c>
      <c r="B258" s="294" t="str">
        <f>IF(Table1[h_Kode Sales :_1]="","",B$1+COUNT(B$2:B257))</f>
        <v/>
      </c>
      <c r="D258" s="295"/>
      <c r="E258" s="296"/>
      <c r="F258" s="295"/>
      <c r="G258" s="95" t="str">
        <f>IF(Table1[[#This Row],[h_No. Invoice :]]="","",CONCATENATE("AM"," ",Table1[[#This Row],[h_No. Invoice :]]))</f>
        <v/>
      </c>
      <c r="H258" s="96" t="str">
        <f>CONCATENATE(UPPER(Table1[[#This Row],[h_Kode Sales :_1]])," ",Table1[[#This Row],[h_Kode Sales :_2]])</f>
        <v xml:space="preserve"> </v>
      </c>
      <c r="I258" s="95" t="str">
        <f>IF(Table1[[#This Row],[h_toko]]="","",INDEX(Table2[e],IF(Table1[[#This Row],[h_toko]]="","",MATCH(Table1[[#This Row],[h_toko]],Table2[a],0)),))</f>
        <v/>
      </c>
      <c r="M258" s="295"/>
      <c r="N258" s="294" t="str">
        <f>IF(Table1[[#This Row],[h_Item Description]]="","",INDEX([1]!db[NB PAJAK],MATCH(Table1[[#This Row],[h_Item Description]],[1]!db[kode],0)))</f>
        <v/>
      </c>
      <c r="P258" s="93"/>
      <c r="Q258" s="94"/>
      <c r="S258" s="297" t="str">
        <f>Table1[[#This Row],[h_hargasetelahdiskon]]</f>
        <v/>
      </c>
      <c r="V258" s="95" t="str">
        <f>IF(Table1[[#This Row],[Item Description]]="","",IF(Table1[[#This Row],[//]]="",V257,Table1[[#This Row],[//]]))</f>
        <v/>
      </c>
      <c r="W258" s="95" t="str">
        <f>IF(Table1[[#This Row],[h_id]]="","",COUNTIF(Table1[h_id],Table1[[#This Row],[h_id]]))</f>
        <v/>
      </c>
      <c r="X258" s="93" t="str">
        <f>IF(Table1[Item Description]="","",Table1[[#This Row],[Qty]]*Table1[[#This Row],[Unit Price]])</f>
        <v/>
      </c>
      <c r="Y258" s="93" t="str">
        <f>IF(Table1[Item Description]="","",Table1[[#This Row],[h_hargasebelumdiskon]]*Table1[[#This Row],[Disc 1]])</f>
        <v/>
      </c>
      <c r="Z258" s="93" t="str">
        <f>IF(Table1[Item Description]="","",Table1[[#This Row],[h_hargasebelumdiskon]]-Table1[[#This Row],[h_diskon]])</f>
        <v/>
      </c>
      <c r="AA258" s="93" t="str">
        <f>IF(Table1[//]="","",SUMIF(Table1[h_id],Table1[h_id],Table1[h_hargasetelahdiskon]))</f>
        <v/>
      </c>
      <c r="AB258" s="93"/>
      <c r="AC258" s="93" t="str">
        <f>Table1[[#This Row],[Item Description]]&amp;Table1[[#This Row],[Unit]]&amp;Table1[[#This Row],[Unit Price]]</f>
        <v/>
      </c>
    </row>
    <row r="259" spans="1:29" x14ac:dyDescent="0.25">
      <c r="A259" s="95" t="str">
        <f>IF(Table1[No. Invoice :]="","",ROW())</f>
        <v/>
      </c>
      <c r="B259" s="294" t="str">
        <f>IF(Table1[h_Kode Sales :_1]="","",B$1+COUNT(B$2:B258))</f>
        <v/>
      </c>
      <c r="D259" s="295"/>
      <c r="E259" s="296"/>
      <c r="F259" s="295"/>
      <c r="G259" s="95" t="str">
        <f>IF(Table1[[#This Row],[h_No. Invoice :]]="","",CONCATENATE("AM"," ",Table1[[#This Row],[h_No. Invoice :]]))</f>
        <v/>
      </c>
      <c r="H259" s="96" t="str">
        <f>CONCATENATE(UPPER(Table1[[#This Row],[h_Kode Sales :_1]])," ",Table1[[#This Row],[h_Kode Sales :_2]])</f>
        <v xml:space="preserve"> </v>
      </c>
      <c r="I259" s="95" t="str">
        <f>IF(Table1[[#This Row],[h_toko]]="","",INDEX(Table2[e],IF(Table1[[#This Row],[h_toko]]="","",MATCH(Table1[[#This Row],[h_toko]],Table2[a],0)),))</f>
        <v/>
      </c>
      <c r="M259" s="295"/>
      <c r="N259" s="294" t="str">
        <f>IF(Table1[[#This Row],[h_Item Description]]="","",INDEX([1]!db[NB PAJAK],MATCH(Table1[[#This Row],[h_Item Description]],[1]!db[kode],0)))</f>
        <v/>
      </c>
      <c r="P259" s="93"/>
      <c r="Q259" s="94"/>
      <c r="S259" s="297" t="str">
        <f>Table1[[#This Row],[h_hargasetelahdiskon]]</f>
        <v/>
      </c>
      <c r="V259" s="95" t="str">
        <f>IF(Table1[[#This Row],[Item Description]]="","",IF(Table1[[#This Row],[//]]="",V258,Table1[[#This Row],[//]]))</f>
        <v/>
      </c>
      <c r="W259" s="95" t="str">
        <f>IF(Table1[[#This Row],[h_id]]="","",COUNTIF(Table1[h_id],Table1[[#This Row],[h_id]]))</f>
        <v/>
      </c>
      <c r="X259" s="93" t="str">
        <f>IF(Table1[Item Description]="","",Table1[[#This Row],[Qty]]*Table1[[#This Row],[Unit Price]])</f>
        <v/>
      </c>
      <c r="Y259" s="93" t="str">
        <f>IF(Table1[Item Description]="","",Table1[[#This Row],[h_hargasebelumdiskon]]*Table1[[#This Row],[Disc 1]])</f>
        <v/>
      </c>
      <c r="Z259" s="93" t="str">
        <f>IF(Table1[Item Description]="","",Table1[[#This Row],[h_hargasebelumdiskon]]-Table1[[#This Row],[h_diskon]])</f>
        <v/>
      </c>
      <c r="AA259" s="93" t="str">
        <f>IF(Table1[//]="","",SUMIF(Table1[h_id],Table1[h_id],Table1[h_hargasetelahdiskon]))</f>
        <v/>
      </c>
      <c r="AB259" s="93"/>
      <c r="AC259" s="93" t="str">
        <f>Table1[[#This Row],[Item Description]]&amp;Table1[[#This Row],[Unit]]&amp;Table1[[#This Row],[Unit Price]]</f>
        <v/>
      </c>
    </row>
    <row r="260" spans="1:29" x14ac:dyDescent="0.25">
      <c r="A260" s="95" t="str">
        <f>IF(Table1[No. Invoice :]="","",ROW())</f>
        <v/>
      </c>
      <c r="B260" s="294" t="str">
        <f>IF(Table1[h_Kode Sales :_1]="","",B$1+COUNT(B$2:B259))</f>
        <v/>
      </c>
      <c r="D260" s="295"/>
      <c r="E260" s="296"/>
      <c r="F260" s="295"/>
      <c r="G260" s="95" t="str">
        <f>IF(Table1[[#This Row],[h_No. Invoice :]]="","",CONCATENATE("AM"," ",Table1[[#This Row],[h_No. Invoice :]]))</f>
        <v/>
      </c>
      <c r="H260" s="96" t="str">
        <f>CONCATENATE(UPPER(Table1[[#This Row],[h_Kode Sales :_1]])," ",Table1[[#This Row],[h_Kode Sales :_2]])</f>
        <v xml:space="preserve"> </v>
      </c>
      <c r="I260" s="95" t="str">
        <f>IF(Table1[[#This Row],[h_toko]]="","",INDEX(Table2[e],IF(Table1[[#This Row],[h_toko]]="","",MATCH(Table1[[#This Row],[h_toko]],Table2[a],0)),))</f>
        <v/>
      </c>
      <c r="M260" s="295"/>
      <c r="N260" s="294" t="str">
        <f>IF(Table1[[#This Row],[h_Item Description]]="","",INDEX([1]!db[NB PAJAK],MATCH(Table1[[#This Row],[h_Item Description]],[1]!db[kode],0)))</f>
        <v/>
      </c>
      <c r="P260" s="93"/>
      <c r="Q260" s="94"/>
      <c r="S260" s="297" t="str">
        <f>Table1[[#This Row],[h_hargasetelahdiskon]]</f>
        <v/>
      </c>
      <c r="V260" s="95" t="str">
        <f>IF(Table1[[#This Row],[Item Description]]="","",IF(Table1[[#This Row],[//]]="",V259,Table1[[#This Row],[//]]))</f>
        <v/>
      </c>
      <c r="W260" s="95" t="str">
        <f>IF(Table1[[#This Row],[h_id]]="","",COUNTIF(Table1[h_id],Table1[[#This Row],[h_id]]))</f>
        <v/>
      </c>
      <c r="X260" s="93" t="str">
        <f>IF(Table1[Item Description]="","",Table1[[#This Row],[Qty]]*Table1[[#This Row],[Unit Price]])</f>
        <v/>
      </c>
      <c r="Y260" s="93" t="str">
        <f>IF(Table1[Item Description]="","",Table1[[#This Row],[h_hargasebelumdiskon]]*Table1[[#This Row],[Disc 1]])</f>
        <v/>
      </c>
      <c r="Z260" s="93" t="str">
        <f>IF(Table1[Item Description]="","",Table1[[#This Row],[h_hargasebelumdiskon]]-Table1[[#This Row],[h_diskon]])</f>
        <v/>
      </c>
      <c r="AA260" s="93" t="str">
        <f>IF(Table1[//]="","",SUMIF(Table1[h_id],Table1[h_id],Table1[h_hargasetelahdiskon]))</f>
        <v/>
      </c>
      <c r="AB260" s="93"/>
      <c r="AC260" s="93" t="str">
        <f>Table1[[#This Row],[Item Description]]&amp;Table1[[#This Row],[Unit]]&amp;Table1[[#This Row],[Unit Price]]</f>
        <v/>
      </c>
    </row>
    <row r="261" spans="1:29" x14ac:dyDescent="0.25">
      <c r="A261" s="95" t="str">
        <f>IF(Table1[No. Invoice :]="","",ROW())</f>
        <v/>
      </c>
      <c r="B261" s="294" t="str">
        <f>IF(Table1[h_Kode Sales :_1]="","",B$1+COUNT(B$2:B260))</f>
        <v/>
      </c>
      <c r="D261" s="295"/>
      <c r="E261" s="296"/>
      <c r="F261" s="295"/>
      <c r="G261" s="95" t="str">
        <f>IF(Table1[[#This Row],[h_No. Invoice :]]="","",CONCATENATE("AM"," ",Table1[[#This Row],[h_No. Invoice :]]))</f>
        <v/>
      </c>
      <c r="H261" s="96" t="str">
        <f>CONCATENATE(UPPER(Table1[[#This Row],[h_Kode Sales :_1]])," ",Table1[[#This Row],[h_Kode Sales :_2]])</f>
        <v xml:space="preserve"> </v>
      </c>
      <c r="I261" s="95" t="str">
        <f>IF(Table1[[#This Row],[h_toko]]="","",INDEX(Table2[e],IF(Table1[[#This Row],[h_toko]]="","",MATCH(Table1[[#This Row],[h_toko]],Table2[a],0)),))</f>
        <v/>
      </c>
      <c r="M261" s="295"/>
      <c r="N261" s="294" t="str">
        <f>IF(Table1[[#This Row],[h_Item Description]]="","",INDEX([1]!db[NB PAJAK],MATCH(Table1[[#This Row],[h_Item Description]],[1]!db[kode],0)))</f>
        <v/>
      </c>
      <c r="P261" s="93"/>
      <c r="Q261" s="94"/>
      <c r="S261" s="297" t="str">
        <f>Table1[[#This Row],[h_hargasetelahdiskon]]</f>
        <v/>
      </c>
      <c r="V261" s="95" t="str">
        <f>IF(Table1[[#This Row],[Item Description]]="","",IF(Table1[[#This Row],[//]]="",V260,Table1[[#This Row],[//]]))</f>
        <v/>
      </c>
      <c r="W261" s="95" t="str">
        <f>IF(Table1[[#This Row],[h_id]]="","",COUNTIF(Table1[h_id],Table1[[#This Row],[h_id]]))</f>
        <v/>
      </c>
      <c r="X261" s="93" t="str">
        <f>IF(Table1[Item Description]="","",Table1[[#This Row],[Qty]]*Table1[[#This Row],[Unit Price]])</f>
        <v/>
      </c>
      <c r="Y261" s="93" t="str">
        <f>IF(Table1[Item Description]="","",Table1[[#This Row],[h_hargasebelumdiskon]]*Table1[[#This Row],[Disc 1]])</f>
        <v/>
      </c>
      <c r="Z261" s="93" t="str">
        <f>IF(Table1[Item Description]="","",Table1[[#This Row],[h_hargasebelumdiskon]]-Table1[[#This Row],[h_diskon]])</f>
        <v/>
      </c>
      <c r="AA261" s="93" t="str">
        <f>IF(Table1[//]="","",SUMIF(Table1[h_id],Table1[h_id],Table1[h_hargasetelahdiskon]))</f>
        <v/>
      </c>
      <c r="AB261" s="93"/>
      <c r="AC261" s="93" t="str">
        <f>Table1[[#This Row],[Item Description]]&amp;Table1[[#This Row],[Unit]]&amp;Table1[[#This Row],[Unit Price]]</f>
        <v/>
      </c>
    </row>
    <row r="262" spans="1:29" x14ac:dyDescent="0.25">
      <c r="A262" s="95" t="str">
        <f>IF(Table1[No. Invoice :]="","",ROW())</f>
        <v/>
      </c>
      <c r="B262" s="294" t="str">
        <f>IF(Table1[h_Kode Sales :_1]="","",B$1+COUNT(B$2:B261))</f>
        <v/>
      </c>
      <c r="D262" s="295"/>
      <c r="E262" s="296"/>
      <c r="F262" s="295"/>
      <c r="G262" s="95" t="str">
        <f>IF(Table1[[#This Row],[h_No. Invoice :]]="","",CONCATENATE("AM"," ",Table1[[#This Row],[h_No. Invoice :]]))</f>
        <v/>
      </c>
      <c r="H262" s="96" t="str">
        <f>CONCATENATE(UPPER(Table1[[#This Row],[h_Kode Sales :_1]])," ",Table1[[#This Row],[h_Kode Sales :_2]])</f>
        <v xml:space="preserve"> </v>
      </c>
      <c r="I262" s="95" t="str">
        <f>IF(Table1[[#This Row],[h_toko]]="","",INDEX(Table2[e],IF(Table1[[#This Row],[h_toko]]="","",MATCH(Table1[[#This Row],[h_toko]],Table2[a],0)),))</f>
        <v/>
      </c>
      <c r="M262" s="295"/>
      <c r="N262" s="294" t="str">
        <f>IF(Table1[[#This Row],[h_Item Description]]="","",INDEX([1]!db[NB PAJAK],MATCH(Table1[[#This Row],[h_Item Description]],[1]!db[kode],0)))</f>
        <v/>
      </c>
      <c r="P262" s="93"/>
      <c r="Q262" s="94"/>
      <c r="S262" s="297" t="str">
        <f>Table1[[#This Row],[h_hargasetelahdiskon]]</f>
        <v/>
      </c>
      <c r="V262" s="95" t="str">
        <f>IF(Table1[[#This Row],[Item Description]]="","",IF(Table1[[#This Row],[//]]="",V261,Table1[[#This Row],[//]]))</f>
        <v/>
      </c>
      <c r="W262" s="95" t="str">
        <f>IF(Table1[[#This Row],[h_id]]="","",COUNTIF(Table1[h_id],Table1[[#This Row],[h_id]]))</f>
        <v/>
      </c>
      <c r="X262" s="93" t="str">
        <f>IF(Table1[Item Description]="","",Table1[[#This Row],[Qty]]*Table1[[#This Row],[Unit Price]])</f>
        <v/>
      </c>
      <c r="Y262" s="93" t="str">
        <f>IF(Table1[Item Description]="","",Table1[[#This Row],[h_hargasebelumdiskon]]*Table1[[#This Row],[Disc 1]])</f>
        <v/>
      </c>
      <c r="Z262" s="93" t="str">
        <f>IF(Table1[Item Description]="","",Table1[[#This Row],[h_hargasebelumdiskon]]-Table1[[#This Row],[h_diskon]])</f>
        <v/>
      </c>
      <c r="AA262" s="93" t="str">
        <f>IF(Table1[//]="","",SUMIF(Table1[h_id],Table1[h_id],Table1[h_hargasetelahdiskon]))</f>
        <v/>
      </c>
      <c r="AB262" s="93"/>
      <c r="AC262" s="93" t="str">
        <f>Table1[[#This Row],[Item Description]]&amp;Table1[[#This Row],[Unit]]&amp;Table1[[#This Row],[Unit Price]]</f>
        <v/>
      </c>
    </row>
    <row r="263" spans="1:29" x14ac:dyDescent="0.25">
      <c r="A263" s="95" t="str">
        <f>IF(Table1[No. Invoice :]="","",ROW())</f>
        <v/>
      </c>
      <c r="B263" s="294" t="str">
        <f>IF(Table1[h_Kode Sales :_1]="","",B$1+COUNT(B$2:B262))</f>
        <v/>
      </c>
      <c r="D263" s="295"/>
      <c r="E263" s="296"/>
      <c r="F263" s="295"/>
      <c r="G263" s="95" t="str">
        <f>IF(Table1[[#This Row],[h_No. Invoice :]]="","",CONCATENATE("AM"," ",Table1[[#This Row],[h_No. Invoice :]]))</f>
        <v/>
      </c>
      <c r="H263" s="96" t="str">
        <f>CONCATENATE(UPPER(Table1[[#This Row],[h_Kode Sales :_1]])," ",Table1[[#This Row],[h_Kode Sales :_2]])</f>
        <v xml:space="preserve"> </v>
      </c>
      <c r="I263" s="95" t="str">
        <f>IF(Table1[[#This Row],[h_toko]]="","",INDEX(Table2[e],IF(Table1[[#This Row],[h_toko]]="","",MATCH(Table1[[#This Row],[h_toko]],Table2[a],0)),))</f>
        <v/>
      </c>
      <c r="M263" s="295"/>
      <c r="N263" s="294" t="str">
        <f>IF(Table1[[#This Row],[h_Item Description]]="","",INDEX([1]!db[NB PAJAK],MATCH(Table1[[#This Row],[h_Item Description]],[1]!db[kode],0)))</f>
        <v/>
      </c>
      <c r="P263" s="93"/>
      <c r="Q263" s="94"/>
      <c r="S263" s="297" t="str">
        <f>Table1[[#This Row],[h_hargasetelahdiskon]]</f>
        <v/>
      </c>
      <c r="V263" s="95" t="str">
        <f>IF(Table1[[#This Row],[Item Description]]="","",IF(Table1[[#This Row],[//]]="",V262,Table1[[#This Row],[//]]))</f>
        <v/>
      </c>
      <c r="W263" s="95" t="str">
        <f>IF(Table1[[#This Row],[h_id]]="","",COUNTIF(Table1[h_id],Table1[[#This Row],[h_id]]))</f>
        <v/>
      </c>
      <c r="X263" s="93" t="str">
        <f>IF(Table1[Item Description]="","",Table1[[#This Row],[Qty]]*Table1[[#This Row],[Unit Price]])</f>
        <v/>
      </c>
      <c r="Y263" s="93" t="str">
        <f>IF(Table1[Item Description]="","",Table1[[#This Row],[h_hargasebelumdiskon]]*Table1[[#This Row],[Disc 1]])</f>
        <v/>
      </c>
      <c r="Z263" s="93" t="str">
        <f>IF(Table1[Item Description]="","",Table1[[#This Row],[h_hargasebelumdiskon]]-Table1[[#This Row],[h_diskon]])</f>
        <v/>
      </c>
      <c r="AA263" s="93" t="str">
        <f>IF(Table1[//]="","",SUMIF(Table1[h_id],Table1[h_id],Table1[h_hargasetelahdiskon]))</f>
        <v/>
      </c>
      <c r="AB263" s="93"/>
      <c r="AC263" s="93" t="str">
        <f>Table1[[#This Row],[Item Description]]&amp;Table1[[#This Row],[Unit]]&amp;Table1[[#This Row],[Unit Price]]</f>
        <v/>
      </c>
    </row>
    <row r="264" spans="1:29" x14ac:dyDescent="0.25">
      <c r="A264" s="95" t="str">
        <f>IF(Table1[No. Invoice :]="","",ROW())</f>
        <v/>
      </c>
      <c r="B264" s="294" t="str">
        <f>IF(Table1[h_Kode Sales :_1]="","",B$1+COUNT(B$2:B263))</f>
        <v/>
      </c>
      <c r="D264" s="295"/>
      <c r="E264" s="296"/>
      <c r="F264" s="295"/>
      <c r="G264" s="95" t="str">
        <f>IF(Table1[[#This Row],[h_No. Invoice :]]="","",CONCATENATE("AM"," ",Table1[[#This Row],[h_No. Invoice :]]))</f>
        <v/>
      </c>
      <c r="H264" s="96" t="str">
        <f>CONCATENATE(UPPER(Table1[[#This Row],[h_Kode Sales :_1]])," ",Table1[[#This Row],[h_Kode Sales :_2]])</f>
        <v xml:space="preserve"> </v>
      </c>
      <c r="I264" s="95" t="str">
        <f>IF(Table1[[#This Row],[h_toko]]="","",INDEX(Table2[e],IF(Table1[[#This Row],[h_toko]]="","",MATCH(Table1[[#This Row],[h_toko]],Table2[a],0)),))</f>
        <v/>
      </c>
      <c r="M264" s="295"/>
      <c r="N264" s="294" t="str">
        <f>IF(Table1[[#This Row],[h_Item Description]]="","",INDEX([1]!db[NB PAJAK],MATCH(Table1[[#This Row],[h_Item Description]],[1]!db[kode],0)))</f>
        <v/>
      </c>
      <c r="P264" s="93"/>
      <c r="Q264" s="94"/>
      <c r="S264" s="297" t="str">
        <f>Table1[[#This Row],[h_hargasetelahdiskon]]</f>
        <v/>
      </c>
      <c r="V264" s="95" t="str">
        <f>IF(Table1[[#This Row],[Item Description]]="","",IF(Table1[[#This Row],[//]]="",V263,Table1[[#This Row],[//]]))</f>
        <v/>
      </c>
      <c r="W264" s="95" t="str">
        <f>IF(Table1[[#This Row],[h_id]]="","",COUNTIF(Table1[h_id],Table1[[#This Row],[h_id]]))</f>
        <v/>
      </c>
      <c r="X264" s="93" t="str">
        <f>IF(Table1[Item Description]="","",Table1[[#This Row],[Qty]]*Table1[[#This Row],[Unit Price]])</f>
        <v/>
      </c>
      <c r="Y264" s="93" t="str">
        <f>IF(Table1[Item Description]="","",Table1[[#This Row],[h_hargasebelumdiskon]]*Table1[[#This Row],[Disc 1]])</f>
        <v/>
      </c>
      <c r="Z264" s="93" t="str">
        <f>IF(Table1[Item Description]="","",Table1[[#This Row],[h_hargasebelumdiskon]]-Table1[[#This Row],[h_diskon]])</f>
        <v/>
      </c>
      <c r="AA264" s="93" t="str">
        <f>IF(Table1[//]="","",SUMIF(Table1[h_id],Table1[h_id],Table1[h_hargasetelahdiskon]))</f>
        <v/>
      </c>
      <c r="AB264" s="93"/>
      <c r="AC264" s="93" t="str">
        <f>Table1[[#This Row],[Item Description]]&amp;Table1[[#This Row],[Unit]]&amp;Table1[[#This Row],[Unit Price]]</f>
        <v/>
      </c>
    </row>
    <row r="265" spans="1:29" x14ac:dyDescent="0.25">
      <c r="A265" s="95" t="str">
        <f>IF(Table1[No. Invoice :]="","",ROW())</f>
        <v/>
      </c>
      <c r="B265" s="294" t="str">
        <f>IF(Table1[h_Kode Sales :_1]="","",B$1+COUNT(B$2:B264))</f>
        <v/>
      </c>
      <c r="D265" s="295"/>
      <c r="E265" s="296"/>
      <c r="F265" s="295"/>
      <c r="G265" s="95" t="str">
        <f>IF(Table1[[#This Row],[h_No. Invoice :]]="","",CONCATENATE("AM"," ",Table1[[#This Row],[h_No. Invoice :]]))</f>
        <v/>
      </c>
      <c r="H265" s="96" t="str">
        <f>CONCATENATE(UPPER(Table1[[#This Row],[h_Kode Sales :_1]])," ",Table1[[#This Row],[h_Kode Sales :_2]])</f>
        <v xml:space="preserve"> </v>
      </c>
      <c r="I265" s="95" t="str">
        <f>IF(Table1[[#This Row],[h_toko]]="","",INDEX(Table2[e],IF(Table1[[#This Row],[h_toko]]="","",MATCH(Table1[[#This Row],[h_toko]],Table2[a],0)),))</f>
        <v/>
      </c>
      <c r="M265" s="295"/>
      <c r="N265" s="294" t="str">
        <f>IF(Table1[[#This Row],[h_Item Description]]="","",INDEX([1]!db[NB PAJAK],MATCH(Table1[[#This Row],[h_Item Description]],[1]!db[kode],0)))</f>
        <v/>
      </c>
      <c r="P265" s="93"/>
      <c r="Q265" s="94"/>
      <c r="S265" s="297" t="str">
        <f>Table1[[#This Row],[h_hargasetelahdiskon]]</f>
        <v/>
      </c>
      <c r="V265" s="95" t="str">
        <f>IF(Table1[[#This Row],[Item Description]]="","",IF(Table1[[#This Row],[//]]="",V264,Table1[[#This Row],[//]]))</f>
        <v/>
      </c>
      <c r="W265" s="95" t="str">
        <f>IF(Table1[[#This Row],[h_id]]="","",COUNTIF(Table1[h_id],Table1[[#This Row],[h_id]]))</f>
        <v/>
      </c>
      <c r="X265" s="93" t="str">
        <f>IF(Table1[Item Description]="","",Table1[[#This Row],[Qty]]*Table1[[#This Row],[Unit Price]])</f>
        <v/>
      </c>
      <c r="Y265" s="93" t="str">
        <f>IF(Table1[Item Description]="","",Table1[[#This Row],[h_hargasebelumdiskon]]*Table1[[#This Row],[Disc 1]])</f>
        <v/>
      </c>
      <c r="Z265" s="93" t="str">
        <f>IF(Table1[Item Description]="","",Table1[[#This Row],[h_hargasebelumdiskon]]-Table1[[#This Row],[h_diskon]])</f>
        <v/>
      </c>
      <c r="AA265" s="93" t="str">
        <f>IF(Table1[//]="","",SUMIF(Table1[h_id],Table1[h_id],Table1[h_hargasetelahdiskon]))</f>
        <v/>
      </c>
      <c r="AB265" s="93"/>
      <c r="AC265" s="93" t="str">
        <f>Table1[[#This Row],[Item Description]]&amp;Table1[[#This Row],[Unit]]&amp;Table1[[#This Row],[Unit Price]]</f>
        <v/>
      </c>
    </row>
    <row r="266" spans="1:29" x14ac:dyDescent="0.25">
      <c r="A266" s="95" t="str">
        <f>IF(Table1[No. Invoice :]="","",ROW())</f>
        <v/>
      </c>
      <c r="B266" s="294" t="str">
        <f>IF(Table1[h_Kode Sales :_1]="","",B$1+COUNT(B$2:B265))</f>
        <v/>
      </c>
      <c r="D266" s="295"/>
      <c r="E266" s="296"/>
      <c r="F266" s="295"/>
      <c r="G266" s="95" t="str">
        <f>IF(Table1[[#This Row],[h_No. Invoice :]]="","",CONCATENATE("AM"," ",Table1[[#This Row],[h_No. Invoice :]]))</f>
        <v/>
      </c>
      <c r="H266" s="96" t="str">
        <f>CONCATENATE(UPPER(Table1[[#This Row],[h_Kode Sales :_1]])," ",Table1[[#This Row],[h_Kode Sales :_2]])</f>
        <v xml:space="preserve"> </v>
      </c>
      <c r="I266" s="95" t="str">
        <f>IF(Table1[[#This Row],[h_toko]]="","",INDEX(Table2[e],IF(Table1[[#This Row],[h_toko]]="","",MATCH(Table1[[#This Row],[h_toko]],Table2[a],0)),))</f>
        <v/>
      </c>
      <c r="M266" s="295"/>
      <c r="N266" s="294" t="str">
        <f>IF(Table1[[#This Row],[h_Item Description]]="","",INDEX([1]!db[NB PAJAK],MATCH(Table1[[#This Row],[h_Item Description]],[1]!db[kode],0)))</f>
        <v/>
      </c>
      <c r="P266" s="93"/>
      <c r="Q266" s="94"/>
      <c r="S266" s="297" t="str">
        <f>Table1[[#This Row],[h_hargasetelahdiskon]]</f>
        <v/>
      </c>
      <c r="V266" s="95" t="str">
        <f>IF(Table1[[#This Row],[Item Description]]="","",IF(Table1[[#This Row],[//]]="",V265,Table1[[#This Row],[//]]))</f>
        <v/>
      </c>
      <c r="W266" s="95" t="str">
        <f>IF(Table1[[#This Row],[h_id]]="","",COUNTIF(Table1[h_id],Table1[[#This Row],[h_id]]))</f>
        <v/>
      </c>
      <c r="X266" s="93" t="str">
        <f>IF(Table1[Item Description]="","",Table1[[#This Row],[Qty]]*Table1[[#This Row],[Unit Price]])</f>
        <v/>
      </c>
      <c r="Y266" s="93" t="str">
        <f>IF(Table1[Item Description]="","",Table1[[#This Row],[h_hargasebelumdiskon]]*Table1[[#This Row],[Disc 1]])</f>
        <v/>
      </c>
      <c r="Z266" s="93" t="str">
        <f>IF(Table1[Item Description]="","",Table1[[#This Row],[h_hargasebelumdiskon]]-Table1[[#This Row],[h_diskon]])</f>
        <v/>
      </c>
      <c r="AA266" s="93" t="str">
        <f>IF(Table1[//]="","",SUMIF(Table1[h_id],Table1[h_id],Table1[h_hargasetelahdiskon]))</f>
        <v/>
      </c>
      <c r="AB266" s="93"/>
      <c r="AC266" s="93" t="str">
        <f>Table1[[#This Row],[Item Description]]&amp;Table1[[#This Row],[Unit]]&amp;Table1[[#This Row],[Unit Price]]</f>
        <v/>
      </c>
    </row>
    <row r="267" spans="1:29" x14ac:dyDescent="0.25">
      <c r="A267" s="95" t="str">
        <f>IF(Table1[No. Invoice :]="","",ROW())</f>
        <v/>
      </c>
      <c r="B267" s="294" t="str">
        <f>IF(Table1[h_Kode Sales :_1]="","",B$1+COUNT(B$2:B266))</f>
        <v/>
      </c>
      <c r="D267" s="295"/>
      <c r="E267" s="296"/>
      <c r="F267" s="295"/>
      <c r="G267" s="95" t="str">
        <f>IF(Table1[[#This Row],[h_No. Invoice :]]="","",CONCATENATE("AM"," ",Table1[[#This Row],[h_No. Invoice :]]))</f>
        <v/>
      </c>
      <c r="H267" s="96" t="str">
        <f>CONCATENATE(UPPER(Table1[[#This Row],[h_Kode Sales :_1]])," ",Table1[[#This Row],[h_Kode Sales :_2]])</f>
        <v xml:space="preserve"> </v>
      </c>
      <c r="I267" s="95" t="str">
        <f>IF(Table1[[#This Row],[h_toko]]="","",INDEX(Table2[e],IF(Table1[[#This Row],[h_toko]]="","",MATCH(Table1[[#This Row],[h_toko]],Table2[a],0)),))</f>
        <v/>
      </c>
      <c r="M267" s="295"/>
      <c r="N267" s="294" t="str">
        <f>IF(Table1[[#This Row],[h_Item Description]]="","",INDEX([1]!db[NB PAJAK],MATCH(Table1[[#This Row],[h_Item Description]],[1]!db[kode],0)))</f>
        <v/>
      </c>
      <c r="P267" s="93"/>
      <c r="Q267" s="94"/>
      <c r="S267" s="297" t="str">
        <f>Table1[[#This Row],[h_hargasetelahdiskon]]</f>
        <v/>
      </c>
      <c r="V267" s="95" t="str">
        <f>IF(Table1[[#This Row],[Item Description]]="","",IF(Table1[[#This Row],[//]]="",V266,Table1[[#This Row],[//]]))</f>
        <v/>
      </c>
      <c r="W267" s="95" t="str">
        <f>IF(Table1[[#This Row],[h_id]]="","",COUNTIF(Table1[h_id],Table1[[#This Row],[h_id]]))</f>
        <v/>
      </c>
      <c r="X267" s="93" t="str">
        <f>IF(Table1[Item Description]="","",Table1[[#This Row],[Qty]]*Table1[[#This Row],[Unit Price]])</f>
        <v/>
      </c>
      <c r="Y267" s="93" t="str">
        <f>IF(Table1[Item Description]="","",Table1[[#This Row],[h_hargasebelumdiskon]]*Table1[[#This Row],[Disc 1]])</f>
        <v/>
      </c>
      <c r="Z267" s="93" t="str">
        <f>IF(Table1[Item Description]="","",Table1[[#This Row],[h_hargasebelumdiskon]]-Table1[[#This Row],[h_diskon]])</f>
        <v/>
      </c>
      <c r="AA267" s="93" t="str">
        <f>IF(Table1[//]="","",SUMIF(Table1[h_id],Table1[h_id],Table1[h_hargasetelahdiskon]))</f>
        <v/>
      </c>
      <c r="AB267" s="93"/>
      <c r="AC267" s="93" t="str">
        <f>Table1[[#This Row],[Item Description]]&amp;Table1[[#This Row],[Unit]]&amp;Table1[[#This Row],[Unit Price]]</f>
        <v/>
      </c>
    </row>
    <row r="268" spans="1:29" x14ac:dyDescent="0.25">
      <c r="A268" s="95" t="str">
        <f>IF(Table1[No. Invoice :]="","",ROW())</f>
        <v/>
      </c>
      <c r="B268" s="294" t="str">
        <f>IF(Table1[h_Kode Sales :_1]="","",B$1+COUNT(B$2:B267))</f>
        <v/>
      </c>
      <c r="D268" s="295"/>
      <c r="E268" s="296"/>
      <c r="F268" s="295"/>
      <c r="G268" s="95" t="str">
        <f>IF(Table1[[#This Row],[h_No. Invoice :]]="","",CONCATENATE("AM"," ",Table1[[#This Row],[h_No. Invoice :]]))</f>
        <v/>
      </c>
      <c r="H268" s="96" t="str">
        <f>CONCATENATE(UPPER(Table1[[#This Row],[h_Kode Sales :_1]])," ",Table1[[#This Row],[h_Kode Sales :_2]])</f>
        <v xml:space="preserve"> </v>
      </c>
      <c r="I268" s="95" t="str">
        <f>IF(Table1[[#This Row],[h_toko]]="","",INDEX(Table2[e],IF(Table1[[#This Row],[h_toko]]="","",MATCH(Table1[[#This Row],[h_toko]],Table2[a],0)),))</f>
        <v/>
      </c>
      <c r="M268" s="295"/>
      <c r="N268" s="294" t="str">
        <f>IF(Table1[[#This Row],[h_Item Description]]="","",INDEX([1]!db[NB PAJAK],MATCH(Table1[[#This Row],[h_Item Description]],[1]!db[kode],0)))</f>
        <v/>
      </c>
      <c r="P268" s="93"/>
      <c r="Q268" s="94"/>
      <c r="S268" s="297" t="str">
        <f>Table1[[#This Row],[h_hargasetelahdiskon]]</f>
        <v/>
      </c>
      <c r="V268" s="95" t="str">
        <f>IF(Table1[[#This Row],[Item Description]]="","",IF(Table1[[#This Row],[//]]="",V267,Table1[[#This Row],[//]]))</f>
        <v/>
      </c>
      <c r="W268" s="95" t="str">
        <f>IF(Table1[[#This Row],[h_id]]="","",COUNTIF(Table1[h_id],Table1[[#This Row],[h_id]]))</f>
        <v/>
      </c>
      <c r="X268" s="93" t="str">
        <f>IF(Table1[Item Description]="","",Table1[[#This Row],[Qty]]*Table1[[#This Row],[Unit Price]])</f>
        <v/>
      </c>
      <c r="Y268" s="93" t="str">
        <f>IF(Table1[Item Description]="","",Table1[[#This Row],[h_hargasebelumdiskon]]*Table1[[#This Row],[Disc 1]])</f>
        <v/>
      </c>
      <c r="Z268" s="93" t="str">
        <f>IF(Table1[Item Description]="","",Table1[[#This Row],[h_hargasebelumdiskon]]-Table1[[#This Row],[h_diskon]])</f>
        <v/>
      </c>
      <c r="AA268" s="93" t="str">
        <f>IF(Table1[//]="","",SUMIF(Table1[h_id],Table1[h_id],Table1[h_hargasetelahdiskon]))</f>
        <v/>
      </c>
      <c r="AB268" s="93"/>
      <c r="AC268" s="93" t="str">
        <f>Table1[[#This Row],[Item Description]]&amp;Table1[[#This Row],[Unit]]&amp;Table1[[#This Row],[Unit Price]]</f>
        <v/>
      </c>
    </row>
    <row r="269" spans="1:29" x14ac:dyDescent="0.25">
      <c r="A269" s="95" t="str">
        <f>IF(Table1[No. Invoice :]="","",ROW())</f>
        <v/>
      </c>
      <c r="B269" s="294" t="str">
        <f>IF(Table1[h_Kode Sales :_1]="","",B$1+COUNT(B$2:B268))</f>
        <v/>
      </c>
      <c r="D269" s="295"/>
      <c r="E269" s="296"/>
      <c r="F269" s="295"/>
      <c r="G269" s="95" t="str">
        <f>IF(Table1[[#This Row],[h_No. Invoice :]]="","",CONCATENATE("AM"," ",Table1[[#This Row],[h_No. Invoice :]]))</f>
        <v/>
      </c>
      <c r="H269" s="96" t="str">
        <f>CONCATENATE(UPPER(Table1[[#This Row],[h_Kode Sales :_1]])," ",Table1[[#This Row],[h_Kode Sales :_2]])</f>
        <v xml:space="preserve"> </v>
      </c>
      <c r="I269" s="95" t="str">
        <f>IF(Table1[[#This Row],[h_toko]]="","",INDEX(Table2[e],IF(Table1[[#This Row],[h_toko]]="","",MATCH(Table1[[#This Row],[h_toko]],Table2[a],0)),))</f>
        <v/>
      </c>
      <c r="M269" s="295"/>
      <c r="N269" s="294" t="str">
        <f>IF(Table1[[#This Row],[h_Item Description]]="","",INDEX([1]!db[NB PAJAK],MATCH(Table1[[#This Row],[h_Item Description]],[1]!db[kode],0)))</f>
        <v/>
      </c>
      <c r="P269" s="93"/>
      <c r="Q269" s="94"/>
      <c r="S269" s="297" t="str">
        <f>Table1[[#This Row],[h_hargasetelahdiskon]]</f>
        <v/>
      </c>
      <c r="V269" s="95" t="str">
        <f>IF(Table1[[#This Row],[Item Description]]="","",IF(Table1[[#This Row],[//]]="",V268,Table1[[#This Row],[//]]))</f>
        <v/>
      </c>
      <c r="W269" s="95" t="str">
        <f>IF(Table1[[#This Row],[h_id]]="","",COUNTIF(Table1[h_id],Table1[[#This Row],[h_id]]))</f>
        <v/>
      </c>
      <c r="X269" s="93" t="str">
        <f>IF(Table1[Item Description]="","",Table1[[#This Row],[Qty]]*Table1[[#This Row],[Unit Price]])</f>
        <v/>
      </c>
      <c r="Y269" s="93" t="str">
        <f>IF(Table1[Item Description]="","",Table1[[#This Row],[h_hargasebelumdiskon]]*Table1[[#This Row],[Disc 1]])</f>
        <v/>
      </c>
      <c r="Z269" s="93" t="str">
        <f>IF(Table1[Item Description]="","",Table1[[#This Row],[h_hargasebelumdiskon]]-Table1[[#This Row],[h_diskon]])</f>
        <v/>
      </c>
      <c r="AA269" s="93" t="str">
        <f>IF(Table1[//]="","",SUMIF(Table1[h_id],Table1[h_id],Table1[h_hargasetelahdiskon]))</f>
        <v/>
      </c>
      <c r="AB269" s="93"/>
      <c r="AC269" s="93" t="str">
        <f>Table1[[#This Row],[Item Description]]&amp;Table1[[#This Row],[Unit]]&amp;Table1[[#This Row],[Unit Price]]</f>
        <v/>
      </c>
    </row>
    <row r="270" spans="1:29" x14ac:dyDescent="0.25">
      <c r="A270" s="95" t="str">
        <f>IF(Table1[No. Invoice :]="","",ROW())</f>
        <v/>
      </c>
      <c r="B270" s="294" t="str">
        <f>IF(Table1[h_Kode Sales :_1]="","",B$1+COUNT(B$2:B269))</f>
        <v/>
      </c>
      <c r="D270" s="295"/>
      <c r="E270" s="296"/>
      <c r="F270" s="295"/>
      <c r="G270" s="95" t="str">
        <f>IF(Table1[[#This Row],[h_No. Invoice :]]="","",CONCATENATE("AM"," ",Table1[[#This Row],[h_No. Invoice :]]))</f>
        <v/>
      </c>
      <c r="H270" s="96" t="str">
        <f>CONCATENATE(UPPER(Table1[[#This Row],[h_Kode Sales :_1]])," ",Table1[[#This Row],[h_Kode Sales :_2]])</f>
        <v xml:space="preserve"> </v>
      </c>
      <c r="I270" s="95" t="str">
        <f>IF(Table1[[#This Row],[h_toko]]="","",INDEX(Table2[e],IF(Table1[[#This Row],[h_toko]]="","",MATCH(Table1[[#This Row],[h_toko]],Table2[a],0)),))</f>
        <v/>
      </c>
      <c r="M270" s="295"/>
      <c r="N270" s="294" t="str">
        <f>IF(Table1[[#This Row],[h_Item Description]]="","",INDEX([1]!db[NB PAJAK],MATCH(Table1[[#This Row],[h_Item Description]],[1]!db[kode],0)))</f>
        <v/>
      </c>
      <c r="P270" s="93"/>
      <c r="Q270" s="94"/>
      <c r="S270" s="297" t="str">
        <f>Table1[[#This Row],[h_hargasetelahdiskon]]</f>
        <v/>
      </c>
      <c r="V270" s="95" t="str">
        <f>IF(Table1[[#This Row],[Item Description]]="","",IF(Table1[[#This Row],[//]]="",V269,Table1[[#This Row],[//]]))</f>
        <v/>
      </c>
      <c r="W270" s="95" t="str">
        <f>IF(Table1[[#This Row],[h_id]]="","",COUNTIF(Table1[h_id],Table1[[#This Row],[h_id]]))</f>
        <v/>
      </c>
      <c r="X270" s="93" t="str">
        <f>IF(Table1[Item Description]="","",Table1[[#This Row],[Qty]]*Table1[[#This Row],[Unit Price]])</f>
        <v/>
      </c>
      <c r="Y270" s="93" t="str">
        <f>IF(Table1[Item Description]="","",Table1[[#This Row],[h_hargasebelumdiskon]]*Table1[[#This Row],[Disc 1]])</f>
        <v/>
      </c>
      <c r="Z270" s="93" t="str">
        <f>IF(Table1[Item Description]="","",Table1[[#This Row],[h_hargasebelumdiskon]]-Table1[[#This Row],[h_diskon]])</f>
        <v/>
      </c>
      <c r="AA270" s="93" t="str">
        <f>IF(Table1[//]="","",SUMIF(Table1[h_id],Table1[h_id],Table1[h_hargasetelahdiskon]))</f>
        <v/>
      </c>
      <c r="AB270" s="93"/>
      <c r="AC270" s="93" t="str">
        <f>Table1[[#This Row],[Item Description]]&amp;Table1[[#This Row],[Unit]]&amp;Table1[[#This Row],[Unit Price]]</f>
        <v/>
      </c>
    </row>
    <row r="271" spans="1:29" x14ac:dyDescent="0.25">
      <c r="A271" s="95" t="str">
        <f>IF(Table1[No. Invoice :]="","",ROW())</f>
        <v/>
      </c>
      <c r="B271" s="294" t="str">
        <f>IF(Table1[h_Kode Sales :_1]="","",B$1+COUNT(B$2:B270))</f>
        <v/>
      </c>
      <c r="D271" s="295"/>
      <c r="E271" s="296"/>
      <c r="F271" s="295"/>
      <c r="G271" s="95" t="str">
        <f>IF(Table1[[#This Row],[h_No. Invoice :]]="","",CONCATENATE("AM"," ",Table1[[#This Row],[h_No. Invoice :]]))</f>
        <v/>
      </c>
      <c r="H271" s="96" t="str">
        <f>CONCATENATE(UPPER(Table1[[#This Row],[h_Kode Sales :_1]])," ",Table1[[#This Row],[h_Kode Sales :_2]])</f>
        <v xml:space="preserve"> </v>
      </c>
      <c r="I271" s="95" t="str">
        <f>IF(Table1[[#This Row],[h_toko]]="","",INDEX(Table2[e],IF(Table1[[#This Row],[h_toko]]="","",MATCH(Table1[[#This Row],[h_toko]],Table2[a],0)),))</f>
        <v/>
      </c>
      <c r="M271" s="295"/>
      <c r="N271" s="294" t="str">
        <f>IF(Table1[[#This Row],[h_Item Description]]="","",INDEX([1]!db[NB PAJAK],MATCH(Table1[[#This Row],[h_Item Description]],[1]!db[kode],0)))</f>
        <v/>
      </c>
      <c r="P271" s="93"/>
      <c r="Q271" s="94"/>
      <c r="S271" s="297" t="str">
        <f>Table1[[#This Row],[h_hargasetelahdiskon]]</f>
        <v/>
      </c>
      <c r="V271" s="95" t="str">
        <f>IF(Table1[[#This Row],[Item Description]]="","",IF(Table1[[#This Row],[//]]="",V270,Table1[[#This Row],[//]]))</f>
        <v/>
      </c>
      <c r="W271" s="95" t="str">
        <f>IF(Table1[[#This Row],[h_id]]="","",COUNTIF(Table1[h_id],Table1[[#This Row],[h_id]]))</f>
        <v/>
      </c>
      <c r="X271" s="93" t="str">
        <f>IF(Table1[Item Description]="","",Table1[[#This Row],[Qty]]*Table1[[#This Row],[Unit Price]])</f>
        <v/>
      </c>
      <c r="Y271" s="93" t="str">
        <f>IF(Table1[Item Description]="","",Table1[[#This Row],[h_hargasebelumdiskon]]*Table1[[#This Row],[Disc 1]])</f>
        <v/>
      </c>
      <c r="Z271" s="93" t="str">
        <f>IF(Table1[Item Description]="","",Table1[[#This Row],[h_hargasebelumdiskon]]-Table1[[#This Row],[h_diskon]])</f>
        <v/>
      </c>
      <c r="AA271" s="93" t="str">
        <f>IF(Table1[//]="","",SUMIF(Table1[h_id],Table1[h_id],Table1[h_hargasetelahdiskon]))</f>
        <v/>
      </c>
      <c r="AB271" s="93"/>
      <c r="AC271" s="93" t="str">
        <f>Table1[[#This Row],[Item Description]]&amp;Table1[[#This Row],[Unit]]&amp;Table1[[#This Row],[Unit Price]]</f>
        <v/>
      </c>
    </row>
    <row r="272" spans="1:29" x14ac:dyDescent="0.25">
      <c r="A272" s="95" t="str">
        <f>IF(Table1[No. Invoice :]="","",ROW())</f>
        <v/>
      </c>
      <c r="B272" s="294" t="str">
        <f>IF(Table1[h_Kode Sales :_1]="","",B$1+COUNT(B$2:B271))</f>
        <v/>
      </c>
      <c r="D272" s="295"/>
      <c r="E272" s="296"/>
      <c r="F272" s="295"/>
      <c r="G272" s="95" t="str">
        <f>IF(Table1[[#This Row],[h_No. Invoice :]]="","",CONCATENATE("AM"," ",Table1[[#This Row],[h_No. Invoice :]]))</f>
        <v/>
      </c>
      <c r="H272" s="96" t="str">
        <f>CONCATENATE(UPPER(Table1[[#This Row],[h_Kode Sales :_1]])," ",Table1[[#This Row],[h_Kode Sales :_2]])</f>
        <v xml:space="preserve"> </v>
      </c>
      <c r="I272" s="95" t="str">
        <f>IF(Table1[[#This Row],[h_toko]]="","",INDEX(Table2[e],IF(Table1[[#This Row],[h_toko]]="","",MATCH(Table1[[#This Row],[h_toko]],Table2[a],0)),))</f>
        <v/>
      </c>
      <c r="M272" s="295"/>
      <c r="N272" s="294" t="str">
        <f>IF(Table1[[#This Row],[h_Item Description]]="","",INDEX([1]!db[NB PAJAK],MATCH(Table1[[#This Row],[h_Item Description]],[1]!db[kode],0)))</f>
        <v/>
      </c>
      <c r="P272" s="93"/>
      <c r="Q272" s="94"/>
      <c r="S272" s="297" t="str">
        <f>Table1[[#This Row],[h_hargasetelahdiskon]]</f>
        <v/>
      </c>
      <c r="V272" s="95" t="str">
        <f>IF(Table1[[#This Row],[Item Description]]="","",IF(Table1[[#This Row],[//]]="",V271,Table1[[#This Row],[//]]))</f>
        <v/>
      </c>
      <c r="W272" s="95" t="str">
        <f>IF(Table1[[#This Row],[h_id]]="","",COUNTIF(Table1[h_id],Table1[[#This Row],[h_id]]))</f>
        <v/>
      </c>
      <c r="X272" s="93" t="str">
        <f>IF(Table1[Item Description]="","",Table1[[#This Row],[Qty]]*Table1[[#This Row],[Unit Price]])</f>
        <v/>
      </c>
      <c r="Y272" s="93" t="str">
        <f>IF(Table1[Item Description]="","",Table1[[#This Row],[h_hargasebelumdiskon]]*Table1[[#This Row],[Disc 1]])</f>
        <v/>
      </c>
      <c r="Z272" s="93" t="str">
        <f>IF(Table1[Item Description]="","",Table1[[#This Row],[h_hargasebelumdiskon]]-Table1[[#This Row],[h_diskon]])</f>
        <v/>
      </c>
      <c r="AA272" s="93" t="str">
        <f>IF(Table1[//]="","",SUMIF(Table1[h_id],Table1[h_id],Table1[h_hargasetelahdiskon]))</f>
        <v/>
      </c>
      <c r="AB272" s="93"/>
      <c r="AC272" s="93" t="str">
        <f>Table1[[#This Row],[Item Description]]&amp;Table1[[#This Row],[Unit]]&amp;Table1[[#This Row],[Unit Price]]</f>
        <v/>
      </c>
    </row>
    <row r="273" spans="1:29" x14ac:dyDescent="0.25">
      <c r="A273" s="95" t="str">
        <f>IF(Table1[No. Invoice :]="","",ROW())</f>
        <v/>
      </c>
      <c r="B273" s="294" t="str">
        <f>IF(Table1[h_Kode Sales :_1]="","",B$1+COUNT(B$2:B272))</f>
        <v/>
      </c>
      <c r="D273" s="295"/>
      <c r="E273" s="296"/>
      <c r="F273" s="295"/>
      <c r="G273" s="95" t="str">
        <f>IF(Table1[[#This Row],[h_No. Invoice :]]="","",CONCATENATE("AM"," ",Table1[[#This Row],[h_No. Invoice :]]))</f>
        <v/>
      </c>
      <c r="H273" s="96" t="str">
        <f>CONCATENATE(UPPER(Table1[[#This Row],[h_Kode Sales :_1]])," ",Table1[[#This Row],[h_Kode Sales :_2]])</f>
        <v xml:space="preserve"> </v>
      </c>
      <c r="I273" s="95" t="str">
        <f>IF(Table1[[#This Row],[h_toko]]="","",INDEX(Table2[e],IF(Table1[[#This Row],[h_toko]]="","",MATCH(Table1[[#This Row],[h_toko]],Table2[a],0)),))</f>
        <v/>
      </c>
      <c r="M273" s="295"/>
      <c r="N273" s="294" t="str">
        <f>IF(Table1[[#This Row],[h_Item Description]]="","",INDEX([1]!db[NB PAJAK],MATCH(Table1[[#This Row],[h_Item Description]],[1]!db[kode],0)))</f>
        <v/>
      </c>
      <c r="P273" s="93"/>
      <c r="Q273" s="94"/>
      <c r="S273" s="297" t="str">
        <f>Table1[[#This Row],[h_hargasetelahdiskon]]</f>
        <v/>
      </c>
      <c r="V273" s="95" t="str">
        <f>IF(Table1[[#This Row],[Item Description]]="","",IF(Table1[[#This Row],[//]]="",V272,Table1[[#This Row],[//]]))</f>
        <v/>
      </c>
      <c r="W273" s="95" t="str">
        <f>IF(Table1[[#This Row],[h_id]]="","",COUNTIF(Table1[h_id],Table1[[#This Row],[h_id]]))</f>
        <v/>
      </c>
      <c r="X273" s="93" t="str">
        <f>IF(Table1[Item Description]="","",Table1[[#This Row],[Qty]]*Table1[[#This Row],[Unit Price]])</f>
        <v/>
      </c>
      <c r="Y273" s="93" t="str">
        <f>IF(Table1[Item Description]="","",Table1[[#This Row],[h_hargasebelumdiskon]]*Table1[[#This Row],[Disc 1]])</f>
        <v/>
      </c>
      <c r="Z273" s="93" t="str">
        <f>IF(Table1[Item Description]="","",Table1[[#This Row],[h_hargasebelumdiskon]]-Table1[[#This Row],[h_diskon]])</f>
        <v/>
      </c>
      <c r="AA273" s="93" t="str">
        <f>IF(Table1[//]="","",SUMIF(Table1[h_id],Table1[h_id],Table1[h_hargasetelahdiskon]))</f>
        <v/>
      </c>
      <c r="AB273" s="93"/>
      <c r="AC273" s="93" t="str">
        <f>Table1[[#This Row],[Item Description]]&amp;Table1[[#This Row],[Unit]]&amp;Table1[[#This Row],[Unit Price]]</f>
        <v/>
      </c>
    </row>
    <row r="274" spans="1:29" x14ac:dyDescent="0.25">
      <c r="A274" s="95" t="str">
        <f>IF(Table1[No. Invoice :]="","",ROW())</f>
        <v/>
      </c>
      <c r="B274" s="294" t="str">
        <f>IF(Table1[h_Kode Sales :_1]="","",B$1+COUNT(B$2:B273))</f>
        <v/>
      </c>
      <c r="D274" s="295"/>
      <c r="E274" s="296"/>
      <c r="F274" s="295"/>
      <c r="G274" s="95" t="str">
        <f>IF(Table1[[#This Row],[h_No. Invoice :]]="","",CONCATENATE("AM"," ",Table1[[#This Row],[h_No. Invoice :]]))</f>
        <v/>
      </c>
      <c r="H274" s="96" t="str">
        <f>CONCATENATE(UPPER(Table1[[#This Row],[h_Kode Sales :_1]])," ",Table1[[#This Row],[h_Kode Sales :_2]])</f>
        <v xml:space="preserve"> </v>
      </c>
      <c r="I274" s="95" t="str">
        <f>IF(Table1[[#This Row],[h_toko]]="","",INDEX(Table2[e],IF(Table1[[#This Row],[h_toko]]="","",MATCH(Table1[[#This Row],[h_toko]],Table2[a],0)),))</f>
        <v/>
      </c>
      <c r="M274" s="295"/>
      <c r="N274" s="294" t="str">
        <f>IF(Table1[[#This Row],[h_Item Description]]="","",INDEX([1]!db[NB PAJAK],MATCH(Table1[[#This Row],[h_Item Description]],[1]!db[kode],0)))</f>
        <v/>
      </c>
      <c r="P274" s="93"/>
      <c r="Q274" s="94"/>
      <c r="S274" s="297" t="str">
        <f>Table1[[#This Row],[h_hargasetelahdiskon]]</f>
        <v/>
      </c>
      <c r="V274" s="95" t="str">
        <f>IF(Table1[[#This Row],[Item Description]]="","",IF(Table1[[#This Row],[//]]="",V273,Table1[[#This Row],[//]]))</f>
        <v/>
      </c>
      <c r="W274" s="95" t="str">
        <f>IF(Table1[[#This Row],[h_id]]="","",COUNTIF(Table1[h_id],Table1[[#This Row],[h_id]]))</f>
        <v/>
      </c>
      <c r="X274" s="93" t="str">
        <f>IF(Table1[Item Description]="","",Table1[[#This Row],[Qty]]*Table1[[#This Row],[Unit Price]])</f>
        <v/>
      </c>
      <c r="Y274" s="93" t="str">
        <f>IF(Table1[Item Description]="","",Table1[[#This Row],[h_hargasebelumdiskon]]*Table1[[#This Row],[Disc 1]])</f>
        <v/>
      </c>
      <c r="Z274" s="93" t="str">
        <f>IF(Table1[Item Description]="","",Table1[[#This Row],[h_hargasebelumdiskon]]-Table1[[#This Row],[h_diskon]])</f>
        <v/>
      </c>
      <c r="AA274" s="93" t="str">
        <f>IF(Table1[//]="","",SUMIF(Table1[h_id],Table1[h_id],Table1[h_hargasetelahdiskon]))</f>
        <v/>
      </c>
      <c r="AB274" s="93"/>
      <c r="AC274" s="93" t="str">
        <f>Table1[[#This Row],[Item Description]]&amp;Table1[[#This Row],[Unit]]&amp;Table1[[#This Row],[Unit Price]]</f>
        <v/>
      </c>
    </row>
    <row r="275" spans="1:29" x14ac:dyDescent="0.25">
      <c r="A275" s="95" t="str">
        <f>IF(Table1[No. Invoice :]="","",ROW())</f>
        <v/>
      </c>
      <c r="B275" s="294" t="str">
        <f>IF(Table1[h_Kode Sales :_1]="","",B$1+COUNT(B$2:B274))</f>
        <v/>
      </c>
      <c r="D275" s="295"/>
      <c r="E275" s="296"/>
      <c r="F275" s="295"/>
      <c r="G275" s="95" t="str">
        <f>IF(Table1[[#This Row],[h_No. Invoice :]]="","",CONCATENATE("AM"," ",Table1[[#This Row],[h_No. Invoice :]]))</f>
        <v/>
      </c>
      <c r="H275" s="96" t="str">
        <f>CONCATENATE(UPPER(Table1[[#This Row],[h_Kode Sales :_1]])," ",Table1[[#This Row],[h_Kode Sales :_2]])</f>
        <v xml:space="preserve"> </v>
      </c>
      <c r="I275" s="95" t="str">
        <f>IF(Table1[[#This Row],[h_toko]]="","",INDEX(Table2[e],IF(Table1[[#This Row],[h_toko]]="","",MATCH(Table1[[#This Row],[h_toko]],Table2[a],0)),))</f>
        <v/>
      </c>
      <c r="M275" s="295"/>
      <c r="N275" s="294" t="str">
        <f>IF(Table1[[#This Row],[h_Item Description]]="","",INDEX([1]!db[NB PAJAK],MATCH(Table1[[#This Row],[h_Item Description]],[1]!db[kode],0)))</f>
        <v/>
      </c>
      <c r="P275" s="93"/>
      <c r="Q275" s="94"/>
      <c r="S275" s="297" t="str">
        <f>Table1[[#This Row],[h_hargasetelahdiskon]]</f>
        <v/>
      </c>
      <c r="V275" s="95" t="str">
        <f>IF(Table1[[#This Row],[Item Description]]="","",IF(Table1[[#This Row],[//]]="",V274,Table1[[#This Row],[//]]))</f>
        <v/>
      </c>
      <c r="W275" s="95" t="str">
        <f>IF(Table1[[#This Row],[h_id]]="","",COUNTIF(Table1[h_id],Table1[[#This Row],[h_id]]))</f>
        <v/>
      </c>
      <c r="X275" s="93" t="str">
        <f>IF(Table1[Item Description]="","",Table1[[#This Row],[Qty]]*Table1[[#This Row],[Unit Price]])</f>
        <v/>
      </c>
      <c r="Y275" s="93" t="str">
        <f>IF(Table1[Item Description]="","",Table1[[#This Row],[h_hargasebelumdiskon]]*Table1[[#This Row],[Disc 1]])</f>
        <v/>
      </c>
      <c r="Z275" s="93" t="str">
        <f>IF(Table1[Item Description]="","",Table1[[#This Row],[h_hargasebelumdiskon]]-Table1[[#This Row],[h_diskon]])</f>
        <v/>
      </c>
      <c r="AA275" s="93" t="str">
        <f>IF(Table1[//]="","",SUMIF(Table1[h_id],Table1[h_id],Table1[h_hargasetelahdiskon]))</f>
        <v/>
      </c>
      <c r="AB275" s="93"/>
      <c r="AC275" s="93" t="str">
        <f>Table1[[#This Row],[Item Description]]&amp;Table1[[#This Row],[Unit]]&amp;Table1[[#This Row],[Unit Price]]</f>
        <v/>
      </c>
    </row>
    <row r="276" spans="1:29" x14ac:dyDescent="0.25">
      <c r="A276" s="95" t="str">
        <f>IF(Table1[No. Invoice :]="","",ROW())</f>
        <v/>
      </c>
      <c r="B276" s="294" t="str">
        <f>IF(Table1[h_Kode Sales :_1]="","",B$1+COUNT(B$2:B275))</f>
        <v/>
      </c>
      <c r="D276" s="295"/>
      <c r="E276" s="296"/>
      <c r="F276" s="295"/>
      <c r="G276" s="95" t="str">
        <f>IF(Table1[[#This Row],[h_No. Invoice :]]="","",CONCATENATE("AM"," ",Table1[[#This Row],[h_No. Invoice :]]))</f>
        <v/>
      </c>
      <c r="H276" s="96" t="str">
        <f>CONCATENATE(UPPER(Table1[[#This Row],[h_Kode Sales :_1]])," ",Table1[[#This Row],[h_Kode Sales :_2]])</f>
        <v xml:space="preserve"> </v>
      </c>
      <c r="I276" s="95" t="str">
        <f>IF(Table1[[#This Row],[h_toko]]="","",INDEX(Table2[e],IF(Table1[[#This Row],[h_toko]]="","",MATCH(Table1[[#This Row],[h_toko]],Table2[a],0)),))</f>
        <v/>
      </c>
      <c r="M276" s="295"/>
      <c r="N276" s="294" t="str">
        <f>IF(Table1[[#This Row],[h_Item Description]]="","",INDEX([1]!db[NB PAJAK],MATCH(Table1[[#This Row],[h_Item Description]],[1]!db[kode],0)))</f>
        <v/>
      </c>
      <c r="P276" s="93"/>
      <c r="Q276" s="94"/>
      <c r="S276" s="297" t="str">
        <f>Table1[[#This Row],[h_hargasetelahdiskon]]</f>
        <v/>
      </c>
      <c r="V276" s="95" t="str">
        <f>IF(Table1[[#This Row],[Item Description]]="","",IF(Table1[[#This Row],[//]]="",V275,Table1[[#This Row],[//]]))</f>
        <v/>
      </c>
      <c r="W276" s="95" t="str">
        <f>IF(Table1[[#This Row],[h_id]]="","",COUNTIF(Table1[h_id],Table1[[#This Row],[h_id]]))</f>
        <v/>
      </c>
      <c r="X276" s="93" t="str">
        <f>IF(Table1[Item Description]="","",Table1[[#This Row],[Qty]]*Table1[[#This Row],[Unit Price]])</f>
        <v/>
      </c>
      <c r="Y276" s="93" t="str">
        <f>IF(Table1[Item Description]="","",Table1[[#This Row],[h_hargasebelumdiskon]]*Table1[[#This Row],[Disc 1]])</f>
        <v/>
      </c>
      <c r="Z276" s="93" t="str">
        <f>IF(Table1[Item Description]="","",Table1[[#This Row],[h_hargasebelumdiskon]]-Table1[[#This Row],[h_diskon]])</f>
        <v/>
      </c>
      <c r="AA276" s="93" t="str">
        <f>IF(Table1[//]="","",SUMIF(Table1[h_id],Table1[h_id],Table1[h_hargasetelahdiskon]))</f>
        <v/>
      </c>
      <c r="AB276" s="93"/>
      <c r="AC276" s="93" t="str">
        <f>Table1[[#This Row],[Item Description]]&amp;Table1[[#This Row],[Unit]]&amp;Table1[[#This Row],[Unit Price]]</f>
        <v/>
      </c>
    </row>
    <row r="277" spans="1:29" x14ac:dyDescent="0.25">
      <c r="A277" s="95" t="str">
        <f>IF(Table1[No. Invoice :]="","",ROW())</f>
        <v/>
      </c>
      <c r="B277" s="294" t="str">
        <f>IF(Table1[h_Kode Sales :_1]="","",B$1+COUNT(B$2:B276))</f>
        <v/>
      </c>
      <c r="D277" s="295"/>
      <c r="E277" s="296"/>
      <c r="F277" s="295"/>
      <c r="G277" s="95" t="str">
        <f>IF(Table1[[#This Row],[h_No. Invoice :]]="","",CONCATENATE("AM"," ",Table1[[#This Row],[h_No. Invoice :]]))</f>
        <v/>
      </c>
      <c r="H277" s="96" t="str">
        <f>CONCATENATE(UPPER(Table1[[#This Row],[h_Kode Sales :_1]])," ",Table1[[#This Row],[h_Kode Sales :_2]])</f>
        <v xml:space="preserve"> </v>
      </c>
      <c r="I277" s="95" t="str">
        <f>IF(Table1[[#This Row],[h_toko]]="","",INDEX(Table2[e],IF(Table1[[#This Row],[h_toko]]="","",MATCH(Table1[[#This Row],[h_toko]],Table2[a],0)),))</f>
        <v/>
      </c>
      <c r="M277" s="295"/>
      <c r="N277" s="294" t="str">
        <f>IF(Table1[[#This Row],[h_Item Description]]="","",INDEX([1]!db[NB PAJAK],MATCH(Table1[[#This Row],[h_Item Description]],[1]!db[kode],0)))</f>
        <v/>
      </c>
      <c r="P277" s="93"/>
      <c r="Q277" s="94"/>
      <c r="S277" s="297" t="str">
        <f>Table1[[#This Row],[h_hargasetelahdiskon]]</f>
        <v/>
      </c>
      <c r="V277" s="95" t="str">
        <f>IF(Table1[[#This Row],[Item Description]]="","",IF(Table1[[#This Row],[//]]="",V276,Table1[[#This Row],[//]]))</f>
        <v/>
      </c>
      <c r="W277" s="95" t="str">
        <f>IF(Table1[[#This Row],[h_id]]="","",COUNTIF(Table1[h_id],Table1[[#This Row],[h_id]]))</f>
        <v/>
      </c>
      <c r="X277" s="93" t="str">
        <f>IF(Table1[Item Description]="","",Table1[[#This Row],[Qty]]*Table1[[#This Row],[Unit Price]])</f>
        <v/>
      </c>
      <c r="Y277" s="93" t="str">
        <f>IF(Table1[Item Description]="","",Table1[[#This Row],[h_hargasebelumdiskon]]*Table1[[#This Row],[Disc 1]])</f>
        <v/>
      </c>
      <c r="Z277" s="93" t="str">
        <f>IF(Table1[Item Description]="","",Table1[[#This Row],[h_hargasebelumdiskon]]-Table1[[#This Row],[h_diskon]])</f>
        <v/>
      </c>
      <c r="AA277" s="93" t="str">
        <f>IF(Table1[//]="","",SUMIF(Table1[h_id],Table1[h_id],Table1[h_hargasetelahdiskon]))</f>
        <v/>
      </c>
      <c r="AB277" s="93"/>
      <c r="AC277" s="93" t="str">
        <f>Table1[[#This Row],[Item Description]]&amp;Table1[[#This Row],[Unit]]&amp;Table1[[#This Row],[Unit Price]]</f>
        <v/>
      </c>
    </row>
    <row r="278" spans="1:29" x14ac:dyDescent="0.25">
      <c r="A278" s="95" t="str">
        <f>IF(Table1[No. Invoice :]="","",ROW())</f>
        <v/>
      </c>
      <c r="B278" s="294" t="str">
        <f>IF(Table1[h_Kode Sales :_1]="","",B$1+COUNT(B$2:B277))</f>
        <v/>
      </c>
      <c r="D278" s="295"/>
      <c r="E278" s="296"/>
      <c r="F278" s="295"/>
      <c r="G278" s="95" t="str">
        <f>IF(Table1[[#This Row],[h_No. Invoice :]]="","",CONCATENATE("AM"," ",Table1[[#This Row],[h_No. Invoice :]]))</f>
        <v/>
      </c>
      <c r="H278" s="96" t="str">
        <f>CONCATENATE(UPPER(Table1[[#This Row],[h_Kode Sales :_1]])," ",Table1[[#This Row],[h_Kode Sales :_2]])</f>
        <v xml:space="preserve"> </v>
      </c>
      <c r="I278" s="95" t="str">
        <f>IF(Table1[[#This Row],[h_toko]]="","",INDEX(Table2[e],IF(Table1[[#This Row],[h_toko]]="","",MATCH(Table1[[#This Row],[h_toko]],Table2[a],0)),))</f>
        <v/>
      </c>
      <c r="M278" s="295"/>
      <c r="N278" s="294" t="str">
        <f>IF(Table1[[#This Row],[h_Item Description]]="","",INDEX([1]!db[NB PAJAK],MATCH(Table1[[#This Row],[h_Item Description]],[1]!db[kode],0)))</f>
        <v/>
      </c>
      <c r="P278" s="93"/>
      <c r="Q278" s="94"/>
      <c r="S278" s="297" t="str">
        <f>Table1[[#This Row],[h_hargasetelahdiskon]]</f>
        <v/>
      </c>
      <c r="V278" s="95" t="str">
        <f>IF(Table1[[#This Row],[Item Description]]="","",IF(Table1[[#This Row],[//]]="",V277,Table1[[#This Row],[//]]))</f>
        <v/>
      </c>
      <c r="W278" s="95" t="str">
        <f>IF(Table1[[#This Row],[h_id]]="","",COUNTIF(Table1[h_id],Table1[[#This Row],[h_id]]))</f>
        <v/>
      </c>
      <c r="X278" s="93" t="str">
        <f>IF(Table1[Item Description]="","",Table1[[#This Row],[Qty]]*Table1[[#This Row],[Unit Price]])</f>
        <v/>
      </c>
      <c r="Y278" s="93" t="str">
        <f>IF(Table1[Item Description]="","",Table1[[#This Row],[h_hargasebelumdiskon]]*Table1[[#This Row],[Disc 1]])</f>
        <v/>
      </c>
      <c r="Z278" s="93" t="str">
        <f>IF(Table1[Item Description]="","",Table1[[#This Row],[h_hargasebelumdiskon]]-Table1[[#This Row],[h_diskon]])</f>
        <v/>
      </c>
      <c r="AA278" s="93" t="str">
        <f>IF(Table1[//]="","",SUMIF(Table1[h_id],Table1[h_id],Table1[h_hargasetelahdiskon]))</f>
        <v/>
      </c>
      <c r="AB278" s="93"/>
      <c r="AC278" s="93" t="str">
        <f>Table1[[#This Row],[Item Description]]&amp;Table1[[#This Row],[Unit]]&amp;Table1[[#This Row],[Unit Price]]</f>
        <v/>
      </c>
    </row>
    <row r="279" spans="1:29" x14ac:dyDescent="0.25">
      <c r="A279" s="95" t="str">
        <f>IF(Table1[No. Invoice :]="","",ROW())</f>
        <v/>
      </c>
      <c r="B279" s="294" t="str">
        <f>IF(Table1[h_Kode Sales :_1]="","",B$1+COUNT(B$2:B278))</f>
        <v/>
      </c>
      <c r="D279" s="295"/>
      <c r="E279" s="296"/>
      <c r="F279" s="295"/>
      <c r="G279" s="95" t="str">
        <f>IF(Table1[[#This Row],[h_No. Invoice :]]="","",CONCATENATE("AM"," ",Table1[[#This Row],[h_No. Invoice :]]))</f>
        <v/>
      </c>
      <c r="H279" s="96" t="str">
        <f>CONCATENATE(UPPER(Table1[[#This Row],[h_Kode Sales :_1]])," ",Table1[[#This Row],[h_Kode Sales :_2]])</f>
        <v xml:space="preserve"> </v>
      </c>
      <c r="I279" s="95" t="str">
        <f>IF(Table1[[#This Row],[h_toko]]="","",INDEX(Table2[e],IF(Table1[[#This Row],[h_toko]]="","",MATCH(Table1[[#This Row],[h_toko]],Table2[a],0)),))</f>
        <v/>
      </c>
      <c r="M279" s="295"/>
      <c r="N279" s="294" t="str">
        <f>IF(Table1[[#This Row],[h_Item Description]]="","",INDEX([1]!db[NB PAJAK],MATCH(Table1[[#This Row],[h_Item Description]],[1]!db[kode],0)))</f>
        <v/>
      </c>
      <c r="P279" s="93"/>
      <c r="Q279" s="94"/>
      <c r="S279" s="297" t="str">
        <f>Table1[[#This Row],[h_hargasetelahdiskon]]</f>
        <v/>
      </c>
      <c r="V279" s="95" t="str">
        <f>IF(Table1[[#This Row],[Item Description]]="","",IF(Table1[[#This Row],[//]]="",V278,Table1[[#This Row],[//]]))</f>
        <v/>
      </c>
      <c r="W279" s="95" t="str">
        <f>IF(Table1[[#This Row],[h_id]]="","",COUNTIF(Table1[h_id],Table1[[#This Row],[h_id]]))</f>
        <v/>
      </c>
      <c r="X279" s="93" t="str">
        <f>IF(Table1[Item Description]="","",Table1[[#This Row],[Qty]]*Table1[[#This Row],[Unit Price]])</f>
        <v/>
      </c>
      <c r="Y279" s="93" t="str">
        <f>IF(Table1[Item Description]="","",Table1[[#This Row],[h_hargasebelumdiskon]]*Table1[[#This Row],[Disc 1]])</f>
        <v/>
      </c>
      <c r="Z279" s="93" t="str">
        <f>IF(Table1[Item Description]="","",Table1[[#This Row],[h_hargasebelumdiskon]]-Table1[[#This Row],[h_diskon]])</f>
        <v/>
      </c>
      <c r="AA279" s="93" t="str">
        <f>IF(Table1[//]="","",SUMIF(Table1[h_id],Table1[h_id],Table1[h_hargasetelahdiskon]))</f>
        <v/>
      </c>
      <c r="AB279" s="93"/>
      <c r="AC279" s="93" t="str">
        <f>Table1[[#This Row],[Item Description]]&amp;Table1[[#This Row],[Unit]]&amp;Table1[[#This Row],[Unit Price]]</f>
        <v/>
      </c>
    </row>
    <row r="280" spans="1:29" x14ac:dyDescent="0.25">
      <c r="A280" s="95" t="str">
        <f>IF(Table1[No. Invoice :]="","",ROW())</f>
        <v/>
      </c>
      <c r="B280" s="294" t="str">
        <f>IF(Table1[h_Kode Sales :_1]="","",B$1+COUNT(B$2:B279))</f>
        <v/>
      </c>
      <c r="D280" s="295"/>
      <c r="E280" s="296"/>
      <c r="F280" s="295"/>
      <c r="G280" s="95" t="str">
        <f>IF(Table1[[#This Row],[h_No. Invoice :]]="","",CONCATENATE("AM"," ",Table1[[#This Row],[h_No. Invoice :]]))</f>
        <v/>
      </c>
      <c r="H280" s="96" t="str">
        <f>CONCATENATE(UPPER(Table1[[#This Row],[h_Kode Sales :_1]])," ",Table1[[#This Row],[h_Kode Sales :_2]])</f>
        <v xml:space="preserve"> </v>
      </c>
      <c r="I280" s="95" t="str">
        <f>IF(Table1[[#This Row],[h_toko]]="","",INDEX(Table2[e],IF(Table1[[#This Row],[h_toko]]="","",MATCH(Table1[[#This Row],[h_toko]],Table2[a],0)),))</f>
        <v/>
      </c>
      <c r="M280" s="295"/>
      <c r="N280" s="294" t="str">
        <f>IF(Table1[[#This Row],[h_Item Description]]="","",INDEX([1]!db[NB PAJAK],MATCH(Table1[[#This Row],[h_Item Description]],[1]!db[kode],0)))</f>
        <v/>
      </c>
      <c r="P280" s="93"/>
      <c r="Q280" s="94"/>
      <c r="S280" s="297" t="str">
        <f>Table1[[#This Row],[h_hargasetelahdiskon]]</f>
        <v/>
      </c>
      <c r="V280" s="95" t="str">
        <f>IF(Table1[[#This Row],[Item Description]]="","",IF(Table1[[#This Row],[//]]="",V279,Table1[[#This Row],[//]]))</f>
        <v/>
      </c>
      <c r="W280" s="95" t="str">
        <f>IF(Table1[[#This Row],[h_id]]="","",COUNTIF(Table1[h_id],Table1[[#This Row],[h_id]]))</f>
        <v/>
      </c>
      <c r="X280" s="93" t="str">
        <f>IF(Table1[Item Description]="","",Table1[[#This Row],[Qty]]*Table1[[#This Row],[Unit Price]])</f>
        <v/>
      </c>
      <c r="Y280" s="93" t="str">
        <f>IF(Table1[Item Description]="","",Table1[[#This Row],[h_hargasebelumdiskon]]*Table1[[#This Row],[Disc 1]])</f>
        <v/>
      </c>
      <c r="Z280" s="93" t="str">
        <f>IF(Table1[Item Description]="","",Table1[[#This Row],[h_hargasebelumdiskon]]-Table1[[#This Row],[h_diskon]])</f>
        <v/>
      </c>
      <c r="AA280" s="93" t="str">
        <f>IF(Table1[//]="","",SUMIF(Table1[h_id],Table1[h_id],Table1[h_hargasetelahdiskon]))</f>
        <v/>
      </c>
      <c r="AB280" s="93"/>
      <c r="AC280" s="93" t="str">
        <f>Table1[[#This Row],[Item Description]]&amp;Table1[[#This Row],[Unit]]&amp;Table1[[#This Row],[Unit Price]]</f>
        <v/>
      </c>
    </row>
    <row r="281" spans="1:29" x14ac:dyDescent="0.25">
      <c r="A281" s="95" t="str">
        <f>IF(Table1[No. Invoice :]="","",ROW())</f>
        <v/>
      </c>
      <c r="B281" s="294" t="str">
        <f>IF(Table1[h_Kode Sales :_1]="","",B$1+COUNT(B$2:B280))</f>
        <v/>
      </c>
      <c r="D281" s="295"/>
      <c r="E281" s="296"/>
      <c r="F281" s="295"/>
      <c r="G281" s="95" t="str">
        <f>IF(Table1[[#This Row],[h_No. Invoice :]]="","",CONCATENATE("AM"," ",Table1[[#This Row],[h_No. Invoice :]]))</f>
        <v/>
      </c>
      <c r="H281" s="96" t="str">
        <f>CONCATENATE(UPPER(Table1[[#This Row],[h_Kode Sales :_1]])," ",Table1[[#This Row],[h_Kode Sales :_2]])</f>
        <v xml:space="preserve"> </v>
      </c>
      <c r="I281" s="95" t="str">
        <f>IF(Table1[[#This Row],[h_toko]]="","",INDEX(Table2[e],IF(Table1[[#This Row],[h_toko]]="","",MATCH(Table1[[#This Row],[h_toko]],Table2[a],0)),))</f>
        <v/>
      </c>
      <c r="M281" s="295"/>
      <c r="N281" s="294" t="str">
        <f>IF(Table1[[#This Row],[h_Item Description]]="","",INDEX([1]!db[NB PAJAK],MATCH(Table1[[#This Row],[h_Item Description]],[1]!db[kode],0)))</f>
        <v/>
      </c>
      <c r="P281" s="93"/>
      <c r="Q281" s="94"/>
      <c r="S281" s="297" t="str">
        <f>Table1[[#This Row],[h_hargasetelahdiskon]]</f>
        <v/>
      </c>
      <c r="V281" s="95" t="str">
        <f>IF(Table1[[#This Row],[Item Description]]="","",IF(Table1[[#This Row],[//]]="",V280,Table1[[#This Row],[//]]))</f>
        <v/>
      </c>
      <c r="W281" s="95" t="str">
        <f>IF(Table1[[#This Row],[h_id]]="","",COUNTIF(Table1[h_id],Table1[[#This Row],[h_id]]))</f>
        <v/>
      </c>
      <c r="X281" s="93" t="str">
        <f>IF(Table1[Item Description]="","",Table1[[#This Row],[Qty]]*Table1[[#This Row],[Unit Price]])</f>
        <v/>
      </c>
      <c r="Y281" s="93" t="str">
        <f>IF(Table1[Item Description]="","",Table1[[#This Row],[h_hargasebelumdiskon]]*Table1[[#This Row],[Disc 1]])</f>
        <v/>
      </c>
      <c r="Z281" s="93" t="str">
        <f>IF(Table1[Item Description]="","",Table1[[#This Row],[h_hargasebelumdiskon]]-Table1[[#This Row],[h_diskon]])</f>
        <v/>
      </c>
      <c r="AA281" s="93" t="str">
        <f>IF(Table1[//]="","",SUMIF(Table1[h_id],Table1[h_id],Table1[h_hargasetelahdiskon]))</f>
        <v/>
      </c>
      <c r="AB281" s="93"/>
      <c r="AC281" s="93" t="str">
        <f>Table1[[#This Row],[Item Description]]&amp;Table1[[#This Row],[Unit]]&amp;Table1[[#This Row],[Unit Price]]</f>
        <v/>
      </c>
    </row>
    <row r="282" spans="1:29" x14ac:dyDescent="0.25">
      <c r="A282" s="95" t="str">
        <f>IF(Table1[No. Invoice :]="","",ROW())</f>
        <v/>
      </c>
      <c r="B282" s="294" t="str">
        <f>IF(Table1[h_Kode Sales :_1]="","",B$1+COUNT(B$2:B281))</f>
        <v/>
      </c>
      <c r="D282" s="295"/>
      <c r="E282" s="296"/>
      <c r="F282" s="295"/>
      <c r="G282" s="95" t="str">
        <f>IF(Table1[[#This Row],[h_No. Invoice :]]="","",CONCATENATE("AM"," ",Table1[[#This Row],[h_No. Invoice :]]))</f>
        <v/>
      </c>
      <c r="H282" s="96" t="str">
        <f>CONCATENATE(UPPER(Table1[[#This Row],[h_Kode Sales :_1]])," ",Table1[[#This Row],[h_Kode Sales :_2]])</f>
        <v xml:space="preserve"> </v>
      </c>
      <c r="I282" s="95" t="str">
        <f>IF(Table1[[#This Row],[h_toko]]="","",INDEX(Table2[e],IF(Table1[[#This Row],[h_toko]]="","",MATCH(Table1[[#This Row],[h_toko]],Table2[a],0)),))</f>
        <v/>
      </c>
      <c r="M282" s="295"/>
      <c r="N282" s="294" t="str">
        <f>IF(Table1[[#This Row],[h_Item Description]]="","",INDEX([1]!db[NB PAJAK],MATCH(Table1[[#This Row],[h_Item Description]],[1]!db[kode],0)))</f>
        <v/>
      </c>
      <c r="P282" s="93"/>
      <c r="Q282" s="94"/>
      <c r="S282" s="297" t="str">
        <f>Table1[[#This Row],[h_hargasetelahdiskon]]</f>
        <v/>
      </c>
      <c r="V282" s="95" t="str">
        <f>IF(Table1[[#This Row],[Item Description]]="","",IF(Table1[[#This Row],[//]]="",V281,Table1[[#This Row],[//]]))</f>
        <v/>
      </c>
      <c r="W282" s="95" t="str">
        <f>IF(Table1[[#This Row],[h_id]]="","",COUNTIF(Table1[h_id],Table1[[#This Row],[h_id]]))</f>
        <v/>
      </c>
      <c r="X282" s="93" t="str">
        <f>IF(Table1[Item Description]="","",Table1[[#This Row],[Qty]]*Table1[[#This Row],[Unit Price]])</f>
        <v/>
      </c>
      <c r="Y282" s="93" t="str">
        <f>IF(Table1[Item Description]="","",Table1[[#This Row],[h_hargasebelumdiskon]]*Table1[[#This Row],[Disc 1]])</f>
        <v/>
      </c>
      <c r="Z282" s="93" t="str">
        <f>IF(Table1[Item Description]="","",Table1[[#This Row],[h_hargasebelumdiskon]]-Table1[[#This Row],[h_diskon]])</f>
        <v/>
      </c>
      <c r="AA282" s="93" t="str">
        <f>IF(Table1[//]="","",SUMIF(Table1[h_id],Table1[h_id],Table1[h_hargasetelahdiskon]))</f>
        <v/>
      </c>
      <c r="AB282" s="93"/>
      <c r="AC282" s="93" t="str">
        <f>Table1[[#This Row],[Item Description]]&amp;Table1[[#This Row],[Unit]]&amp;Table1[[#This Row],[Unit Price]]</f>
        <v/>
      </c>
    </row>
    <row r="283" spans="1:29" x14ac:dyDescent="0.25">
      <c r="A283" s="95" t="str">
        <f>IF(Table1[No. Invoice :]="","",ROW())</f>
        <v/>
      </c>
      <c r="B283" s="294" t="str">
        <f>IF(Table1[h_Kode Sales :_1]="","",B$1+COUNT(B$2:B282))</f>
        <v/>
      </c>
      <c r="D283" s="295"/>
      <c r="E283" s="296"/>
      <c r="F283" s="295"/>
      <c r="G283" s="95" t="str">
        <f>IF(Table1[[#This Row],[h_No. Invoice :]]="","",CONCATENATE("AM"," ",Table1[[#This Row],[h_No. Invoice :]]))</f>
        <v/>
      </c>
      <c r="H283" s="96" t="str">
        <f>CONCATENATE(UPPER(Table1[[#This Row],[h_Kode Sales :_1]])," ",Table1[[#This Row],[h_Kode Sales :_2]])</f>
        <v xml:space="preserve"> </v>
      </c>
      <c r="I283" s="95" t="str">
        <f>IF(Table1[[#This Row],[h_toko]]="","",INDEX(Table2[e],IF(Table1[[#This Row],[h_toko]]="","",MATCH(Table1[[#This Row],[h_toko]],Table2[a],0)),))</f>
        <v/>
      </c>
      <c r="M283" s="295"/>
      <c r="N283" s="294" t="str">
        <f>IF(Table1[[#This Row],[h_Item Description]]="","",INDEX([1]!db[NB PAJAK],MATCH(Table1[[#This Row],[h_Item Description]],[1]!db[kode],0)))</f>
        <v/>
      </c>
      <c r="P283" s="93"/>
      <c r="Q283" s="94"/>
      <c r="S283" s="297" t="str">
        <f>Table1[[#This Row],[h_hargasetelahdiskon]]</f>
        <v/>
      </c>
      <c r="V283" s="95" t="str">
        <f>IF(Table1[[#This Row],[Item Description]]="","",IF(Table1[[#This Row],[//]]="",V282,Table1[[#This Row],[//]]))</f>
        <v/>
      </c>
      <c r="W283" s="95" t="str">
        <f>IF(Table1[[#This Row],[h_id]]="","",COUNTIF(Table1[h_id],Table1[[#This Row],[h_id]]))</f>
        <v/>
      </c>
      <c r="X283" s="93" t="str">
        <f>IF(Table1[Item Description]="","",Table1[[#This Row],[Qty]]*Table1[[#This Row],[Unit Price]])</f>
        <v/>
      </c>
      <c r="Y283" s="93" t="str">
        <f>IF(Table1[Item Description]="","",Table1[[#This Row],[h_hargasebelumdiskon]]*Table1[[#This Row],[Disc 1]])</f>
        <v/>
      </c>
      <c r="Z283" s="93" t="str">
        <f>IF(Table1[Item Description]="","",Table1[[#This Row],[h_hargasebelumdiskon]]-Table1[[#This Row],[h_diskon]])</f>
        <v/>
      </c>
      <c r="AA283" s="93" t="str">
        <f>IF(Table1[//]="","",SUMIF(Table1[h_id],Table1[h_id],Table1[h_hargasetelahdiskon]))</f>
        <v/>
      </c>
      <c r="AB283" s="93"/>
      <c r="AC283" s="93" t="str">
        <f>Table1[[#This Row],[Item Description]]&amp;Table1[[#This Row],[Unit]]&amp;Table1[[#This Row],[Unit Price]]</f>
        <v/>
      </c>
    </row>
    <row r="284" spans="1:29" x14ac:dyDescent="0.25">
      <c r="A284" s="95" t="str">
        <f>IF(Table1[No. Invoice :]="","",ROW())</f>
        <v/>
      </c>
      <c r="B284" s="294" t="str">
        <f>IF(Table1[h_Kode Sales :_1]="","",B$1+COUNT(B$2:B283))</f>
        <v/>
      </c>
      <c r="D284" s="295"/>
      <c r="E284" s="296"/>
      <c r="F284" s="295"/>
      <c r="G284" s="95" t="str">
        <f>IF(Table1[[#This Row],[h_No. Invoice :]]="","",CONCATENATE("AM"," ",Table1[[#This Row],[h_No. Invoice :]]))</f>
        <v/>
      </c>
      <c r="H284" s="96" t="str">
        <f>CONCATENATE(UPPER(Table1[[#This Row],[h_Kode Sales :_1]])," ",Table1[[#This Row],[h_Kode Sales :_2]])</f>
        <v xml:space="preserve"> </v>
      </c>
      <c r="I284" s="95" t="str">
        <f>IF(Table1[[#This Row],[h_toko]]="","",INDEX(Table2[e],IF(Table1[[#This Row],[h_toko]]="","",MATCH(Table1[[#This Row],[h_toko]],Table2[a],0)),))</f>
        <v/>
      </c>
      <c r="M284" s="295"/>
      <c r="N284" s="294" t="str">
        <f>IF(Table1[[#This Row],[h_Item Description]]="","",INDEX([1]!db[NB PAJAK],MATCH(Table1[[#This Row],[h_Item Description]],[1]!db[kode],0)))</f>
        <v/>
      </c>
      <c r="P284" s="93"/>
      <c r="Q284" s="94"/>
      <c r="S284" s="297" t="str">
        <f>Table1[[#This Row],[h_hargasetelahdiskon]]</f>
        <v/>
      </c>
      <c r="V284" s="95" t="str">
        <f>IF(Table1[[#This Row],[Item Description]]="","",IF(Table1[[#This Row],[//]]="",V283,Table1[[#This Row],[//]]))</f>
        <v/>
      </c>
      <c r="W284" s="95" t="str">
        <f>IF(Table1[[#This Row],[h_id]]="","",COUNTIF(Table1[h_id],Table1[[#This Row],[h_id]]))</f>
        <v/>
      </c>
      <c r="X284" s="93" t="str">
        <f>IF(Table1[Item Description]="","",Table1[[#This Row],[Qty]]*Table1[[#This Row],[Unit Price]])</f>
        <v/>
      </c>
      <c r="Y284" s="93" t="str">
        <f>IF(Table1[Item Description]="","",Table1[[#This Row],[h_hargasebelumdiskon]]*Table1[[#This Row],[Disc 1]])</f>
        <v/>
      </c>
      <c r="Z284" s="93" t="str">
        <f>IF(Table1[Item Description]="","",Table1[[#This Row],[h_hargasebelumdiskon]]-Table1[[#This Row],[h_diskon]])</f>
        <v/>
      </c>
      <c r="AA284" s="93" t="str">
        <f>IF(Table1[//]="","",SUMIF(Table1[h_id],Table1[h_id],Table1[h_hargasetelahdiskon]))</f>
        <v/>
      </c>
      <c r="AB284" s="93"/>
      <c r="AC284" s="93" t="str">
        <f>Table1[[#This Row],[Item Description]]&amp;Table1[[#This Row],[Unit]]&amp;Table1[[#This Row],[Unit Price]]</f>
        <v/>
      </c>
    </row>
    <row r="285" spans="1:29" x14ac:dyDescent="0.25">
      <c r="A285" s="95" t="str">
        <f>IF(Table1[No. Invoice :]="","",ROW())</f>
        <v/>
      </c>
      <c r="B285" s="294" t="str">
        <f>IF(Table1[h_Kode Sales :_1]="","",B$1+COUNT(B$2:B284))</f>
        <v/>
      </c>
      <c r="D285" s="295"/>
      <c r="E285" s="296"/>
      <c r="F285" s="295"/>
      <c r="G285" s="95" t="str">
        <f>IF(Table1[[#This Row],[h_No. Invoice :]]="","",CONCATENATE("AM"," ",Table1[[#This Row],[h_No. Invoice :]]))</f>
        <v/>
      </c>
      <c r="H285" s="96" t="str">
        <f>CONCATENATE(UPPER(Table1[[#This Row],[h_Kode Sales :_1]])," ",Table1[[#This Row],[h_Kode Sales :_2]])</f>
        <v xml:space="preserve"> </v>
      </c>
      <c r="I285" s="95" t="str">
        <f>IF(Table1[[#This Row],[h_toko]]="","",INDEX(Table2[e],IF(Table1[[#This Row],[h_toko]]="","",MATCH(Table1[[#This Row],[h_toko]],Table2[a],0)),))</f>
        <v/>
      </c>
      <c r="M285" s="295"/>
      <c r="N285" s="294" t="str">
        <f>IF(Table1[[#This Row],[h_Item Description]]="","",INDEX([1]!db[NB PAJAK],MATCH(Table1[[#This Row],[h_Item Description]],[1]!db[kode],0)))</f>
        <v/>
      </c>
      <c r="P285" s="93"/>
      <c r="Q285" s="94"/>
      <c r="S285" s="297" t="str">
        <f>Table1[[#This Row],[h_hargasetelahdiskon]]</f>
        <v/>
      </c>
      <c r="V285" s="95" t="str">
        <f>IF(Table1[[#This Row],[Item Description]]="","",IF(Table1[[#This Row],[//]]="",V284,Table1[[#This Row],[//]]))</f>
        <v/>
      </c>
      <c r="W285" s="95" t="str">
        <f>IF(Table1[[#This Row],[h_id]]="","",COUNTIF(Table1[h_id],Table1[[#This Row],[h_id]]))</f>
        <v/>
      </c>
      <c r="X285" s="93" t="str">
        <f>IF(Table1[Item Description]="","",Table1[[#This Row],[Qty]]*Table1[[#This Row],[Unit Price]])</f>
        <v/>
      </c>
      <c r="Y285" s="93" t="str">
        <f>IF(Table1[Item Description]="","",Table1[[#This Row],[h_hargasebelumdiskon]]*Table1[[#This Row],[Disc 1]])</f>
        <v/>
      </c>
      <c r="Z285" s="93" t="str">
        <f>IF(Table1[Item Description]="","",Table1[[#This Row],[h_hargasebelumdiskon]]-Table1[[#This Row],[h_diskon]])</f>
        <v/>
      </c>
      <c r="AA285" s="93" t="str">
        <f>IF(Table1[//]="","",SUMIF(Table1[h_id],Table1[h_id],Table1[h_hargasetelahdiskon]))</f>
        <v/>
      </c>
      <c r="AB285" s="93"/>
      <c r="AC285" s="93" t="str">
        <f>Table1[[#This Row],[Item Description]]&amp;Table1[[#This Row],[Unit]]&amp;Table1[[#This Row],[Unit Price]]</f>
        <v/>
      </c>
    </row>
    <row r="286" spans="1:29" x14ac:dyDescent="0.25">
      <c r="A286" s="95" t="str">
        <f>IF(Table1[No. Invoice :]="","",ROW())</f>
        <v/>
      </c>
      <c r="B286" s="294" t="str">
        <f>IF(Table1[h_Kode Sales :_1]="","",B$1+COUNT(B$2:B285))</f>
        <v/>
      </c>
      <c r="D286" s="295"/>
      <c r="E286" s="296"/>
      <c r="F286" s="295"/>
      <c r="G286" s="95" t="str">
        <f>IF(Table1[[#This Row],[h_No. Invoice :]]="","",CONCATENATE("AM"," ",Table1[[#This Row],[h_No. Invoice :]]))</f>
        <v/>
      </c>
      <c r="H286" s="96" t="str">
        <f>CONCATENATE(UPPER(Table1[[#This Row],[h_Kode Sales :_1]])," ",Table1[[#This Row],[h_Kode Sales :_2]])</f>
        <v xml:space="preserve"> </v>
      </c>
      <c r="I286" s="95" t="str">
        <f>IF(Table1[[#This Row],[h_toko]]="","",INDEX(Table2[e],IF(Table1[[#This Row],[h_toko]]="","",MATCH(Table1[[#This Row],[h_toko]],Table2[a],0)),))</f>
        <v/>
      </c>
      <c r="M286" s="295"/>
      <c r="N286" s="294" t="str">
        <f>IF(Table1[[#This Row],[h_Item Description]]="","",INDEX([1]!db[NB PAJAK],MATCH(Table1[[#This Row],[h_Item Description]],[1]!db[kode],0)))</f>
        <v/>
      </c>
      <c r="P286" s="93"/>
      <c r="Q286" s="94"/>
      <c r="S286" s="297" t="str">
        <f>Table1[[#This Row],[h_hargasetelahdiskon]]</f>
        <v/>
      </c>
      <c r="V286" s="95" t="str">
        <f>IF(Table1[[#This Row],[Item Description]]="","",IF(Table1[[#This Row],[//]]="",V285,Table1[[#This Row],[//]]))</f>
        <v/>
      </c>
      <c r="W286" s="95" t="str">
        <f>IF(Table1[[#This Row],[h_id]]="","",COUNTIF(Table1[h_id],Table1[[#This Row],[h_id]]))</f>
        <v/>
      </c>
      <c r="X286" s="93" t="str">
        <f>IF(Table1[Item Description]="","",Table1[[#This Row],[Qty]]*Table1[[#This Row],[Unit Price]])</f>
        <v/>
      </c>
      <c r="Y286" s="93" t="str">
        <f>IF(Table1[Item Description]="","",Table1[[#This Row],[h_hargasebelumdiskon]]*Table1[[#This Row],[Disc 1]])</f>
        <v/>
      </c>
      <c r="Z286" s="93" t="str">
        <f>IF(Table1[Item Description]="","",Table1[[#This Row],[h_hargasebelumdiskon]]-Table1[[#This Row],[h_diskon]])</f>
        <v/>
      </c>
      <c r="AA286" s="93" t="str">
        <f>IF(Table1[//]="","",SUMIF(Table1[h_id],Table1[h_id],Table1[h_hargasetelahdiskon]))</f>
        <v/>
      </c>
      <c r="AB286" s="93"/>
      <c r="AC286" s="93" t="str">
        <f>Table1[[#This Row],[Item Description]]&amp;Table1[[#This Row],[Unit]]&amp;Table1[[#This Row],[Unit Price]]</f>
        <v/>
      </c>
    </row>
    <row r="287" spans="1:29" x14ac:dyDescent="0.25">
      <c r="A287" s="95" t="str">
        <f>IF(Table1[No. Invoice :]="","",ROW())</f>
        <v/>
      </c>
      <c r="B287" s="294" t="str">
        <f>IF(Table1[h_Kode Sales :_1]="","",B$1+COUNT(B$2:B286))</f>
        <v/>
      </c>
      <c r="D287" s="295"/>
      <c r="E287" s="296"/>
      <c r="F287" s="295"/>
      <c r="G287" s="95" t="str">
        <f>IF(Table1[[#This Row],[h_No. Invoice :]]="","",CONCATENATE("AM"," ",Table1[[#This Row],[h_No. Invoice :]]))</f>
        <v/>
      </c>
      <c r="H287" s="96" t="str">
        <f>CONCATENATE(UPPER(Table1[[#This Row],[h_Kode Sales :_1]])," ",Table1[[#This Row],[h_Kode Sales :_2]])</f>
        <v xml:space="preserve"> </v>
      </c>
      <c r="I287" s="95" t="str">
        <f>IF(Table1[[#This Row],[h_toko]]="","",INDEX(Table2[e],IF(Table1[[#This Row],[h_toko]]="","",MATCH(Table1[[#This Row],[h_toko]],Table2[a],0)),))</f>
        <v/>
      </c>
      <c r="M287" s="295"/>
      <c r="N287" s="294" t="str">
        <f>IF(Table1[[#This Row],[h_Item Description]]="","",INDEX([1]!db[NB PAJAK],MATCH(Table1[[#This Row],[h_Item Description]],[1]!db[kode],0)))</f>
        <v/>
      </c>
      <c r="P287" s="93"/>
      <c r="Q287" s="94"/>
      <c r="S287" s="297" t="str">
        <f>Table1[[#This Row],[h_hargasetelahdiskon]]</f>
        <v/>
      </c>
      <c r="V287" s="95" t="str">
        <f>IF(Table1[[#This Row],[Item Description]]="","",IF(Table1[[#This Row],[//]]="",V286,Table1[[#This Row],[//]]))</f>
        <v/>
      </c>
      <c r="W287" s="95" t="str">
        <f>IF(Table1[[#This Row],[h_id]]="","",COUNTIF(Table1[h_id],Table1[[#This Row],[h_id]]))</f>
        <v/>
      </c>
      <c r="X287" s="93" t="str">
        <f>IF(Table1[Item Description]="","",Table1[[#This Row],[Qty]]*Table1[[#This Row],[Unit Price]])</f>
        <v/>
      </c>
      <c r="Y287" s="93" t="str">
        <f>IF(Table1[Item Description]="","",Table1[[#This Row],[h_hargasebelumdiskon]]*Table1[[#This Row],[Disc 1]])</f>
        <v/>
      </c>
      <c r="Z287" s="93" t="str">
        <f>IF(Table1[Item Description]="","",Table1[[#This Row],[h_hargasebelumdiskon]]-Table1[[#This Row],[h_diskon]])</f>
        <v/>
      </c>
      <c r="AA287" s="93" t="str">
        <f>IF(Table1[//]="","",SUMIF(Table1[h_id],Table1[h_id],Table1[h_hargasetelahdiskon]))</f>
        <v/>
      </c>
      <c r="AB287" s="93"/>
      <c r="AC287" s="93" t="str">
        <f>Table1[[#This Row],[Item Description]]&amp;Table1[[#This Row],[Unit]]&amp;Table1[[#This Row],[Unit Price]]</f>
        <v/>
      </c>
    </row>
    <row r="288" spans="1:29" x14ac:dyDescent="0.25">
      <c r="A288" s="95" t="str">
        <f>IF(Table1[No. Invoice :]="","",ROW())</f>
        <v/>
      </c>
      <c r="B288" s="294" t="str">
        <f>IF(Table1[h_Kode Sales :_1]="","",B$1+COUNT(B$2:B287))</f>
        <v/>
      </c>
      <c r="D288" s="295"/>
      <c r="E288" s="296"/>
      <c r="F288" s="295"/>
      <c r="G288" s="95" t="str">
        <f>IF(Table1[[#This Row],[h_No. Invoice :]]="","",CONCATENATE("AM"," ",Table1[[#This Row],[h_No. Invoice :]]))</f>
        <v/>
      </c>
      <c r="H288" s="96" t="str">
        <f>CONCATENATE(UPPER(Table1[[#This Row],[h_Kode Sales :_1]])," ",Table1[[#This Row],[h_Kode Sales :_2]])</f>
        <v xml:space="preserve"> </v>
      </c>
      <c r="I288" s="95" t="str">
        <f>IF(Table1[[#This Row],[h_toko]]="","",INDEX(Table2[e],IF(Table1[[#This Row],[h_toko]]="","",MATCH(Table1[[#This Row],[h_toko]],Table2[a],0)),))</f>
        <v/>
      </c>
      <c r="M288" s="295"/>
      <c r="N288" s="294" t="str">
        <f>IF(Table1[[#This Row],[h_Item Description]]="","",INDEX([1]!db[NB PAJAK],MATCH(Table1[[#This Row],[h_Item Description]],[1]!db[kode],0)))</f>
        <v/>
      </c>
      <c r="P288" s="93"/>
      <c r="Q288" s="94"/>
      <c r="S288" s="297" t="str">
        <f>Table1[[#This Row],[h_hargasetelahdiskon]]</f>
        <v/>
      </c>
      <c r="V288" s="95" t="str">
        <f>IF(Table1[[#This Row],[Item Description]]="","",IF(Table1[[#This Row],[//]]="",V287,Table1[[#This Row],[//]]))</f>
        <v/>
      </c>
      <c r="W288" s="95" t="str">
        <f>IF(Table1[[#This Row],[h_id]]="","",COUNTIF(Table1[h_id],Table1[[#This Row],[h_id]]))</f>
        <v/>
      </c>
      <c r="X288" s="93" t="str">
        <f>IF(Table1[Item Description]="","",Table1[[#This Row],[Qty]]*Table1[[#This Row],[Unit Price]])</f>
        <v/>
      </c>
      <c r="Y288" s="93" t="str">
        <f>IF(Table1[Item Description]="","",Table1[[#This Row],[h_hargasebelumdiskon]]*Table1[[#This Row],[Disc 1]])</f>
        <v/>
      </c>
      <c r="Z288" s="93" t="str">
        <f>IF(Table1[Item Description]="","",Table1[[#This Row],[h_hargasebelumdiskon]]-Table1[[#This Row],[h_diskon]])</f>
        <v/>
      </c>
      <c r="AA288" s="93" t="str">
        <f>IF(Table1[//]="","",SUMIF(Table1[h_id],Table1[h_id],Table1[h_hargasetelahdiskon]))</f>
        <v/>
      </c>
      <c r="AB288" s="93"/>
      <c r="AC288" s="93" t="str">
        <f>Table1[[#This Row],[Item Description]]&amp;Table1[[#This Row],[Unit]]&amp;Table1[[#This Row],[Unit Price]]</f>
        <v/>
      </c>
    </row>
    <row r="289" spans="1:29" x14ac:dyDescent="0.25">
      <c r="A289" s="95" t="str">
        <f>IF(Table1[No. Invoice :]="","",ROW())</f>
        <v/>
      </c>
      <c r="B289" s="294" t="str">
        <f>IF(Table1[h_Kode Sales :_1]="","",B$1+COUNT(B$2:B288))</f>
        <v/>
      </c>
      <c r="D289" s="295"/>
      <c r="E289" s="296"/>
      <c r="F289" s="295"/>
      <c r="G289" s="95" t="str">
        <f>IF(Table1[[#This Row],[h_No. Invoice :]]="","",CONCATENATE("AM"," ",Table1[[#This Row],[h_No. Invoice :]]))</f>
        <v/>
      </c>
      <c r="H289" s="96" t="str">
        <f>CONCATENATE(UPPER(Table1[[#This Row],[h_Kode Sales :_1]])," ",Table1[[#This Row],[h_Kode Sales :_2]])</f>
        <v xml:space="preserve"> </v>
      </c>
      <c r="I289" s="95" t="str">
        <f>IF(Table1[[#This Row],[h_toko]]="","",INDEX(Table2[e],IF(Table1[[#This Row],[h_toko]]="","",MATCH(Table1[[#This Row],[h_toko]],Table2[a],0)),))</f>
        <v/>
      </c>
      <c r="M289" s="295"/>
      <c r="N289" s="294" t="str">
        <f>IF(Table1[[#This Row],[h_Item Description]]="","",INDEX([1]!db[NB PAJAK],MATCH(Table1[[#This Row],[h_Item Description]],[1]!db[kode],0)))</f>
        <v/>
      </c>
      <c r="P289" s="93"/>
      <c r="Q289" s="94"/>
      <c r="S289" s="297" t="str">
        <f>Table1[[#This Row],[h_hargasetelahdiskon]]</f>
        <v/>
      </c>
      <c r="V289" s="95" t="str">
        <f>IF(Table1[[#This Row],[Item Description]]="","",IF(Table1[[#This Row],[//]]="",V288,Table1[[#This Row],[//]]))</f>
        <v/>
      </c>
      <c r="W289" s="95" t="str">
        <f>IF(Table1[[#This Row],[h_id]]="","",COUNTIF(Table1[h_id],Table1[[#This Row],[h_id]]))</f>
        <v/>
      </c>
      <c r="X289" s="93" t="str">
        <f>IF(Table1[Item Description]="","",Table1[[#This Row],[Qty]]*Table1[[#This Row],[Unit Price]])</f>
        <v/>
      </c>
      <c r="Y289" s="93" t="str">
        <f>IF(Table1[Item Description]="","",Table1[[#This Row],[h_hargasebelumdiskon]]*Table1[[#This Row],[Disc 1]])</f>
        <v/>
      </c>
      <c r="Z289" s="93" t="str">
        <f>IF(Table1[Item Description]="","",Table1[[#This Row],[h_hargasebelumdiskon]]-Table1[[#This Row],[h_diskon]])</f>
        <v/>
      </c>
      <c r="AA289" s="93" t="str">
        <f>IF(Table1[//]="","",SUMIF(Table1[h_id],Table1[h_id],Table1[h_hargasetelahdiskon]))</f>
        <v/>
      </c>
      <c r="AB289" s="93"/>
      <c r="AC289" s="93" t="str">
        <f>Table1[[#This Row],[Item Description]]&amp;Table1[[#This Row],[Unit]]&amp;Table1[[#This Row],[Unit Price]]</f>
        <v/>
      </c>
    </row>
    <row r="290" spans="1:29" x14ac:dyDescent="0.25">
      <c r="A290" s="95" t="str">
        <f>IF(Table1[No. Invoice :]="","",ROW())</f>
        <v/>
      </c>
      <c r="B290" s="294" t="str">
        <f>IF(Table1[h_Kode Sales :_1]="","",B$1+COUNT(B$2:B289))</f>
        <v/>
      </c>
      <c r="D290" s="295"/>
      <c r="E290" s="296"/>
      <c r="F290" s="295"/>
      <c r="G290" s="95" t="str">
        <f>IF(Table1[[#This Row],[h_No. Invoice :]]="","",CONCATENATE("AM"," ",Table1[[#This Row],[h_No. Invoice :]]))</f>
        <v/>
      </c>
      <c r="H290" s="96" t="str">
        <f>CONCATENATE(UPPER(Table1[[#This Row],[h_Kode Sales :_1]])," ",Table1[[#This Row],[h_Kode Sales :_2]])</f>
        <v xml:space="preserve"> </v>
      </c>
      <c r="I290" s="95" t="str">
        <f>IF(Table1[[#This Row],[h_toko]]="","",INDEX(Table2[e],IF(Table1[[#This Row],[h_toko]]="","",MATCH(Table1[[#This Row],[h_toko]],Table2[a],0)),))</f>
        <v/>
      </c>
      <c r="M290" s="295"/>
      <c r="N290" s="294" t="str">
        <f>IF(Table1[[#This Row],[h_Item Description]]="","",INDEX([1]!db[NB PAJAK],MATCH(Table1[[#This Row],[h_Item Description]],[1]!db[kode],0)))</f>
        <v/>
      </c>
      <c r="P290" s="93"/>
      <c r="Q290" s="94"/>
      <c r="S290" s="297" t="str">
        <f>Table1[[#This Row],[h_hargasetelahdiskon]]</f>
        <v/>
      </c>
      <c r="V290" s="95" t="str">
        <f>IF(Table1[[#This Row],[Item Description]]="","",IF(Table1[[#This Row],[//]]="",V289,Table1[[#This Row],[//]]))</f>
        <v/>
      </c>
      <c r="W290" s="95" t="str">
        <f>IF(Table1[[#This Row],[h_id]]="","",COUNTIF(Table1[h_id],Table1[[#This Row],[h_id]]))</f>
        <v/>
      </c>
      <c r="X290" s="93" t="str">
        <f>IF(Table1[Item Description]="","",Table1[[#This Row],[Qty]]*Table1[[#This Row],[Unit Price]])</f>
        <v/>
      </c>
      <c r="Y290" s="93" t="str">
        <f>IF(Table1[Item Description]="","",Table1[[#This Row],[h_hargasebelumdiskon]]*Table1[[#This Row],[Disc 1]])</f>
        <v/>
      </c>
      <c r="Z290" s="93" t="str">
        <f>IF(Table1[Item Description]="","",Table1[[#This Row],[h_hargasebelumdiskon]]-Table1[[#This Row],[h_diskon]])</f>
        <v/>
      </c>
      <c r="AA290" s="93" t="str">
        <f>IF(Table1[//]="","",SUMIF(Table1[h_id],Table1[h_id],Table1[h_hargasetelahdiskon]))</f>
        <v/>
      </c>
      <c r="AB290" s="93"/>
      <c r="AC290" s="93" t="str">
        <f>Table1[[#This Row],[Item Description]]&amp;Table1[[#This Row],[Unit]]&amp;Table1[[#This Row],[Unit Price]]</f>
        <v/>
      </c>
    </row>
    <row r="291" spans="1:29" x14ac:dyDescent="0.25">
      <c r="A291" s="95" t="str">
        <f>IF(Table1[No. Invoice :]="","",ROW())</f>
        <v/>
      </c>
      <c r="B291" s="294" t="str">
        <f>IF(Table1[h_Kode Sales :_1]="","",B$1+COUNT(B$2:B290))</f>
        <v/>
      </c>
      <c r="D291" s="295"/>
      <c r="E291" s="296"/>
      <c r="F291" s="295"/>
      <c r="G291" s="95" t="str">
        <f>IF(Table1[[#This Row],[h_No. Invoice :]]="","",CONCATENATE("AM"," ",Table1[[#This Row],[h_No. Invoice :]]))</f>
        <v/>
      </c>
      <c r="H291" s="96" t="str">
        <f>CONCATENATE(UPPER(Table1[[#This Row],[h_Kode Sales :_1]])," ",Table1[[#This Row],[h_Kode Sales :_2]])</f>
        <v xml:space="preserve"> </v>
      </c>
      <c r="I291" s="95" t="str">
        <f>IF(Table1[[#This Row],[h_toko]]="","",INDEX(Table2[e],IF(Table1[[#This Row],[h_toko]]="","",MATCH(Table1[[#This Row],[h_toko]],Table2[a],0)),))</f>
        <v/>
      </c>
      <c r="M291" s="295"/>
      <c r="N291" s="294" t="str">
        <f>IF(Table1[[#This Row],[h_Item Description]]="","",INDEX([1]!db[NB PAJAK],MATCH(Table1[[#This Row],[h_Item Description]],[1]!db[kode],0)))</f>
        <v/>
      </c>
      <c r="P291" s="93"/>
      <c r="Q291" s="94"/>
      <c r="S291" s="297" t="str">
        <f>Table1[[#This Row],[h_hargasetelahdiskon]]</f>
        <v/>
      </c>
      <c r="V291" s="95" t="str">
        <f>IF(Table1[[#This Row],[Item Description]]="","",IF(Table1[[#This Row],[//]]="",V290,Table1[[#This Row],[//]]))</f>
        <v/>
      </c>
      <c r="W291" s="95" t="str">
        <f>IF(Table1[[#This Row],[h_id]]="","",COUNTIF(Table1[h_id],Table1[[#This Row],[h_id]]))</f>
        <v/>
      </c>
      <c r="X291" s="93" t="str">
        <f>IF(Table1[Item Description]="","",Table1[[#This Row],[Qty]]*Table1[[#This Row],[Unit Price]])</f>
        <v/>
      </c>
      <c r="Y291" s="93" t="str">
        <f>IF(Table1[Item Description]="","",Table1[[#This Row],[h_hargasebelumdiskon]]*Table1[[#This Row],[Disc 1]])</f>
        <v/>
      </c>
      <c r="Z291" s="93" t="str">
        <f>IF(Table1[Item Description]="","",Table1[[#This Row],[h_hargasebelumdiskon]]-Table1[[#This Row],[h_diskon]])</f>
        <v/>
      </c>
      <c r="AA291" s="93" t="str">
        <f>IF(Table1[//]="","",SUMIF(Table1[h_id],Table1[h_id],Table1[h_hargasetelahdiskon]))</f>
        <v/>
      </c>
      <c r="AB291" s="93"/>
      <c r="AC291" s="93" t="str">
        <f>Table1[[#This Row],[Item Description]]&amp;Table1[[#This Row],[Unit]]&amp;Table1[[#This Row],[Unit Price]]</f>
        <v/>
      </c>
    </row>
    <row r="292" spans="1:29" x14ac:dyDescent="0.25">
      <c r="A292" s="95" t="str">
        <f>IF(Table1[No. Invoice :]="","",ROW())</f>
        <v/>
      </c>
      <c r="B292" s="294" t="str">
        <f>IF(Table1[h_Kode Sales :_1]="","",B$1+COUNT(B$2:B291))</f>
        <v/>
      </c>
      <c r="D292" s="295"/>
      <c r="E292" s="296"/>
      <c r="F292" s="295"/>
      <c r="G292" s="95" t="str">
        <f>IF(Table1[[#This Row],[h_No. Invoice :]]="","",CONCATENATE("AM"," ",Table1[[#This Row],[h_No. Invoice :]]))</f>
        <v/>
      </c>
      <c r="H292" s="96" t="str">
        <f>CONCATENATE(UPPER(Table1[[#This Row],[h_Kode Sales :_1]])," ",Table1[[#This Row],[h_Kode Sales :_2]])</f>
        <v xml:space="preserve"> </v>
      </c>
      <c r="I292" s="95" t="str">
        <f>IF(Table1[[#This Row],[h_toko]]="","",INDEX(Table2[e],IF(Table1[[#This Row],[h_toko]]="","",MATCH(Table1[[#This Row],[h_toko]],Table2[a],0)),))</f>
        <v/>
      </c>
      <c r="M292" s="295"/>
      <c r="N292" s="294" t="str">
        <f>IF(Table1[[#This Row],[h_Item Description]]="","",INDEX([1]!db[NB PAJAK],MATCH(Table1[[#This Row],[h_Item Description]],[1]!db[kode],0)))</f>
        <v/>
      </c>
      <c r="P292" s="93"/>
      <c r="Q292" s="94"/>
      <c r="S292" s="297" t="str">
        <f>Table1[[#This Row],[h_hargasetelahdiskon]]</f>
        <v/>
      </c>
      <c r="V292" s="95" t="str">
        <f>IF(Table1[[#This Row],[Item Description]]="","",IF(Table1[[#This Row],[//]]="",V291,Table1[[#This Row],[//]]))</f>
        <v/>
      </c>
      <c r="W292" s="95" t="str">
        <f>IF(Table1[[#This Row],[h_id]]="","",COUNTIF(Table1[h_id],Table1[[#This Row],[h_id]]))</f>
        <v/>
      </c>
      <c r="X292" s="93" t="str">
        <f>IF(Table1[Item Description]="","",Table1[[#This Row],[Qty]]*Table1[[#This Row],[Unit Price]])</f>
        <v/>
      </c>
      <c r="Y292" s="93" t="str">
        <f>IF(Table1[Item Description]="","",Table1[[#This Row],[h_hargasebelumdiskon]]*Table1[[#This Row],[Disc 1]])</f>
        <v/>
      </c>
      <c r="Z292" s="93" t="str">
        <f>IF(Table1[Item Description]="","",Table1[[#This Row],[h_hargasebelumdiskon]]-Table1[[#This Row],[h_diskon]])</f>
        <v/>
      </c>
      <c r="AA292" s="93" t="str">
        <f>IF(Table1[//]="","",SUMIF(Table1[h_id],Table1[h_id],Table1[h_hargasetelahdiskon]))</f>
        <v/>
      </c>
      <c r="AB292" s="93"/>
      <c r="AC292" s="93" t="str">
        <f>Table1[[#This Row],[Item Description]]&amp;Table1[[#This Row],[Unit]]&amp;Table1[[#This Row],[Unit Price]]</f>
        <v/>
      </c>
    </row>
    <row r="293" spans="1:29" x14ac:dyDescent="0.25">
      <c r="A293" s="95" t="str">
        <f>IF(Table1[No. Invoice :]="","",ROW())</f>
        <v/>
      </c>
      <c r="B293" s="294" t="str">
        <f>IF(Table1[h_Kode Sales :_1]="","",B$1+COUNT(B$2:B292))</f>
        <v/>
      </c>
      <c r="D293" s="295"/>
      <c r="E293" s="296"/>
      <c r="F293" s="295"/>
      <c r="G293" s="95" t="str">
        <f>IF(Table1[[#This Row],[h_No. Invoice :]]="","",CONCATENATE("AM"," ",Table1[[#This Row],[h_No. Invoice :]]))</f>
        <v/>
      </c>
      <c r="H293" s="96" t="str">
        <f>CONCATENATE(UPPER(Table1[[#This Row],[h_Kode Sales :_1]])," ",Table1[[#This Row],[h_Kode Sales :_2]])</f>
        <v xml:space="preserve"> </v>
      </c>
      <c r="I293" s="95" t="str">
        <f>IF(Table1[[#This Row],[h_toko]]="","",INDEX(Table2[e],IF(Table1[[#This Row],[h_toko]]="","",MATCH(Table1[[#This Row],[h_toko]],Table2[a],0)),))</f>
        <v/>
      </c>
      <c r="M293" s="295"/>
      <c r="N293" s="294" t="str">
        <f>IF(Table1[[#This Row],[h_Item Description]]="","",INDEX([1]!db[NB PAJAK],MATCH(Table1[[#This Row],[h_Item Description]],[1]!db[kode],0)))</f>
        <v/>
      </c>
      <c r="P293" s="93"/>
      <c r="Q293" s="94"/>
      <c r="S293" s="297" t="str">
        <f>Table1[[#This Row],[h_hargasetelahdiskon]]</f>
        <v/>
      </c>
      <c r="V293" s="95" t="str">
        <f>IF(Table1[[#This Row],[Item Description]]="","",IF(Table1[[#This Row],[//]]="",V292,Table1[[#This Row],[//]]))</f>
        <v/>
      </c>
      <c r="W293" s="95" t="str">
        <f>IF(Table1[[#This Row],[h_id]]="","",COUNTIF(Table1[h_id],Table1[[#This Row],[h_id]]))</f>
        <v/>
      </c>
      <c r="X293" s="93" t="str">
        <f>IF(Table1[Item Description]="","",Table1[[#This Row],[Qty]]*Table1[[#This Row],[Unit Price]])</f>
        <v/>
      </c>
      <c r="Y293" s="93" t="str">
        <f>IF(Table1[Item Description]="","",Table1[[#This Row],[h_hargasebelumdiskon]]*Table1[[#This Row],[Disc 1]])</f>
        <v/>
      </c>
      <c r="Z293" s="93" t="str">
        <f>IF(Table1[Item Description]="","",Table1[[#This Row],[h_hargasebelumdiskon]]-Table1[[#This Row],[h_diskon]])</f>
        <v/>
      </c>
      <c r="AA293" s="93" t="str">
        <f>IF(Table1[//]="","",SUMIF(Table1[h_id],Table1[h_id],Table1[h_hargasetelahdiskon]))</f>
        <v/>
      </c>
      <c r="AB293" s="93"/>
      <c r="AC293" s="93" t="str">
        <f>Table1[[#This Row],[Item Description]]&amp;Table1[[#This Row],[Unit]]&amp;Table1[[#This Row],[Unit Price]]</f>
        <v/>
      </c>
    </row>
    <row r="294" spans="1:29" x14ac:dyDescent="0.25">
      <c r="A294" s="95" t="str">
        <f>IF(Table1[No. Invoice :]="","",ROW())</f>
        <v/>
      </c>
      <c r="B294" s="294" t="str">
        <f>IF(Table1[h_Kode Sales :_1]="","",B$1+COUNT(B$2:B293))</f>
        <v/>
      </c>
      <c r="D294" s="295"/>
      <c r="E294" s="296"/>
      <c r="F294" s="295"/>
      <c r="G294" s="95" t="str">
        <f>IF(Table1[[#This Row],[h_No. Invoice :]]="","",CONCATENATE("AM"," ",Table1[[#This Row],[h_No. Invoice :]]))</f>
        <v/>
      </c>
      <c r="H294" s="96" t="str">
        <f>CONCATENATE(UPPER(Table1[[#This Row],[h_Kode Sales :_1]])," ",Table1[[#This Row],[h_Kode Sales :_2]])</f>
        <v xml:space="preserve"> </v>
      </c>
      <c r="I294" s="95" t="str">
        <f>IF(Table1[[#This Row],[h_toko]]="","",INDEX(Table2[e],IF(Table1[[#This Row],[h_toko]]="","",MATCH(Table1[[#This Row],[h_toko]],Table2[a],0)),))</f>
        <v/>
      </c>
      <c r="M294" s="295"/>
      <c r="N294" s="294" t="str">
        <f>IF(Table1[[#This Row],[h_Item Description]]="","",INDEX([1]!db[NB PAJAK],MATCH(Table1[[#This Row],[h_Item Description]],[1]!db[kode],0)))</f>
        <v/>
      </c>
      <c r="P294" s="93"/>
      <c r="Q294" s="94"/>
      <c r="S294" s="297" t="str">
        <f>Table1[[#This Row],[h_hargasetelahdiskon]]</f>
        <v/>
      </c>
      <c r="V294" s="95" t="str">
        <f>IF(Table1[[#This Row],[Item Description]]="","",IF(Table1[[#This Row],[//]]="",V293,Table1[[#This Row],[//]]))</f>
        <v/>
      </c>
      <c r="W294" s="95" t="str">
        <f>IF(Table1[[#This Row],[h_id]]="","",COUNTIF(Table1[h_id],Table1[[#This Row],[h_id]]))</f>
        <v/>
      </c>
      <c r="X294" s="93" t="str">
        <f>IF(Table1[Item Description]="","",Table1[[#This Row],[Qty]]*Table1[[#This Row],[Unit Price]])</f>
        <v/>
      </c>
      <c r="Y294" s="93" t="str">
        <f>IF(Table1[Item Description]="","",Table1[[#This Row],[h_hargasebelumdiskon]]*Table1[[#This Row],[Disc 1]])</f>
        <v/>
      </c>
      <c r="Z294" s="93" t="str">
        <f>IF(Table1[Item Description]="","",Table1[[#This Row],[h_hargasebelumdiskon]]-Table1[[#This Row],[h_diskon]])</f>
        <v/>
      </c>
      <c r="AA294" s="93" t="str">
        <f>IF(Table1[//]="","",SUMIF(Table1[h_id],Table1[h_id],Table1[h_hargasetelahdiskon]))</f>
        <v/>
      </c>
      <c r="AB294" s="93"/>
      <c r="AC294" s="93" t="str">
        <f>Table1[[#This Row],[Item Description]]&amp;Table1[[#This Row],[Unit]]&amp;Table1[[#This Row],[Unit Price]]</f>
        <v/>
      </c>
    </row>
    <row r="295" spans="1:29" x14ac:dyDescent="0.25">
      <c r="A295" s="95" t="str">
        <f>IF(Table1[No. Invoice :]="","",ROW())</f>
        <v/>
      </c>
      <c r="B295" s="294" t="str">
        <f>IF(Table1[h_Kode Sales :_1]="","",B$1+COUNT(B$2:B294))</f>
        <v/>
      </c>
      <c r="D295" s="295"/>
      <c r="E295" s="296"/>
      <c r="F295" s="295"/>
      <c r="G295" s="95" t="str">
        <f>IF(Table1[[#This Row],[h_No. Invoice :]]="","",CONCATENATE("AM"," ",Table1[[#This Row],[h_No. Invoice :]]))</f>
        <v/>
      </c>
      <c r="H295" s="96" t="str">
        <f>CONCATENATE(UPPER(Table1[[#This Row],[h_Kode Sales :_1]])," ",Table1[[#This Row],[h_Kode Sales :_2]])</f>
        <v xml:space="preserve"> </v>
      </c>
      <c r="I295" s="95" t="str">
        <f>IF(Table1[[#This Row],[h_toko]]="","",INDEX(Table2[e],IF(Table1[[#This Row],[h_toko]]="","",MATCH(Table1[[#This Row],[h_toko]],Table2[a],0)),))</f>
        <v/>
      </c>
      <c r="M295" s="295"/>
      <c r="N295" s="294" t="str">
        <f>IF(Table1[[#This Row],[h_Item Description]]="","",INDEX([1]!db[NB PAJAK],MATCH(Table1[[#This Row],[h_Item Description]],[1]!db[kode],0)))</f>
        <v/>
      </c>
      <c r="P295" s="93"/>
      <c r="Q295" s="94"/>
      <c r="S295" s="297" t="str">
        <f>Table1[[#This Row],[h_hargasetelahdiskon]]</f>
        <v/>
      </c>
      <c r="V295" s="95" t="str">
        <f>IF(Table1[[#This Row],[Item Description]]="","",IF(Table1[[#This Row],[//]]="",V294,Table1[[#This Row],[//]]))</f>
        <v/>
      </c>
      <c r="W295" s="95" t="str">
        <f>IF(Table1[[#This Row],[h_id]]="","",COUNTIF(Table1[h_id],Table1[[#This Row],[h_id]]))</f>
        <v/>
      </c>
      <c r="X295" s="93" t="str">
        <f>IF(Table1[Item Description]="","",Table1[[#This Row],[Qty]]*Table1[[#This Row],[Unit Price]])</f>
        <v/>
      </c>
      <c r="Y295" s="93" t="str">
        <f>IF(Table1[Item Description]="","",Table1[[#This Row],[h_hargasebelumdiskon]]*Table1[[#This Row],[Disc 1]])</f>
        <v/>
      </c>
      <c r="Z295" s="93" t="str">
        <f>IF(Table1[Item Description]="","",Table1[[#This Row],[h_hargasebelumdiskon]]-Table1[[#This Row],[h_diskon]])</f>
        <v/>
      </c>
      <c r="AA295" s="93" t="str">
        <f>IF(Table1[//]="","",SUMIF(Table1[h_id],Table1[h_id],Table1[h_hargasetelahdiskon]))</f>
        <v/>
      </c>
      <c r="AB295" s="93"/>
      <c r="AC295" s="93" t="str">
        <f>Table1[[#This Row],[Item Description]]&amp;Table1[[#This Row],[Unit]]&amp;Table1[[#This Row],[Unit Price]]</f>
        <v/>
      </c>
    </row>
    <row r="296" spans="1:29" x14ac:dyDescent="0.25">
      <c r="A296" s="95" t="str">
        <f>IF(Table1[No. Invoice :]="","",ROW())</f>
        <v/>
      </c>
      <c r="B296" s="294" t="str">
        <f>IF(Table1[h_Kode Sales :_1]="","",B$1+COUNT(B$2:B295))</f>
        <v/>
      </c>
      <c r="D296" s="295"/>
      <c r="E296" s="296"/>
      <c r="F296" s="295"/>
      <c r="G296" s="95" t="str">
        <f>IF(Table1[[#This Row],[h_No. Invoice :]]="","",CONCATENATE("AM"," ",Table1[[#This Row],[h_No. Invoice :]]))</f>
        <v/>
      </c>
      <c r="H296" s="96" t="str">
        <f>CONCATENATE(UPPER(Table1[[#This Row],[h_Kode Sales :_1]])," ",Table1[[#This Row],[h_Kode Sales :_2]])</f>
        <v xml:space="preserve"> </v>
      </c>
      <c r="I296" s="95" t="str">
        <f>IF(Table1[[#This Row],[h_toko]]="","",INDEX(Table2[e],IF(Table1[[#This Row],[h_toko]]="","",MATCH(Table1[[#This Row],[h_toko]],Table2[a],0)),))</f>
        <v/>
      </c>
      <c r="M296" s="295"/>
      <c r="N296" s="294" t="str">
        <f>IF(Table1[[#This Row],[h_Item Description]]="","",INDEX([1]!db[NB PAJAK],MATCH(Table1[[#This Row],[h_Item Description]],[1]!db[kode],0)))</f>
        <v/>
      </c>
      <c r="P296" s="93"/>
      <c r="Q296" s="94"/>
      <c r="S296" s="297" t="str">
        <f>Table1[[#This Row],[h_hargasetelahdiskon]]</f>
        <v/>
      </c>
      <c r="V296" s="95" t="str">
        <f>IF(Table1[[#This Row],[Item Description]]="","",IF(Table1[[#This Row],[//]]="",V295,Table1[[#This Row],[//]]))</f>
        <v/>
      </c>
      <c r="W296" s="95" t="str">
        <f>IF(Table1[[#This Row],[h_id]]="","",COUNTIF(Table1[h_id],Table1[[#This Row],[h_id]]))</f>
        <v/>
      </c>
      <c r="X296" s="93" t="str">
        <f>IF(Table1[Item Description]="","",Table1[[#This Row],[Qty]]*Table1[[#This Row],[Unit Price]])</f>
        <v/>
      </c>
      <c r="Y296" s="93" t="str">
        <f>IF(Table1[Item Description]="","",Table1[[#This Row],[h_hargasebelumdiskon]]*Table1[[#This Row],[Disc 1]])</f>
        <v/>
      </c>
      <c r="Z296" s="93" t="str">
        <f>IF(Table1[Item Description]="","",Table1[[#This Row],[h_hargasebelumdiskon]]-Table1[[#This Row],[h_diskon]])</f>
        <v/>
      </c>
      <c r="AA296" s="93" t="str">
        <f>IF(Table1[//]="","",SUMIF(Table1[h_id],Table1[h_id],Table1[h_hargasetelahdiskon]))</f>
        <v/>
      </c>
      <c r="AB296" s="93"/>
      <c r="AC296" s="93" t="str">
        <f>Table1[[#This Row],[Item Description]]&amp;Table1[[#This Row],[Unit]]&amp;Table1[[#This Row],[Unit Price]]</f>
        <v/>
      </c>
    </row>
    <row r="297" spans="1:29" x14ac:dyDescent="0.25">
      <c r="A297" s="95" t="str">
        <f>IF(Table1[No. Invoice :]="","",ROW())</f>
        <v/>
      </c>
      <c r="B297" s="294" t="str">
        <f>IF(Table1[h_Kode Sales :_1]="","",B$1+COUNT(B$2:B296))</f>
        <v/>
      </c>
      <c r="D297" s="295"/>
      <c r="E297" s="296"/>
      <c r="F297" s="295"/>
      <c r="G297" s="95" t="str">
        <f>IF(Table1[[#This Row],[h_No. Invoice :]]="","",CONCATENATE("AM"," ",Table1[[#This Row],[h_No. Invoice :]]))</f>
        <v/>
      </c>
      <c r="H297" s="96" t="str">
        <f>CONCATENATE(UPPER(Table1[[#This Row],[h_Kode Sales :_1]])," ",Table1[[#This Row],[h_Kode Sales :_2]])</f>
        <v xml:space="preserve"> </v>
      </c>
      <c r="I297" s="95" t="str">
        <f>IF(Table1[[#This Row],[h_toko]]="","",INDEX(Table2[e],IF(Table1[[#This Row],[h_toko]]="","",MATCH(Table1[[#This Row],[h_toko]],Table2[a],0)),))</f>
        <v/>
      </c>
      <c r="M297" s="295"/>
      <c r="N297" s="294" t="str">
        <f>IF(Table1[[#This Row],[h_Item Description]]="","",INDEX([1]!db[NB PAJAK],MATCH(Table1[[#This Row],[h_Item Description]],[1]!db[kode],0)))</f>
        <v/>
      </c>
      <c r="P297" s="93"/>
      <c r="Q297" s="94"/>
      <c r="S297" s="297" t="str">
        <f>Table1[[#This Row],[h_hargasetelahdiskon]]</f>
        <v/>
      </c>
      <c r="V297" s="95" t="str">
        <f>IF(Table1[[#This Row],[Item Description]]="","",IF(Table1[[#This Row],[//]]="",V296,Table1[[#This Row],[//]]))</f>
        <v/>
      </c>
      <c r="W297" s="95" t="str">
        <f>IF(Table1[[#This Row],[h_id]]="","",COUNTIF(Table1[h_id],Table1[[#This Row],[h_id]]))</f>
        <v/>
      </c>
      <c r="X297" s="93" t="str">
        <f>IF(Table1[Item Description]="","",Table1[[#This Row],[Qty]]*Table1[[#This Row],[Unit Price]])</f>
        <v/>
      </c>
      <c r="Y297" s="93" t="str">
        <f>IF(Table1[Item Description]="","",Table1[[#This Row],[h_hargasebelumdiskon]]*Table1[[#This Row],[Disc 1]])</f>
        <v/>
      </c>
      <c r="Z297" s="93" t="str">
        <f>IF(Table1[Item Description]="","",Table1[[#This Row],[h_hargasebelumdiskon]]-Table1[[#This Row],[h_diskon]])</f>
        <v/>
      </c>
      <c r="AA297" s="93" t="str">
        <f>IF(Table1[//]="","",SUMIF(Table1[h_id],Table1[h_id],Table1[h_hargasetelahdiskon]))</f>
        <v/>
      </c>
      <c r="AB297" s="93"/>
      <c r="AC297" s="93" t="str">
        <f>Table1[[#This Row],[Item Description]]&amp;Table1[[#This Row],[Unit]]&amp;Table1[[#This Row],[Unit Price]]</f>
        <v/>
      </c>
    </row>
    <row r="298" spans="1:29" x14ac:dyDescent="0.25">
      <c r="A298" s="95" t="str">
        <f>IF(Table1[No. Invoice :]="","",ROW())</f>
        <v/>
      </c>
      <c r="B298" s="294" t="str">
        <f>IF(Table1[h_Kode Sales :_1]="","",B$1+COUNT(B$2:B297))</f>
        <v/>
      </c>
      <c r="D298" s="295"/>
      <c r="E298" s="296"/>
      <c r="F298" s="295"/>
      <c r="G298" s="95" t="str">
        <f>IF(Table1[[#This Row],[h_No. Invoice :]]="","",CONCATENATE("AM"," ",Table1[[#This Row],[h_No. Invoice :]]))</f>
        <v/>
      </c>
      <c r="H298" s="96" t="str">
        <f>CONCATENATE(UPPER(Table1[[#This Row],[h_Kode Sales :_1]])," ",Table1[[#This Row],[h_Kode Sales :_2]])</f>
        <v xml:space="preserve"> </v>
      </c>
      <c r="I298" s="95" t="str">
        <f>IF(Table1[[#This Row],[h_toko]]="","",INDEX(Table2[e],IF(Table1[[#This Row],[h_toko]]="","",MATCH(Table1[[#This Row],[h_toko]],Table2[a],0)),))</f>
        <v/>
      </c>
      <c r="M298" s="295"/>
      <c r="N298" s="294" t="str">
        <f>IF(Table1[[#This Row],[h_Item Description]]="","",INDEX([1]!db[NB PAJAK],MATCH(Table1[[#This Row],[h_Item Description]],[1]!db[kode],0)))</f>
        <v/>
      </c>
      <c r="P298" s="93"/>
      <c r="Q298" s="94"/>
      <c r="S298" s="297" t="str">
        <f>Table1[[#This Row],[h_hargasetelahdiskon]]</f>
        <v/>
      </c>
      <c r="V298" s="95" t="str">
        <f>IF(Table1[[#This Row],[Item Description]]="","",IF(Table1[[#This Row],[//]]="",V297,Table1[[#This Row],[//]]))</f>
        <v/>
      </c>
      <c r="W298" s="95" t="str">
        <f>IF(Table1[[#This Row],[h_id]]="","",COUNTIF(Table1[h_id],Table1[[#This Row],[h_id]]))</f>
        <v/>
      </c>
      <c r="X298" s="93" t="str">
        <f>IF(Table1[Item Description]="","",Table1[[#This Row],[Qty]]*Table1[[#This Row],[Unit Price]])</f>
        <v/>
      </c>
      <c r="Y298" s="93" t="str">
        <f>IF(Table1[Item Description]="","",Table1[[#This Row],[h_hargasebelumdiskon]]*Table1[[#This Row],[Disc 1]])</f>
        <v/>
      </c>
      <c r="Z298" s="93" t="str">
        <f>IF(Table1[Item Description]="","",Table1[[#This Row],[h_hargasebelumdiskon]]-Table1[[#This Row],[h_diskon]])</f>
        <v/>
      </c>
      <c r="AA298" s="93" t="str">
        <f>IF(Table1[//]="","",SUMIF(Table1[h_id],Table1[h_id],Table1[h_hargasetelahdiskon]))</f>
        <v/>
      </c>
      <c r="AB298" s="93"/>
      <c r="AC298" s="93" t="str">
        <f>Table1[[#This Row],[Item Description]]&amp;Table1[[#This Row],[Unit]]&amp;Table1[[#This Row],[Unit Price]]</f>
        <v/>
      </c>
    </row>
    <row r="299" spans="1:29" x14ac:dyDescent="0.25">
      <c r="A299" s="95" t="str">
        <f>IF(Table1[No. Invoice :]="","",ROW())</f>
        <v/>
      </c>
      <c r="B299" s="294" t="str">
        <f>IF(Table1[h_Kode Sales :_1]="","",B$1+COUNT(B$2:B298))</f>
        <v/>
      </c>
      <c r="D299" s="295"/>
      <c r="E299" s="296"/>
      <c r="F299" s="295"/>
      <c r="G299" s="95" t="str">
        <f>IF(Table1[[#This Row],[h_No. Invoice :]]="","",CONCATENATE("AM"," ",Table1[[#This Row],[h_No. Invoice :]]))</f>
        <v/>
      </c>
      <c r="H299" s="96" t="str">
        <f>CONCATENATE(UPPER(Table1[[#This Row],[h_Kode Sales :_1]])," ",Table1[[#This Row],[h_Kode Sales :_2]])</f>
        <v xml:space="preserve"> </v>
      </c>
      <c r="I299" s="95" t="str">
        <f>IF(Table1[[#This Row],[h_toko]]="","",INDEX(Table2[e],IF(Table1[[#This Row],[h_toko]]="","",MATCH(Table1[[#This Row],[h_toko]],Table2[a],0)),))</f>
        <v/>
      </c>
      <c r="M299" s="295"/>
      <c r="N299" s="294" t="str">
        <f>IF(Table1[[#This Row],[h_Item Description]]="","",INDEX([1]!db[NB PAJAK],MATCH(Table1[[#This Row],[h_Item Description]],[1]!db[kode],0)))</f>
        <v/>
      </c>
      <c r="P299" s="93"/>
      <c r="Q299" s="94"/>
      <c r="S299" s="297" t="str">
        <f>Table1[[#This Row],[h_hargasetelahdiskon]]</f>
        <v/>
      </c>
      <c r="V299" s="95" t="str">
        <f>IF(Table1[[#This Row],[Item Description]]="","",IF(Table1[[#This Row],[//]]="",V298,Table1[[#This Row],[//]]))</f>
        <v/>
      </c>
      <c r="W299" s="95" t="str">
        <f>IF(Table1[[#This Row],[h_id]]="","",COUNTIF(Table1[h_id],Table1[[#This Row],[h_id]]))</f>
        <v/>
      </c>
      <c r="X299" s="93" t="str">
        <f>IF(Table1[Item Description]="","",Table1[[#This Row],[Qty]]*Table1[[#This Row],[Unit Price]])</f>
        <v/>
      </c>
      <c r="Y299" s="93" t="str">
        <f>IF(Table1[Item Description]="","",Table1[[#This Row],[h_hargasebelumdiskon]]*Table1[[#This Row],[Disc 1]])</f>
        <v/>
      </c>
      <c r="Z299" s="93" t="str">
        <f>IF(Table1[Item Description]="","",Table1[[#This Row],[h_hargasebelumdiskon]]-Table1[[#This Row],[h_diskon]])</f>
        <v/>
      </c>
      <c r="AA299" s="93" t="str">
        <f>IF(Table1[//]="","",SUMIF(Table1[h_id],Table1[h_id],Table1[h_hargasetelahdiskon]))</f>
        <v/>
      </c>
      <c r="AB299" s="93"/>
      <c r="AC299" s="93" t="str">
        <f>Table1[[#This Row],[Item Description]]&amp;Table1[[#This Row],[Unit]]&amp;Table1[[#This Row],[Unit Price]]</f>
        <v/>
      </c>
    </row>
    <row r="300" spans="1:29" x14ac:dyDescent="0.25">
      <c r="A300" s="95" t="str">
        <f>IF(Table1[No. Invoice :]="","",ROW())</f>
        <v/>
      </c>
      <c r="B300" s="294" t="str">
        <f>IF(Table1[h_Kode Sales :_1]="","",B$1+COUNT(B$2:B299))</f>
        <v/>
      </c>
      <c r="D300" s="295"/>
      <c r="E300" s="296"/>
      <c r="F300" s="295"/>
      <c r="G300" s="95" t="str">
        <f>IF(Table1[[#This Row],[h_No. Invoice :]]="","",CONCATENATE("AM"," ",Table1[[#This Row],[h_No. Invoice :]]))</f>
        <v/>
      </c>
      <c r="H300" s="96" t="str">
        <f>CONCATENATE(UPPER(Table1[[#This Row],[h_Kode Sales :_1]])," ",Table1[[#This Row],[h_Kode Sales :_2]])</f>
        <v xml:space="preserve"> </v>
      </c>
      <c r="I300" s="95" t="str">
        <f>IF(Table1[[#This Row],[h_toko]]="","",INDEX(Table2[e],IF(Table1[[#This Row],[h_toko]]="","",MATCH(Table1[[#This Row],[h_toko]],Table2[a],0)),))</f>
        <v/>
      </c>
      <c r="M300" s="295"/>
      <c r="N300" s="294" t="str">
        <f>IF(Table1[[#This Row],[h_Item Description]]="","",INDEX([1]!db[NB PAJAK],MATCH(Table1[[#This Row],[h_Item Description]],[1]!db[kode],0)))</f>
        <v/>
      </c>
      <c r="P300" s="93"/>
      <c r="Q300" s="94"/>
      <c r="S300" s="297" t="str">
        <f>Table1[[#This Row],[h_hargasetelahdiskon]]</f>
        <v/>
      </c>
      <c r="V300" s="95" t="str">
        <f>IF(Table1[[#This Row],[Item Description]]="","",IF(Table1[[#This Row],[//]]="",V299,Table1[[#This Row],[//]]))</f>
        <v/>
      </c>
      <c r="W300" s="95" t="str">
        <f>IF(Table1[[#This Row],[h_id]]="","",COUNTIF(Table1[h_id],Table1[[#This Row],[h_id]]))</f>
        <v/>
      </c>
      <c r="X300" s="93" t="str">
        <f>IF(Table1[Item Description]="","",Table1[[#This Row],[Qty]]*Table1[[#This Row],[Unit Price]])</f>
        <v/>
      </c>
      <c r="Y300" s="93" t="str">
        <f>IF(Table1[Item Description]="","",Table1[[#This Row],[h_hargasebelumdiskon]]*Table1[[#This Row],[Disc 1]])</f>
        <v/>
      </c>
      <c r="Z300" s="93" t="str">
        <f>IF(Table1[Item Description]="","",Table1[[#This Row],[h_hargasebelumdiskon]]-Table1[[#This Row],[h_diskon]])</f>
        <v/>
      </c>
      <c r="AA300" s="93" t="str">
        <f>IF(Table1[//]="","",SUMIF(Table1[h_id],Table1[h_id],Table1[h_hargasetelahdiskon]))</f>
        <v/>
      </c>
      <c r="AB300" s="93"/>
      <c r="AC300" s="93" t="str">
        <f>Table1[[#This Row],[Item Description]]&amp;Table1[[#This Row],[Unit]]&amp;Table1[[#This Row],[Unit Price]]</f>
        <v/>
      </c>
    </row>
    <row r="301" spans="1:29" x14ac:dyDescent="0.25">
      <c r="A301" s="95" t="str">
        <f>IF(Table1[No. Invoice :]="","",ROW())</f>
        <v/>
      </c>
      <c r="B301" s="294" t="str">
        <f>IF(Table1[h_Kode Sales :_1]="","",B$1+COUNT(B$2:B300))</f>
        <v/>
      </c>
      <c r="D301" s="295"/>
      <c r="E301" s="296"/>
      <c r="F301" s="295"/>
      <c r="G301" s="95" t="str">
        <f>IF(Table1[[#This Row],[h_No. Invoice :]]="","",CONCATENATE("AM"," ",Table1[[#This Row],[h_No. Invoice :]]))</f>
        <v/>
      </c>
      <c r="H301" s="96" t="str">
        <f>CONCATENATE(UPPER(Table1[[#This Row],[h_Kode Sales :_1]])," ",Table1[[#This Row],[h_Kode Sales :_2]])</f>
        <v xml:space="preserve"> </v>
      </c>
      <c r="I301" s="95" t="str">
        <f>IF(Table1[[#This Row],[h_toko]]="","",INDEX(Table2[e],IF(Table1[[#This Row],[h_toko]]="","",MATCH(Table1[[#This Row],[h_toko]],Table2[a],0)),))</f>
        <v/>
      </c>
      <c r="M301" s="295"/>
      <c r="N301" s="294" t="str">
        <f>IF(Table1[[#This Row],[h_Item Description]]="","",INDEX([1]!db[NB PAJAK],MATCH(Table1[[#This Row],[h_Item Description]],[1]!db[kode],0)))</f>
        <v/>
      </c>
      <c r="P301" s="93"/>
      <c r="Q301" s="94"/>
      <c r="S301" s="297" t="str">
        <f>Table1[[#This Row],[h_hargasetelahdiskon]]</f>
        <v/>
      </c>
      <c r="V301" s="95" t="str">
        <f>IF(Table1[[#This Row],[Item Description]]="","",IF(Table1[[#This Row],[//]]="",V300,Table1[[#This Row],[//]]))</f>
        <v/>
      </c>
      <c r="W301" s="95" t="str">
        <f>IF(Table1[[#This Row],[h_id]]="","",COUNTIF(Table1[h_id],Table1[[#This Row],[h_id]]))</f>
        <v/>
      </c>
      <c r="X301" s="93" t="str">
        <f>IF(Table1[Item Description]="","",Table1[[#This Row],[Qty]]*Table1[[#This Row],[Unit Price]])</f>
        <v/>
      </c>
      <c r="Y301" s="93" t="str">
        <f>IF(Table1[Item Description]="","",Table1[[#This Row],[h_hargasebelumdiskon]]*Table1[[#This Row],[Disc 1]])</f>
        <v/>
      </c>
      <c r="Z301" s="93" t="str">
        <f>IF(Table1[Item Description]="","",Table1[[#This Row],[h_hargasebelumdiskon]]-Table1[[#This Row],[h_diskon]])</f>
        <v/>
      </c>
      <c r="AA301" s="93" t="str">
        <f>IF(Table1[//]="","",SUMIF(Table1[h_id],Table1[h_id],Table1[h_hargasetelahdiskon]))</f>
        <v/>
      </c>
      <c r="AB301" s="93"/>
      <c r="AC301" s="93" t="str">
        <f>Table1[[#This Row],[Item Description]]&amp;Table1[[#This Row],[Unit]]&amp;Table1[[#This Row],[Unit Price]]</f>
        <v/>
      </c>
    </row>
    <row r="302" spans="1:29" x14ac:dyDescent="0.25">
      <c r="A302" s="95" t="str">
        <f>IF(Table1[No. Invoice :]="","",ROW())</f>
        <v/>
      </c>
      <c r="B302" s="294" t="str">
        <f>IF(Table1[h_Kode Sales :_1]="","",B$1+COUNT(B$2:B301))</f>
        <v/>
      </c>
      <c r="D302" s="295"/>
      <c r="E302" s="296"/>
      <c r="F302" s="295"/>
      <c r="G302" s="95" t="str">
        <f>IF(Table1[[#This Row],[h_No. Invoice :]]="","",CONCATENATE("AM"," ",Table1[[#This Row],[h_No. Invoice :]]))</f>
        <v/>
      </c>
      <c r="H302" s="96" t="str">
        <f>CONCATENATE(UPPER(Table1[[#This Row],[h_Kode Sales :_1]])," ",Table1[[#This Row],[h_Kode Sales :_2]])</f>
        <v xml:space="preserve"> </v>
      </c>
      <c r="I302" s="95" t="str">
        <f>IF(Table1[[#This Row],[h_toko]]="","",INDEX(Table2[e],IF(Table1[[#This Row],[h_toko]]="","",MATCH(Table1[[#This Row],[h_toko]],Table2[a],0)),))</f>
        <v/>
      </c>
      <c r="M302" s="295"/>
      <c r="N302" s="294" t="str">
        <f>IF(Table1[[#This Row],[h_Item Description]]="","",INDEX([1]!db[NB PAJAK],MATCH(Table1[[#This Row],[h_Item Description]],[1]!db[kode],0)))</f>
        <v/>
      </c>
      <c r="P302" s="93"/>
      <c r="Q302" s="94"/>
      <c r="S302" s="297" t="str">
        <f>Table1[[#This Row],[h_hargasetelahdiskon]]</f>
        <v/>
      </c>
      <c r="V302" s="95" t="str">
        <f>IF(Table1[[#This Row],[Item Description]]="","",IF(Table1[[#This Row],[//]]="",V301,Table1[[#This Row],[//]]))</f>
        <v/>
      </c>
      <c r="W302" s="95" t="str">
        <f>IF(Table1[[#This Row],[h_id]]="","",COUNTIF(Table1[h_id],Table1[[#This Row],[h_id]]))</f>
        <v/>
      </c>
      <c r="X302" s="93" t="str">
        <f>IF(Table1[Item Description]="","",Table1[[#This Row],[Qty]]*Table1[[#This Row],[Unit Price]])</f>
        <v/>
      </c>
      <c r="Y302" s="93" t="str">
        <f>IF(Table1[Item Description]="","",Table1[[#This Row],[h_hargasebelumdiskon]]*Table1[[#This Row],[Disc 1]])</f>
        <v/>
      </c>
      <c r="Z302" s="93" t="str">
        <f>IF(Table1[Item Description]="","",Table1[[#This Row],[h_hargasebelumdiskon]]-Table1[[#This Row],[h_diskon]])</f>
        <v/>
      </c>
      <c r="AA302" s="93" t="str">
        <f>IF(Table1[//]="","",SUMIF(Table1[h_id],Table1[h_id],Table1[h_hargasetelahdiskon]))</f>
        <v/>
      </c>
      <c r="AB302" s="93"/>
      <c r="AC302" s="93" t="str">
        <f>Table1[[#This Row],[Item Description]]&amp;Table1[[#This Row],[Unit]]&amp;Table1[[#This Row],[Unit Price]]</f>
        <v/>
      </c>
    </row>
    <row r="303" spans="1:29" x14ac:dyDescent="0.25">
      <c r="A303" s="95" t="str">
        <f>IF(Table1[No. Invoice :]="","",ROW())</f>
        <v/>
      </c>
      <c r="B303" s="294" t="str">
        <f>IF(Table1[h_Kode Sales :_1]="","",B$1+COUNT(B$2:B302))</f>
        <v/>
      </c>
      <c r="D303" s="295"/>
      <c r="E303" s="296"/>
      <c r="F303" s="295"/>
      <c r="G303" s="95" t="str">
        <f>IF(Table1[[#This Row],[h_No. Invoice :]]="","",CONCATENATE("AM"," ",Table1[[#This Row],[h_No. Invoice :]]))</f>
        <v/>
      </c>
      <c r="H303" s="96" t="str">
        <f>CONCATENATE(UPPER(Table1[[#This Row],[h_Kode Sales :_1]])," ",Table1[[#This Row],[h_Kode Sales :_2]])</f>
        <v xml:space="preserve"> </v>
      </c>
      <c r="I303" s="95" t="str">
        <f>IF(Table1[[#This Row],[h_toko]]="","",INDEX(Table2[e],IF(Table1[[#This Row],[h_toko]]="","",MATCH(Table1[[#This Row],[h_toko]],Table2[a],0)),))</f>
        <v/>
      </c>
      <c r="M303" s="295"/>
      <c r="N303" s="294" t="str">
        <f>IF(Table1[[#This Row],[h_Item Description]]="","",INDEX([1]!db[NB PAJAK],MATCH(Table1[[#This Row],[h_Item Description]],[1]!db[kode],0)))</f>
        <v/>
      </c>
      <c r="P303" s="93"/>
      <c r="Q303" s="94"/>
      <c r="S303" s="297" t="str">
        <f>Table1[[#This Row],[h_hargasetelahdiskon]]</f>
        <v/>
      </c>
      <c r="V303" s="95" t="str">
        <f>IF(Table1[[#This Row],[Item Description]]="","",IF(Table1[[#This Row],[//]]="",V302,Table1[[#This Row],[//]]))</f>
        <v/>
      </c>
      <c r="W303" s="95" t="str">
        <f>IF(Table1[[#This Row],[h_id]]="","",COUNTIF(Table1[h_id],Table1[[#This Row],[h_id]]))</f>
        <v/>
      </c>
      <c r="X303" s="93" t="str">
        <f>IF(Table1[Item Description]="","",Table1[[#This Row],[Qty]]*Table1[[#This Row],[Unit Price]])</f>
        <v/>
      </c>
      <c r="Y303" s="93" t="str">
        <f>IF(Table1[Item Description]="","",Table1[[#This Row],[h_hargasebelumdiskon]]*Table1[[#This Row],[Disc 1]])</f>
        <v/>
      </c>
      <c r="Z303" s="93" t="str">
        <f>IF(Table1[Item Description]="","",Table1[[#This Row],[h_hargasebelumdiskon]]-Table1[[#This Row],[h_diskon]])</f>
        <v/>
      </c>
      <c r="AA303" s="93" t="str">
        <f>IF(Table1[//]="","",SUMIF(Table1[h_id],Table1[h_id],Table1[h_hargasetelahdiskon]))</f>
        <v/>
      </c>
      <c r="AB303" s="93"/>
      <c r="AC303" s="93" t="str">
        <f>Table1[[#This Row],[Item Description]]&amp;Table1[[#This Row],[Unit]]&amp;Table1[[#This Row],[Unit Price]]</f>
        <v/>
      </c>
    </row>
    <row r="304" spans="1:29" x14ac:dyDescent="0.25">
      <c r="A304" s="95" t="str">
        <f>IF(Table1[No. Invoice :]="","",ROW())</f>
        <v/>
      </c>
      <c r="B304" s="294" t="str">
        <f>IF(Table1[h_Kode Sales :_1]="","",B$1+COUNT(B$2:B303))</f>
        <v/>
      </c>
      <c r="D304" s="295"/>
      <c r="E304" s="296"/>
      <c r="F304" s="295"/>
      <c r="G304" s="95" t="str">
        <f>IF(Table1[[#This Row],[h_No. Invoice :]]="","",CONCATENATE("AM"," ",Table1[[#This Row],[h_No. Invoice :]]))</f>
        <v/>
      </c>
      <c r="H304" s="96" t="str">
        <f>CONCATENATE(UPPER(Table1[[#This Row],[h_Kode Sales :_1]])," ",Table1[[#This Row],[h_Kode Sales :_2]])</f>
        <v xml:space="preserve"> </v>
      </c>
      <c r="I304" s="95" t="str">
        <f>IF(Table1[[#This Row],[h_toko]]="","",INDEX(Table2[e],IF(Table1[[#This Row],[h_toko]]="","",MATCH(Table1[[#This Row],[h_toko]],Table2[a],0)),))</f>
        <v/>
      </c>
      <c r="M304" s="295"/>
      <c r="N304" s="294" t="str">
        <f>IF(Table1[[#This Row],[h_Item Description]]="","",INDEX([1]!db[NB PAJAK],MATCH(Table1[[#This Row],[h_Item Description]],[1]!db[kode],0)))</f>
        <v/>
      </c>
      <c r="P304" s="93"/>
      <c r="Q304" s="94"/>
      <c r="S304" s="297" t="str">
        <f>Table1[[#This Row],[h_hargasetelahdiskon]]</f>
        <v/>
      </c>
      <c r="V304" s="95" t="str">
        <f>IF(Table1[[#This Row],[Item Description]]="","",IF(Table1[[#This Row],[//]]="",V303,Table1[[#This Row],[//]]))</f>
        <v/>
      </c>
      <c r="W304" s="95" t="str">
        <f>IF(Table1[[#This Row],[h_id]]="","",COUNTIF(Table1[h_id],Table1[[#This Row],[h_id]]))</f>
        <v/>
      </c>
      <c r="X304" s="93" t="str">
        <f>IF(Table1[Item Description]="","",Table1[[#This Row],[Qty]]*Table1[[#This Row],[Unit Price]])</f>
        <v/>
      </c>
      <c r="Y304" s="93" t="str">
        <f>IF(Table1[Item Description]="","",Table1[[#This Row],[h_hargasebelumdiskon]]*Table1[[#This Row],[Disc 1]])</f>
        <v/>
      </c>
      <c r="Z304" s="93" t="str">
        <f>IF(Table1[Item Description]="","",Table1[[#This Row],[h_hargasebelumdiskon]]-Table1[[#This Row],[h_diskon]])</f>
        <v/>
      </c>
      <c r="AA304" s="93" t="str">
        <f>IF(Table1[//]="","",SUMIF(Table1[h_id],Table1[h_id],Table1[h_hargasetelahdiskon]))</f>
        <v/>
      </c>
      <c r="AB304" s="93"/>
      <c r="AC304" s="93" t="str">
        <f>Table1[[#This Row],[Item Description]]&amp;Table1[[#This Row],[Unit]]&amp;Table1[[#This Row],[Unit Price]]</f>
        <v/>
      </c>
    </row>
    <row r="305" spans="1:29" x14ac:dyDescent="0.25">
      <c r="A305" s="95" t="str">
        <f>IF(Table1[No. Invoice :]="","",ROW())</f>
        <v/>
      </c>
      <c r="B305" s="294" t="str">
        <f>IF(Table1[h_Kode Sales :_1]="","",B$1+COUNT(B$2:B304))</f>
        <v/>
      </c>
      <c r="D305" s="295"/>
      <c r="E305" s="296"/>
      <c r="F305" s="295"/>
      <c r="G305" s="95" t="str">
        <f>IF(Table1[[#This Row],[h_No. Invoice :]]="","",CONCATENATE("AM"," ",Table1[[#This Row],[h_No. Invoice :]]))</f>
        <v/>
      </c>
      <c r="H305" s="96" t="str">
        <f>CONCATENATE(UPPER(Table1[[#This Row],[h_Kode Sales :_1]])," ",Table1[[#This Row],[h_Kode Sales :_2]])</f>
        <v xml:space="preserve"> </v>
      </c>
      <c r="I305" s="95" t="str">
        <f>IF(Table1[[#This Row],[h_toko]]="","",INDEX(Table2[e],IF(Table1[[#This Row],[h_toko]]="","",MATCH(Table1[[#This Row],[h_toko]],Table2[a],0)),))</f>
        <v/>
      </c>
      <c r="M305" s="295"/>
      <c r="N305" s="294" t="str">
        <f>IF(Table1[[#This Row],[h_Item Description]]="","",INDEX([1]!db[NB PAJAK],MATCH(Table1[[#This Row],[h_Item Description]],[1]!db[kode],0)))</f>
        <v/>
      </c>
      <c r="P305" s="93"/>
      <c r="Q305" s="94"/>
      <c r="S305" s="297" t="str">
        <f>Table1[[#This Row],[h_hargasetelahdiskon]]</f>
        <v/>
      </c>
      <c r="V305" s="95" t="str">
        <f>IF(Table1[[#This Row],[Item Description]]="","",IF(Table1[[#This Row],[//]]="",V304,Table1[[#This Row],[//]]))</f>
        <v/>
      </c>
      <c r="W305" s="95" t="str">
        <f>IF(Table1[[#This Row],[h_id]]="","",COUNTIF(Table1[h_id],Table1[[#This Row],[h_id]]))</f>
        <v/>
      </c>
      <c r="X305" s="93" t="str">
        <f>IF(Table1[Item Description]="","",Table1[[#This Row],[Qty]]*Table1[[#This Row],[Unit Price]])</f>
        <v/>
      </c>
      <c r="Y305" s="93" t="str">
        <f>IF(Table1[Item Description]="","",Table1[[#This Row],[h_hargasebelumdiskon]]*Table1[[#This Row],[Disc 1]])</f>
        <v/>
      </c>
      <c r="Z305" s="93" t="str">
        <f>IF(Table1[Item Description]="","",Table1[[#This Row],[h_hargasebelumdiskon]]-Table1[[#This Row],[h_diskon]])</f>
        <v/>
      </c>
      <c r="AA305" s="93" t="str">
        <f>IF(Table1[//]="","",SUMIF(Table1[h_id],Table1[h_id],Table1[h_hargasetelahdiskon]))</f>
        <v/>
      </c>
      <c r="AB305" s="93"/>
      <c r="AC305" s="93" t="str">
        <f>Table1[[#This Row],[Item Description]]&amp;Table1[[#This Row],[Unit]]&amp;Table1[[#This Row],[Unit Price]]</f>
        <v/>
      </c>
    </row>
    <row r="306" spans="1:29" x14ac:dyDescent="0.25">
      <c r="A306" s="95" t="str">
        <f>IF(Table1[No. Invoice :]="","",ROW())</f>
        <v/>
      </c>
      <c r="B306" s="294" t="str">
        <f>IF(Table1[h_Kode Sales :_1]="","",B$1+COUNT(B$2:B305))</f>
        <v/>
      </c>
      <c r="D306" s="295"/>
      <c r="E306" s="296"/>
      <c r="F306" s="295"/>
      <c r="G306" s="95" t="str">
        <f>IF(Table1[[#This Row],[h_No. Invoice :]]="","",CONCATENATE("AM"," ",Table1[[#This Row],[h_No. Invoice :]]))</f>
        <v/>
      </c>
      <c r="H306" s="96" t="str">
        <f>CONCATENATE(UPPER(Table1[[#This Row],[h_Kode Sales :_1]])," ",Table1[[#This Row],[h_Kode Sales :_2]])</f>
        <v xml:space="preserve"> </v>
      </c>
      <c r="I306" s="95" t="str">
        <f>IF(Table1[[#This Row],[h_toko]]="","",INDEX(Table2[e],IF(Table1[[#This Row],[h_toko]]="","",MATCH(Table1[[#This Row],[h_toko]],Table2[a],0)),))</f>
        <v/>
      </c>
      <c r="M306" s="295"/>
      <c r="N306" s="294" t="str">
        <f>IF(Table1[[#This Row],[h_Item Description]]="","",INDEX([1]!db[NB PAJAK],MATCH(Table1[[#This Row],[h_Item Description]],[1]!db[kode],0)))</f>
        <v/>
      </c>
      <c r="P306" s="93"/>
      <c r="Q306" s="94"/>
      <c r="S306" s="297" t="str">
        <f>Table1[[#This Row],[h_hargasetelahdiskon]]</f>
        <v/>
      </c>
      <c r="V306" s="95" t="str">
        <f>IF(Table1[[#This Row],[Item Description]]="","",IF(Table1[[#This Row],[//]]="",V305,Table1[[#This Row],[//]]))</f>
        <v/>
      </c>
      <c r="W306" s="95" t="str">
        <f>IF(Table1[[#This Row],[h_id]]="","",COUNTIF(Table1[h_id],Table1[[#This Row],[h_id]]))</f>
        <v/>
      </c>
      <c r="X306" s="93" t="str">
        <f>IF(Table1[Item Description]="","",Table1[[#This Row],[Qty]]*Table1[[#This Row],[Unit Price]])</f>
        <v/>
      </c>
      <c r="Y306" s="93" t="str">
        <f>IF(Table1[Item Description]="","",Table1[[#This Row],[h_hargasebelumdiskon]]*Table1[[#This Row],[Disc 1]])</f>
        <v/>
      </c>
      <c r="Z306" s="93" t="str">
        <f>IF(Table1[Item Description]="","",Table1[[#This Row],[h_hargasebelumdiskon]]-Table1[[#This Row],[h_diskon]])</f>
        <v/>
      </c>
      <c r="AA306" s="93" t="str">
        <f>IF(Table1[//]="","",SUMIF(Table1[h_id],Table1[h_id],Table1[h_hargasetelahdiskon]))</f>
        <v/>
      </c>
      <c r="AB306" s="93"/>
      <c r="AC306" s="93" t="str">
        <f>Table1[[#This Row],[Item Description]]&amp;Table1[[#This Row],[Unit]]&amp;Table1[[#This Row],[Unit Price]]</f>
        <v/>
      </c>
    </row>
    <row r="307" spans="1:29" x14ac:dyDescent="0.25">
      <c r="A307" s="95" t="str">
        <f>IF(Table1[No. Invoice :]="","",ROW())</f>
        <v/>
      </c>
      <c r="B307" s="294" t="str">
        <f>IF(Table1[h_Kode Sales :_1]="","",B$1+COUNT(B$2:B306))</f>
        <v/>
      </c>
      <c r="D307" s="295"/>
      <c r="E307" s="296"/>
      <c r="F307" s="295"/>
      <c r="G307" s="95" t="str">
        <f>IF(Table1[[#This Row],[h_No. Invoice :]]="","",CONCATENATE("AM"," ",Table1[[#This Row],[h_No. Invoice :]]))</f>
        <v/>
      </c>
      <c r="H307" s="96" t="str">
        <f>CONCATENATE(UPPER(Table1[[#This Row],[h_Kode Sales :_1]])," ",Table1[[#This Row],[h_Kode Sales :_2]])</f>
        <v xml:space="preserve"> </v>
      </c>
      <c r="I307" s="95" t="str">
        <f>IF(Table1[[#This Row],[h_toko]]="","",INDEX(Table2[e],IF(Table1[[#This Row],[h_toko]]="","",MATCH(Table1[[#This Row],[h_toko]],Table2[a],0)),))</f>
        <v/>
      </c>
      <c r="M307" s="295"/>
      <c r="N307" s="294" t="str">
        <f>IF(Table1[[#This Row],[h_Item Description]]="","",INDEX([1]!db[NB PAJAK],MATCH(Table1[[#This Row],[h_Item Description]],[1]!db[kode],0)))</f>
        <v/>
      </c>
      <c r="P307" s="93"/>
      <c r="Q307" s="94"/>
      <c r="S307" s="297" t="str">
        <f>Table1[[#This Row],[h_hargasetelahdiskon]]</f>
        <v/>
      </c>
      <c r="V307" s="95" t="str">
        <f>IF(Table1[[#This Row],[Item Description]]="","",IF(Table1[[#This Row],[//]]="",V306,Table1[[#This Row],[//]]))</f>
        <v/>
      </c>
      <c r="W307" s="95" t="str">
        <f>IF(Table1[[#This Row],[h_id]]="","",COUNTIF(Table1[h_id],Table1[[#This Row],[h_id]]))</f>
        <v/>
      </c>
      <c r="X307" s="93" t="str">
        <f>IF(Table1[Item Description]="","",Table1[[#This Row],[Qty]]*Table1[[#This Row],[Unit Price]])</f>
        <v/>
      </c>
      <c r="Y307" s="93" t="str">
        <f>IF(Table1[Item Description]="","",Table1[[#This Row],[h_hargasebelumdiskon]]*Table1[[#This Row],[Disc 1]])</f>
        <v/>
      </c>
      <c r="Z307" s="93" t="str">
        <f>IF(Table1[Item Description]="","",Table1[[#This Row],[h_hargasebelumdiskon]]-Table1[[#This Row],[h_diskon]])</f>
        <v/>
      </c>
      <c r="AA307" s="93" t="str">
        <f>IF(Table1[//]="","",SUMIF(Table1[h_id],Table1[h_id],Table1[h_hargasetelahdiskon]))</f>
        <v/>
      </c>
      <c r="AB307" s="93"/>
      <c r="AC307" s="93" t="str">
        <f>Table1[[#This Row],[Item Description]]&amp;Table1[[#This Row],[Unit]]&amp;Table1[[#This Row],[Unit Price]]</f>
        <v/>
      </c>
    </row>
    <row r="308" spans="1:29" x14ac:dyDescent="0.25">
      <c r="A308" s="95" t="str">
        <f>IF(Table1[No. Invoice :]="","",ROW())</f>
        <v/>
      </c>
      <c r="B308" s="294" t="str">
        <f>IF(Table1[h_Kode Sales :_1]="","",B$1+COUNT(B$2:B307))</f>
        <v/>
      </c>
      <c r="D308" s="295"/>
      <c r="E308" s="296"/>
      <c r="F308" s="295"/>
      <c r="G308" s="95" t="str">
        <f>IF(Table1[[#This Row],[h_No. Invoice :]]="","",CONCATENATE("AM"," ",Table1[[#This Row],[h_No. Invoice :]]))</f>
        <v/>
      </c>
      <c r="H308" s="96" t="str">
        <f>CONCATENATE(UPPER(Table1[[#This Row],[h_Kode Sales :_1]])," ",Table1[[#This Row],[h_Kode Sales :_2]])</f>
        <v xml:space="preserve"> </v>
      </c>
      <c r="I308" s="95" t="str">
        <f>IF(Table1[[#This Row],[h_toko]]="","",INDEX(Table2[e],IF(Table1[[#This Row],[h_toko]]="","",MATCH(Table1[[#This Row],[h_toko]],Table2[a],0)),))</f>
        <v/>
      </c>
      <c r="M308" s="295"/>
      <c r="N308" s="294" t="str">
        <f>IF(Table1[[#This Row],[h_Item Description]]="","",INDEX([1]!db[NB PAJAK],MATCH(Table1[[#This Row],[h_Item Description]],[1]!db[kode],0)))</f>
        <v/>
      </c>
      <c r="P308" s="93"/>
      <c r="Q308" s="94"/>
      <c r="S308" s="297" t="str">
        <f>Table1[[#This Row],[h_hargasetelahdiskon]]</f>
        <v/>
      </c>
      <c r="V308" s="95" t="str">
        <f>IF(Table1[[#This Row],[Item Description]]="","",IF(Table1[[#This Row],[//]]="",V307,Table1[[#This Row],[//]]))</f>
        <v/>
      </c>
      <c r="W308" s="95" t="str">
        <f>IF(Table1[[#This Row],[h_id]]="","",COUNTIF(Table1[h_id],Table1[[#This Row],[h_id]]))</f>
        <v/>
      </c>
      <c r="X308" s="93" t="str">
        <f>IF(Table1[Item Description]="","",Table1[[#This Row],[Qty]]*Table1[[#This Row],[Unit Price]])</f>
        <v/>
      </c>
      <c r="Y308" s="93" t="str">
        <f>IF(Table1[Item Description]="","",Table1[[#This Row],[h_hargasebelumdiskon]]*Table1[[#This Row],[Disc 1]])</f>
        <v/>
      </c>
      <c r="Z308" s="93" t="str">
        <f>IF(Table1[Item Description]="","",Table1[[#This Row],[h_hargasebelumdiskon]]-Table1[[#This Row],[h_diskon]])</f>
        <v/>
      </c>
      <c r="AA308" s="93" t="str">
        <f>IF(Table1[//]="","",SUMIF(Table1[h_id],Table1[h_id],Table1[h_hargasetelahdiskon]))</f>
        <v/>
      </c>
      <c r="AB308" s="93"/>
      <c r="AC308" s="93" t="str">
        <f>Table1[[#This Row],[Item Description]]&amp;Table1[[#This Row],[Unit]]&amp;Table1[[#This Row],[Unit Price]]</f>
        <v/>
      </c>
    </row>
    <row r="309" spans="1:29" x14ac:dyDescent="0.25">
      <c r="A309" s="95" t="str">
        <f>IF(Table1[No. Invoice :]="","",ROW())</f>
        <v/>
      </c>
      <c r="B309" s="294" t="str">
        <f>IF(Table1[h_Kode Sales :_1]="","",B$1+COUNT(B$2:B308))</f>
        <v/>
      </c>
      <c r="D309" s="295"/>
      <c r="E309" s="296"/>
      <c r="F309" s="295"/>
      <c r="G309" s="95" t="str">
        <f>IF(Table1[[#This Row],[h_No. Invoice :]]="","",CONCATENATE("AM"," ",Table1[[#This Row],[h_No. Invoice :]]))</f>
        <v/>
      </c>
      <c r="H309" s="96" t="str">
        <f>CONCATENATE(UPPER(Table1[[#This Row],[h_Kode Sales :_1]])," ",Table1[[#This Row],[h_Kode Sales :_2]])</f>
        <v xml:space="preserve"> </v>
      </c>
      <c r="I309" s="95" t="str">
        <f>IF(Table1[[#This Row],[h_toko]]="","",INDEX(Table2[e],IF(Table1[[#This Row],[h_toko]]="","",MATCH(Table1[[#This Row],[h_toko]],Table2[a],0)),))</f>
        <v/>
      </c>
      <c r="M309" s="295"/>
      <c r="N309" s="294" t="str">
        <f>IF(Table1[[#This Row],[h_Item Description]]="","",INDEX([1]!db[NB PAJAK],MATCH(Table1[[#This Row],[h_Item Description]],[1]!db[kode],0)))</f>
        <v/>
      </c>
      <c r="P309" s="93"/>
      <c r="Q309" s="94"/>
      <c r="S309" s="297" t="str">
        <f>Table1[[#This Row],[h_hargasetelahdiskon]]</f>
        <v/>
      </c>
      <c r="V309" s="95" t="str">
        <f>IF(Table1[[#This Row],[Item Description]]="","",IF(Table1[[#This Row],[//]]="",V308,Table1[[#This Row],[//]]))</f>
        <v/>
      </c>
      <c r="W309" s="95" t="str">
        <f>IF(Table1[[#This Row],[h_id]]="","",COUNTIF(Table1[h_id],Table1[[#This Row],[h_id]]))</f>
        <v/>
      </c>
      <c r="X309" s="93" t="str">
        <f>IF(Table1[Item Description]="","",Table1[[#This Row],[Qty]]*Table1[[#This Row],[Unit Price]])</f>
        <v/>
      </c>
      <c r="Y309" s="93" t="str">
        <f>IF(Table1[Item Description]="","",Table1[[#This Row],[h_hargasebelumdiskon]]*Table1[[#This Row],[Disc 1]])</f>
        <v/>
      </c>
      <c r="Z309" s="93" t="str">
        <f>IF(Table1[Item Description]="","",Table1[[#This Row],[h_hargasebelumdiskon]]-Table1[[#This Row],[h_diskon]])</f>
        <v/>
      </c>
      <c r="AA309" s="93" t="str">
        <f>IF(Table1[//]="","",SUMIF(Table1[h_id],Table1[h_id],Table1[h_hargasetelahdiskon]))</f>
        <v/>
      </c>
      <c r="AB309" s="93"/>
      <c r="AC309" s="93" t="str">
        <f>Table1[[#This Row],[Item Description]]&amp;Table1[[#This Row],[Unit]]&amp;Table1[[#This Row],[Unit Price]]</f>
        <v/>
      </c>
    </row>
    <row r="310" spans="1:29" x14ac:dyDescent="0.25">
      <c r="A310" s="95" t="str">
        <f>IF(Table1[No. Invoice :]="","",ROW())</f>
        <v/>
      </c>
      <c r="B310" s="294" t="str">
        <f>IF(Table1[h_Kode Sales :_1]="","",B$1+COUNT(B$2:B309))</f>
        <v/>
      </c>
      <c r="D310" s="295"/>
      <c r="E310" s="296"/>
      <c r="F310" s="295"/>
      <c r="G310" s="95" t="str">
        <f>IF(Table1[[#This Row],[h_No. Invoice :]]="","",CONCATENATE("AM"," ",Table1[[#This Row],[h_No. Invoice :]]))</f>
        <v/>
      </c>
      <c r="H310" s="96" t="str">
        <f>CONCATENATE(UPPER(Table1[[#This Row],[h_Kode Sales :_1]])," ",Table1[[#This Row],[h_Kode Sales :_2]])</f>
        <v xml:space="preserve"> </v>
      </c>
      <c r="I310" s="95" t="str">
        <f>IF(Table1[[#This Row],[h_toko]]="","",INDEX(Table2[e],IF(Table1[[#This Row],[h_toko]]="","",MATCH(Table1[[#This Row],[h_toko]],Table2[a],0)),))</f>
        <v/>
      </c>
      <c r="M310" s="295"/>
      <c r="N310" s="294" t="str">
        <f>IF(Table1[[#This Row],[h_Item Description]]="","",INDEX([1]!db[NB PAJAK],MATCH(Table1[[#This Row],[h_Item Description]],[1]!db[kode],0)))</f>
        <v/>
      </c>
      <c r="P310" s="93"/>
      <c r="Q310" s="94"/>
      <c r="S310" s="297" t="str">
        <f>Table1[[#This Row],[h_hargasetelahdiskon]]</f>
        <v/>
      </c>
      <c r="V310" s="95" t="str">
        <f>IF(Table1[[#This Row],[Item Description]]="","",IF(Table1[[#This Row],[//]]="",V309,Table1[[#This Row],[//]]))</f>
        <v/>
      </c>
      <c r="W310" s="95" t="str">
        <f>IF(Table1[[#This Row],[h_id]]="","",COUNTIF(Table1[h_id],Table1[[#This Row],[h_id]]))</f>
        <v/>
      </c>
      <c r="X310" s="93" t="str">
        <f>IF(Table1[Item Description]="","",Table1[[#This Row],[Qty]]*Table1[[#This Row],[Unit Price]])</f>
        <v/>
      </c>
      <c r="Y310" s="93" t="str">
        <f>IF(Table1[Item Description]="","",Table1[[#This Row],[h_hargasebelumdiskon]]*Table1[[#This Row],[Disc 1]])</f>
        <v/>
      </c>
      <c r="Z310" s="93" t="str">
        <f>IF(Table1[Item Description]="","",Table1[[#This Row],[h_hargasebelumdiskon]]-Table1[[#This Row],[h_diskon]])</f>
        <v/>
      </c>
      <c r="AA310" s="93" t="str">
        <f>IF(Table1[//]="","",SUMIF(Table1[h_id],Table1[h_id],Table1[h_hargasetelahdiskon]))</f>
        <v/>
      </c>
      <c r="AB310" s="93"/>
      <c r="AC310" s="93" t="str">
        <f>Table1[[#This Row],[Item Description]]&amp;Table1[[#This Row],[Unit]]&amp;Table1[[#This Row],[Unit Price]]</f>
        <v/>
      </c>
    </row>
    <row r="311" spans="1:29" x14ac:dyDescent="0.25">
      <c r="A311" s="95" t="str">
        <f>IF(Table1[No. Invoice :]="","",ROW())</f>
        <v/>
      </c>
      <c r="B311" s="294" t="str">
        <f>IF(Table1[h_Kode Sales :_1]="","",B$1+COUNT(B$2:B310))</f>
        <v/>
      </c>
      <c r="D311" s="295"/>
      <c r="E311" s="296"/>
      <c r="F311" s="295"/>
      <c r="G311" s="95" t="str">
        <f>IF(Table1[[#This Row],[h_No. Invoice :]]="","",CONCATENATE("AM"," ",Table1[[#This Row],[h_No. Invoice :]]))</f>
        <v/>
      </c>
      <c r="H311" s="96" t="str">
        <f>CONCATENATE(UPPER(Table1[[#This Row],[h_Kode Sales :_1]])," ",Table1[[#This Row],[h_Kode Sales :_2]])</f>
        <v xml:space="preserve"> </v>
      </c>
      <c r="I311" s="95" t="str">
        <f>IF(Table1[[#This Row],[h_toko]]="","",INDEX(Table2[e],IF(Table1[[#This Row],[h_toko]]="","",MATCH(Table1[[#This Row],[h_toko]],Table2[a],0)),))</f>
        <v/>
      </c>
      <c r="M311" s="295"/>
      <c r="N311" s="294" t="str">
        <f>IF(Table1[[#This Row],[h_Item Description]]="","",INDEX([1]!db[NB PAJAK],MATCH(Table1[[#This Row],[h_Item Description]],[1]!db[kode],0)))</f>
        <v/>
      </c>
      <c r="P311" s="93"/>
      <c r="Q311" s="94"/>
      <c r="S311" s="297" t="str">
        <f>Table1[[#This Row],[h_hargasetelahdiskon]]</f>
        <v/>
      </c>
      <c r="V311" s="95" t="str">
        <f>IF(Table1[[#This Row],[Item Description]]="","",IF(Table1[[#This Row],[//]]="",V310,Table1[[#This Row],[//]]))</f>
        <v/>
      </c>
      <c r="W311" s="95" t="str">
        <f>IF(Table1[[#This Row],[h_id]]="","",COUNTIF(Table1[h_id],Table1[[#This Row],[h_id]]))</f>
        <v/>
      </c>
      <c r="X311" s="93" t="str">
        <f>IF(Table1[Item Description]="","",Table1[[#This Row],[Qty]]*Table1[[#This Row],[Unit Price]])</f>
        <v/>
      </c>
      <c r="Y311" s="93" t="str">
        <f>IF(Table1[Item Description]="","",Table1[[#This Row],[h_hargasebelumdiskon]]*Table1[[#This Row],[Disc 1]])</f>
        <v/>
      </c>
      <c r="Z311" s="93" t="str">
        <f>IF(Table1[Item Description]="","",Table1[[#This Row],[h_hargasebelumdiskon]]-Table1[[#This Row],[h_diskon]])</f>
        <v/>
      </c>
      <c r="AA311" s="93" t="str">
        <f>IF(Table1[//]="","",SUMIF(Table1[h_id],Table1[h_id],Table1[h_hargasetelahdiskon]))</f>
        <v/>
      </c>
      <c r="AB311" s="93"/>
      <c r="AC311" s="93" t="str">
        <f>Table1[[#This Row],[Item Description]]&amp;Table1[[#This Row],[Unit]]&amp;Table1[[#This Row],[Unit Price]]</f>
        <v/>
      </c>
    </row>
    <row r="312" spans="1:29" x14ac:dyDescent="0.25">
      <c r="A312" s="95" t="str">
        <f>IF(Table1[No. Invoice :]="","",ROW())</f>
        <v/>
      </c>
      <c r="B312" s="294" t="str">
        <f>IF(Table1[h_Kode Sales :_1]="","",B$1+COUNT(B$2:B311))</f>
        <v/>
      </c>
      <c r="D312" s="295"/>
      <c r="E312" s="296"/>
      <c r="F312" s="295"/>
      <c r="G312" s="95" t="str">
        <f>IF(Table1[[#This Row],[h_No. Invoice :]]="","",CONCATENATE("AM"," ",Table1[[#This Row],[h_No. Invoice :]]))</f>
        <v/>
      </c>
      <c r="H312" s="96" t="str">
        <f>CONCATENATE(UPPER(Table1[[#This Row],[h_Kode Sales :_1]])," ",Table1[[#This Row],[h_Kode Sales :_2]])</f>
        <v xml:space="preserve"> </v>
      </c>
      <c r="I312" s="95" t="str">
        <f>IF(Table1[[#This Row],[h_toko]]="","",INDEX(Table2[e],IF(Table1[[#This Row],[h_toko]]="","",MATCH(Table1[[#This Row],[h_toko]],Table2[a],0)),))</f>
        <v/>
      </c>
      <c r="M312" s="295"/>
      <c r="N312" s="294" t="str">
        <f>IF(Table1[[#This Row],[h_Item Description]]="","",INDEX([1]!db[NB PAJAK],MATCH(Table1[[#This Row],[h_Item Description]],[1]!db[kode],0)))</f>
        <v/>
      </c>
      <c r="P312" s="93"/>
      <c r="Q312" s="94"/>
      <c r="S312" s="297" t="str">
        <f>Table1[[#This Row],[h_hargasetelahdiskon]]</f>
        <v/>
      </c>
      <c r="V312" s="95" t="str">
        <f>IF(Table1[[#This Row],[Item Description]]="","",IF(Table1[[#This Row],[//]]="",V311,Table1[[#This Row],[//]]))</f>
        <v/>
      </c>
      <c r="W312" s="95" t="str">
        <f>IF(Table1[[#This Row],[h_id]]="","",COUNTIF(Table1[h_id],Table1[[#This Row],[h_id]]))</f>
        <v/>
      </c>
      <c r="X312" s="93" t="str">
        <f>IF(Table1[Item Description]="","",Table1[[#This Row],[Qty]]*Table1[[#This Row],[Unit Price]])</f>
        <v/>
      </c>
      <c r="Y312" s="93" t="str">
        <f>IF(Table1[Item Description]="","",Table1[[#This Row],[h_hargasebelumdiskon]]*Table1[[#This Row],[Disc 1]])</f>
        <v/>
      </c>
      <c r="Z312" s="93" t="str">
        <f>IF(Table1[Item Description]="","",Table1[[#This Row],[h_hargasebelumdiskon]]-Table1[[#This Row],[h_diskon]])</f>
        <v/>
      </c>
      <c r="AA312" s="93" t="str">
        <f>IF(Table1[//]="","",SUMIF(Table1[h_id],Table1[h_id],Table1[h_hargasetelahdiskon]))</f>
        <v/>
      </c>
      <c r="AB312" s="93"/>
      <c r="AC312" s="93" t="str">
        <f>Table1[[#This Row],[Item Description]]&amp;Table1[[#This Row],[Unit]]&amp;Table1[[#This Row],[Unit Price]]</f>
        <v/>
      </c>
    </row>
    <row r="313" spans="1:29" x14ac:dyDescent="0.25">
      <c r="A313" s="95" t="str">
        <f>IF(Table1[No. Invoice :]="","",ROW())</f>
        <v/>
      </c>
      <c r="B313" s="294" t="str">
        <f>IF(Table1[h_Kode Sales :_1]="","",B$1+COUNT(B$2:B312))</f>
        <v/>
      </c>
      <c r="D313" s="295"/>
      <c r="E313" s="296"/>
      <c r="F313" s="295"/>
      <c r="G313" s="95" t="str">
        <f>IF(Table1[[#This Row],[h_No. Invoice :]]="","",CONCATENATE("AM"," ",Table1[[#This Row],[h_No. Invoice :]]))</f>
        <v/>
      </c>
      <c r="H313" s="96" t="str">
        <f>CONCATENATE(UPPER(Table1[[#This Row],[h_Kode Sales :_1]])," ",Table1[[#This Row],[h_Kode Sales :_2]])</f>
        <v xml:space="preserve"> </v>
      </c>
      <c r="I313" s="95" t="str">
        <f>IF(Table1[[#This Row],[h_toko]]="","",INDEX(Table2[e],IF(Table1[[#This Row],[h_toko]]="","",MATCH(Table1[[#This Row],[h_toko]],Table2[a],0)),))</f>
        <v/>
      </c>
      <c r="M313" s="295"/>
      <c r="N313" s="294" t="str">
        <f>IF(Table1[[#This Row],[h_Item Description]]="","",INDEX([1]!db[NB PAJAK],MATCH(Table1[[#This Row],[h_Item Description]],[1]!db[kode],0)))</f>
        <v/>
      </c>
      <c r="P313" s="93"/>
      <c r="Q313" s="94"/>
      <c r="S313" s="297" t="str">
        <f>Table1[[#This Row],[h_hargasetelahdiskon]]</f>
        <v/>
      </c>
      <c r="V313" s="95" t="str">
        <f>IF(Table1[[#This Row],[Item Description]]="","",IF(Table1[[#This Row],[//]]="",V312,Table1[[#This Row],[//]]))</f>
        <v/>
      </c>
      <c r="W313" s="95" t="str">
        <f>IF(Table1[[#This Row],[h_id]]="","",COUNTIF(Table1[h_id],Table1[[#This Row],[h_id]]))</f>
        <v/>
      </c>
      <c r="X313" s="93" t="str">
        <f>IF(Table1[Item Description]="","",Table1[[#This Row],[Qty]]*Table1[[#This Row],[Unit Price]])</f>
        <v/>
      </c>
      <c r="Y313" s="93" t="str">
        <f>IF(Table1[Item Description]="","",Table1[[#This Row],[h_hargasebelumdiskon]]*Table1[[#This Row],[Disc 1]])</f>
        <v/>
      </c>
      <c r="Z313" s="93" t="str">
        <f>IF(Table1[Item Description]="","",Table1[[#This Row],[h_hargasebelumdiskon]]-Table1[[#This Row],[h_diskon]])</f>
        <v/>
      </c>
      <c r="AA313" s="93" t="str">
        <f>IF(Table1[//]="","",SUMIF(Table1[h_id],Table1[h_id],Table1[h_hargasetelahdiskon]))</f>
        <v/>
      </c>
      <c r="AB313" s="93"/>
      <c r="AC313" s="93" t="str">
        <f>Table1[[#This Row],[Item Description]]&amp;Table1[[#This Row],[Unit]]&amp;Table1[[#This Row],[Unit Price]]</f>
        <v/>
      </c>
    </row>
    <row r="314" spans="1:29" x14ac:dyDescent="0.25">
      <c r="A314" s="95" t="str">
        <f>IF(Table1[No. Invoice :]="","",ROW())</f>
        <v/>
      </c>
      <c r="B314" s="294" t="str">
        <f>IF(Table1[h_Kode Sales :_1]="","",B$1+COUNT(B$2:B313))</f>
        <v/>
      </c>
      <c r="D314" s="295"/>
      <c r="E314" s="296"/>
      <c r="F314" s="295"/>
      <c r="G314" s="95" t="str">
        <f>IF(Table1[[#This Row],[h_No. Invoice :]]="","",CONCATENATE("AM"," ",Table1[[#This Row],[h_No. Invoice :]]))</f>
        <v/>
      </c>
      <c r="H314" s="96" t="str">
        <f>CONCATENATE(UPPER(Table1[[#This Row],[h_Kode Sales :_1]])," ",Table1[[#This Row],[h_Kode Sales :_2]])</f>
        <v xml:space="preserve"> </v>
      </c>
      <c r="I314" s="95" t="str">
        <f>IF(Table1[[#This Row],[h_toko]]="","",INDEX(Table2[e],IF(Table1[[#This Row],[h_toko]]="","",MATCH(Table1[[#This Row],[h_toko]],Table2[a],0)),))</f>
        <v/>
      </c>
      <c r="M314" s="295"/>
      <c r="N314" s="294" t="str">
        <f>IF(Table1[[#This Row],[h_Item Description]]="","",INDEX([1]!db[NB PAJAK],MATCH(Table1[[#This Row],[h_Item Description]],[1]!db[kode],0)))</f>
        <v/>
      </c>
      <c r="P314" s="93"/>
      <c r="Q314" s="94"/>
      <c r="S314" s="297" t="str">
        <f>Table1[[#This Row],[h_hargasetelahdiskon]]</f>
        <v/>
      </c>
      <c r="V314" s="95" t="str">
        <f>IF(Table1[[#This Row],[Item Description]]="","",IF(Table1[[#This Row],[//]]="",V313,Table1[[#This Row],[//]]))</f>
        <v/>
      </c>
      <c r="W314" s="95" t="str">
        <f>IF(Table1[[#This Row],[h_id]]="","",COUNTIF(Table1[h_id],Table1[[#This Row],[h_id]]))</f>
        <v/>
      </c>
      <c r="X314" s="93" t="str">
        <f>IF(Table1[Item Description]="","",Table1[[#This Row],[Qty]]*Table1[[#This Row],[Unit Price]])</f>
        <v/>
      </c>
      <c r="Y314" s="93" t="str">
        <f>IF(Table1[Item Description]="","",Table1[[#This Row],[h_hargasebelumdiskon]]*Table1[[#This Row],[Disc 1]])</f>
        <v/>
      </c>
      <c r="Z314" s="93" t="str">
        <f>IF(Table1[Item Description]="","",Table1[[#This Row],[h_hargasebelumdiskon]]-Table1[[#This Row],[h_diskon]])</f>
        <v/>
      </c>
      <c r="AA314" s="93" t="str">
        <f>IF(Table1[//]="","",SUMIF(Table1[h_id],Table1[h_id],Table1[h_hargasetelahdiskon]))</f>
        <v/>
      </c>
      <c r="AB314" s="93"/>
      <c r="AC314" s="93" t="str">
        <f>Table1[[#This Row],[Item Description]]&amp;Table1[[#This Row],[Unit]]&amp;Table1[[#This Row],[Unit Price]]</f>
        <v/>
      </c>
    </row>
    <row r="315" spans="1:29" x14ac:dyDescent="0.25">
      <c r="A315" s="95" t="str">
        <f>IF(Table1[No. Invoice :]="","",ROW())</f>
        <v/>
      </c>
      <c r="B315" s="294" t="str">
        <f>IF(Table1[h_Kode Sales :_1]="","",B$1+COUNT(B$2:B314))</f>
        <v/>
      </c>
      <c r="D315" s="295"/>
      <c r="E315" s="296"/>
      <c r="F315" s="295"/>
      <c r="G315" s="95" t="str">
        <f>IF(Table1[[#This Row],[h_No. Invoice :]]="","",CONCATENATE("AM"," ",Table1[[#This Row],[h_No. Invoice :]]))</f>
        <v/>
      </c>
      <c r="H315" s="96" t="str">
        <f>CONCATENATE(UPPER(Table1[[#This Row],[h_Kode Sales :_1]])," ",Table1[[#This Row],[h_Kode Sales :_2]])</f>
        <v xml:space="preserve"> </v>
      </c>
      <c r="I315" s="95" t="str">
        <f>IF(Table1[[#This Row],[h_toko]]="","",INDEX(Table2[e],IF(Table1[[#This Row],[h_toko]]="","",MATCH(Table1[[#This Row],[h_toko]],Table2[a],0)),))</f>
        <v/>
      </c>
      <c r="M315" s="295"/>
      <c r="N315" s="294" t="str">
        <f>IF(Table1[[#This Row],[h_Item Description]]="","",INDEX([1]!db[NB PAJAK],MATCH(Table1[[#This Row],[h_Item Description]],[1]!db[kode],0)))</f>
        <v/>
      </c>
      <c r="P315" s="93"/>
      <c r="Q315" s="94"/>
      <c r="S315" s="297" t="str">
        <f>Table1[[#This Row],[h_hargasetelahdiskon]]</f>
        <v/>
      </c>
      <c r="V315" s="95" t="str">
        <f>IF(Table1[[#This Row],[Item Description]]="","",IF(Table1[[#This Row],[//]]="",V314,Table1[[#This Row],[//]]))</f>
        <v/>
      </c>
      <c r="W315" s="95" t="str">
        <f>IF(Table1[[#This Row],[h_id]]="","",COUNTIF(Table1[h_id],Table1[[#This Row],[h_id]]))</f>
        <v/>
      </c>
      <c r="X315" s="93" t="str">
        <f>IF(Table1[Item Description]="","",Table1[[#This Row],[Qty]]*Table1[[#This Row],[Unit Price]])</f>
        <v/>
      </c>
      <c r="Y315" s="93" t="str">
        <f>IF(Table1[Item Description]="","",Table1[[#This Row],[h_hargasebelumdiskon]]*Table1[[#This Row],[Disc 1]])</f>
        <v/>
      </c>
      <c r="Z315" s="93" t="str">
        <f>IF(Table1[Item Description]="","",Table1[[#This Row],[h_hargasebelumdiskon]]-Table1[[#This Row],[h_diskon]])</f>
        <v/>
      </c>
      <c r="AA315" s="93" t="str">
        <f>IF(Table1[//]="","",SUMIF(Table1[h_id],Table1[h_id],Table1[h_hargasetelahdiskon]))</f>
        <v/>
      </c>
      <c r="AB315" s="93"/>
      <c r="AC315" s="93" t="str">
        <f>Table1[[#This Row],[Item Description]]&amp;Table1[[#This Row],[Unit]]&amp;Table1[[#This Row],[Unit Price]]</f>
        <v/>
      </c>
    </row>
    <row r="316" spans="1:29" x14ac:dyDescent="0.25">
      <c r="A316" s="95" t="str">
        <f>IF(Table1[No. Invoice :]="","",ROW())</f>
        <v/>
      </c>
      <c r="B316" s="294" t="str">
        <f>IF(Table1[h_Kode Sales :_1]="","",B$1+COUNT(B$2:B315))</f>
        <v/>
      </c>
      <c r="D316" s="295"/>
      <c r="E316" s="296"/>
      <c r="F316" s="295"/>
      <c r="G316" s="95" t="str">
        <f>IF(Table1[[#This Row],[h_No. Invoice :]]="","",CONCATENATE("AM"," ",Table1[[#This Row],[h_No. Invoice :]]))</f>
        <v/>
      </c>
      <c r="H316" s="96" t="str">
        <f>CONCATENATE(UPPER(Table1[[#This Row],[h_Kode Sales :_1]])," ",Table1[[#This Row],[h_Kode Sales :_2]])</f>
        <v xml:space="preserve"> </v>
      </c>
      <c r="I316" s="95" t="str">
        <f>IF(Table1[[#This Row],[h_toko]]="","",INDEX(Table2[e],IF(Table1[[#This Row],[h_toko]]="","",MATCH(Table1[[#This Row],[h_toko]],Table2[a],0)),))</f>
        <v/>
      </c>
      <c r="M316" s="295"/>
      <c r="N316" s="294" t="str">
        <f>IF(Table1[[#This Row],[h_Item Description]]="","",INDEX([1]!db[NB PAJAK],MATCH(Table1[[#This Row],[h_Item Description]],[1]!db[kode],0)))</f>
        <v/>
      </c>
      <c r="P316" s="93"/>
      <c r="Q316" s="94"/>
      <c r="S316" s="297" t="str">
        <f>Table1[[#This Row],[h_hargasetelahdiskon]]</f>
        <v/>
      </c>
      <c r="V316" s="95" t="str">
        <f>IF(Table1[[#This Row],[Item Description]]="","",IF(Table1[[#This Row],[//]]="",V315,Table1[[#This Row],[//]]))</f>
        <v/>
      </c>
      <c r="W316" s="95" t="str">
        <f>IF(Table1[[#This Row],[h_id]]="","",COUNTIF(Table1[h_id],Table1[[#This Row],[h_id]]))</f>
        <v/>
      </c>
      <c r="X316" s="93" t="str">
        <f>IF(Table1[Item Description]="","",Table1[[#This Row],[Qty]]*Table1[[#This Row],[Unit Price]])</f>
        <v/>
      </c>
      <c r="Y316" s="93" t="str">
        <f>IF(Table1[Item Description]="","",Table1[[#This Row],[h_hargasebelumdiskon]]*Table1[[#This Row],[Disc 1]])</f>
        <v/>
      </c>
      <c r="Z316" s="93" t="str">
        <f>IF(Table1[Item Description]="","",Table1[[#This Row],[h_hargasebelumdiskon]]-Table1[[#This Row],[h_diskon]])</f>
        <v/>
      </c>
      <c r="AA316" s="93" t="str">
        <f>IF(Table1[//]="","",SUMIF(Table1[h_id],Table1[h_id],Table1[h_hargasetelahdiskon]))</f>
        <v/>
      </c>
      <c r="AB316" s="93"/>
      <c r="AC316" s="93" t="str">
        <f>Table1[[#This Row],[Item Description]]&amp;Table1[[#This Row],[Unit]]&amp;Table1[[#This Row],[Unit Price]]</f>
        <v/>
      </c>
    </row>
    <row r="317" spans="1:29" x14ac:dyDescent="0.25">
      <c r="A317" s="95" t="str">
        <f>IF(Table1[No. Invoice :]="","",ROW())</f>
        <v/>
      </c>
      <c r="B317" s="294" t="str">
        <f>IF(Table1[h_Kode Sales :_1]="","",B$1+COUNT(B$2:B316))</f>
        <v/>
      </c>
      <c r="D317" s="295"/>
      <c r="E317" s="296"/>
      <c r="F317" s="295"/>
      <c r="G317" s="95" t="str">
        <f>IF(Table1[[#This Row],[h_No. Invoice :]]="","",CONCATENATE("AM"," ",Table1[[#This Row],[h_No. Invoice :]]))</f>
        <v/>
      </c>
      <c r="H317" s="96" t="str">
        <f>CONCATENATE(UPPER(Table1[[#This Row],[h_Kode Sales :_1]])," ",Table1[[#This Row],[h_Kode Sales :_2]])</f>
        <v xml:space="preserve"> </v>
      </c>
      <c r="I317" s="95" t="str">
        <f>IF(Table1[[#This Row],[h_toko]]="","",INDEX(Table2[e],IF(Table1[[#This Row],[h_toko]]="","",MATCH(Table1[[#This Row],[h_toko]],Table2[a],0)),))</f>
        <v/>
      </c>
      <c r="M317" s="295"/>
      <c r="N317" s="294" t="str">
        <f>IF(Table1[[#This Row],[h_Item Description]]="","",INDEX([1]!db[NB PAJAK],MATCH(Table1[[#This Row],[h_Item Description]],[1]!db[kode],0)))</f>
        <v/>
      </c>
      <c r="P317" s="93"/>
      <c r="Q317" s="94"/>
      <c r="S317" s="297" t="str">
        <f>Table1[[#This Row],[h_hargasetelahdiskon]]</f>
        <v/>
      </c>
      <c r="V317" s="95" t="str">
        <f>IF(Table1[[#This Row],[Item Description]]="","",IF(Table1[[#This Row],[//]]="",V316,Table1[[#This Row],[//]]))</f>
        <v/>
      </c>
      <c r="W317" s="95" t="str">
        <f>IF(Table1[[#This Row],[h_id]]="","",COUNTIF(Table1[h_id],Table1[[#This Row],[h_id]]))</f>
        <v/>
      </c>
      <c r="X317" s="93" t="str">
        <f>IF(Table1[Item Description]="","",Table1[[#This Row],[Qty]]*Table1[[#This Row],[Unit Price]])</f>
        <v/>
      </c>
      <c r="Y317" s="93" t="str">
        <f>IF(Table1[Item Description]="","",Table1[[#This Row],[h_hargasebelumdiskon]]*Table1[[#This Row],[Disc 1]])</f>
        <v/>
      </c>
      <c r="Z317" s="93" t="str">
        <f>IF(Table1[Item Description]="","",Table1[[#This Row],[h_hargasebelumdiskon]]-Table1[[#This Row],[h_diskon]])</f>
        <v/>
      </c>
      <c r="AA317" s="93" t="str">
        <f>IF(Table1[//]="","",SUMIF(Table1[h_id],Table1[h_id],Table1[h_hargasetelahdiskon]))</f>
        <v/>
      </c>
      <c r="AB317" s="93"/>
      <c r="AC317" s="93" t="str">
        <f>Table1[[#This Row],[Item Description]]&amp;Table1[[#This Row],[Unit]]&amp;Table1[[#This Row],[Unit Price]]</f>
        <v/>
      </c>
    </row>
    <row r="318" spans="1:29" x14ac:dyDescent="0.25">
      <c r="A318" s="95" t="str">
        <f>IF(Table1[No. Invoice :]="","",ROW())</f>
        <v/>
      </c>
      <c r="B318" s="294" t="str">
        <f>IF(Table1[h_Kode Sales :_1]="","",B$1+COUNT(B$2:B317))</f>
        <v/>
      </c>
      <c r="D318" s="295"/>
      <c r="E318" s="296"/>
      <c r="F318" s="295"/>
      <c r="G318" s="95" t="str">
        <f>IF(Table1[[#This Row],[h_No. Invoice :]]="","",CONCATENATE("AM"," ",Table1[[#This Row],[h_No. Invoice :]]))</f>
        <v/>
      </c>
      <c r="H318" s="96" t="str">
        <f>CONCATENATE(UPPER(Table1[[#This Row],[h_Kode Sales :_1]])," ",Table1[[#This Row],[h_Kode Sales :_2]])</f>
        <v xml:space="preserve"> </v>
      </c>
      <c r="I318" s="95" t="str">
        <f>IF(Table1[[#This Row],[h_toko]]="","",INDEX(Table2[e],IF(Table1[[#This Row],[h_toko]]="","",MATCH(Table1[[#This Row],[h_toko]],Table2[a],0)),))</f>
        <v/>
      </c>
      <c r="M318" s="295"/>
      <c r="N318" s="294" t="str">
        <f>IF(Table1[[#This Row],[h_Item Description]]="","",INDEX([1]!db[NB PAJAK],MATCH(Table1[[#This Row],[h_Item Description]],[1]!db[kode],0)))</f>
        <v/>
      </c>
      <c r="P318" s="93"/>
      <c r="Q318" s="94"/>
      <c r="S318" s="297" t="str">
        <f>Table1[[#This Row],[h_hargasetelahdiskon]]</f>
        <v/>
      </c>
      <c r="V318" s="95" t="str">
        <f>IF(Table1[[#This Row],[Item Description]]="","",IF(Table1[[#This Row],[//]]="",V317,Table1[[#This Row],[//]]))</f>
        <v/>
      </c>
      <c r="W318" s="95" t="str">
        <f>IF(Table1[[#This Row],[h_id]]="","",COUNTIF(Table1[h_id],Table1[[#This Row],[h_id]]))</f>
        <v/>
      </c>
      <c r="X318" s="93" t="str">
        <f>IF(Table1[Item Description]="","",Table1[[#This Row],[Qty]]*Table1[[#This Row],[Unit Price]])</f>
        <v/>
      </c>
      <c r="Y318" s="93" t="str">
        <f>IF(Table1[Item Description]="","",Table1[[#This Row],[h_hargasebelumdiskon]]*Table1[[#This Row],[Disc 1]])</f>
        <v/>
      </c>
      <c r="Z318" s="93" t="str">
        <f>IF(Table1[Item Description]="","",Table1[[#This Row],[h_hargasebelumdiskon]]-Table1[[#This Row],[h_diskon]])</f>
        <v/>
      </c>
      <c r="AA318" s="93" t="str">
        <f>IF(Table1[//]="","",SUMIF(Table1[h_id],Table1[h_id],Table1[h_hargasetelahdiskon]))</f>
        <v/>
      </c>
      <c r="AB318" s="93"/>
      <c r="AC318" s="93" t="str">
        <f>Table1[[#This Row],[Item Description]]&amp;Table1[[#This Row],[Unit]]&amp;Table1[[#This Row],[Unit Price]]</f>
        <v/>
      </c>
    </row>
    <row r="319" spans="1:29" x14ac:dyDescent="0.25">
      <c r="A319" s="95" t="str">
        <f>IF(Table1[No. Invoice :]="","",ROW())</f>
        <v/>
      </c>
      <c r="B319" s="294" t="str">
        <f>IF(Table1[h_Kode Sales :_1]="","",B$1+COUNT(B$2:B318))</f>
        <v/>
      </c>
      <c r="D319" s="295"/>
      <c r="E319" s="296"/>
      <c r="F319" s="295"/>
      <c r="G319" s="95" t="str">
        <f>IF(Table1[[#This Row],[h_No. Invoice :]]="","",CONCATENATE("AM"," ",Table1[[#This Row],[h_No. Invoice :]]))</f>
        <v/>
      </c>
      <c r="H319" s="96" t="str">
        <f>CONCATENATE(UPPER(Table1[[#This Row],[h_Kode Sales :_1]])," ",Table1[[#This Row],[h_Kode Sales :_2]])</f>
        <v xml:space="preserve"> </v>
      </c>
      <c r="I319" s="95" t="str">
        <f>IF(Table1[[#This Row],[h_toko]]="","",INDEX(Table2[e],IF(Table1[[#This Row],[h_toko]]="","",MATCH(Table1[[#This Row],[h_toko]],Table2[a],0)),))</f>
        <v/>
      </c>
      <c r="M319" s="295"/>
      <c r="N319" s="294" t="str">
        <f>IF(Table1[[#This Row],[h_Item Description]]="","",INDEX([1]!db[NB PAJAK],MATCH(Table1[[#This Row],[h_Item Description]],[1]!db[kode],0)))</f>
        <v/>
      </c>
      <c r="P319" s="93"/>
      <c r="Q319" s="94"/>
      <c r="S319" s="297" t="str">
        <f>Table1[[#This Row],[h_hargasetelahdiskon]]</f>
        <v/>
      </c>
      <c r="V319" s="95" t="str">
        <f>IF(Table1[[#This Row],[Item Description]]="","",IF(Table1[[#This Row],[//]]="",V318,Table1[[#This Row],[//]]))</f>
        <v/>
      </c>
      <c r="W319" s="95" t="str">
        <f>IF(Table1[[#This Row],[h_id]]="","",COUNTIF(Table1[h_id],Table1[[#This Row],[h_id]]))</f>
        <v/>
      </c>
      <c r="X319" s="93" t="str">
        <f>IF(Table1[Item Description]="","",Table1[[#This Row],[Qty]]*Table1[[#This Row],[Unit Price]])</f>
        <v/>
      </c>
      <c r="Y319" s="93" t="str">
        <f>IF(Table1[Item Description]="","",Table1[[#This Row],[h_hargasebelumdiskon]]*Table1[[#This Row],[Disc 1]])</f>
        <v/>
      </c>
      <c r="Z319" s="93" t="str">
        <f>IF(Table1[Item Description]="","",Table1[[#This Row],[h_hargasebelumdiskon]]-Table1[[#This Row],[h_diskon]])</f>
        <v/>
      </c>
      <c r="AA319" s="93" t="str">
        <f>IF(Table1[//]="","",SUMIF(Table1[h_id],Table1[h_id],Table1[h_hargasetelahdiskon]))</f>
        <v/>
      </c>
      <c r="AB319" s="93"/>
      <c r="AC319" s="93" t="str">
        <f>Table1[[#This Row],[Item Description]]&amp;Table1[[#This Row],[Unit]]&amp;Table1[[#This Row],[Unit Price]]</f>
        <v/>
      </c>
    </row>
    <row r="320" spans="1:29" x14ac:dyDescent="0.25">
      <c r="A320" s="95" t="str">
        <f>IF(Table1[No. Invoice :]="","",ROW())</f>
        <v/>
      </c>
      <c r="B320" s="294" t="str">
        <f>IF(Table1[h_Kode Sales :_1]="","",B$1+COUNT(B$2:B319))</f>
        <v/>
      </c>
      <c r="D320" s="295"/>
      <c r="E320" s="296"/>
      <c r="F320" s="295"/>
      <c r="G320" s="95" t="str">
        <f>IF(Table1[[#This Row],[h_No. Invoice :]]="","",CONCATENATE("AM"," ",Table1[[#This Row],[h_No. Invoice :]]))</f>
        <v/>
      </c>
      <c r="H320" s="96" t="str">
        <f>CONCATENATE(UPPER(Table1[[#This Row],[h_Kode Sales :_1]])," ",Table1[[#This Row],[h_Kode Sales :_2]])</f>
        <v xml:space="preserve"> </v>
      </c>
      <c r="I320" s="95" t="str">
        <f>IF(Table1[[#This Row],[h_toko]]="","",INDEX(Table2[e],IF(Table1[[#This Row],[h_toko]]="","",MATCH(Table1[[#This Row],[h_toko]],Table2[a],0)),))</f>
        <v/>
      </c>
      <c r="M320" s="295"/>
      <c r="N320" s="294" t="str">
        <f>IF(Table1[[#This Row],[h_Item Description]]="","",INDEX([1]!db[NB PAJAK],MATCH(Table1[[#This Row],[h_Item Description]],[1]!db[kode],0)))</f>
        <v/>
      </c>
      <c r="P320" s="93"/>
      <c r="Q320" s="94"/>
      <c r="S320" s="297" t="str">
        <f>Table1[[#This Row],[h_hargasetelahdiskon]]</f>
        <v/>
      </c>
      <c r="V320" s="95" t="str">
        <f>IF(Table1[[#This Row],[Item Description]]="","",IF(Table1[[#This Row],[//]]="",V319,Table1[[#This Row],[//]]))</f>
        <v/>
      </c>
      <c r="W320" s="95" t="str">
        <f>IF(Table1[[#This Row],[h_id]]="","",COUNTIF(Table1[h_id],Table1[[#This Row],[h_id]]))</f>
        <v/>
      </c>
      <c r="X320" s="93" t="str">
        <f>IF(Table1[Item Description]="","",Table1[[#This Row],[Qty]]*Table1[[#This Row],[Unit Price]])</f>
        <v/>
      </c>
      <c r="Y320" s="93" t="str">
        <f>IF(Table1[Item Description]="","",Table1[[#This Row],[h_hargasebelumdiskon]]*Table1[[#This Row],[Disc 1]])</f>
        <v/>
      </c>
      <c r="Z320" s="93" t="str">
        <f>IF(Table1[Item Description]="","",Table1[[#This Row],[h_hargasebelumdiskon]]-Table1[[#This Row],[h_diskon]])</f>
        <v/>
      </c>
      <c r="AA320" s="93" t="str">
        <f>IF(Table1[//]="","",SUMIF(Table1[h_id],Table1[h_id],Table1[h_hargasetelahdiskon]))</f>
        <v/>
      </c>
      <c r="AB320" s="93"/>
      <c r="AC320" s="93" t="str">
        <f>Table1[[#This Row],[Item Description]]&amp;Table1[[#This Row],[Unit]]&amp;Table1[[#This Row],[Unit Price]]</f>
        <v/>
      </c>
    </row>
    <row r="321" spans="1:29" x14ac:dyDescent="0.25">
      <c r="A321" s="95" t="str">
        <f>IF(Table1[No. Invoice :]="","",ROW())</f>
        <v/>
      </c>
      <c r="B321" s="294" t="str">
        <f>IF(Table1[h_Kode Sales :_1]="","",B$1+COUNT(B$2:B320))</f>
        <v/>
      </c>
      <c r="D321" s="295"/>
      <c r="E321" s="296"/>
      <c r="F321" s="295"/>
      <c r="G321" s="95" t="str">
        <f>IF(Table1[[#This Row],[h_No. Invoice :]]="","",CONCATENATE("AM"," ",Table1[[#This Row],[h_No. Invoice :]]))</f>
        <v/>
      </c>
      <c r="H321" s="96" t="str">
        <f>CONCATENATE(UPPER(Table1[[#This Row],[h_Kode Sales :_1]])," ",Table1[[#This Row],[h_Kode Sales :_2]])</f>
        <v xml:space="preserve"> </v>
      </c>
      <c r="I321" s="95" t="str">
        <f>IF(Table1[[#This Row],[h_toko]]="","",INDEX(Table2[e],IF(Table1[[#This Row],[h_toko]]="","",MATCH(Table1[[#This Row],[h_toko]],Table2[a],0)),))</f>
        <v/>
      </c>
      <c r="M321" s="295"/>
      <c r="N321" s="294" t="str">
        <f>IF(Table1[[#This Row],[h_Item Description]]="","",INDEX([1]!db[NB PAJAK],MATCH(Table1[[#This Row],[h_Item Description]],[1]!db[kode],0)))</f>
        <v/>
      </c>
      <c r="P321" s="93"/>
      <c r="Q321" s="94"/>
      <c r="S321" s="297" t="str">
        <f>Table1[[#This Row],[h_hargasetelahdiskon]]</f>
        <v/>
      </c>
      <c r="V321" s="95" t="str">
        <f>IF(Table1[[#This Row],[Item Description]]="","",IF(Table1[[#This Row],[//]]="",V320,Table1[[#This Row],[//]]))</f>
        <v/>
      </c>
      <c r="W321" s="95" t="str">
        <f>IF(Table1[[#This Row],[h_id]]="","",COUNTIF(Table1[h_id],Table1[[#This Row],[h_id]]))</f>
        <v/>
      </c>
      <c r="X321" s="93" t="str">
        <f>IF(Table1[Item Description]="","",Table1[[#This Row],[Qty]]*Table1[[#This Row],[Unit Price]])</f>
        <v/>
      </c>
      <c r="Y321" s="93" t="str">
        <f>IF(Table1[Item Description]="","",Table1[[#This Row],[h_hargasebelumdiskon]]*Table1[[#This Row],[Disc 1]])</f>
        <v/>
      </c>
      <c r="Z321" s="93" t="str">
        <f>IF(Table1[Item Description]="","",Table1[[#This Row],[h_hargasebelumdiskon]]-Table1[[#This Row],[h_diskon]])</f>
        <v/>
      </c>
      <c r="AA321" s="93" t="str">
        <f>IF(Table1[//]="","",SUMIF(Table1[h_id],Table1[h_id],Table1[h_hargasetelahdiskon]))</f>
        <v/>
      </c>
      <c r="AB321" s="93"/>
      <c r="AC321" s="93" t="str">
        <f>Table1[[#This Row],[Item Description]]&amp;Table1[[#This Row],[Unit]]&amp;Table1[[#This Row],[Unit Price]]</f>
        <v/>
      </c>
    </row>
    <row r="322" spans="1:29" x14ac:dyDescent="0.25">
      <c r="A322" s="95" t="str">
        <f>IF(Table1[No. Invoice :]="","",ROW())</f>
        <v/>
      </c>
      <c r="B322" s="294" t="str">
        <f>IF(Table1[h_Kode Sales :_1]="","",B$1+COUNT(B$2:B321))</f>
        <v/>
      </c>
      <c r="D322" s="295"/>
      <c r="E322" s="296"/>
      <c r="F322" s="295"/>
      <c r="G322" s="95" t="str">
        <f>IF(Table1[[#This Row],[h_No. Invoice :]]="","",CONCATENATE("AM"," ",Table1[[#This Row],[h_No. Invoice :]]))</f>
        <v/>
      </c>
      <c r="H322" s="96" t="str">
        <f>CONCATENATE(UPPER(Table1[[#This Row],[h_Kode Sales :_1]])," ",Table1[[#This Row],[h_Kode Sales :_2]])</f>
        <v xml:space="preserve"> </v>
      </c>
      <c r="I322" s="95" t="str">
        <f>IF(Table1[[#This Row],[h_toko]]="","",INDEX(Table2[e],IF(Table1[[#This Row],[h_toko]]="","",MATCH(Table1[[#This Row],[h_toko]],Table2[a],0)),))</f>
        <v/>
      </c>
      <c r="M322" s="295"/>
      <c r="N322" s="294" t="str">
        <f>IF(Table1[[#This Row],[h_Item Description]]="","",INDEX([1]!db[NB PAJAK],MATCH(Table1[[#This Row],[h_Item Description]],[1]!db[kode],0)))</f>
        <v/>
      </c>
      <c r="P322" s="93"/>
      <c r="Q322" s="94"/>
      <c r="S322" s="297" t="str">
        <f>Table1[[#This Row],[h_hargasetelahdiskon]]</f>
        <v/>
      </c>
      <c r="V322" s="95" t="str">
        <f>IF(Table1[[#This Row],[Item Description]]="","",IF(Table1[[#This Row],[//]]="",V321,Table1[[#This Row],[//]]))</f>
        <v/>
      </c>
      <c r="W322" s="95" t="str">
        <f>IF(Table1[[#This Row],[h_id]]="","",COUNTIF(Table1[h_id],Table1[[#This Row],[h_id]]))</f>
        <v/>
      </c>
      <c r="X322" s="93" t="str">
        <f>IF(Table1[Item Description]="","",Table1[[#This Row],[Qty]]*Table1[[#This Row],[Unit Price]])</f>
        <v/>
      </c>
      <c r="Y322" s="93" t="str">
        <f>IF(Table1[Item Description]="","",Table1[[#This Row],[h_hargasebelumdiskon]]*Table1[[#This Row],[Disc 1]])</f>
        <v/>
      </c>
      <c r="Z322" s="93" t="str">
        <f>IF(Table1[Item Description]="","",Table1[[#This Row],[h_hargasebelumdiskon]]-Table1[[#This Row],[h_diskon]])</f>
        <v/>
      </c>
      <c r="AA322" s="93" t="str">
        <f>IF(Table1[//]="","",SUMIF(Table1[h_id],Table1[h_id],Table1[h_hargasetelahdiskon]))</f>
        <v/>
      </c>
      <c r="AB322" s="93"/>
      <c r="AC322" s="93" t="str">
        <f>Table1[[#This Row],[Item Description]]&amp;Table1[[#This Row],[Unit]]&amp;Table1[[#This Row],[Unit Price]]</f>
        <v/>
      </c>
    </row>
    <row r="323" spans="1:29" x14ac:dyDescent="0.25">
      <c r="A323" s="95" t="str">
        <f>IF(Table1[No. Invoice :]="","",ROW())</f>
        <v/>
      </c>
      <c r="B323" s="294" t="str">
        <f>IF(Table1[h_Kode Sales :_1]="","",B$1+COUNT(B$2:B322))</f>
        <v/>
      </c>
      <c r="D323" s="295"/>
      <c r="E323" s="296"/>
      <c r="F323" s="295"/>
      <c r="G323" s="95" t="str">
        <f>IF(Table1[[#This Row],[h_No. Invoice :]]="","",CONCATENATE("AM"," ",Table1[[#This Row],[h_No. Invoice :]]))</f>
        <v/>
      </c>
      <c r="H323" s="96" t="str">
        <f>CONCATENATE(UPPER(Table1[[#This Row],[h_Kode Sales :_1]])," ",Table1[[#This Row],[h_Kode Sales :_2]])</f>
        <v xml:space="preserve"> </v>
      </c>
      <c r="I323" s="95" t="str">
        <f>IF(Table1[[#This Row],[h_toko]]="","",INDEX(Table2[e],IF(Table1[[#This Row],[h_toko]]="","",MATCH(Table1[[#This Row],[h_toko]],Table2[a],0)),))</f>
        <v/>
      </c>
      <c r="M323" s="295"/>
      <c r="N323" s="294" t="str">
        <f>IF(Table1[[#This Row],[h_Item Description]]="","",INDEX([1]!db[NB PAJAK],MATCH(Table1[[#This Row],[h_Item Description]],[1]!db[kode],0)))</f>
        <v/>
      </c>
      <c r="P323" s="93"/>
      <c r="Q323" s="94"/>
      <c r="S323" s="297" t="str">
        <f>Table1[[#This Row],[h_hargasetelahdiskon]]</f>
        <v/>
      </c>
      <c r="V323" s="95" t="str">
        <f>IF(Table1[[#This Row],[Item Description]]="","",IF(Table1[[#This Row],[//]]="",V322,Table1[[#This Row],[//]]))</f>
        <v/>
      </c>
      <c r="W323" s="95" t="str">
        <f>IF(Table1[[#This Row],[h_id]]="","",COUNTIF(Table1[h_id],Table1[[#This Row],[h_id]]))</f>
        <v/>
      </c>
      <c r="X323" s="93" t="str">
        <f>IF(Table1[Item Description]="","",Table1[[#This Row],[Qty]]*Table1[[#This Row],[Unit Price]])</f>
        <v/>
      </c>
      <c r="Y323" s="93" t="str">
        <f>IF(Table1[Item Description]="","",Table1[[#This Row],[h_hargasebelumdiskon]]*Table1[[#This Row],[Disc 1]])</f>
        <v/>
      </c>
      <c r="Z323" s="93" t="str">
        <f>IF(Table1[Item Description]="","",Table1[[#This Row],[h_hargasebelumdiskon]]-Table1[[#This Row],[h_diskon]])</f>
        <v/>
      </c>
      <c r="AA323" s="93" t="str">
        <f>IF(Table1[//]="","",SUMIF(Table1[h_id],Table1[h_id],Table1[h_hargasetelahdiskon]))</f>
        <v/>
      </c>
      <c r="AB323" s="93"/>
      <c r="AC323" s="93" t="str">
        <f>Table1[[#This Row],[Item Description]]&amp;Table1[[#This Row],[Unit]]&amp;Table1[[#This Row],[Unit Price]]</f>
        <v/>
      </c>
    </row>
    <row r="324" spans="1:29" x14ac:dyDescent="0.25">
      <c r="A324" s="95" t="str">
        <f>IF(Table1[No. Invoice :]="","",ROW())</f>
        <v/>
      </c>
      <c r="B324" s="294" t="str">
        <f>IF(Table1[h_Kode Sales :_1]="","",B$1+COUNT(B$2:B323))</f>
        <v/>
      </c>
      <c r="D324" s="295"/>
      <c r="E324" s="296"/>
      <c r="F324" s="295"/>
      <c r="G324" s="95" t="str">
        <f>IF(Table1[[#This Row],[h_No. Invoice :]]="","",CONCATENATE("AM"," ",Table1[[#This Row],[h_No. Invoice :]]))</f>
        <v/>
      </c>
      <c r="H324" s="96" t="str">
        <f>CONCATENATE(UPPER(Table1[[#This Row],[h_Kode Sales :_1]])," ",Table1[[#This Row],[h_Kode Sales :_2]])</f>
        <v xml:space="preserve"> </v>
      </c>
      <c r="I324" s="95" t="str">
        <f>IF(Table1[[#This Row],[h_toko]]="","",INDEX(Table2[e],IF(Table1[[#This Row],[h_toko]]="","",MATCH(Table1[[#This Row],[h_toko]],Table2[a],0)),))</f>
        <v/>
      </c>
      <c r="M324" s="295"/>
      <c r="N324" s="294" t="str">
        <f>IF(Table1[[#This Row],[h_Item Description]]="","",INDEX([1]!db[NB PAJAK],MATCH(Table1[[#This Row],[h_Item Description]],[1]!db[kode],0)))</f>
        <v/>
      </c>
      <c r="P324" s="93"/>
      <c r="Q324" s="94"/>
      <c r="S324" s="297" t="str">
        <f>Table1[[#This Row],[h_hargasetelahdiskon]]</f>
        <v/>
      </c>
      <c r="V324" s="95" t="str">
        <f>IF(Table1[[#This Row],[Item Description]]="","",IF(Table1[[#This Row],[//]]="",V323,Table1[[#This Row],[//]]))</f>
        <v/>
      </c>
      <c r="W324" s="95" t="str">
        <f>IF(Table1[[#This Row],[h_id]]="","",COUNTIF(Table1[h_id],Table1[[#This Row],[h_id]]))</f>
        <v/>
      </c>
      <c r="X324" s="93" t="str">
        <f>IF(Table1[Item Description]="","",Table1[[#This Row],[Qty]]*Table1[[#This Row],[Unit Price]])</f>
        <v/>
      </c>
      <c r="Y324" s="93" t="str">
        <f>IF(Table1[Item Description]="","",Table1[[#This Row],[h_hargasebelumdiskon]]*Table1[[#This Row],[Disc 1]])</f>
        <v/>
      </c>
      <c r="Z324" s="93" t="str">
        <f>IF(Table1[Item Description]="","",Table1[[#This Row],[h_hargasebelumdiskon]]-Table1[[#This Row],[h_diskon]])</f>
        <v/>
      </c>
      <c r="AA324" s="93" t="str">
        <f>IF(Table1[//]="","",SUMIF(Table1[h_id],Table1[h_id],Table1[h_hargasetelahdiskon]))</f>
        <v/>
      </c>
      <c r="AB324" s="93"/>
      <c r="AC324" s="93" t="str">
        <f>Table1[[#This Row],[Item Description]]&amp;Table1[[#This Row],[Unit]]&amp;Table1[[#This Row],[Unit Price]]</f>
        <v/>
      </c>
    </row>
    <row r="325" spans="1:29" x14ac:dyDescent="0.25">
      <c r="A325" s="95" t="str">
        <f>IF(Table1[No. Invoice :]="","",ROW())</f>
        <v/>
      </c>
      <c r="B325" s="294" t="str">
        <f>IF(Table1[h_Kode Sales :_1]="","",B$1+COUNT(B$2:B324))</f>
        <v/>
      </c>
      <c r="D325" s="295"/>
      <c r="E325" s="296"/>
      <c r="F325" s="295"/>
      <c r="G325" s="95" t="str">
        <f>IF(Table1[[#This Row],[h_No. Invoice :]]="","",CONCATENATE("AM"," ",Table1[[#This Row],[h_No. Invoice :]]))</f>
        <v/>
      </c>
      <c r="H325" s="96" t="str">
        <f>CONCATENATE(UPPER(Table1[[#This Row],[h_Kode Sales :_1]])," ",Table1[[#This Row],[h_Kode Sales :_2]])</f>
        <v xml:space="preserve"> </v>
      </c>
      <c r="I325" s="95" t="str">
        <f>IF(Table1[[#This Row],[h_toko]]="","",INDEX(Table2[e],IF(Table1[[#This Row],[h_toko]]="","",MATCH(Table1[[#This Row],[h_toko]],Table2[a],0)),))</f>
        <v/>
      </c>
      <c r="M325" s="295"/>
      <c r="N325" s="294" t="str">
        <f>IF(Table1[[#This Row],[h_Item Description]]="","",INDEX([1]!db[NB PAJAK],MATCH(Table1[[#This Row],[h_Item Description]],[1]!db[kode],0)))</f>
        <v/>
      </c>
      <c r="P325" s="93"/>
      <c r="Q325" s="94"/>
      <c r="S325" s="297" t="str">
        <f>Table1[[#This Row],[h_hargasetelahdiskon]]</f>
        <v/>
      </c>
      <c r="V325" s="95" t="str">
        <f>IF(Table1[[#This Row],[Item Description]]="","",IF(Table1[[#This Row],[//]]="",V324,Table1[[#This Row],[//]]))</f>
        <v/>
      </c>
      <c r="W325" s="95" t="str">
        <f>IF(Table1[[#This Row],[h_id]]="","",COUNTIF(Table1[h_id],Table1[[#This Row],[h_id]]))</f>
        <v/>
      </c>
      <c r="X325" s="93" t="str">
        <f>IF(Table1[Item Description]="","",Table1[[#This Row],[Qty]]*Table1[[#This Row],[Unit Price]])</f>
        <v/>
      </c>
      <c r="Y325" s="93" t="str">
        <f>IF(Table1[Item Description]="","",Table1[[#This Row],[h_hargasebelumdiskon]]*Table1[[#This Row],[Disc 1]])</f>
        <v/>
      </c>
      <c r="Z325" s="93" t="str">
        <f>IF(Table1[Item Description]="","",Table1[[#This Row],[h_hargasebelumdiskon]]-Table1[[#This Row],[h_diskon]])</f>
        <v/>
      </c>
      <c r="AA325" s="93" t="str">
        <f>IF(Table1[//]="","",SUMIF(Table1[h_id],Table1[h_id],Table1[h_hargasetelahdiskon]))</f>
        <v/>
      </c>
      <c r="AB325" s="93"/>
      <c r="AC325" s="93" t="str">
        <f>Table1[[#This Row],[Item Description]]&amp;Table1[[#This Row],[Unit]]&amp;Table1[[#This Row],[Unit Price]]</f>
        <v/>
      </c>
    </row>
  </sheetData>
  <pageMargins left="0.7" right="0.7" top="0.75" bottom="0.75" header="0.3" footer="0.3"/>
  <pageSetup paperSize="14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W46"/>
  <sheetViews>
    <sheetView topLeftCell="A19" workbookViewId="0">
      <selection activeCell="A27" sqref="A27"/>
    </sheetView>
  </sheetViews>
  <sheetFormatPr defaultRowHeight="15" x14ac:dyDescent="0.25"/>
  <cols>
    <col min="1" max="1" width="13.140625" bestFit="1" customWidth="1"/>
    <col min="2" max="2" width="13.140625" customWidth="1"/>
    <col min="4" max="4" width="5.42578125" customWidth="1"/>
    <col min="5" max="5" width="12.42578125" customWidth="1"/>
    <col min="6" max="6" width="10.7109375" style="90" customWidth="1"/>
    <col min="7" max="7" width="8" customWidth="1"/>
    <col min="8" max="8" width="50.85546875" customWidth="1"/>
    <col min="9" max="9" width="15.28515625" style="89" customWidth="1"/>
    <col min="10" max="10" width="14.28515625" style="89" customWidth="1"/>
    <col min="11" max="11" width="15.28515625" style="89" customWidth="1"/>
    <col min="12" max="12" width="14.28515625" style="89" customWidth="1"/>
    <col min="13" max="13" width="15.28515625" style="89" customWidth="1"/>
    <col min="14" max="14" width="16.42578125" style="86" customWidth="1"/>
    <col min="15" max="16" width="8.140625" style="86" customWidth="1"/>
    <col min="18" max="19" width="11" customWidth="1"/>
    <col min="22" max="22" width="14.5703125" customWidth="1"/>
    <col min="23" max="23" width="15.28515625" bestFit="1" customWidth="1"/>
  </cols>
  <sheetData>
    <row r="1" spans="1:23" x14ac:dyDescent="0.25">
      <c r="D1" t="s">
        <v>57</v>
      </c>
      <c r="E1">
        <f>COUNT(Table1[//])</f>
        <v>41</v>
      </c>
    </row>
    <row r="2" spans="1:23" x14ac:dyDescent="0.25">
      <c r="A2" s="87" t="s">
        <v>55</v>
      </c>
      <c r="D2" t="s">
        <v>14</v>
      </c>
      <c r="E2" t="s">
        <v>1</v>
      </c>
      <c r="F2" s="90" t="s">
        <v>2</v>
      </c>
      <c r="G2" t="s">
        <v>3</v>
      </c>
      <c r="H2" t="s">
        <v>4</v>
      </c>
      <c r="I2" s="89" t="s">
        <v>52</v>
      </c>
      <c r="J2" s="89" t="s">
        <v>58</v>
      </c>
      <c r="K2" s="89" t="s">
        <v>51</v>
      </c>
      <c r="L2" s="89" t="s">
        <v>53</v>
      </c>
      <c r="M2" s="89" t="s">
        <v>54</v>
      </c>
      <c r="N2" s="86" t="s">
        <v>59</v>
      </c>
      <c r="O2" s="86" t="s">
        <v>60</v>
      </c>
      <c r="R2" t="s">
        <v>103</v>
      </c>
      <c r="S2" t="s">
        <v>104</v>
      </c>
      <c r="T2" t="s">
        <v>105</v>
      </c>
      <c r="V2" t="s">
        <v>26</v>
      </c>
      <c r="W2" s="89">
        <f>SUM(pajak[Total Invoice])</f>
        <v>385385743</v>
      </c>
    </row>
    <row r="3" spans="1:23" x14ac:dyDescent="0.25">
      <c r="A3" s="88">
        <v>3</v>
      </c>
      <c r="D3">
        <f t="shared" ref="D3:D14" si="0">IF(ROW()-2&lt;=jNota,A3,"")</f>
        <v>3</v>
      </c>
      <c r="E3" t="str">
        <f>IF(pajak[[#This Row],[//]]="","",INDEX(Table1[No. Invoice :],pajak[//]-offset))</f>
        <v>AM 23010001</v>
      </c>
      <c r="F3" s="90">
        <f>IF(pajak[[#This Row],[//]]="","",INDEX(Table1[Tgl Invoice :],pajak[//]-offset))</f>
        <v>44928</v>
      </c>
      <c r="G3" t="str">
        <f>IF(pajak[[#This Row],[//]]="","",INDEX(Table1[Kode Sales :],pajak[//]-offset))</f>
        <v>KO 0502</v>
      </c>
      <c r="H3" t="str">
        <f>IF(pajak[[#This Row],[//]]="","",INDEX(Table1[Toko],pajak[//]-offset))</f>
        <v>CV TRINITY CENTRAAL PURWOKERTO</v>
      </c>
      <c r="I3" s="89">
        <f>IF(pajak[[#This Row],[//]]="","",SUMIF(Table1[h_id],pajak[[#This Row],[//]],Table1[h_hargasebelumdiskon]))</f>
        <v>7207200</v>
      </c>
      <c r="J3" s="89">
        <f>IF(pajak[[#This Row],[//]]="","",SUMIF(Table1[h_id],pajak[[#This Row],[//]],Table1[h_diskon]))</f>
        <v>936936</v>
      </c>
      <c r="K3" s="89">
        <f>IF(pajak[[#This Row],[//]]="","",SUMIF(Table1[h_id],pajak[[#This Row],[//]],Table1[h_hargasetelahdiskon]))</f>
        <v>6270264</v>
      </c>
      <c r="L3" s="89">
        <f>IF(pajak[//]="","",pajak[[#This Row],[Sub Total]]/1.11*11%)</f>
        <v>621377.51351351349</v>
      </c>
      <c r="M3" s="89">
        <f>pajak[[#This Row],[Sub Total]]</f>
        <v>6270264</v>
      </c>
      <c r="N3" s="86" t="str">
        <f>IF(pajak[[#This Row],[//]]="","",INDEX(Table1[pembuat nota :],pajak[//]-offset))</f>
        <v>NOVI / CONDRO</v>
      </c>
      <c r="O3" s="86" t="str">
        <f>IF(pajak[[#This Row],[//]]="","",IF(INDEX(Table1[edited :],pajak[//]-offset)="","",INDEX(Table1[edited :],pajak[//]-offset)))</f>
        <v/>
      </c>
      <c r="R3">
        <f>IF(pajak[[#This Row],[Kode Sales :]]="","",MATCH(pajak[[#This Row],[Kode Sales :]],[2]Invoice!$D:$D,0))</f>
        <v>6</v>
      </c>
      <c r="S3" t="e">
        <f>MATCH(pajak[[#This Row],[No. Invoice :]],'[3]REKAP PENJUALAN'!$B:$B,0)</f>
        <v>#N/A</v>
      </c>
      <c r="T3" s="86" t="e">
        <f>MATCH(pajak[[#This Row],[Kode Sales :]],'[4]REKAP PENJUALAN'!$B:$B,0)</f>
        <v>#N/A</v>
      </c>
      <c r="V3" t="s">
        <v>25</v>
      </c>
      <c r="W3" s="89">
        <f>SUM(pajak[PPN 11%])</f>
        <v>38191379.936936937</v>
      </c>
    </row>
    <row r="4" spans="1:23" x14ac:dyDescent="0.25">
      <c r="A4" s="88">
        <v>8</v>
      </c>
      <c r="D4">
        <f t="shared" si="0"/>
        <v>8</v>
      </c>
      <c r="E4" t="str">
        <f>IF(pajak[[#This Row],[//]]="","",INDEX(Table1[No. Invoice :],pajak[//]-offset))</f>
        <v>AM 23010002</v>
      </c>
      <c r="F4" s="90">
        <f>IF(pajak[[#This Row],[//]]="","",INDEX(Table1[Tgl Invoice :],pajak[//]-offset))</f>
        <v>44928</v>
      </c>
      <c r="G4" t="str">
        <f>IF(pajak[[#This Row],[//]]="","",INDEX(Table1[Kode Sales :],pajak[//]-offset))</f>
        <v>KO 0507</v>
      </c>
      <c r="H4" t="str">
        <f>IF(pajak[[#This Row],[//]]="","",INDEX(Table1[Toko],pajak[//]-offset))</f>
        <v>CV PELITA JAYA (ANUGERAH SEJAHTERA) PURWOKERTO</v>
      </c>
      <c r="I4" s="89">
        <f>IF(pajak[[#This Row],[//]]="","",SUMIF(Table1[h_id],pajak[[#This Row],[//]],Table1[h_hargasebelumdiskon]))</f>
        <v>4300000</v>
      </c>
      <c r="J4" s="89">
        <f>IF(pajak[[#This Row],[//]]="","",SUMIF(Table1[h_id],pajak[[#This Row],[//]],Table1[h_diskon]))</f>
        <v>580500</v>
      </c>
      <c r="K4" s="89">
        <f>IF(pajak[[#This Row],[//]]="","",SUMIF(Table1[h_id],pajak[[#This Row],[//]],Table1[h_hargasetelahdiskon]))</f>
        <v>3719500</v>
      </c>
      <c r="L4" s="89">
        <f>IF(pajak[//]="","",pajak[[#This Row],[Sub Total]]/1.11*11%)</f>
        <v>368599.09909909911</v>
      </c>
      <c r="M4" s="89">
        <f>pajak[[#This Row],[Sub Total]]</f>
        <v>3719500</v>
      </c>
      <c r="N4" s="86" t="str">
        <f>IF(pajak[[#This Row],[//]]="","",INDEX(Table1[pembuat nota :],pajak[//]-offset))</f>
        <v>NOVI / CONDRO</v>
      </c>
      <c r="O4" s="86" t="str">
        <f>IF(pajak[[#This Row],[//]]="","",IF(INDEX(Table1[edited :],pajak[//]-offset)="","",INDEX(Table1[edited :],pajak[//]-offset)))</f>
        <v/>
      </c>
      <c r="R4">
        <f>IF(pajak[[#This Row],[Kode Sales :]]="","",MATCH(pajak[[#This Row],[Kode Sales :]],[2]Invoice!$D:$D,0))</f>
        <v>120</v>
      </c>
      <c r="S4" t="e">
        <f>MATCH(pajak[[#This Row],[No. Invoice :]],'[3]REKAP PENJUALAN'!$B:$B,0)</f>
        <v>#N/A</v>
      </c>
      <c r="T4" s="86" t="e">
        <f>MATCH(pajak[[#This Row],[Kode Sales :]],'[4]REKAP PENJUALAN'!$B:$B,0)</f>
        <v>#N/A</v>
      </c>
      <c r="W4" s="89">
        <f>(W2/1.11)*11%</f>
        <v>38191379.93693693</v>
      </c>
    </row>
    <row r="5" spans="1:23" x14ac:dyDescent="0.25">
      <c r="A5" s="88">
        <v>10</v>
      </c>
      <c r="D5">
        <f t="shared" si="0"/>
        <v>10</v>
      </c>
      <c r="E5" t="str">
        <f>IF(pajak[[#This Row],[//]]="","",INDEX(Table1[No. Invoice :],pajak[//]-offset))</f>
        <v>AM 23010003</v>
      </c>
      <c r="F5" s="90">
        <f>IF(pajak[[#This Row],[//]]="","",INDEX(Table1[Tgl Invoice :],pajak[//]-offset))</f>
        <v>44931</v>
      </c>
      <c r="G5" t="str">
        <f>IF(pajak[[#This Row],[//]]="","",INDEX(Table1[Kode Sales :],pajak[//]-offset))</f>
        <v>KO 0521</v>
      </c>
      <c r="H5" t="str">
        <f>IF(pajak[[#This Row],[//]]="","",INDEX(Table1[Toko],pajak[//]-offset))</f>
        <v>CV TRINITY CENTRAAL PURWOKERTO</v>
      </c>
      <c r="I5" s="89">
        <f>IF(pajak[[#This Row],[//]]="","",SUMIF(Table1[h_id],pajak[[#This Row],[//]],Table1[h_hargasebelumdiskon]))</f>
        <v>9296900</v>
      </c>
      <c r="J5" s="89">
        <f>IF(pajak[[#This Row],[//]]="","",SUMIF(Table1[h_id],pajak[[#This Row],[//]],Table1[h_diskon]))</f>
        <v>1160172</v>
      </c>
      <c r="K5" s="89">
        <f>IF(pajak[[#This Row],[//]]="","",SUMIF(Table1[h_id],pajak[[#This Row],[//]],Table1[h_hargasetelahdiskon]))</f>
        <v>8136728</v>
      </c>
      <c r="L5" s="89">
        <f>IF(pajak[//]="","",pajak[[#This Row],[Sub Total]]/1.11*11%)</f>
        <v>806342.41441441432</v>
      </c>
      <c r="M5" s="89">
        <f>pajak[[#This Row],[Sub Total]]</f>
        <v>8136728</v>
      </c>
      <c r="N5" s="86" t="str">
        <f>IF(pajak[[#This Row],[//]]="","",INDEX(Table1[pembuat nota :],pajak[//]-offset))</f>
        <v>NOVI / CONDRO</v>
      </c>
      <c r="O5" s="86" t="str">
        <f>IF(pajak[[#This Row],[//]]="","",IF(INDEX(Table1[edited :],pajak[//]-offset)="","",INDEX(Table1[edited :],pajak[//]-offset)))</f>
        <v/>
      </c>
      <c r="R5">
        <f>IF(pajak[[#This Row],[Kode Sales :]]="","",MATCH(pajak[[#This Row],[Kode Sales :]],[2]Invoice!$D:$D,0))</f>
        <v>234</v>
      </c>
      <c r="S5" t="e">
        <f>MATCH(pajak[[#This Row],[No. Invoice :]],'[3]REKAP PENJUALAN'!$B:$B,0)</f>
        <v>#N/A</v>
      </c>
      <c r="T5" s="86" t="e">
        <f>MATCH(pajak[[#This Row],[Kode Sales :]],'[4]REKAP PENJUALAN'!$B:$B,0)</f>
        <v>#N/A</v>
      </c>
    </row>
    <row r="6" spans="1:23" x14ac:dyDescent="0.25">
      <c r="A6" s="88">
        <v>18</v>
      </c>
      <c r="D6">
        <f t="shared" si="0"/>
        <v>18</v>
      </c>
      <c r="E6" t="str">
        <f>IF(pajak[[#This Row],[//]]="","",INDEX(Table1[No. Invoice :],pajak[//]-offset))</f>
        <v>AM 23010004</v>
      </c>
      <c r="F6" s="90">
        <f>IF(pajak[[#This Row],[//]]="","",INDEX(Table1[Tgl Invoice :],pajak[//]-offset))</f>
        <v>44931</v>
      </c>
      <c r="G6" t="str">
        <f>IF(pajak[[#This Row],[//]]="","",INDEX(Table1[Kode Sales :],pajak[//]-offset))</f>
        <v>KO 0560</v>
      </c>
      <c r="H6" t="str">
        <f>IF(pajak[[#This Row],[//]]="","",INDEX(Table1[Toko],pajak[//]-offset))</f>
        <v>CV TRINITY CENTRAAL PURWOKERTO</v>
      </c>
      <c r="I6" s="89">
        <f>IF(pajak[[#This Row],[//]]="","",SUMIF(Table1[h_id],pajak[[#This Row],[//]],Table1[h_hargasebelumdiskon]))</f>
        <v>12793200</v>
      </c>
      <c r="J6" s="89">
        <f>IF(pajak[[#This Row],[//]]="","",SUMIF(Table1[h_id],pajak[[#This Row],[//]],Table1[h_diskon]))</f>
        <v>1663116</v>
      </c>
      <c r="K6" s="89">
        <f>IF(pajak[[#This Row],[//]]="","",SUMIF(Table1[h_id],pajak[[#This Row],[//]],Table1[h_hargasetelahdiskon]))</f>
        <v>11130084</v>
      </c>
      <c r="L6" s="89">
        <f>IF(pajak[//]="","",pajak[[#This Row],[Sub Total]]/1.11*11%)</f>
        <v>1102981.297297297</v>
      </c>
      <c r="M6" s="89">
        <f>pajak[[#This Row],[Sub Total]]</f>
        <v>11130084</v>
      </c>
      <c r="N6" s="86" t="str">
        <f>IF(pajak[[#This Row],[//]]="","",INDEX(Table1[pembuat nota :],pajak[//]-offset))</f>
        <v>LINA / CONDRO</v>
      </c>
      <c r="O6" s="86" t="str">
        <f>IF(pajak[[#This Row],[//]]="","",IF(INDEX(Table1[edited :],pajak[//]-offset)="","",INDEX(Table1[edited :],pajak[//]-offset)))</f>
        <v/>
      </c>
      <c r="R6">
        <f>IF(pajak[[#This Row],[Kode Sales :]]="","",MATCH(pajak[[#This Row],[Kode Sales :]],[2]Invoice!$D:$D,0))</f>
        <v>348</v>
      </c>
      <c r="S6" t="e">
        <f>MATCH(pajak[[#This Row],[No. Invoice :]],'[3]REKAP PENJUALAN'!$B:$B,0)</f>
        <v>#N/A</v>
      </c>
      <c r="T6" s="86" t="e">
        <f>MATCH(pajak[[#This Row],[Kode Sales :]],'[4]REKAP PENJUALAN'!$B:$B,0)</f>
        <v>#N/A</v>
      </c>
    </row>
    <row r="7" spans="1:23" x14ac:dyDescent="0.25">
      <c r="A7" s="88">
        <v>23</v>
      </c>
      <c r="D7">
        <f t="shared" si="0"/>
        <v>23</v>
      </c>
      <c r="E7" t="str">
        <f>IF(pajak[[#This Row],[//]]="","",INDEX(Table1[No. Invoice :],pajak[//]-offset))</f>
        <v>AM 23010005</v>
      </c>
      <c r="F7" s="90">
        <f>IF(pajak[[#This Row],[//]]="","",INDEX(Table1[Tgl Invoice :],pajak[//]-offset))</f>
        <v>44931</v>
      </c>
      <c r="G7" t="str">
        <f>IF(pajak[[#This Row],[//]]="","",INDEX(Table1[Kode Sales :],pajak[//]-offset))</f>
        <v>KO 2859</v>
      </c>
      <c r="H7" t="str">
        <f>IF(pajak[[#This Row],[//]]="","",INDEX(Table1[Toko],pajak[//]-offset))</f>
        <v>CV SUPER FANCY NUSANTARA KARANGJATI</v>
      </c>
      <c r="I7" s="89">
        <f>IF(pajak[[#This Row],[//]]="","",SUMIF(Table1[h_id],pajak[[#This Row],[//]],Table1[h_hargasebelumdiskon]))</f>
        <v>2379600</v>
      </c>
      <c r="J7" s="89">
        <f>IF(pajak[[#This Row],[//]]="","",SUMIF(Table1[h_id],pajak[[#This Row],[//]],Table1[h_diskon]))</f>
        <v>345042</v>
      </c>
      <c r="K7" s="89">
        <f>IF(pajak[[#This Row],[//]]="","",SUMIF(Table1[h_id],pajak[[#This Row],[//]],Table1[h_hargasetelahdiskon]))</f>
        <v>2034558</v>
      </c>
      <c r="L7" s="89">
        <f>IF(pajak[//]="","",pajak[[#This Row],[Sub Total]]/1.11*11%)</f>
        <v>201622.86486486485</v>
      </c>
      <c r="M7" s="89">
        <f>pajak[[#This Row],[Sub Total]]</f>
        <v>2034558</v>
      </c>
      <c r="N7" s="86" t="str">
        <f>IF(pajak[[#This Row],[//]]="","",INDEX(Table1[pembuat nota :],pajak[//]-offset))</f>
        <v>RISMA / CONDRO</v>
      </c>
      <c r="O7" s="86" t="str">
        <f>IF(pajak[[#This Row],[//]]="","",IF(INDEX(Table1[edited :],pajak[//]-offset)="","",INDEX(Table1[edited :],pajak[//]-offset)))</f>
        <v/>
      </c>
      <c r="R7">
        <f>IF(pajak[[#This Row],[Kode Sales :]]="","",MATCH(pajak[[#This Row],[Kode Sales :]],[2]Invoice!$D:$D,0))</f>
        <v>462</v>
      </c>
      <c r="S7" t="e">
        <f>MATCH(pajak[[#This Row],[No. Invoice :]],'[3]REKAP PENJUALAN'!$B:$B,0)</f>
        <v>#N/A</v>
      </c>
      <c r="T7" s="86" t="e">
        <f>MATCH(pajak[[#This Row],[Kode Sales :]],'[4]REKAP PENJUALAN'!$B:$B,0)</f>
        <v>#N/A</v>
      </c>
    </row>
    <row r="8" spans="1:23" x14ac:dyDescent="0.25">
      <c r="A8" s="88">
        <v>28</v>
      </c>
      <c r="D8">
        <f t="shared" si="0"/>
        <v>28</v>
      </c>
      <c r="E8" t="str">
        <f>IF(pajak[[#This Row],[//]]="","",INDEX(Table1[No. Invoice :],pajak[//]-offset))</f>
        <v>AM 23010006</v>
      </c>
      <c r="F8" s="90">
        <f>IF(pajak[[#This Row],[//]]="","",INDEX(Table1[Tgl Invoice :],pajak[//]-offset))</f>
        <v>44931</v>
      </c>
      <c r="G8" t="str">
        <f>IF(pajak[[#This Row],[//]]="","",INDEX(Table1[Kode Sales :],pajak[//]-offset))</f>
        <v>KO 0561</v>
      </c>
      <c r="H8" t="str">
        <f>IF(pajak[[#This Row],[//]]="","",INDEX(Table1[Toko],pajak[//]-offset))</f>
        <v>CV PELITA JAYA (ANUGERAH SEJAHTERA) PURWOKERTO</v>
      </c>
      <c r="I8" s="89">
        <f>IF(pajak[[#This Row],[//]]="","",SUMIF(Table1[h_id],pajak[[#This Row],[//]],Table1[h_hargasebelumdiskon]))</f>
        <v>9763200</v>
      </c>
      <c r="J8" s="89">
        <f>IF(pajak[[#This Row],[//]]="","",SUMIF(Table1[h_id],pajak[[#This Row],[//]],Table1[h_diskon]))</f>
        <v>1318032</v>
      </c>
      <c r="K8" s="89">
        <f>IF(pajak[[#This Row],[//]]="","",SUMIF(Table1[h_id],pajak[[#This Row],[//]],Table1[h_hargasetelahdiskon]))</f>
        <v>8445168</v>
      </c>
      <c r="L8" s="89">
        <f>IF(pajak[//]="","",pajak[[#This Row],[Sub Total]]/1.11*11%)</f>
        <v>836908.54054054047</v>
      </c>
      <c r="M8" s="89">
        <f>pajak[[#This Row],[Sub Total]]</f>
        <v>8445168</v>
      </c>
      <c r="N8" s="86" t="str">
        <f>IF(pajak[[#This Row],[//]]="","",INDEX(Table1[pembuat nota :],pajak[//]-offset))</f>
        <v>LINA / CONDRO</v>
      </c>
      <c r="O8" s="86" t="str">
        <f>IF(pajak[[#This Row],[//]]="","",IF(INDEX(Table1[edited :],pajak[//]-offset)="","",INDEX(Table1[edited :],pajak[//]-offset)))</f>
        <v/>
      </c>
      <c r="R8">
        <f>IF(pajak[[#This Row],[Kode Sales :]]="","",MATCH(pajak[[#This Row],[Kode Sales :]],[2]Invoice!$D:$D,0))</f>
        <v>576</v>
      </c>
      <c r="S8" t="e">
        <f>MATCH(pajak[[#This Row],[No. Invoice :]],'[3]REKAP PENJUALAN'!$B:$B,0)</f>
        <v>#N/A</v>
      </c>
      <c r="T8" s="86" t="e">
        <f>MATCH(pajak[[#This Row],[Kode Sales :]],'[4]REKAP PENJUALAN'!$B:$B,0)</f>
        <v>#N/A</v>
      </c>
    </row>
    <row r="9" spans="1:23" x14ac:dyDescent="0.25">
      <c r="A9" s="88">
        <v>31</v>
      </c>
      <c r="D9">
        <f t="shared" si="0"/>
        <v>31</v>
      </c>
      <c r="E9" t="str">
        <f>IF(pajak[[#This Row],[//]]="","",INDEX(Table1[No. Invoice :],pajak[//]-offset))</f>
        <v>AM 23010007</v>
      </c>
      <c r="F9" s="90">
        <f>IF(pajak[[#This Row],[//]]="","",INDEX(Table1[Tgl Invoice :],pajak[//]-offset))</f>
        <v>44933</v>
      </c>
      <c r="G9" t="str">
        <f>IF(pajak[[#This Row],[//]]="","",INDEX(Table1[Kode Sales :],pajak[//]-offset))</f>
        <v>KO 0532</v>
      </c>
      <c r="H9" t="str">
        <f>IF(pajak[[#This Row],[//]]="","",INDEX(Table1[Toko],pajak[//]-offset))</f>
        <v>SANTOSO BUDIONO (  ARMADA  ) PURWOKERTO</v>
      </c>
      <c r="I9" s="89">
        <f>IF(pajak[[#This Row],[//]]="","",SUMIF(Table1[h_id],pajak[[#This Row],[//]],Table1[h_hargasebelumdiskon]))</f>
        <v>336000</v>
      </c>
      <c r="J9" s="89">
        <f>IF(pajak[[#This Row],[//]]="","",SUMIF(Table1[h_id],pajak[[#This Row],[//]],Table1[h_diskon]))</f>
        <v>42000</v>
      </c>
      <c r="K9" s="89">
        <f>IF(pajak[[#This Row],[//]]="","",SUMIF(Table1[h_id],pajak[[#This Row],[//]],Table1[h_hargasetelahdiskon]))</f>
        <v>294000</v>
      </c>
      <c r="L9" s="89">
        <f>IF(pajak[//]="","",pajak[[#This Row],[Sub Total]]/1.11*11%)</f>
        <v>29135.135135135133</v>
      </c>
      <c r="M9" s="89">
        <f>pajak[[#This Row],[Sub Total]]</f>
        <v>294000</v>
      </c>
      <c r="N9" s="86" t="str">
        <f>IF(pajak[[#This Row],[//]]="","",INDEX(Table1[pembuat nota :],pajak[//]-offset))</f>
        <v>RISMA / CONDRO</v>
      </c>
      <c r="O9" s="86" t="str">
        <f>IF(pajak[[#This Row],[//]]="","",IF(INDEX(Table1[edited :],pajak[//]-offset)="","",INDEX(Table1[edited :],pajak[//]-offset)))</f>
        <v/>
      </c>
      <c r="R9">
        <f>IF(pajak[[#This Row],[Kode Sales :]]="","",MATCH(pajak[[#This Row],[Kode Sales :]],[2]Invoice!$D:$D,0))</f>
        <v>690</v>
      </c>
      <c r="S9" t="e">
        <f>MATCH(pajak[[#This Row],[No. Invoice :]],'[3]REKAP PENJUALAN'!$B:$B,0)</f>
        <v>#N/A</v>
      </c>
      <c r="T9" s="86" t="e">
        <f>MATCH(pajak[[#This Row],[Kode Sales :]],'[4]REKAP PENJUALAN'!$B:$B,0)</f>
        <v>#N/A</v>
      </c>
    </row>
    <row r="10" spans="1:23" x14ac:dyDescent="0.25">
      <c r="A10" s="88">
        <v>33</v>
      </c>
      <c r="D10">
        <f t="shared" si="0"/>
        <v>33</v>
      </c>
      <c r="E10" t="str">
        <f>IF(pajak[[#This Row],[//]]="","",INDEX(Table1[No. Invoice :],pajak[//]-offset))</f>
        <v>AM 23010008</v>
      </c>
      <c r="F10" s="90">
        <f>IF(pajak[[#This Row],[//]]="","",INDEX(Table1[Tgl Invoice :],pajak[//]-offset))</f>
        <v>44933</v>
      </c>
      <c r="G10" t="str">
        <f>IF(pajak[[#This Row],[//]]="","",INDEX(Table1[Kode Sales :],pajak[//]-offset))</f>
        <v>KO 0533</v>
      </c>
      <c r="H10" t="str">
        <f>IF(pajak[[#This Row],[//]]="","",INDEX(Table1[Toko],pajak[//]-offset))</f>
        <v>CV PELITA JAYA (ANUGERAH SEJAHTERA) PURWOKERTO</v>
      </c>
      <c r="I10" s="89">
        <f>IF(pajak[[#This Row],[//]]="","",SUMIF(Table1[h_id],pajak[[#This Row],[//]],Table1[h_hargasebelumdiskon]))</f>
        <v>13144800</v>
      </c>
      <c r="J10" s="89">
        <f>IF(pajak[[#This Row],[//]]="","",SUMIF(Table1[h_id],pajak[[#This Row],[//]],Table1[h_diskon]))</f>
        <v>1774548</v>
      </c>
      <c r="K10" s="89">
        <f>IF(pajak[[#This Row],[//]]="","",SUMIF(Table1[h_id],pajak[[#This Row],[//]],Table1[h_hargasetelahdiskon]))</f>
        <v>11370252</v>
      </c>
      <c r="L10" s="89">
        <f>IF(pajak[//]="","",pajak[[#This Row],[Sub Total]]/1.11*11%)</f>
        <v>1126781.7297297297</v>
      </c>
      <c r="M10" s="89">
        <f>pajak[[#This Row],[Sub Total]]</f>
        <v>11370252</v>
      </c>
      <c r="N10" s="86" t="str">
        <f>IF(pajak[[#This Row],[//]]="","",INDEX(Table1[pembuat nota :],pajak[//]-offset))</f>
        <v>RISMA / CONDRO</v>
      </c>
      <c r="O10" s="86" t="str">
        <f>IF(pajak[[#This Row],[//]]="","",IF(INDEX(Table1[edited :],pajak[//]-offset)="","",INDEX(Table1[edited :],pajak[//]-offset)))</f>
        <v/>
      </c>
      <c r="R10">
        <f>IF(pajak[[#This Row],[Kode Sales :]]="","",MATCH(pajak[[#This Row],[Kode Sales :]],[2]Invoice!$D:$D,0))</f>
        <v>804</v>
      </c>
      <c r="S10" t="e">
        <f>MATCH(pajak[[#This Row],[No. Invoice :]],'[3]REKAP PENJUALAN'!$B:$B,0)</f>
        <v>#N/A</v>
      </c>
      <c r="T10" s="86" t="e">
        <f>MATCH(pajak[[#This Row],[Kode Sales :]],'[4]REKAP PENJUALAN'!$B:$B,0)</f>
        <v>#N/A</v>
      </c>
    </row>
    <row r="11" spans="1:23" x14ac:dyDescent="0.25">
      <c r="A11" s="88">
        <v>38</v>
      </c>
      <c r="D11">
        <f t="shared" si="0"/>
        <v>38</v>
      </c>
      <c r="E11" t="str">
        <f>IF(pajak[[#This Row],[//]]="","",INDEX(Table1[No. Invoice :],pajak[//]-offset))</f>
        <v>AM 23010009</v>
      </c>
      <c r="F11" s="90">
        <f>IF(pajak[[#This Row],[//]]="","",INDEX(Table1[Tgl Invoice :],pajak[//]-offset))</f>
        <v>44933</v>
      </c>
      <c r="G11" t="str">
        <f>IF(pajak[[#This Row],[//]]="","",INDEX(Table1[Kode Sales :],pajak[//]-offset))</f>
        <v>KO 0535</v>
      </c>
      <c r="H11" t="str">
        <f>IF(pajak[[#This Row],[//]]="","",INDEX(Table1[Toko],pajak[//]-offset))</f>
        <v>CV  WISUDA PURWOKERTO</v>
      </c>
      <c r="I11" s="89">
        <f>IF(pajak[[#This Row],[//]]="","",SUMIF(Table1[h_id],pajak[[#This Row],[//]],Table1[h_hargasebelumdiskon]))</f>
        <v>1812600</v>
      </c>
      <c r="J11" s="89">
        <f>IF(pajak[[#This Row],[//]]="","",SUMIF(Table1[h_id],pajak[[#This Row],[//]],Table1[h_diskon]))</f>
        <v>181260</v>
      </c>
      <c r="K11" s="89">
        <f>IF(pajak[[#This Row],[//]]="","",SUMIF(Table1[h_id],pajak[[#This Row],[//]],Table1[h_hargasetelahdiskon]))</f>
        <v>1631340</v>
      </c>
      <c r="L11" s="89">
        <f>IF(pajak[//]="","",pajak[[#This Row],[Sub Total]]/1.11*11%)</f>
        <v>161664.32432432432</v>
      </c>
      <c r="M11" s="89">
        <f>pajak[[#This Row],[Sub Total]]</f>
        <v>1631340</v>
      </c>
      <c r="N11" s="86" t="str">
        <f>IF(pajak[[#This Row],[//]]="","",INDEX(Table1[pembuat nota :],pajak[//]-offset))</f>
        <v>NOVI / CONDRO</v>
      </c>
      <c r="O11" s="86" t="str">
        <f>IF(pajak[[#This Row],[//]]="","",IF(INDEX(Table1[edited :],pajak[//]-offset)="","",INDEX(Table1[edited :],pajak[//]-offset)))</f>
        <v/>
      </c>
      <c r="R11">
        <f>IF(pajak[[#This Row],[Kode Sales :]]="","",MATCH(pajak[[#This Row],[Kode Sales :]],[2]Invoice!$D:$D,0))</f>
        <v>918</v>
      </c>
      <c r="S11" t="e">
        <f>MATCH(pajak[[#This Row],[No. Invoice :]],'[3]REKAP PENJUALAN'!$B:$B,0)</f>
        <v>#N/A</v>
      </c>
      <c r="T11" s="86" t="e">
        <f>MATCH(pajak[[#This Row],[Kode Sales :]],'[4]REKAP PENJUALAN'!$B:$B,0)</f>
        <v>#N/A</v>
      </c>
    </row>
    <row r="12" spans="1:23" x14ac:dyDescent="0.25">
      <c r="A12" s="88">
        <v>45</v>
      </c>
      <c r="D12" s="86">
        <f t="shared" si="0"/>
        <v>45</v>
      </c>
      <c r="E12" s="86" t="str">
        <f>IF(pajak[[#This Row],[//]]="","",INDEX(Table1[No. Invoice :],pajak[//]-offset))</f>
        <v>AM 23010010</v>
      </c>
      <c r="F12" s="90">
        <f>IF(pajak[[#This Row],[//]]="","",INDEX(Table1[Tgl Invoice :],pajak[//]-offset))</f>
        <v>44933</v>
      </c>
      <c r="G12" s="86" t="str">
        <f>IF(pajak[[#This Row],[//]]="","",INDEX(Table1[Kode Sales :],pajak[//]-offset))</f>
        <v>G 2855</v>
      </c>
      <c r="H12" s="86" t="str">
        <f>IF(pajak[[#This Row],[//]]="","",INDEX(Table1[Toko],pajak[//]-offset))</f>
        <v>LILY JULIAWATI (REJO AGUNG) JOMBANG</v>
      </c>
      <c r="I12" s="89">
        <f>IF(pajak[[#This Row],[//]]="","",SUMIF(Table1[h_id],pajak[[#This Row],[//]],Table1[h_hargasebelumdiskon]))</f>
        <v>20858400</v>
      </c>
      <c r="J12" s="89">
        <f>IF(pajak[[#This Row],[//]]="","",SUMIF(Table1[h_id],pajak[[#This Row],[//]],Table1[h_diskon]))</f>
        <v>2607300</v>
      </c>
      <c r="K12" s="89">
        <f>IF(pajak[[#This Row],[//]]="","",SUMIF(Table1[h_id],pajak[[#This Row],[//]],Table1[h_hargasetelahdiskon]))</f>
        <v>18251100</v>
      </c>
      <c r="L12" s="89">
        <f>IF(pajak[//]="","",pajak[[#This Row],[Sub Total]]/1.11*11%)</f>
        <v>1808667.5675675676</v>
      </c>
      <c r="M12" s="89">
        <f>pajak[[#This Row],[Sub Total]]</f>
        <v>18251100</v>
      </c>
      <c r="N12" s="86" t="str">
        <f>IF(pajak[[#This Row],[//]]="","",INDEX(Table1[pembuat nota :],pajak[//]-offset))</f>
        <v>RISMA / CONDRO</v>
      </c>
      <c r="O12" s="86" t="str">
        <f>IF(pajak[[#This Row],[//]]="","",IF(INDEX(Table1[edited :],pajak[//]-offset)="","",INDEX(Table1[edited :],pajak[//]-offset)))</f>
        <v/>
      </c>
      <c r="R12">
        <f>IF(pajak[[#This Row],[Kode Sales :]]="","",MATCH(pajak[[#This Row],[Kode Sales :]],[2]Invoice!$D:$D,0))</f>
        <v>1032</v>
      </c>
      <c r="S12" t="e">
        <f>MATCH(pajak[[#This Row],[No. Invoice :]],'[3]REKAP PENJUALAN'!$B:$B,0)</f>
        <v>#N/A</v>
      </c>
      <c r="T12" s="86" t="e">
        <f>MATCH(pajak[[#This Row],[Kode Sales :]],'[4]REKAP PENJUALAN'!$B:$B,0)</f>
        <v>#N/A</v>
      </c>
    </row>
    <row r="13" spans="1:23" x14ac:dyDescent="0.25">
      <c r="A13" s="88">
        <v>53</v>
      </c>
      <c r="D13" s="86">
        <f t="shared" si="0"/>
        <v>53</v>
      </c>
      <c r="E13" s="86" t="str">
        <f>IF(pajak[[#This Row],[//]]="","",INDEX(Table1[No. Invoice :],pajak[//]-offset))</f>
        <v>AM 23010011</v>
      </c>
      <c r="F13" s="90">
        <f>IF(pajak[[#This Row],[//]]="","",INDEX(Table1[Tgl Invoice :],pajak[//]-offset))</f>
        <v>44935</v>
      </c>
      <c r="G13" s="86" t="str">
        <f>IF(pajak[[#This Row],[//]]="","",INDEX(Table1[Kode Sales :],pajak[//]-offset))</f>
        <v>KO 0608</v>
      </c>
      <c r="H13" s="86" t="str">
        <f>IF(pajak[[#This Row],[//]]="","",INDEX(Table1[Toko],pajak[//]-offset))</f>
        <v>CV TRINITY CENTRAAL PURWOKERTO</v>
      </c>
      <c r="I13" s="89">
        <f>IF(pajak[[#This Row],[//]]="","",SUMIF(Table1[h_id],pajak[[#This Row],[//]],Table1[h_hargasebelumdiskon]))</f>
        <v>29783200</v>
      </c>
      <c r="J13" s="89">
        <f>IF(pajak[[#This Row],[//]]="","",SUMIF(Table1[h_id],pajak[[#This Row],[//]],Table1[h_diskon]))</f>
        <v>3871816</v>
      </c>
      <c r="K13" s="89">
        <f>IF(pajak[[#This Row],[//]]="","",SUMIF(Table1[h_id],pajak[[#This Row],[//]],Table1[h_hargasetelahdiskon]))</f>
        <v>25911384</v>
      </c>
      <c r="L13" s="89">
        <f>IF(pajak[//]="","",pajak[[#This Row],[Sub Total]]/1.11*11%)</f>
        <v>2567794.8108108109</v>
      </c>
      <c r="M13" s="89">
        <f>pajak[[#This Row],[Sub Total]]</f>
        <v>25911384</v>
      </c>
      <c r="N13" s="86" t="str">
        <f>IF(pajak[[#This Row],[//]]="","",INDEX(Table1[pembuat nota :],pajak[//]-offset))</f>
        <v>NOVI / CONDRO</v>
      </c>
      <c r="O13" s="86" t="str">
        <f>IF(pajak[[#This Row],[//]]="","",IF(INDEX(Table1[edited :],pajak[//]-offset)="","",INDEX(Table1[edited :],pajak[//]-offset)))</f>
        <v/>
      </c>
      <c r="R13">
        <f>IF(pajak[[#This Row],[Kode Sales :]]="","",MATCH(pajak[[#This Row],[Kode Sales :]],[2]Invoice!$D:$D,0))</f>
        <v>1146</v>
      </c>
      <c r="S13" t="e">
        <f>MATCH(pajak[[#This Row],[No. Invoice :]],'[3]REKAP PENJUALAN'!$B:$B,0)</f>
        <v>#N/A</v>
      </c>
      <c r="T13" s="86" t="e">
        <f>MATCH(pajak[[#This Row],[Kode Sales :]],'[4]REKAP PENJUALAN'!$B:$B,0)</f>
        <v>#N/A</v>
      </c>
    </row>
    <row r="14" spans="1:23" x14ac:dyDescent="0.25">
      <c r="A14" s="88">
        <v>67</v>
      </c>
      <c r="D14" s="86">
        <f t="shared" si="0"/>
        <v>67</v>
      </c>
      <c r="E14" s="86" t="str">
        <f>IF(pajak[[#This Row],[//]]="","",INDEX(Table1[No. Invoice :],pajak[//]-offset))</f>
        <v>AM 23010012</v>
      </c>
      <c r="F14" s="90">
        <f>IF(pajak[[#This Row],[//]]="","",INDEX(Table1[Tgl Invoice :],pajak[//]-offset))</f>
        <v>44936</v>
      </c>
      <c r="G14" s="86" t="str">
        <f>IF(pajak[[#This Row],[//]]="","",INDEX(Table1[Kode Sales :],pajak[//]-offset))</f>
        <v>KO 0539</v>
      </c>
      <c r="H14" s="86" t="str">
        <f>IF(pajak[[#This Row],[//]]="","",INDEX(Table1[Toko],pajak[//]-offset))</f>
        <v>HARNOYO (BENDAN) PEKALONGAN</v>
      </c>
      <c r="I14" s="89">
        <f>IF(pajak[[#This Row],[//]]="","",SUMIF(Table1[h_id],pajak[[#This Row],[//]],Table1[h_hargasebelumdiskon]))</f>
        <v>1860000</v>
      </c>
      <c r="J14" s="89">
        <f>IF(pajak[[#This Row],[//]]="","",SUMIF(Table1[h_id],pajak[[#This Row],[//]],Table1[h_diskon]))</f>
        <v>260400.00000000003</v>
      </c>
      <c r="K14" s="89">
        <f>IF(pajak[[#This Row],[//]]="","",SUMIF(Table1[h_id],pajak[[#This Row],[//]],Table1[h_hargasetelahdiskon]))</f>
        <v>1599600</v>
      </c>
      <c r="L14" s="89">
        <f>IF(pajak[//]="","",pajak[[#This Row],[Sub Total]]/1.11*11%)</f>
        <v>158518.91891891891</v>
      </c>
      <c r="M14" s="89">
        <f>pajak[[#This Row],[Sub Total]]</f>
        <v>1599600</v>
      </c>
      <c r="N14" s="86" t="str">
        <f>IF(pajak[[#This Row],[//]]="","",INDEX(Table1[pembuat nota :],pajak[//]-offset))</f>
        <v>NOVI / CONDRO</v>
      </c>
      <c r="O14" s="86" t="str">
        <f>IF(pajak[[#This Row],[//]]="","",IF(INDEX(Table1[edited :],pajak[//]-offset)="","",INDEX(Table1[edited :],pajak[//]-offset)))</f>
        <v/>
      </c>
      <c r="R14">
        <f>IF(pajak[[#This Row],[Kode Sales :]]="","",MATCH(pajak[[#This Row],[Kode Sales :]],[2]Invoice!$D:$D,0))</f>
        <v>1260</v>
      </c>
      <c r="S14" t="e">
        <f>MATCH(pajak[[#This Row],[No. Invoice :]],'[3]REKAP PENJUALAN'!$B:$B,0)</f>
        <v>#N/A</v>
      </c>
      <c r="T14" s="86" t="e">
        <f>MATCH(pajak[[#This Row],[Kode Sales :]],'[4]REKAP PENJUALAN'!$B:$B,0)</f>
        <v>#N/A</v>
      </c>
    </row>
    <row r="15" spans="1:23" x14ac:dyDescent="0.25">
      <c r="A15" s="88">
        <v>69</v>
      </c>
      <c r="D15" s="86">
        <f t="shared" ref="D15:D27" si="1">IF(ROW()-2&lt;=jNota,A15,"")</f>
        <v>69</v>
      </c>
      <c r="E15" s="86" t="str">
        <f>IF(pajak[[#This Row],[//]]="","",INDEX(Table1[No. Invoice :],pajak[//]-offset))</f>
        <v>AM 23010013</v>
      </c>
      <c r="F15" s="90">
        <f>IF(pajak[[#This Row],[//]]="","",INDEX(Table1[Tgl Invoice :],pajak[//]-offset))</f>
        <v>44936</v>
      </c>
      <c r="G15" s="86" t="str">
        <f>IF(pajak[[#This Row],[//]]="","",INDEX(Table1[Kode Sales :],pajak[//]-offset))</f>
        <v>KO 0610</v>
      </c>
      <c r="H15" s="86" t="str">
        <f>IF(pajak[[#This Row],[//]]="","",INDEX(Table1[Toko],pajak[//]-offset))</f>
        <v>CV PELITA JAYA (ANUGERAH SEJAHTERA) PURWOKERTO</v>
      </c>
      <c r="I15" s="89">
        <f>IF(pajak[[#This Row],[//]]="","",SUMIF(Table1[h_id],pajak[[#This Row],[//]],Table1[h_hargasebelumdiskon]))</f>
        <v>17679600</v>
      </c>
      <c r="J15" s="89">
        <f>IF(pajak[[#This Row],[//]]="","",SUMIF(Table1[h_id],pajak[[#This Row],[//]],Table1[h_diskon]))</f>
        <v>2386746</v>
      </c>
      <c r="K15" s="89">
        <f>IF(pajak[[#This Row],[//]]="","",SUMIF(Table1[h_id],pajak[[#This Row],[//]],Table1[h_hargasetelahdiskon]))</f>
        <v>15292854</v>
      </c>
      <c r="L15" s="89">
        <f>IF(pajak[//]="","",pajak[[#This Row],[Sub Total]]/1.11*11%)</f>
        <v>1515508.054054054</v>
      </c>
      <c r="M15" s="89">
        <f>pajak[[#This Row],[Sub Total]]</f>
        <v>15292854</v>
      </c>
      <c r="N15" s="86" t="str">
        <f>IF(pajak[[#This Row],[//]]="","",INDEX(Table1[pembuat nota :],pajak[//]-offset))</f>
        <v>NOVI / CONDRO</v>
      </c>
      <c r="O15" s="86" t="str">
        <f>IF(pajak[[#This Row],[//]]="","",IF(INDEX(Table1[edited :],pajak[//]-offset)="","",INDEX(Table1[edited :],pajak[//]-offset)))</f>
        <v/>
      </c>
      <c r="R15">
        <f>IF(pajak[[#This Row],[Kode Sales :]]="","",MATCH(pajak[[#This Row],[Kode Sales :]],[2]Invoice!$D:$D,0))</f>
        <v>1374</v>
      </c>
      <c r="S15" t="e">
        <f>MATCH(pajak[[#This Row],[No. Invoice :]],'[3]REKAP PENJUALAN'!$B:$B,0)</f>
        <v>#N/A</v>
      </c>
      <c r="T15" s="86" t="e">
        <f>MATCH(pajak[[#This Row],[Kode Sales :]],'[4]REKAP PENJUALAN'!$B:$B,0)</f>
        <v>#N/A</v>
      </c>
    </row>
    <row r="16" spans="1:23" x14ac:dyDescent="0.25">
      <c r="A16" s="88">
        <v>76</v>
      </c>
      <c r="D16" s="86">
        <f t="shared" si="1"/>
        <v>76</v>
      </c>
      <c r="E16" s="86" t="str">
        <f>IF(pajak[[#This Row],[//]]="","",INDEX(Table1[No. Invoice :],pajak[//]-offset))</f>
        <v>AM 23010014</v>
      </c>
      <c r="F16" s="90">
        <f>IF(pajak[[#This Row],[//]]="","",INDEX(Table1[Tgl Invoice :],pajak[//]-offset))</f>
        <v>44936</v>
      </c>
      <c r="G16" s="86" t="str">
        <f>IF(pajak[[#This Row],[//]]="","",INDEX(Table1[Kode Sales :],pajak[//]-offset))</f>
        <v>KO 0541</v>
      </c>
      <c r="H16" s="86" t="str">
        <f>IF(pajak[[#This Row],[//]]="","",INDEX(Table1[Toko],pajak[//]-offset))</f>
        <v>HARNOYO (BENDAN) PEKALONGAN</v>
      </c>
      <c r="I16" s="89">
        <f>IF(pajak[[#This Row],[//]]="","",SUMIF(Table1[h_id],pajak[[#This Row],[//]],Table1[h_hargasebelumdiskon]))</f>
        <v>1440000</v>
      </c>
      <c r="J16" s="89">
        <f>IF(pajak[[#This Row],[//]]="","",SUMIF(Table1[h_id],pajak[[#This Row],[//]],Table1[h_diskon]))</f>
        <v>201600.00000000003</v>
      </c>
      <c r="K16" s="89">
        <f>IF(pajak[[#This Row],[//]]="","",SUMIF(Table1[h_id],pajak[[#This Row],[//]],Table1[h_hargasetelahdiskon]))</f>
        <v>1238400</v>
      </c>
      <c r="L16" s="89">
        <f>IF(pajak[//]="","",pajak[[#This Row],[Sub Total]]/1.11*11%)</f>
        <v>122724.32432432431</v>
      </c>
      <c r="M16" s="89">
        <f>pajak[[#This Row],[Sub Total]]</f>
        <v>1238400</v>
      </c>
      <c r="N16" s="86" t="str">
        <f>IF(pajak[[#This Row],[//]]="","",INDEX(Table1[pembuat nota :],pajak[//]-offset))</f>
        <v>NOVI / CONDRO</v>
      </c>
      <c r="O16" s="86" t="str">
        <f>IF(pajak[[#This Row],[//]]="","",IF(INDEX(Table1[edited :],pajak[//]-offset)="","",INDEX(Table1[edited :],pajak[//]-offset)))</f>
        <v/>
      </c>
      <c r="R16">
        <f>IF(pajak[[#This Row],[Kode Sales :]]="","",MATCH(pajak[[#This Row],[Kode Sales :]],[2]Invoice!$D:$D,0))</f>
        <v>1488</v>
      </c>
      <c r="S16" t="e">
        <f>MATCH(pajak[[#This Row],[No. Invoice :]],'[3]REKAP PENJUALAN'!$B:$B,0)</f>
        <v>#N/A</v>
      </c>
      <c r="T16" s="86" t="e">
        <f>MATCH(pajak[[#This Row],[Kode Sales :]],'[4]REKAP PENJUALAN'!$B:$B,0)</f>
        <v>#N/A</v>
      </c>
    </row>
    <row r="17" spans="1:20" x14ac:dyDescent="0.25">
      <c r="A17" s="88">
        <v>78</v>
      </c>
      <c r="D17" s="86">
        <f t="shared" si="1"/>
        <v>78</v>
      </c>
      <c r="E17" s="86" t="str">
        <f>IF(pajak[[#This Row],[//]]="","",INDEX(Table1[No. Invoice :],pajak[//]-offset))</f>
        <v>AM 23010015</v>
      </c>
      <c r="F17" s="90">
        <f>IF(pajak[[#This Row],[//]]="","",INDEX(Table1[Tgl Invoice :],pajak[//]-offset))</f>
        <v>44937</v>
      </c>
      <c r="G17" s="86" t="str">
        <f>IF(pajak[[#This Row],[//]]="","",INDEX(Table1[Kode Sales :],pajak[//]-offset))</f>
        <v>KO 0624</v>
      </c>
      <c r="H17" s="86" t="str">
        <f>IF(pajak[[#This Row],[//]]="","",INDEX(Table1[Toko],pajak[//]-offset))</f>
        <v>CV TRINITY CENTRAAL PURWOKERTO</v>
      </c>
      <c r="I17" s="89">
        <f>IF(pajak[[#This Row],[//]]="","",SUMIF(Table1[h_id],pajak[[#This Row],[//]],Table1[h_hargasebelumdiskon]))</f>
        <v>13706800</v>
      </c>
      <c r="J17" s="89">
        <f>IF(pajak[[#This Row],[//]]="","",SUMIF(Table1[h_id],pajak[[#This Row],[//]],Table1[h_diskon]))</f>
        <v>1781884</v>
      </c>
      <c r="K17" s="89">
        <f>IF(pajak[[#This Row],[//]]="","",SUMIF(Table1[h_id],pajak[[#This Row],[//]],Table1[h_hargasetelahdiskon]))</f>
        <v>11924916</v>
      </c>
      <c r="L17" s="89">
        <f>IF(pajak[//]="","",pajak[[#This Row],[Sub Total]]/1.11*11%)</f>
        <v>1181748.4324324324</v>
      </c>
      <c r="M17" s="89">
        <f>pajak[[#This Row],[Sub Total]]</f>
        <v>11924916</v>
      </c>
      <c r="N17" s="86" t="str">
        <f>IF(pajak[[#This Row],[//]]="","",INDEX(Table1[pembuat nota :],pajak[//]-offset))</f>
        <v>NOVI / CONDRO</v>
      </c>
      <c r="O17" s="86" t="str">
        <f>IF(pajak[[#This Row],[//]]="","",IF(INDEX(Table1[edited :],pajak[//]-offset)="","",INDEX(Table1[edited :],pajak[//]-offset)))</f>
        <v/>
      </c>
      <c r="R17">
        <f>IF(pajak[[#This Row],[Kode Sales :]]="","",MATCH(pajak[[#This Row],[Kode Sales :]],[2]Invoice!$D:$D,0))</f>
        <v>1602</v>
      </c>
      <c r="S17" t="e">
        <f>MATCH(pajak[[#This Row],[No. Invoice :]],'[3]REKAP PENJUALAN'!$B:$B,0)</f>
        <v>#N/A</v>
      </c>
      <c r="T17" s="86" t="e">
        <f>MATCH(pajak[[#This Row],[Kode Sales :]],'[4]REKAP PENJUALAN'!$B:$B,0)</f>
        <v>#N/A</v>
      </c>
    </row>
    <row r="18" spans="1:20" x14ac:dyDescent="0.25">
      <c r="A18" s="88">
        <v>87</v>
      </c>
      <c r="D18" s="86">
        <f t="shared" si="1"/>
        <v>87</v>
      </c>
      <c r="E18" s="86" t="str">
        <f>IF(pajak[[#This Row],[//]]="","",INDEX(Table1[No. Invoice :],pajak[//]-offset))</f>
        <v>AM 23010016</v>
      </c>
      <c r="F18" s="90">
        <f>IF(pajak[[#This Row],[//]]="","",INDEX(Table1[Tgl Invoice :],pajak[//]-offset))</f>
        <v>44937</v>
      </c>
      <c r="G18" s="86" t="str">
        <f>IF(pajak[[#This Row],[//]]="","",INDEX(Table1[Kode Sales :],pajak[//]-offset))</f>
        <v>KO 0626</v>
      </c>
      <c r="H18" s="86" t="str">
        <f>IF(pajak[[#This Row],[//]]="","",INDEX(Table1[Toko],pajak[//]-offset))</f>
        <v>SANTOSO BUDIONO (  ARMADA  ) PURWOKERTO</v>
      </c>
      <c r="I18" s="89">
        <f>IF(pajak[[#This Row],[//]]="","",SUMIF(Table1[h_id],pajak[[#This Row],[//]],Table1[h_hargasebelumdiskon]))</f>
        <v>2052000</v>
      </c>
      <c r="J18" s="89">
        <f>IF(pajak[[#This Row],[//]]="","",SUMIF(Table1[h_id],pajak[[#This Row],[//]],Table1[h_diskon]))</f>
        <v>256500</v>
      </c>
      <c r="K18" s="89">
        <f>IF(pajak[[#This Row],[//]]="","",SUMIF(Table1[h_id],pajak[[#This Row],[//]],Table1[h_hargasetelahdiskon]))</f>
        <v>1795500</v>
      </c>
      <c r="L18" s="89">
        <f>IF(pajak[//]="","",pajak[[#This Row],[Sub Total]]/1.11*11%)</f>
        <v>177932.4324324324</v>
      </c>
      <c r="M18" s="89">
        <f>pajak[[#This Row],[Sub Total]]</f>
        <v>1795500</v>
      </c>
      <c r="N18" s="86" t="str">
        <f>IF(pajak[[#This Row],[//]]="","",INDEX(Table1[pembuat nota :],pajak[//]-offset))</f>
        <v>NOVI / CONDRO</v>
      </c>
      <c r="O18" s="86" t="str">
        <f>IF(pajak[[#This Row],[//]]="","",IF(INDEX(Table1[edited :],pajak[//]-offset)="","",INDEX(Table1[edited :],pajak[//]-offset)))</f>
        <v/>
      </c>
      <c r="R18">
        <f>IF(pajak[[#This Row],[Kode Sales :]]="","",MATCH(pajak[[#This Row],[Kode Sales :]],[2]Invoice!$D:$D,0))</f>
        <v>1716</v>
      </c>
      <c r="S18" t="e">
        <f>MATCH(pajak[[#This Row],[No. Invoice :]],'[3]REKAP PENJUALAN'!$B:$B,0)</f>
        <v>#N/A</v>
      </c>
      <c r="T18" s="86" t="e">
        <f>MATCH(pajak[[#This Row],[Kode Sales :]],'[4]REKAP PENJUALAN'!$B:$B,0)</f>
        <v>#N/A</v>
      </c>
    </row>
    <row r="19" spans="1:20" x14ac:dyDescent="0.25">
      <c r="A19" s="88">
        <v>89</v>
      </c>
      <c r="D19" s="86">
        <f t="shared" si="1"/>
        <v>89</v>
      </c>
      <c r="E19" s="86" t="str">
        <f>IF(pajak[[#This Row],[//]]="","",INDEX(Table1[No. Invoice :],pajak[//]-offset))</f>
        <v>AM 23010017</v>
      </c>
      <c r="F19" s="90">
        <f>IF(pajak[[#This Row],[//]]="","",INDEX(Table1[Tgl Invoice :],pajak[//]-offset))</f>
        <v>44937</v>
      </c>
      <c r="G19" s="86" t="str">
        <f>IF(pajak[[#This Row],[//]]="","",INDEX(Table1[Kode Sales :],pajak[//]-offset))</f>
        <v>KO 0627</v>
      </c>
      <c r="H19" s="86" t="str">
        <f>IF(pajak[[#This Row],[//]]="","",INDEX(Table1[Toko],pajak[//]-offset))</f>
        <v>CV PELITA JAYA (ANUGERAH SEJAHTERA) PURWOKERTO</v>
      </c>
      <c r="I19" s="89">
        <f>IF(pajak[[#This Row],[//]]="","",SUMIF(Table1[h_id],pajak[[#This Row],[//]],Table1[h_hargasebelumdiskon]))</f>
        <v>32536800</v>
      </c>
      <c r="J19" s="89">
        <f>IF(pajak[[#This Row],[//]]="","",SUMIF(Table1[h_id],pajak[[#This Row],[//]],Table1[h_diskon]))</f>
        <v>4392468</v>
      </c>
      <c r="K19" s="89">
        <f>IF(pajak[[#This Row],[//]]="","",SUMIF(Table1[h_id],pajak[[#This Row],[//]],Table1[h_hargasetelahdiskon]))</f>
        <v>28144332</v>
      </c>
      <c r="L19" s="89">
        <f>IF(pajak[//]="","",pajak[[#This Row],[Sub Total]]/1.11*11%)</f>
        <v>2789077.9459459456</v>
      </c>
      <c r="M19" s="89">
        <f>pajak[[#This Row],[Sub Total]]</f>
        <v>28144332</v>
      </c>
      <c r="N19" s="86" t="str">
        <f>IF(pajak[[#This Row],[//]]="","",INDEX(Table1[pembuat nota :],pajak[//]-offset))</f>
        <v>NOVI / CONDRO</v>
      </c>
      <c r="O19" s="86" t="str">
        <f>IF(pajak[[#This Row],[//]]="","",IF(INDEX(Table1[edited :],pajak[//]-offset)="","",INDEX(Table1[edited :],pajak[//]-offset)))</f>
        <v/>
      </c>
      <c r="R19">
        <f>IF(pajak[[#This Row],[Kode Sales :]]="","",MATCH(pajak[[#This Row],[Kode Sales :]],[2]Invoice!$D:$D,0))</f>
        <v>1830</v>
      </c>
      <c r="S19" t="e">
        <f>MATCH(pajak[[#This Row],[No. Invoice :]],'[3]REKAP PENJUALAN'!$B:$B,0)</f>
        <v>#N/A</v>
      </c>
      <c r="T19" s="86" t="e">
        <f>MATCH(pajak[[#This Row],[Kode Sales :]],'[4]REKAP PENJUALAN'!$B:$B,0)</f>
        <v>#N/A</v>
      </c>
    </row>
    <row r="20" spans="1:20" x14ac:dyDescent="0.25">
      <c r="A20" s="88">
        <v>95</v>
      </c>
      <c r="B20" s="88"/>
      <c r="D20" s="86">
        <f t="shared" si="1"/>
        <v>95</v>
      </c>
      <c r="E20" s="86" t="str">
        <f>IF(pajak[[#This Row],[//]]="","",INDEX(Table1[No. Invoice :],pajak[//]-offset))</f>
        <v>AM 23010018</v>
      </c>
      <c r="F20" s="90">
        <f>IF(pajak[[#This Row],[//]]="","",INDEX(Table1[Tgl Invoice :],pajak[//]-offset))</f>
        <v>44936</v>
      </c>
      <c r="G20" s="86" t="str">
        <f>IF(pajak[[#This Row],[//]]="","",INDEX(Table1[Kode Sales :],pajak[//]-offset))</f>
        <v>G 0616</v>
      </c>
      <c r="H20" s="86" t="str">
        <f>IF(pajak[[#This Row],[//]]="","",INDEX(Table1[Toko],pajak[//]-offset))</f>
        <v>CV UTAMA PUTRA TULUNG AGUNG</v>
      </c>
      <c r="I20" s="89">
        <f>IF(pajak[[#This Row],[//]]="","",SUMIF(Table1[h_id],pajak[[#This Row],[//]],Table1[h_hargasebelumdiskon]))</f>
        <v>10108800</v>
      </c>
      <c r="J20" s="89">
        <f>IF(pajak[[#This Row],[//]]="","",SUMIF(Table1[h_id],pajak[[#This Row],[//]],Table1[h_diskon]))</f>
        <v>1263600</v>
      </c>
      <c r="K20" s="89">
        <f>IF(pajak[[#This Row],[//]]="","",SUMIF(Table1[h_id],pajak[[#This Row],[//]],Table1[h_hargasetelahdiskon]))</f>
        <v>8845200</v>
      </c>
      <c r="L20" s="89">
        <f>IF(pajak[//]="","",pajak[[#This Row],[Sub Total]]/1.11*11%)</f>
        <v>876551.35135135124</v>
      </c>
      <c r="M20" s="89">
        <f>pajak[[#This Row],[Sub Total]]</f>
        <v>8845200</v>
      </c>
      <c r="N20" s="86" t="str">
        <f>IF(pajak[[#This Row],[//]]="","",INDEX(Table1[pembuat nota :],pajak[//]-offset))</f>
        <v>NOVI / CONDRO</v>
      </c>
      <c r="O20" s="86" t="str">
        <f>IF(pajak[[#This Row],[//]]="","",IF(INDEX(Table1[edited :],pajak[//]-offset)="","",INDEX(Table1[edited :],pajak[//]-offset)))</f>
        <v/>
      </c>
      <c r="R20">
        <f>IF(pajak[[#This Row],[Kode Sales :]]="","",MATCH(pajak[[#This Row],[Kode Sales :]],[2]Invoice!$D:$D,0))</f>
        <v>1944</v>
      </c>
      <c r="S20" t="e">
        <f>MATCH(pajak[[#This Row],[No. Invoice :]],'[3]REKAP PENJUALAN'!$B:$B,0)</f>
        <v>#N/A</v>
      </c>
      <c r="T20" s="86" t="e">
        <f>MATCH(pajak[[#This Row],[Kode Sales :]],'[4]REKAP PENJUALAN'!$B:$B,0)</f>
        <v>#N/A</v>
      </c>
    </row>
    <row r="21" spans="1:20" x14ac:dyDescent="0.25">
      <c r="A21" s="88">
        <v>98</v>
      </c>
      <c r="B21" s="88"/>
      <c r="D21" s="86">
        <f t="shared" si="1"/>
        <v>98</v>
      </c>
      <c r="E21" s="86" t="str">
        <f>IF(pajak[[#This Row],[//]]="","",INDEX(Table1[No. Invoice :],pajak[//]-offset))</f>
        <v>AM 23010019</v>
      </c>
      <c r="F21" s="90">
        <f>IF(pajak[[#This Row],[//]]="","",INDEX(Table1[Tgl Invoice :],pajak[//]-offset))</f>
        <v>44937</v>
      </c>
      <c r="G21" s="86" t="str">
        <f>IF(pajak[[#This Row],[//]]="","",INDEX(Table1[Kode Sales :],pajak[//]-offset))</f>
        <v>G 0629</v>
      </c>
      <c r="H21" s="86" t="str">
        <f>IF(pajak[[#This Row],[//]]="","",INDEX(Table1[Toko],pajak[//]-offset))</f>
        <v>LILY JULIAWATI (REJO AGUNG) JOMBANG</v>
      </c>
      <c r="I21" s="89">
        <f>IF(pajak[[#This Row],[//]]="","",SUMIF(Table1[h_id],pajak[[#This Row],[//]],Table1[h_hargasebelumdiskon]))</f>
        <v>30398000</v>
      </c>
      <c r="J21" s="89">
        <f>IF(pajak[[#This Row],[//]]="","",SUMIF(Table1[h_id],pajak[[#This Row],[//]],Table1[h_diskon]))</f>
        <v>3799750</v>
      </c>
      <c r="K21" s="89">
        <f>IF(pajak[[#This Row],[//]]="","",SUMIF(Table1[h_id],pajak[[#This Row],[//]],Table1[h_hargasetelahdiskon]))</f>
        <v>26598250</v>
      </c>
      <c r="L21" s="89">
        <f>IF(pajak[//]="","",pajak[[#This Row],[Sub Total]]/1.11*11%)</f>
        <v>2635862.6126126121</v>
      </c>
      <c r="M21" s="89">
        <f>pajak[[#This Row],[Sub Total]]</f>
        <v>26598250</v>
      </c>
      <c r="N21" s="86" t="str">
        <f>IF(pajak[[#This Row],[//]]="","",INDEX(Table1[pembuat nota :],pajak[//]-offset))</f>
        <v>NOVI / CONDRO</v>
      </c>
      <c r="O21" s="86" t="str">
        <f>IF(pajak[[#This Row],[//]]="","",IF(INDEX(Table1[edited :],pajak[//]-offset)="","",INDEX(Table1[edited :],pajak[//]-offset)))</f>
        <v/>
      </c>
      <c r="R21">
        <f>IF(pajak[[#This Row],[Kode Sales :]]="","",MATCH(pajak[[#This Row],[Kode Sales :]],[2]Invoice!$D:$D,0))</f>
        <v>2058</v>
      </c>
      <c r="S21" t="e">
        <f>MATCH(pajak[[#This Row],[No. Invoice :]],'[3]REKAP PENJUALAN'!$B:$B,0)</f>
        <v>#N/A</v>
      </c>
      <c r="T21" s="86" t="e">
        <f>MATCH(pajak[[#This Row],[Kode Sales :]],'[4]REKAP PENJUALAN'!$B:$B,0)</f>
        <v>#N/A</v>
      </c>
    </row>
    <row r="22" spans="1:20" x14ac:dyDescent="0.25">
      <c r="A22" s="88">
        <v>105</v>
      </c>
      <c r="B22" s="88"/>
      <c r="D22" s="86">
        <f t="shared" si="1"/>
        <v>105</v>
      </c>
      <c r="E22" s="86" t="str">
        <f>IF(pajak[[#This Row],[//]]="","",INDEX(Table1[No. Invoice :],pajak[//]-offset))</f>
        <v>AM 23010020</v>
      </c>
      <c r="F22" s="90">
        <f>IF(pajak[[#This Row],[//]]="","",INDEX(Table1[Tgl Invoice :],pajak[//]-offset))</f>
        <v>44938</v>
      </c>
      <c r="G22" s="86" t="str">
        <f>IF(pajak[[#This Row],[//]]="","",INDEX(Table1[Kode Sales :],pajak[//]-offset))</f>
        <v>G 0631</v>
      </c>
      <c r="H22" s="86" t="str">
        <f>IF(pajak[[#This Row],[//]]="","",INDEX(Table1[Toko],pajak[//]-offset))</f>
        <v>LILY JULIAWATI (REJO AGUNG) JOMBANG</v>
      </c>
      <c r="I22" s="89">
        <f>IF(pajak[[#This Row],[//]]="","",SUMIF(Table1[h_id],pajak[[#This Row],[//]],Table1[h_hargasebelumdiskon]))</f>
        <v>99976400</v>
      </c>
      <c r="J22" s="89">
        <f>IF(pajak[[#This Row],[//]]="","",SUMIF(Table1[h_id],pajak[[#This Row],[//]],Table1[h_diskon]))</f>
        <v>12497050</v>
      </c>
      <c r="K22" s="89">
        <f>IF(pajak[[#This Row],[//]]="","",SUMIF(Table1[h_id],pajak[[#This Row],[//]],Table1[h_hargasetelahdiskon]))</f>
        <v>87479350</v>
      </c>
      <c r="L22" s="89">
        <f>IF(pajak[//]="","",pajak[[#This Row],[Sub Total]]/1.11*11%)</f>
        <v>8669124.7747747749</v>
      </c>
      <c r="M22" s="89">
        <f>pajak[[#This Row],[Sub Total]]</f>
        <v>87479350</v>
      </c>
      <c r="N22" s="86" t="str">
        <f>IF(pajak[[#This Row],[//]]="","",INDEX(Table1[pembuat nota :],pajak[//]-offset))</f>
        <v>NOVI / CONDRO</v>
      </c>
      <c r="O22" s="86" t="str">
        <f>IF(pajak[[#This Row],[//]]="","",IF(INDEX(Table1[edited :],pajak[//]-offset)="","",INDEX(Table1[edited :],pajak[//]-offset)))</f>
        <v/>
      </c>
      <c r="R22">
        <f>IF(pajak[[#This Row],[Kode Sales :]]="","",MATCH(pajak[[#This Row],[Kode Sales :]],[2]Invoice!$D:$D,0))</f>
        <v>2172</v>
      </c>
      <c r="S22" t="e">
        <f>MATCH(pajak[[#This Row],[No. Invoice :]],'[3]REKAP PENJUALAN'!$B:$B,0)</f>
        <v>#N/A</v>
      </c>
      <c r="T22" s="86" t="e">
        <f>MATCH(pajak[[#This Row],[Kode Sales :]],'[4]REKAP PENJUALAN'!$B:$B,0)</f>
        <v>#N/A</v>
      </c>
    </row>
    <row r="23" spans="1:20" x14ac:dyDescent="0.25">
      <c r="A23" s="88">
        <v>120</v>
      </c>
      <c r="B23" s="88"/>
      <c r="D23" s="86">
        <f t="shared" si="1"/>
        <v>120</v>
      </c>
      <c r="E23" s="86" t="str">
        <f>IF(pajak[[#This Row],[//]]="","",INDEX(Table1[No. Invoice :],pajak[//]-offset))</f>
        <v>AM 23010021</v>
      </c>
      <c r="F23" s="90">
        <f>IF(pajak[[#This Row],[//]]="","",INDEX(Table1[Tgl Invoice :],pajak[//]-offset))</f>
        <v>44938</v>
      </c>
      <c r="G23" s="86" t="str">
        <f>IF(pajak[[#This Row],[//]]="","",INDEX(Table1[Kode Sales :],pajak[//]-offset))</f>
        <v>G 632</v>
      </c>
      <c r="H23" s="86" t="str">
        <f>IF(pajak[[#This Row],[//]]="","",INDEX(Table1[Toko],pajak[//]-offset))</f>
        <v>LILY JULIAWATI (REJO AGUNG) JOMBANG</v>
      </c>
      <c r="I23" s="89">
        <f>IF(pajak[[#This Row],[//]]="","",SUMIF(Table1[h_id],pajak[[#This Row],[//]],Table1[h_hargasebelumdiskon]))</f>
        <v>30977200</v>
      </c>
      <c r="J23" s="89">
        <f>IF(pajak[[#This Row],[//]]="","",SUMIF(Table1[h_id],pajak[[#This Row],[//]],Table1[h_diskon]))</f>
        <v>3872150</v>
      </c>
      <c r="K23" s="89">
        <f>IF(pajak[[#This Row],[//]]="","",SUMIF(Table1[h_id],pajak[[#This Row],[//]],Table1[h_hargasetelahdiskon]))</f>
        <v>27105050</v>
      </c>
      <c r="L23" s="89">
        <f>IF(pajak[//]="","",pajak[[#This Row],[Sub Total]]/1.11*11%)</f>
        <v>2686086.036036036</v>
      </c>
      <c r="M23" s="89">
        <f>pajak[[#This Row],[Sub Total]]</f>
        <v>27105050</v>
      </c>
      <c r="N23" s="86" t="str">
        <f>IF(pajak[[#This Row],[//]]="","",INDEX(Table1[pembuat nota :],pajak[//]-offset))</f>
        <v>NOVI / CONDRO</v>
      </c>
      <c r="O23" s="86" t="str">
        <f>IF(pajak[[#This Row],[//]]="","",IF(INDEX(Table1[edited :],pajak[//]-offset)="","",INDEX(Table1[edited :],pajak[//]-offset)))</f>
        <v/>
      </c>
      <c r="R23">
        <f>IF(pajak[[#This Row],[Kode Sales :]]="","",MATCH(pajak[[#This Row],[Kode Sales :]],[2]Invoice!$D:$D,0))</f>
        <v>2286</v>
      </c>
      <c r="S23" t="e">
        <f>MATCH(pajak[[#This Row],[No. Invoice :]],'[3]REKAP PENJUALAN'!$B:$B,0)</f>
        <v>#N/A</v>
      </c>
      <c r="T23" s="86" t="e">
        <f>MATCH(pajak[[#This Row],[Kode Sales :]],'[4]REKAP PENJUALAN'!$B:$B,0)</f>
        <v>#N/A</v>
      </c>
    </row>
    <row r="24" spans="1:20" x14ac:dyDescent="0.25">
      <c r="A24" s="88">
        <v>129</v>
      </c>
      <c r="B24" s="88"/>
      <c r="D24" s="86">
        <f t="shared" si="1"/>
        <v>129</v>
      </c>
      <c r="E24" s="86" t="str">
        <f>IF(pajak[[#This Row],[//]]="","",INDEX(Table1[No. Invoice :],pajak[//]-offset))</f>
        <v>AM 23010022</v>
      </c>
      <c r="F24" s="90">
        <f>IF(pajak[[#This Row],[//]]="","",INDEX(Table1[Tgl Invoice :],pajak[//]-offset))</f>
        <v>44938</v>
      </c>
      <c r="G24" s="86" t="str">
        <f>IF(pajak[[#This Row],[//]]="","",INDEX(Table1[Kode Sales :],pajak[//]-offset))</f>
        <v>KO 0633</v>
      </c>
      <c r="H24" s="86" t="str">
        <f>IF(pajak[[#This Row],[//]]="","",INDEX(Table1[Toko],pajak[//]-offset))</f>
        <v>CV  WISUDA PURWOKERTO</v>
      </c>
      <c r="I24" s="89">
        <f>IF(pajak[[#This Row],[//]]="","",SUMIF(Table1[h_id],pajak[[#This Row],[//]],Table1[h_hargasebelumdiskon]))</f>
        <v>1218000</v>
      </c>
      <c r="J24" s="89">
        <f>IF(pajak[[#This Row],[//]]="","",SUMIF(Table1[h_id],pajak[[#This Row],[//]],Table1[h_diskon]))</f>
        <v>121800</v>
      </c>
      <c r="K24" s="89">
        <f>IF(pajak[[#This Row],[//]]="","",SUMIF(Table1[h_id],pajak[[#This Row],[//]],Table1[h_hargasetelahdiskon]))</f>
        <v>1096200</v>
      </c>
      <c r="L24" s="89">
        <f>IF(pajak[//]="","",pajak[[#This Row],[Sub Total]]/1.11*11%)</f>
        <v>108632.43243243243</v>
      </c>
      <c r="M24" s="89">
        <f>pajak[[#This Row],[Sub Total]]</f>
        <v>1096200</v>
      </c>
      <c r="N24" s="86" t="str">
        <f>IF(pajak[[#This Row],[//]]="","",INDEX(Table1[pembuat nota :],pajak[//]-offset))</f>
        <v>NOVI / CONDRO</v>
      </c>
      <c r="O24" s="86" t="str">
        <f>IF(pajak[[#This Row],[//]]="","",IF(INDEX(Table1[edited :],pajak[//]-offset)="","",INDEX(Table1[edited :],pajak[//]-offset)))</f>
        <v/>
      </c>
      <c r="R24" s="86">
        <f>IF(pajak[[#This Row],[Kode Sales :]]="","",MATCH(pajak[[#This Row],[Kode Sales :]],[2]Invoice!$D:$D,0))</f>
        <v>2400</v>
      </c>
      <c r="S24" s="86" t="e">
        <f>MATCH(pajak[[#This Row],[No. Invoice :]],'[3]REKAP PENJUALAN'!$B:$B,0)</f>
        <v>#N/A</v>
      </c>
      <c r="T24" s="86" t="e">
        <f>MATCH(pajak[[#This Row],[Kode Sales :]],'[4]REKAP PENJUALAN'!$B:$B,0)</f>
        <v>#N/A</v>
      </c>
    </row>
    <row r="25" spans="1:20" x14ac:dyDescent="0.25">
      <c r="A25" s="88">
        <v>132</v>
      </c>
      <c r="B25" s="88"/>
      <c r="D25" s="86">
        <f t="shared" si="1"/>
        <v>132</v>
      </c>
      <c r="E25" s="86" t="str">
        <f>IF(pajak[[#This Row],[//]]="","",INDEX(Table1[No. Invoice :],pajak[//]-offset))</f>
        <v>AM 23010023</v>
      </c>
      <c r="F25" s="90">
        <f>IF(pajak[[#This Row],[//]]="","",INDEX(Table1[Tgl Invoice :],pajak[//]-offset))</f>
        <v>44938</v>
      </c>
      <c r="G25" s="86" t="str">
        <f>IF(pajak[[#This Row],[//]]="","",INDEX(Table1[Kode Sales :],pajak[//]-offset))</f>
        <v>KO 0635</v>
      </c>
      <c r="H25" s="86" t="str">
        <f>IF(pajak[[#This Row],[//]]="","",INDEX(Table1[Toko],pajak[//]-offset))</f>
        <v>CV PELITA JAYA (ANUGERAH SEJAHTERA) PURWOKERTO</v>
      </c>
      <c r="I25" s="89">
        <f>IF(pajak[[#This Row],[//]]="","",SUMIF(Table1[h_id],pajak[[#This Row],[//]],Table1[h_hargasebelumdiskon]))</f>
        <v>4100000</v>
      </c>
      <c r="J25" s="89">
        <f>IF(pajak[[#This Row],[//]]="","",SUMIF(Table1[h_id],pajak[[#This Row],[//]],Table1[h_diskon]))</f>
        <v>553500</v>
      </c>
      <c r="K25" s="89">
        <f>IF(pajak[[#This Row],[//]]="","",SUMIF(Table1[h_id],pajak[[#This Row],[//]],Table1[h_hargasetelahdiskon]))</f>
        <v>3546500</v>
      </c>
      <c r="L25" s="89">
        <f>IF(pajak[//]="","",pajak[[#This Row],[Sub Total]]/1.11*11%)</f>
        <v>351454.95495495491</v>
      </c>
      <c r="M25" s="89">
        <f>pajak[[#This Row],[Sub Total]]</f>
        <v>3546500</v>
      </c>
      <c r="N25" s="86" t="str">
        <f>IF(pajak[[#This Row],[//]]="","",INDEX(Table1[pembuat nota :],pajak[//]-offset))</f>
        <v>NOVI / CONDRO</v>
      </c>
      <c r="O25" s="86" t="str">
        <f>IF(pajak[[#This Row],[//]]="","",IF(INDEX(Table1[edited :],pajak[//]-offset)="","",INDEX(Table1[edited :],pajak[//]-offset)))</f>
        <v/>
      </c>
      <c r="R25" s="86">
        <f>IF(pajak[[#This Row],[Kode Sales :]]="","",MATCH(pajak[[#This Row],[Kode Sales :]],[2]Invoice!$D:$D,0))</f>
        <v>2514</v>
      </c>
      <c r="S25" s="86" t="e">
        <f>MATCH(pajak[[#This Row],[No. Invoice :]],'[3]REKAP PENJUALAN'!$B:$B,0)</f>
        <v>#N/A</v>
      </c>
      <c r="T25" s="86" t="e">
        <f>MATCH(pajak[[#This Row],[Kode Sales :]],'[4]REKAP PENJUALAN'!$B:$B,0)</f>
        <v>#N/A</v>
      </c>
    </row>
    <row r="26" spans="1:20" x14ac:dyDescent="0.25">
      <c r="A26" s="293">
        <v>134</v>
      </c>
      <c r="B26" s="88"/>
      <c r="D26" s="86">
        <f t="shared" si="1"/>
        <v>134</v>
      </c>
      <c r="E26" s="86" t="str">
        <f>IF(pajak[[#This Row],[//]]="","",INDEX(Table1[No. Invoice :],pajak[//]-offset))</f>
        <v>AM 23010024</v>
      </c>
      <c r="F26" s="90">
        <f>IF(pajak[[#This Row],[//]]="","",INDEX(Table1[Tgl Invoice :],pajak[//]-offset))</f>
        <v>44938</v>
      </c>
      <c r="G26" s="86" t="str">
        <f>IF(pajak[[#This Row],[//]]="","",INDEX(Table1[Kode Sales :],pajak[//]-offset))</f>
        <v>KO 2882</v>
      </c>
      <c r="H26" s="86" t="str">
        <f>IF(pajak[[#This Row],[//]]="","",INDEX(Table1[Toko],pajak[//]-offset))</f>
        <v>SOEYANTO ( LANCAR ) MALANG</v>
      </c>
      <c r="I26" s="89">
        <f>IF(pajak[[#This Row],[//]]="","",SUMIF(Table1[h_id],pajak[[#This Row],[//]],Table1[h_hargasebelumdiskon]))</f>
        <v>11844000</v>
      </c>
      <c r="J26" s="89">
        <f>IF(pajak[[#This Row],[//]]="","",SUMIF(Table1[h_id],pajak[[#This Row],[//]],Table1[h_diskon]))</f>
        <v>1480500</v>
      </c>
      <c r="K26" s="89">
        <f>IF(pajak[[#This Row],[//]]="","",SUMIF(Table1[h_id],pajak[[#This Row],[//]],Table1[h_hargasetelahdiskon]))</f>
        <v>10363500</v>
      </c>
      <c r="L26" s="89">
        <f>IF(pajak[//]="","",pajak[[#This Row],[Sub Total]]/1.11*11%)</f>
        <v>1027013.5135135134</v>
      </c>
      <c r="M26" s="89">
        <f>pajak[[#This Row],[Sub Total]]</f>
        <v>10363500</v>
      </c>
      <c r="N26" s="86" t="str">
        <f>IF(pajak[[#This Row],[//]]="","",INDEX(Table1[pembuat nota :],pajak[//]-offset))</f>
        <v>RISMA / CONDRO</v>
      </c>
      <c r="O26" s="86" t="str">
        <f>IF(pajak[[#This Row],[//]]="","",IF(INDEX(Table1[edited :],pajak[//]-offset)="","",INDEX(Table1[edited :],pajak[//]-offset)))</f>
        <v/>
      </c>
      <c r="R26" s="86">
        <f>IF(pajak[[#This Row],[Kode Sales :]]="","",MATCH(pajak[[#This Row],[Kode Sales :]],[2]Invoice!$D:$D,0))</f>
        <v>2628</v>
      </c>
      <c r="S26" s="86" t="e">
        <f>MATCH(pajak[[#This Row],[No. Invoice :]],'[3]REKAP PENJUALAN'!$B:$B,0)</f>
        <v>#N/A</v>
      </c>
      <c r="T26" s="86" t="e">
        <f>MATCH(pajak[[#This Row],[Kode Sales :]],'[4]REKAP PENJUALAN'!$B:$B,0)</f>
        <v>#N/A</v>
      </c>
    </row>
    <row r="27" spans="1:20" x14ac:dyDescent="0.25">
      <c r="A27" s="88">
        <v>139</v>
      </c>
      <c r="D27" s="86">
        <f t="shared" si="1"/>
        <v>139</v>
      </c>
      <c r="E27" s="86" t="str">
        <f>IF(pajak[[#This Row],[//]]="","",INDEX(Table1[No. Invoice :],pajak[//]-offset))</f>
        <v>AM 23010025</v>
      </c>
      <c r="F27" s="90">
        <f>IF(pajak[[#This Row],[//]]="","",INDEX(Table1[Tgl Invoice :],pajak[//]-offset))</f>
        <v>44940</v>
      </c>
      <c r="G27" s="86" t="str">
        <f>IF(pajak[[#This Row],[//]]="","",INDEX(Table1[Kode Sales :],pajak[//]-offset))</f>
        <v>N 0658</v>
      </c>
      <c r="H27" s="86" t="str">
        <f>IF(pajak[[#This Row],[//]]="","",INDEX(Table1[Toko],pajak[//]-offset))</f>
        <v>CV TIARA SOLO</v>
      </c>
      <c r="I27" s="89">
        <f>IF(pajak[[#This Row],[//]]="","",SUMIF(Table1[h_id],pajak[[#This Row],[//]],Table1[h_hargasebelumdiskon]))</f>
        <v>6480000</v>
      </c>
      <c r="J27" s="89">
        <f>IF(pajak[[#This Row],[//]]="","",SUMIF(Table1[h_id],pajak[[#This Row],[//]],Table1[h_diskon]))</f>
        <v>0</v>
      </c>
      <c r="K27" s="89">
        <f>IF(pajak[[#This Row],[//]]="","",SUMIF(Table1[h_id],pajak[[#This Row],[//]],Table1[h_hargasetelahdiskon]))</f>
        <v>6480000</v>
      </c>
      <c r="L27" s="89">
        <f>IF(pajak[//]="","",pajak[[#This Row],[Sub Total]]/1.11*11%)</f>
        <v>642162.16216216213</v>
      </c>
      <c r="M27" s="89">
        <f>pajak[[#This Row],[Sub Total]]</f>
        <v>6480000</v>
      </c>
      <c r="N27" s="86" t="str">
        <f>IF(pajak[[#This Row],[//]]="","",INDEX(Table1[pembuat nota :],pajak[//]-offset))</f>
        <v>NOVI / CONDRO</v>
      </c>
      <c r="O27" s="86" t="str">
        <f>IF(pajak[[#This Row],[//]]="","",IF(INDEX(Table1[edited :],pajak[//]-offset)="","",INDEX(Table1[edited :],pajak[//]-offset)))</f>
        <v/>
      </c>
      <c r="R27" s="86">
        <f>IF(pajak[[#This Row],[Kode Sales :]]="","",MATCH(pajak[[#This Row],[Kode Sales :]],[2]Invoice!$D:$D,0))</f>
        <v>2742</v>
      </c>
      <c r="S27" s="86" t="e">
        <f>MATCH(pajak[[#This Row],[No. Invoice :]],'[3]REKAP PENJUALAN'!$B:$B,0)</f>
        <v>#N/A</v>
      </c>
      <c r="T27" s="86" t="e">
        <f>MATCH(pajak[[#This Row],[Kode Sales :]],'[4]REKAP PENJUALAN'!$B:$B,0)</f>
        <v>#N/A</v>
      </c>
    </row>
    <row r="28" spans="1:20" x14ac:dyDescent="0.25">
      <c r="A28" s="88">
        <v>143</v>
      </c>
      <c r="D28" s="86">
        <f t="shared" ref="D28:D41" si="2">IF(ROW()-2&lt;=jNota,A28,"")</f>
        <v>143</v>
      </c>
      <c r="E28" s="86" t="str">
        <f>IF(pajak[[#This Row],[//]]="","",INDEX(Table1[No. Invoice :],pajak[//]-offset))</f>
        <v>AM 23010026</v>
      </c>
      <c r="F28" s="90">
        <f>IF(pajak[[#This Row],[//]]="","",INDEX(Table1[Tgl Invoice :],pajak[//]-offset))</f>
        <v>44940</v>
      </c>
      <c r="G28" s="86" t="str">
        <f>IF(pajak[[#This Row],[//]]="","",INDEX(Table1[Kode Sales :],pajak[//]-offset))</f>
        <v>KO 0660</v>
      </c>
      <c r="H28" s="86" t="str">
        <f>IF(pajak[[#This Row],[//]]="","",INDEX(Table1[Toko],pajak[//]-offset))</f>
        <v>CV PELITA JAYA (ANUGERAH SEJAHTERA) PURWOKERTO</v>
      </c>
      <c r="I28" s="89">
        <f>IF(pajak[[#This Row],[//]]="","",SUMIF(Table1[h_id],pajak[[#This Row],[//]],Table1[h_hargasebelumdiskon]))</f>
        <v>840000</v>
      </c>
      <c r="J28" s="89">
        <f>IF(pajak[[#This Row],[//]]="","",SUMIF(Table1[h_id],pajak[[#This Row],[//]],Table1[h_diskon]))</f>
        <v>113400.00000000001</v>
      </c>
      <c r="K28" s="89">
        <f>IF(pajak[[#This Row],[//]]="","",SUMIF(Table1[h_id],pajak[[#This Row],[//]],Table1[h_hargasetelahdiskon]))</f>
        <v>726600</v>
      </c>
      <c r="L28" s="89">
        <f>IF(pajak[//]="","",pajak[[#This Row],[Sub Total]]/1.11*11%)</f>
        <v>72005.4054054054</v>
      </c>
      <c r="M28" s="89">
        <f>pajak[[#This Row],[Sub Total]]</f>
        <v>726600</v>
      </c>
      <c r="N28" s="86" t="str">
        <f>IF(pajak[[#This Row],[//]]="","",INDEX(Table1[pembuat nota :],pajak[//]-offset))</f>
        <v>RISMA / CONDRO</v>
      </c>
      <c r="O28" s="86" t="str">
        <f>IF(pajak[[#This Row],[//]]="","",IF(INDEX(Table1[edited :],pajak[//]-offset)="","",INDEX(Table1[edited :],pajak[//]-offset)))</f>
        <v/>
      </c>
      <c r="P28"/>
      <c r="R28" s="86">
        <f>IF(pajak[[#This Row],[Kode Sales :]]="","",MATCH(pajak[[#This Row],[Kode Sales :]],[2]Invoice!$D:$D,0))</f>
        <v>2856</v>
      </c>
      <c r="S28" s="86" t="e">
        <f>MATCH(pajak[[#This Row],[No. Invoice :]],'[3]REKAP PENJUALAN'!$B:$B,0)</f>
        <v>#N/A</v>
      </c>
      <c r="T28" s="86" t="e">
        <f>MATCH(pajak[[#This Row],[Kode Sales :]],'[4]REKAP PENJUALAN'!$B:$B,0)</f>
        <v>#N/A</v>
      </c>
    </row>
    <row r="29" spans="1:20" x14ac:dyDescent="0.25">
      <c r="A29" s="88">
        <v>145</v>
      </c>
      <c r="D29" s="86">
        <f t="shared" si="2"/>
        <v>145</v>
      </c>
      <c r="E29" s="86" t="str">
        <f>IF(pajak[[#This Row],[//]]="","",INDEX(Table1[No. Invoice :],pajak[//]-offset))</f>
        <v>AM 23010027</v>
      </c>
      <c r="F29" s="90">
        <f>IF(pajak[[#This Row],[//]]="","",INDEX(Table1[Tgl Invoice :],pajak[//]-offset))</f>
        <v>44939</v>
      </c>
      <c r="G29" s="86" t="str">
        <f>IF(pajak[[#This Row],[//]]="","",INDEX(Table1[Kode Sales :],pajak[//]-offset))</f>
        <v>G 0637</v>
      </c>
      <c r="H29" s="86" t="str">
        <f>IF(pajak[[#This Row],[//]]="","",INDEX(Table1[Toko],pajak[//]-offset))</f>
        <v>CV UTAMA PUTRA TULUNG AGUNG</v>
      </c>
      <c r="I29" s="89">
        <f>IF(pajak[[#This Row],[//]]="","",SUMIF(Table1[h_id],pajak[[#This Row],[//]],Table1[h_hargasebelumdiskon]))</f>
        <v>2808000</v>
      </c>
      <c r="J29" s="89">
        <f>IF(pajak[[#This Row],[//]]="","",SUMIF(Table1[h_id],pajak[[#This Row],[//]],Table1[h_diskon]))</f>
        <v>351000</v>
      </c>
      <c r="K29" s="89">
        <f>IF(pajak[[#This Row],[//]]="","",SUMIF(Table1[h_id],pajak[[#This Row],[//]],Table1[h_hargasetelahdiskon]))</f>
        <v>2457000</v>
      </c>
      <c r="L29" s="89">
        <f>IF(pajak[//]="","",pajak[[#This Row],[Sub Total]]/1.11*11%)</f>
        <v>243486.48648648648</v>
      </c>
      <c r="M29" s="89">
        <f>pajak[[#This Row],[Sub Total]]</f>
        <v>2457000</v>
      </c>
      <c r="N29" s="86" t="str">
        <f>IF(pajak[[#This Row],[//]]="","",INDEX(Table1[pembuat nota :],pajak[//]-offset))</f>
        <v>NOVI / CONDRO</v>
      </c>
      <c r="O29" s="86" t="str">
        <f>IF(pajak[[#This Row],[//]]="","",IF(INDEX(Table1[edited :],pajak[//]-offset)="","",INDEX(Table1[edited :],pajak[//]-offset)))</f>
        <v/>
      </c>
      <c r="R29" s="86">
        <f>IF(pajak[[#This Row],[Kode Sales :]]="","",MATCH(pajak[[#This Row],[Kode Sales :]],[2]Invoice!$D:$D,0))</f>
        <v>2970</v>
      </c>
      <c r="S29" s="86" t="e">
        <f>MATCH(pajak[[#This Row],[No. Invoice :]],'[3]REKAP PENJUALAN'!$B:$B,0)</f>
        <v>#N/A</v>
      </c>
      <c r="T29" s="86" t="e">
        <f>MATCH(pajak[[#This Row],[Kode Sales :]],'[4]REKAP PENJUALAN'!$B:$B,0)</f>
        <v>#N/A</v>
      </c>
    </row>
    <row r="30" spans="1:20" x14ac:dyDescent="0.25">
      <c r="A30" s="88">
        <v>147</v>
      </c>
      <c r="D30" s="86">
        <f t="shared" si="2"/>
        <v>147</v>
      </c>
      <c r="E30" s="86" t="str">
        <f>IF(pajak[[#This Row],[//]]="","",INDEX(Table1[No. Invoice :],pajak[//]-offset))</f>
        <v>AM 23010028</v>
      </c>
      <c r="F30" s="90">
        <f>IF(pajak[[#This Row],[//]]="","",INDEX(Table1[Tgl Invoice :],pajak[//]-offset))</f>
        <v>44943</v>
      </c>
      <c r="G30" s="86" t="str">
        <f>IF(pajak[[#This Row],[//]]="","",INDEX(Table1[Kode Sales :],pajak[//]-offset))</f>
        <v>G 0672</v>
      </c>
      <c r="H30" s="86" t="str">
        <f>IF(pajak[[#This Row],[//]]="","",INDEX(Table1[Toko],pajak[//]-offset))</f>
        <v>LILY JULIAWATI (REJO AGUNG) JOMBANG</v>
      </c>
      <c r="I30" s="89">
        <f>IF(pajak[[#This Row],[//]]="","",SUMIF(Table1[h_id],pajak[[#This Row],[//]],Table1[h_hargasebelumdiskon]))</f>
        <v>5580400</v>
      </c>
      <c r="J30" s="89">
        <f>IF(pajak[[#This Row],[//]]="","",SUMIF(Table1[h_id],pajak[[#This Row],[//]],Table1[h_diskon]))</f>
        <v>697550</v>
      </c>
      <c r="K30" s="89">
        <f>IF(pajak[[#This Row],[//]]="","",SUMIF(Table1[h_id],pajak[[#This Row],[//]],Table1[h_hargasetelahdiskon]))</f>
        <v>4882850</v>
      </c>
      <c r="L30" s="89">
        <f>IF(pajak[//]="","",pajak[[#This Row],[Sub Total]]/1.11*11%)</f>
        <v>483886.03603603604</v>
      </c>
      <c r="M30" s="89">
        <f>pajak[[#This Row],[Sub Total]]</f>
        <v>4882850</v>
      </c>
      <c r="N30" s="86" t="str">
        <f>IF(pajak[[#This Row],[//]]="","",INDEX(Table1[pembuat nota :],pajak[//]-offset))</f>
        <v>NOVI / CONDRO</v>
      </c>
      <c r="O30" s="86" t="str">
        <f>IF(pajak[[#This Row],[//]]="","",IF(INDEX(Table1[edited :],pajak[//]-offset)="","",INDEX(Table1[edited :],pajak[//]-offset)))</f>
        <v/>
      </c>
      <c r="R30" s="86">
        <f>IF(pajak[[#This Row],[Kode Sales :]]="","",MATCH(pajak[[#This Row],[Kode Sales :]],[2]Invoice!$D:$D,0))</f>
        <v>3084</v>
      </c>
      <c r="S30" s="86" t="e">
        <f>MATCH(pajak[[#This Row],[No. Invoice :]],'[3]REKAP PENJUALAN'!$B:$B,0)</f>
        <v>#N/A</v>
      </c>
      <c r="T30" s="86" t="e">
        <f>MATCH(pajak[[#This Row],[Kode Sales :]],'[4]REKAP PENJUALAN'!$B:$B,0)</f>
        <v>#N/A</v>
      </c>
    </row>
    <row r="31" spans="1:20" x14ac:dyDescent="0.25">
      <c r="A31" s="88">
        <v>151</v>
      </c>
      <c r="D31" s="86">
        <f t="shared" si="2"/>
        <v>151</v>
      </c>
      <c r="E31" s="86" t="str">
        <f>IF(pajak[[#This Row],[//]]="","",INDEX(Table1[No. Invoice :],pajak[//]-offset))</f>
        <v>AM 23010029</v>
      </c>
      <c r="F31" s="90">
        <f>IF(pajak[[#This Row],[//]]="","",INDEX(Table1[Tgl Invoice :],pajak[//]-offset))</f>
        <v>44944</v>
      </c>
      <c r="G31" s="86" t="str">
        <f>IF(pajak[[#This Row],[//]]="","",INDEX(Table1[Kode Sales :],pajak[//]-offset))</f>
        <v>G 0678</v>
      </c>
      <c r="H31" s="86" t="str">
        <f>IF(pajak[[#This Row],[//]]="","",INDEX(Table1[Toko],pajak[//]-offset))</f>
        <v>LILY JULIAWATI (REJO AGUNG) JOMBANG</v>
      </c>
      <c r="I31" s="89">
        <f>IF(pajak[[#This Row],[//]]="","",SUMIF(Table1[h_id],pajak[[#This Row],[//]],Table1[h_hargasebelumdiskon]))</f>
        <v>4920000</v>
      </c>
      <c r="J31" s="89">
        <f>IF(pajak[[#This Row],[//]]="","",SUMIF(Table1[h_id],pajak[[#This Row],[//]],Table1[h_diskon]))</f>
        <v>615000</v>
      </c>
      <c r="K31" s="89">
        <f>IF(pajak[[#This Row],[//]]="","",SUMIF(Table1[h_id],pajak[[#This Row],[//]],Table1[h_hargasetelahdiskon]))</f>
        <v>4305000</v>
      </c>
      <c r="L31" s="89">
        <f>IF(pajak[//]="","",pajak[[#This Row],[Sub Total]]/1.11*11%)</f>
        <v>426621.6216216216</v>
      </c>
      <c r="M31" s="89">
        <f>pajak[[#This Row],[Sub Total]]</f>
        <v>4305000</v>
      </c>
      <c r="N31" s="86" t="str">
        <f>IF(pajak[[#This Row],[//]]="","",INDEX(Table1[pembuat nota :],pajak[//]-offset))</f>
        <v>NOVI / CONDRO</v>
      </c>
      <c r="O31" s="86" t="str">
        <f>IF(pajak[[#This Row],[//]]="","",IF(INDEX(Table1[edited :],pajak[//]-offset)="","",INDEX(Table1[edited :],pajak[//]-offset)))</f>
        <v/>
      </c>
      <c r="R31" s="86">
        <f>IF(pajak[[#This Row],[Kode Sales :]]="","",MATCH(pajak[[#This Row],[Kode Sales :]],[2]Invoice!$D:$D,0))</f>
        <v>3198</v>
      </c>
      <c r="S31" s="86" t="e">
        <f>MATCH(pajak[[#This Row],[No. Invoice :]],'[3]REKAP PENJUALAN'!$B:$B,0)</f>
        <v>#N/A</v>
      </c>
      <c r="T31" s="86" t="e">
        <f>MATCH(pajak[[#This Row],[Kode Sales :]],'[4]REKAP PENJUALAN'!$B:$B,0)</f>
        <v>#N/A</v>
      </c>
    </row>
    <row r="32" spans="1:20" x14ac:dyDescent="0.25">
      <c r="A32" s="88">
        <v>153</v>
      </c>
      <c r="D32" s="86">
        <f t="shared" si="2"/>
        <v>153</v>
      </c>
      <c r="E32" s="86" t="str">
        <f>IF(pajak[[#This Row],[//]]="","",INDEX(Table1[No. Invoice :],pajak[//]-offset))</f>
        <v>AM 23010030</v>
      </c>
      <c r="F32" s="90">
        <f>IF(pajak[[#This Row],[//]]="","",INDEX(Table1[Tgl Invoice :],pajak[//]-offset))</f>
        <v>44945</v>
      </c>
      <c r="G32" s="86" t="str">
        <f>IF(pajak[[#This Row],[//]]="","",INDEX(Table1[Kode Sales :],pajak[//]-offset))</f>
        <v>KO 0686</v>
      </c>
      <c r="H32" s="86" t="str">
        <f>IF(pajak[[#This Row],[//]]="","",INDEX(Table1[Toko],pajak[//]-offset))</f>
        <v>CV PELITA JAYA (ANUGERAH SEJAHTERA) PURWOKERTO</v>
      </c>
      <c r="I32" s="89">
        <f>IF(pajak[[#This Row],[//]]="","",SUMIF(Table1[h_id],pajak[[#This Row],[//]],Table1[h_hargasebelumdiskon]))</f>
        <v>8931800</v>
      </c>
      <c r="J32" s="89">
        <f>IF(pajak[[#This Row],[//]]="","",SUMIF(Table1[h_id],pajak[[#This Row],[//]],Table1[h_diskon]))</f>
        <v>1205793</v>
      </c>
      <c r="K32" s="89">
        <f>IF(pajak[[#This Row],[//]]="","",SUMIF(Table1[h_id],pajak[[#This Row],[//]],Table1[h_hargasetelahdiskon]))</f>
        <v>7726007</v>
      </c>
      <c r="L32" s="89">
        <f>IF(pajak[//]="","",pajak[[#This Row],[Sub Total]]/1.11*11%)</f>
        <v>765640.33333333326</v>
      </c>
      <c r="M32" s="89">
        <f>pajak[[#This Row],[Sub Total]]</f>
        <v>7726007</v>
      </c>
      <c r="N32" s="86" t="str">
        <f>IF(pajak[[#This Row],[//]]="","",INDEX(Table1[pembuat nota :],pajak[//]-offset))</f>
        <v>NOVI / CONDRO</v>
      </c>
      <c r="O32" s="86" t="str">
        <f>IF(pajak[[#This Row],[//]]="","",IF(INDEX(Table1[edited :],pajak[//]-offset)="","",INDEX(Table1[edited :],pajak[//]-offset)))</f>
        <v/>
      </c>
      <c r="R32" s="86">
        <f>IF(pajak[[#This Row],[Kode Sales :]]="","",MATCH(pajak[[#This Row],[Kode Sales :]],[2]Invoice!$D:$D,0))</f>
        <v>3312</v>
      </c>
      <c r="S32" s="86" t="e">
        <f>MATCH(pajak[[#This Row],[No. Invoice :]],'[3]REKAP PENJUALAN'!$B:$B,0)</f>
        <v>#N/A</v>
      </c>
      <c r="T32" s="86" t="e">
        <f>MATCH(pajak[[#This Row],[Kode Sales :]],'[4]REKAP PENJUALAN'!$B:$B,0)</f>
        <v>#N/A</v>
      </c>
    </row>
    <row r="33" spans="1:20" x14ac:dyDescent="0.25">
      <c r="A33" s="88">
        <v>156</v>
      </c>
      <c r="D33" s="86">
        <f t="shared" si="2"/>
        <v>156</v>
      </c>
      <c r="E33" s="86" t="str">
        <f>IF(pajak[[#This Row],[//]]="","",INDEX(Table1[No. Invoice :],pajak[//]-offset))</f>
        <v>AM 23010031</v>
      </c>
      <c r="F33" s="90">
        <f>IF(pajak[[#This Row],[//]]="","",INDEX(Table1[Tgl Invoice :],pajak[//]-offset))</f>
        <v>44944</v>
      </c>
      <c r="G33" s="86" t="str">
        <f>IF(pajak[[#This Row],[//]]="","",INDEX(Table1[Kode Sales :],pajak[//]-offset))</f>
        <v>KO 2648</v>
      </c>
      <c r="H33" s="86" t="str">
        <f>IF(pajak[[#This Row],[//]]="","",INDEX(Table1[Toko],pajak[//]-offset))</f>
        <v>SOEYANTO ( LANCAR ) MALANG</v>
      </c>
      <c r="I33" s="89">
        <f>IF(pajak[[#This Row],[//]]="","",SUMIF(Table1[h_id],pajak[[#This Row],[//]],Table1[h_hargasebelumdiskon]))</f>
        <v>3080400</v>
      </c>
      <c r="J33" s="89">
        <f>IF(pajak[[#This Row],[//]]="","",SUMIF(Table1[h_id],pajak[[#This Row],[//]],Table1[h_diskon]))</f>
        <v>385050</v>
      </c>
      <c r="K33" s="89">
        <f>IF(pajak[[#This Row],[//]]="","",SUMIF(Table1[h_id],pajak[[#This Row],[//]],Table1[h_hargasetelahdiskon]))</f>
        <v>2695350</v>
      </c>
      <c r="L33" s="89">
        <f>IF(pajak[//]="","",pajak[[#This Row],[Sub Total]]/1.11*11%)</f>
        <v>267106.75675675675</v>
      </c>
      <c r="M33" s="89">
        <f>pajak[[#This Row],[Sub Total]]</f>
        <v>2695350</v>
      </c>
      <c r="N33" s="86" t="str">
        <f>IF(pajak[[#This Row],[//]]="","",INDEX(Table1[pembuat nota :],pajak[//]-offset))</f>
        <v>NOVI / CONDRO</v>
      </c>
      <c r="O33" s="86" t="str">
        <f>IF(pajak[[#This Row],[//]]="","",IF(INDEX(Table1[edited :],pajak[//]-offset)="","",INDEX(Table1[edited :],pajak[//]-offset)))</f>
        <v/>
      </c>
      <c r="R33" s="86">
        <f>IF(pajak[[#This Row],[Kode Sales :]]="","",MATCH(pajak[[#This Row],[Kode Sales :]],[2]Invoice!$D:$D,0))</f>
        <v>3426</v>
      </c>
      <c r="S33" s="86" t="e">
        <f>MATCH(pajak[[#This Row],[No. Invoice :]],'[3]REKAP PENJUALAN'!$B:$B,0)</f>
        <v>#N/A</v>
      </c>
      <c r="T33" s="86" t="e">
        <f>MATCH(pajak[[#This Row],[Kode Sales :]],'[4]REKAP PENJUALAN'!$B:$B,0)</f>
        <v>#N/A</v>
      </c>
    </row>
    <row r="34" spans="1:20" x14ac:dyDescent="0.25">
      <c r="A34" s="88">
        <v>159</v>
      </c>
      <c r="D34" s="86">
        <f t="shared" si="2"/>
        <v>159</v>
      </c>
      <c r="E34" s="86" t="str">
        <f>IF(pajak[[#This Row],[//]]="","",INDEX(Table1[No. Invoice :],pajak[//]-offset))</f>
        <v>AM 23010032</v>
      </c>
      <c r="F34" s="90">
        <f>IF(pajak[[#This Row],[//]]="","",INDEX(Table1[Tgl Invoice :],pajak[//]-offset))</f>
        <v>44946</v>
      </c>
      <c r="G34" s="86" t="str">
        <f>IF(pajak[[#This Row],[//]]="","",INDEX(Table1[Kode Sales :],pajak[//]-offset))</f>
        <v>KO 0755</v>
      </c>
      <c r="H34" s="86" t="str">
        <f>IF(pajak[[#This Row],[//]]="","",INDEX(Table1[Toko],pajak[//]-offset))</f>
        <v>CV TRINITY CENTRAAL PURWOKERTO</v>
      </c>
      <c r="I34" s="89">
        <f>IF(pajak[[#This Row],[//]]="","",SUMIF(Table1[h_id],pajak[[#This Row],[//]],Table1[h_hargasebelumdiskon]))</f>
        <v>2691700</v>
      </c>
      <c r="J34" s="89">
        <f>IF(pajak[[#This Row],[//]]="","",SUMIF(Table1[h_id],pajak[[#This Row],[//]],Table1[h_diskon]))</f>
        <v>349921</v>
      </c>
      <c r="K34" s="89">
        <f>IF(pajak[[#This Row],[//]]="","",SUMIF(Table1[h_id],pajak[[#This Row],[//]],Table1[h_hargasetelahdiskon]))</f>
        <v>2341779</v>
      </c>
      <c r="L34" s="89">
        <f>IF(pajak[//]="","",pajak[[#This Row],[Sub Total]]/1.11*11%)</f>
        <v>232068.18918918914</v>
      </c>
      <c r="M34" s="89">
        <f>pajak[[#This Row],[Sub Total]]</f>
        <v>2341779</v>
      </c>
      <c r="N34" s="86" t="str">
        <f>IF(pajak[[#This Row],[//]]="","",INDEX(Table1[pembuat nota :],pajak[//]-offset))</f>
        <v>NOVI / CONDRO</v>
      </c>
      <c r="O34" s="86" t="str">
        <f>IF(pajak[[#This Row],[//]]="","",IF(INDEX(Table1[edited :],pajak[//]-offset)="","",INDEX(Table1[edited :],pajak[//]-offset)))</f>
        <v/>
      </c>
      <c r="R34" s="86">
        <f>IF(pajak[[#This Row],[Kode Sales :]]="","",MATCH(pajak[[#This Row],[Kode Sales :]],[2]Invoice!$D:$D,0))</f>
        <v>3540</v>
      </c>
      <c r="S34" s="86" t="e">
        <f>MATCH(pajak[[#This Row],[No. Invoice :]],'[3]REKAP PENJUALAN'!$B:$B,0)</f>
        <v>#N/A</v>
      </c>
      <c r="T34" s="86" t="e">
        <f>MATCH(pajak[[#This Row],[Kode Sales :]],'[4]REKAP PENJUALAN'!$B:$B,0)</f>
        <v>#N/A</v>
      </c>
    </row>
    <row r="35" spans="1:20" x14ac:dyDescent="0.25">
      <c r="A35" s="88">
        <v>162</v>
      </c>
      <c r="D35" s="86">
        <f t="shared" si="2"/>
        <v>162</v>
      </c>
      <c r="E35" s="86" t="str">
        <f>IF(pajak[[#This Row],[//]]="","",INDEX(Table1[No. Invoice :],pajak[//]-offset))</f>
        <v>AM 23010033</v>
      </c>
      <c r="F35" s="90">
        <f>IF(pajak[[#This Row],[//]]="","",INDEX(Table1[Tgl Invoice :],pajak[//]-offset))</f>
        <v>44946</v>
      </c>
      <c r="G35" s="86" t="str">
        <f>IF(pajak[[#This Row],[//]]="","",INDEX(Table1[Kode Sales :],pajak[//]-offset))</f>
        <v>KO 0759</v>
      </c>
      <c r="H35" s="86" t="str">
        <f>IF(pajak[[#This Row],[//]]="","",INDEX(Table1[Toko],pajak[//]-offset))</f>
        <v>CV PELITA JAYA (ANUGERAH SEJAHTERA) PURWOKERTO</v>
      </c>
      <c r="I35" s="89">
        <f>IF(pajak[[#This Row],[//]]="","",SUMIF(Table1[h_id],pajak[[#This Row],[//]],Table1[h_hargasebelumdiskon]))</f>
        <v>1415000</v>
      </c>
      <c r="J35" s="89">
        <f>IF(pajak[[#This Row],[//]]="","",SUMIF(Table1[h_id],pajak[[#This Row],[//]],Table1[h_diskon]))</f>
        <v>191025</v>
      </c>
      <c r="K35" s="89">
        <f>IF(pajak[[#This Row],[//]]="","",SUMIF(Table1[h_id],pajak[[#This Row],[//]],Table1[h_hargasetelahdiskon]))</f>
        <v>1223975</v>
      </c>
      <c r="L35" s="89">
        <f>IF(pajak[//]="","",pajak[[#This Row],[Sub Total]]/1.11*11%)</f>
        <v>121294.81981981981</v>
      </c>
      <c r="M35" s="89">
        <f>pajak[[#This Row],[Sub Total]]</f>
        <v>1223975</v>
      </c>
      <c r="N35" s="86" t="str">
        <f>IF(pajak[[#This Row],[//]]="","",INDEX(Table1[pembuat nota :],pajak[//]-offset))</f>
        <v>NOVI / CONDRO</v>
      </c>
      <c r="O35" s="86" t="str">
        <f>IF(pajak[[#This Row],[//]]="","",IF(INDEX(Table1[edited :],pajak[//]-offset)="","",INDEX(Table1[edited :],pajak[//]-offset)))</f>
        <v/>
      </c>
      <c r="R35" s="86">
        <f>IF(pajak[[#This Row],[Kode Sales :]]="","",MATCH(pajak[[#This Row],[Kode Sales :]],[2]Invoice!$D:$D,0))</f>
        <v>3654</v>
      </c>
      <c r="S35" s="86" t="e">
        <f>MATCH(pajak[[#This Row],[No. Invoice :]],'[3]REKAP PENJUALAN'!$B:$B,0)</f>
        <v>#N/A</v>
      </c>
      <c r="T35" s="86" t="e">
        <f>MATCH(pajak[[#This Row],[Kode Sales :]],'[4]REKAP PENJUALAN'!$B:$B,0)</f>
        <v>#N/A</v>
      </c>
    </row>
    <row r="36" spans="1:20" x14ac:dyDescent="0.25">
      <c r="A36" s="88">
        <v>164</v>
      </c>
      <c r="D36" s="86">
        <f t="shared" si="2"/>
        <v>164</v>
      </c>
      <c r="E36" s="86" t="str">
        <f>IF(pajak[[#This Row],[//]]="","",INDEX(Table1[No. Invoice :],pajak[//]-offset))</f>
        <v>AM 23010034</v>
      </c>
      <c r="F36" s="90">
        <f>IF(pajak[[#This Row],[//]]="","",INDEX(Table1[Tgl Invoice :],pajak[//]-offset))</f>
        <v>44952</v>
      </c>
      <c r="G36" s="86" t="str">
        <f>IF(pajak[[#This Row],[//]]="","",INDEX(Table1[Kode Sales :],pajak[//]-offset))</f>
        <v>KO 0700</v>
      </c>
      <c r="H36" s="86" t="str">
        <f>IF(pajak[[#This Row],[//]]="","",INDEX(Table1[Toko],pajak[//]-offset))</f>
        <v>CV TRINITY CENTRAAL PURWOKERTO</v>
      </c>
      <c r="I36" s="89">
        <f>IF(pajak[[#This Row],[//]]="","",SUMIF(Table1[h_id],pajak[[#This Row],[//]],Table1[h_hargasebelumdiskon]))</f>
        <v>13860000</v>
      </c>
      <c r="J36" s="89">
        <f>IF(pajak[[#This Row],[//]]="","",SUMIF(Table1[h_id],pajak[[#This Row],[//]],Table1[h_diskon]))</f>
        <v>1751100</v>
      </c>
      <c r="K36" s="89">
        <f>IF(pajak[[#This Row],[//]]="","",SUMIF(Table1[h_id],pajak[[#This Row],[//]],Table1[h_hargasetelahdiskon]))</f>
        <v>12108900</v>
      </c>
      <c r="L36" s="89">
        <f>IF(pajak[//]="","",pajak[[#This Row],[Sub Total]]/1.11*11%)</f>
        <v>1199981.0810810812</v>
      </c>
      <c r="M36" s="89">
        <f>pajak[[#This Row],[Sub Total]]</f>
        <v>12108900</v>
      </c>
      <c r="N36" s="86" t="str">
        <f>IF(pajak[[#This Row],[//]]="","",INDEX(Table1[pembuat nota :],pajak[//]-offset))</f>
        <v>NOVI / CONDRO</v>
      </c>
      <c r="O36" s="86" t="str">
        <f>IF(pajak[[#This Row],[//]]="","",IF(INDEX(Table1[edited :],pajak[//]-offset)="","",INDEX(Table1[edited :],pajak[//]-offset)))</f>
        <v/>
      </c>
      <c r="R36" s="86">
        <f>IF(pajak[[#This Row],[Kode Sales :]]="","",MATCH(pajak[[#This Row],[Kode Sales :]],[2]Invoice!$D:$D,0))</f>
        <v>3768</v>
      </c>
      <c r="S36" s="86" t="e">
        <f>MATCH(pajak[[#This Row],[No. Invoice :]],'[3]REKAP PENJUALAN'!$B:$B,0)</f>
        <v>#N/A</v>
      </c>
      <c r="T36" s="86" t="e">
        <f>MATCH(pajak[[#This Row],[Kode Sales :]],'[4]REKAP PENJUALAN'!$B:$B,0)</f>
        <v>#N/A</v>
      </c>
    </row>
    <row r="37" spans="1:20" x14ac:dyDescent="0.25">
      <c r="A37" s="88">
        <v>168</v>
      </c>
      <c r="D37" s="86">
        <f t="shared" si="2"/>
        <v>168</v>
      </c>
      <c r="E37" s="86" t="str">
        <f>IF(pajak[[#This Row],[//]]="","",INDEX(Table1[No. Invoice :],pajak[//]-offset))</f>
        <v>AM 23010035</v>
      </c>
      <c r="F37" s="90">
        <f>IF(pajak[[#This Row],[//]]="","",INDEX(Table1[Tgl Invoice :],pajak[//]-offset))</f>
        <v>44953</v>
      </c>
      <c r="G37" s="86" t="str">
        <f>IF(pajak[[#This Row],[//]]="","",INDEX(Table1[Kode Sales :],pajak[//]-offset))</f>
        <v>KO 0809</v>
      </c>
      <c r="H37" s="86" t="str">
        <f>IF(pajak[[#This Row],[//]]="","",INDEX(Table1[Toko],pajak[//]-offset))</f>
        <v>CV SINAR CAHAYA NIRMALA BREBES</v>
      </c>
      <c r="I37" s="89">
        <f>IF(pajak[[#This Row],[//]]="","",SUMIF(Table1[h_id],pajak[[#This Row],[//]],Table1[h_hargasebelumdiskon]))</f>
        <v>3285200</v>
      </c>
      <c r="J37" s="89">
        <f>IF(pajak[[#This Row],[//]]="","",SUMIF(Table1[h_id],pajak[[#This Row],[//]],Table1[h_diskon]))</f>
        <v>291320</v>
      </c>
      <c r="K37" s="89">
        <f>IF(pajak[[#This Row],[//]]="","",SUMIF(Table1[h_id],pajak[[#This Row],[//]],Table1[h_hargasetelahdiskon]))</f>
        <v>2993880</v>
      </c>
      <c r="L37" s="89">
        <f>IF(pajak[//]="","",pajak[[#This Row],[Sub Total]]/1.11*11%)</f>
        <v>296690.81081081083</v>
      </c>
      <c r="M37" s="89">
        <f>pajak[[#This Row],[Sub Total]]</f>
        <v>2993880</v>
      </c>
      <c r="N37" s="86" t="str">
        <f>IF(pajak[[#This Row],[//]]="","",INDEX(Table1[pembuat nota :],pajak[//]-offset))</f>
        <v>NOVI / CONDRO</v>
      </c>
      <c r="O37" s="86" t="str">
        <f>IF(pajak[[#This Row],[//]]="","",IF(INDEX(Table1[edited :],pajak[//]-offset)="","",INDEX(Table1[edited :],pajak[//]-offset)))</f>
        <v/>
      </c>
      <c r="R37" s="86">
        <f>IF(pajak[[#This Row],[Kode Sales :]]="","",MATCH(pajak[[#This Row],[Kode Sales :]],[2]Invoice!$D:$D,0))</f>
        <v>3882</v>
      </c>
      <c r="S37" s="86" t="e">
        <f>MATCH(pajak[[#This Row],[No. Invoice :]],'[3]REKAP PENJUALAN'!$B:$B,0)</f>
        <v>#N/A</v>
      </c>
      <c r="T37" s="86" t="e">
        <f>MATCH(pajak[[#This Row],[Kode Sales :]],'[4]REKAP PENJUALAN'!$B:$B,0)</f>
        <v>#N/A</v>
      </c>
    </row>
    <row r="38" spans="1:20" x14ac:dyDescent="0.25">
      <c r="A38" s="88">
        <v>185</v>
      </c>
      <c r="D38" s="86">
        <f t="shared" si="2"/>
        <v>185</v>
      </c>
      <c r="E38" s="86" t="str">
        <f>IF(pajak[[#This Row],[//]]="","",INDEX(Table1[No. Invoice :],pajak[//]-offset))</f>
        <v>AM 23010036</v>
      </c>
      <c r="F38" s="90">
        <f>IF(pajak[[#This Row],[//]]="","",INDEX(Table1[Tgl Invoice :],pajak[//]-offset))</f>
        <v>44953</v>
      </c>
      <c r="G38" s="86" t="str">
        <f>IF(pajak[[#This Row],[//]]="","",INDEX(Table1[Kode Sales :],pajak[//]-offset))</f>
        <v>KO 0810</v>
      </c>
      <c r="H38" s="86" t="str">
        <f>IF(pajak[[#This Row],[//]]="","",INDEX(Table1[Toko],pajak[//]-offset))</f>
        <v>CV SINAR CAHAYA NIRMALA BREBES</v>
      </c>
      <c r="I38" s="89">
        <f>IF(pajak[[#This Row],[//]]="","",SUMIF(Table1[h_id],pajak[[#This Row],[//]],Table1[h_hargasebelumdiskon]))</f>
        <v>147700</v>
      </c>
      <c r="J38" s="89">
        <f>IF(pajak[[#This Row],[//]]="","",SUMIF(Table1[h_id],pajak[[#This Row],[//]],Table1[h_diskon]))</f>
        <v>6720</v>
      </c>
      <c r="K38" s="89">
        <f>IF(pajak[[#This Row],[//]]="","",SUMIF(Table1[h_id],pajak[[#This Row],[//]],Table1[h_hargasetelahdiskon]))</f>
        <v>140980</v>
      </c>
      <c r="L38" s="89">
        <f>IF(pajak[//]="","",pajak[[#This Row],[Sub Total]]/1.11*11%)</f>
        <v>13970.990990990989</v>
      </c>
      <c r="M38" s="89">
        <f>pajak[[#This Row],[Sub Total]]</f>
        <v>140980</v>
      </c>
      <c r="N38" s="86" t="str">
        <f>IF(pajak[[#This Row],[//]]="","",INDEX(Table1[pembuat nota :],pajak[//]-offset))</f>
        <v>NOVI / CONDRO</v>
      </c>
      <c r="O38" s="86" t="str">
        <f>IF(pajak[[#This Row],[//]]="","",IF(INDEX(Table1[edited :],pajak[//]-offset)="","",INDEX(Table1[edited :],pajak[//]-offset)))</f>
        <v/>
      </c>
      <c r="R38" s="86">
        <f>IF(pajak[[#This Row],[Kode Sales :]]="","",MATCH(pajak[[#This Row],[Kode Sales :]],[2]Invoice!$D:$D,0))</f>
        <v>3996</v>
      </c>
      <c r="S38" s="86" t="e">
        <f>MATCH(pajak[[#This Row],[No. Invoice :]],'[3]REKAP PENJUALAN'!$B:$B,0)</f>
        <v>#N/A</v>
      </c>
      <c r="T38" s="86" t="e">
        <f>MATCH(pajak[[#This Row],[Kode Sales :]],'[4]REKAP PENJUALAN'!$B:$B,0)</f>
        <v>#N/A</v>
      </c>
    </row>
    <row r="39" spans="1:20" x14ac:dyDescent="0.25">
      <c r="A39" s="88">
        <v>189</v>
      </c>
      <c r="D39" s="86">
        <f t="shared" si="2"/>
        <v>189</v>
      </c>
      <c r="E39" s="86" t="str">
        <f>IF(pajak[[#This Row],[//]]="","",INDEX(Table1[No. Invoice :],pajak[//]-offset))</f>
        <v>AM 23010037</v>
      </c>
      <c r="F39" s="90">
        <f>IF(pajak[[#This Row],[//]]="","",INDEX(Table1[Tgl Invoice :],pajak[//]-offset))</f>
        <v>44953</v>
      </c>
      <c r="G39" s="86" t="str">
        <f>IF(pajak[[#This Row],[//]]="","",INDEX(Table1[Kode Sales :],pajak[//]-offset))</f>
        <v>KO 0621</v>
      </c>
      <c r="H39" s="86" t="str">
        <f>IF(pajak[[#This Row],[//]]="","",INDEX(Table1[Toko],pajak[//]-offset))</f>
        <v>CV GANESHA WONOSOBO</v>
      </c>
      <c r="I39" s="89">
        <f>IF(pajak[[#This Row],[//]]="","",SUMIF(Table1[h_id],pajak[[#This Row],[//]],Table1[h_hargasebelumdiskon]))</f>
        <v>3347400</v>
      </c>
      <c r="J39" s="89">
        <f>IF(pajak[[#This Row],[//]]="","",SUMIF(Table1[h_id],pajak[[#This Row],[//]],Table1[h_diskon]))</f>
        <v>334740</v>
      </c>
      <c r="K39" s="89">
        <f>IF(pajak[[#This Row],[//]]="","",SUMIF(Table1[h_id],pajak[[#This Row],[//]],Table1[h_hargasetelahdiskon]))</f>
        <v>3012660</v>
      </c>
      <c r="L39" s="89">
        <f>IF(pajak[//]="","",pajak[[#This Row],[Sub Total]]/1.11*11%)</f>
        <v>298551.89189189189</v>
      </c>
      <c r="M39" s="89">
        <f>pajak[[#This Row],[Sub Total]]</f>
        <v>3012660</v>
      </c>
      <c r="N39" s="86" t="str">
        <f>IF(pajak[[#This Row],[//]]="","",INDEX(Table1[pembuat nota :],pajak[//]-offset))</f>
        <v>NOVI / CONDRO</v>
      </c>
      <c r="O39" s="86" t="str">
        <f>IF(pajak[[#This Row],[//]]="","",IF(INDEX(Table1[edited :],pajak[//]-offset)="","",INDEX(Table1[edited :],pajak[//]-offset)))</f>
        <v/>
      </c>
      <c r="R39" s="86">
        <f>IF(pajak[[#This Row],[Kode Sales :]]="","",MATCH(pajak[[#This Row],[Kode Sales :]],[2]Invoice!$D:$D,0))</f>
        <v>4110</v>
      </c>
      <c r="S39" s="86" t="e">
        <f>MATCH(pajak[[#This Row],[No. Invoice :]],'[3]REKAP PENJUALAN'!$B:$B,0)</f>
        <v>#N/A</v>
      </c>
      <c r="T39" s="86" t="e">
        <f>MATCH(pajak[[#This Row],[Kode Sales :]],'[4]REKAP PENJUALAN'!$B:$B,0)</f>
        <v>#N/A</v>
      </c>
    </row>
    <row r="40" spans="1:20" x14ac:dyDescent="0.25">
      <c r="A40" s="88">
        <v>197</v>
      </c>
      <c r="D40" s="86">
        <f t="shared" si="2"/>
        <v>197</v>
      </c>
      <c r="E40" s="86" t="str">
        <f>IF(pajak[[#This Row],[//]]="","",INDEX(Table1[No. Invoice :],pajak[//]-offset))</f>
        <v>AM 23010038</v>
      </c>
      <c r="F40" s="90">
        <f>IF(pajak[[#This Row],[//]]="","",INDEX(Table1[Tgl Invoice :],pajak[//]-offset))</f>
        <v>44954</v>
      </c>
      <c r="G40" s="86" t="str">
        <f>IF(pajak[[#This Row],[//]]="","",INDEX(Table1[Kode Sales :],pajak[//]-offset))</f>
        <v>KO 0772</v>
      </c>
      <c r="H40" s="86" t="str">
        <f>IF(pajak[[#This Row],[//]]="","",INDEX(Table1[Toko],pajak[//]-offset))</f>
        <v>CV TRINITY CENTRAAL PURWOKERTO</v>
      </c>
      <c r="I40" s="89">
        <f>IF(pajak[[#This Row],[//]]="","",SUMIF(Table1[h_id],pajak[[#This Row],[//]],Table1[h_hargasebelumdiskon]))</f>
        <v>2127600</v>
      </c>
      <c r="J40" s="89">
        <f>IF(pajak[[#This Row],[//]]="","",SUMIF(Table1[h_id],pajak[[#This Row],[//]],Table1[h_diskon]))</f>
        <v>276588</v>
      </c>
      <c r="K40" s="89">
        <f>IF(pajak[[#This Row],[//]]="","",SUMIF(Table1[h_id],pajak[[#This Row],[//]],Table1[h_hargasetelahdiskon]))</f>
        <v>1851012</v>
      </c>
      <c r="L40" s="89">
        <f>IF(pajak[//]="","",pajak[[#This Row],[Sub Total]]/1.11*11%)</f>
        <v>183433.6216216216</v>
      </c>
      <c r="M40" s="89">
        <f>pajak[[#This Row],[Sub Total]]</f>
        <v>1851012</v>
      </c>
      <c r="N40" s="86" t="str">
        <f>IF(pajak[[#This Row],[//]]="","",INDEX(Table1[pembuat nota :],pajak[//]-offset))</f>
        <v>NOVI / CONDRO</v>
      </c>
      <c r="O40" s="86" t="str">
        <f>IF(pajak[[#This Row],[//]]="","",IF(INDEX(Table1[edited :],pajak[//]-offset)="","",INDEX(Table1[edited :],pajak[//]-offset)))</f>
        <v/>
      </c>
      <c r="R40" s="86">
        <f>IF(pajak[[#This Row],[Kode Sales :]]="","",MATCH(pajak[[#This Row],[Kode Sales :]],[2]Invoice!$D:$D,0))</f>
        <v>4224</v>
      </c>
      <c r="S40" s="86" t="e">
        <f>MATCH(pajak[[#This Row],[No. Invoice :]],'[3]REKAP PENJUALAN'!$B:$B,0)</f>
        <v>#N/A</v>
      </c>
      <c r="T40" s="86" t="e">
        <f>MATCH(pajak[[#This Row],[Kode Sales :]],'[4]REKAP PENJUALAN'!$B:$B,0)</f>
        <v>#N/A</v>
      </c>
    </row>
    <row r="41" spans="1:20" x14ac:dyDescent="0.25">
      <c r="A41" s="88">
        <v>201</v>
      </c>
      <c r="D41" s="86">
        <f t="shared" si="2"/>
        <v>201</v>
      </c>
      <c r="E41" s="86" t="str">
        <f>IF(pajak[[#This Row],[//]]="","",INDEX(Table1[No. Invoice :],pajak[//]-offset))</f>
        <v>AM 23010039</v>
      </c>
      <c r="F41" s="90">
        <f>IF(pajak[[#This Row],[//]]="","",INDEX(Table1[Tgl Invoice :],pajak[//]-offset))</f>
        <v>44956</v>
      </c>
      <c r="G41" s="86" t="str">
        <f>IF(pajak[[#This Row],[//]]="","",INDEX(Table1[Kode Sales :],pajak[//]-offset))</f>
        <v>KO 0785</v>
      </c>
      <c r="H41" s="86" t="str">
        <f>IF(pajak[[#This Row],[//]]="","",INDEX(Table1[Toko],pajak[//]-offset))</f>
        <v>CV PELITA JAYA (ANUGERAH SEJAHTERA) PURWOKERTO</v>
      </c>
      <c r="I41" s="89">
        <f>IF(pajak[[#This Row],[//]]="","",SUMIF(Table1[h_id],pajak[[#This Row],[//]],Table1[h_hargasebelumdiskon]))</f>
        <v>8088000</v>
      </c>
      <c r="J41" s="89">
        <f>IF(pajak[[#This Row],[//]]="","",SUMIF(Table1[h_id],pajak[[#This Row],[//]],Table1[h_diskon]))</f>
        <v>1091880</v>
      </c>
      <c r="K41" s="89">
        <f>IF(pajak[[#This Row],[//]]="","",SUMIF(Table1[h_id],pajak[[#This Row],[//]],Table1[h_hargasetelahdiskon]))</f>
        <v>6996120</v>
      </c>
      <c r="L41" s="89">
        <f>IF(pajak[//]="","",pajak[[#This Row],[Sub Total]]/1.11*11%)</f>
        <v>693309.18918918911</v>
      </c>
      <c r="M41" s="89">
        <f>pajak[[#This Row],[Sub Total]]</f>
        <v>6996120</v>
      </c>
      <c r="N41" s="86" t="str">
        <f>IF(pajak[[#This Row],[//]]="","",INDEX(Table1[pembuat nota :],pajak[//]-offset))</f>
        <v>NOVI / CONDRO</v>
      </c>
      <c r="O41" s="86" t="str">
        <f>IF(pajak[[#This Row],[//]]="","",IF(INDEX(Table1[edited :],pajak[//]-offset)="","",INDEX(Table1[edited :],pajak[//]-offset)))</f>
        <v/>
      </c>
      <c r="R41" s="86">
        <f>IF(pajak[[#This Row],[Kode Sales :]]="","",MATCH(pajak[[#This Row],[Kode Sales :]],[2]Invoice!$D:$D,0))</f>
        <v>4338</v>
      </c>
      <c r="S41" s="86" t="e">
        <f>MATCH(pajak[[#This Row],[No. Invoice :]],'[3]REKAP PENJUALAN'!$B:$B,0)</f>
        <v>#N/A</v>
      </c>
      <c r="T41" s="86" t="e">
        <f>MATCH(pajak[[#This Row],[Kode Sales :]],'[4]REKAP PENJUALAN'!$B:$B,0)</f>
        <v>#N/A</v>
      </c>
    </row>
    <row r="42" spans="1:20" x14ac:dyDescent="0.25">
      <c r="A42" s="88">
        <v>205</v>
      </c>
      <c r="D42" s="86">
        <f>IF(ROW()-2&lt;=jNota,A42,"")</f>
        <v>205</v>
      </c>
      <c r="E42" s="86" t="str">
        <f>IF(pajak[[#This Row],[//]]="","",INDEX(Table1[No. Invoice :],pajak[//]-offset))</f>
        <v>AM 23010040</v>
      </c>
      <c r="F42" s="90">
        <f>IF(pajak[[#This Row],[//]]="","",INDEX(Table1[Tgl Invoice :],pajak[//]-offset))</f>
        <v>44956</v>
      </c>
      <c r="G42" s="86" t="str">
        <f>IF(pajak[[#This Row],[//]]="","",INDEX(Table1[Kode Sales :],pajak[//]-offset))</f>
        <v>KO 0789</v>
      </c>
      <c r="H42" s="86" t="str">
        <f>IF(pajak[[#This Row],[//]]="","",INDEX(Table1[Toko],pajak[//]-offset))</f>
        <v>HARNOYO (BENDAN) PEKALONGAN</v>
      </c>
      <c r="I42" s="89">
        <f>IF(pajak[[#This Row],[//]]="","",SUMIF(Table1[h_id],pajak[[#This Row],[//]],Table1[h_hargasebelumdiskon]))</f>
        <v>1590000</v>
      </c>
      <c r="J42" s="89">
        <f>IF(pajak[[#This Row],[//]]="","",SUMIF(Table1[h_id],pajak[[#This Row],[//]],Table1[h_diskon]))</f>
        <v>222600.00000000003</v>
      </c>
      <c r="K42" s="89">
        <f>IF(pajak[[#This Row],[//]]="","",SUMIF(Table1[h_id],pajak[[#This Row],[//]],Table1[h_hargasetelahdiskon]))</f>
        <v>1367400</v>
      </c>
      <c r="L42" s="89">
        <f>IF(pajak[//]="","",pajak[[#This Row],[Sub Total]]/1.11*11%)</f>
        <v>135508.10810810811</v>
      </c>
      <c r="M42" s="89">
        <f>pajak[[#This Row],[Sub Total]]</f>
        <v>1367400</v>
      </c>
      <c r="N42" s="86" t="str">
        <f>IF(pajak[[#This Row],[//]]="","",INDEX(Table1[pembuat nota :],pajak[//]-offset))</f>
        <v>NOVI / CONDRO</v>
      </c>
      <c r="O42" s="86" t="str">
        <f>IF(pajak[[#This Row],[//]]="","",IF(INDEX(Table1[edited :],pajak[//]-offset)="","",INDEX(Table1[edited :],pajak[//]-offset)))</f>
        <v/>
      </c>
      <c r="R42" s="86" t="e">
        <f>IF(pajak[[#This Row],[Kode Sales :]]="","",MATCH(pajak[[#This Row],[Kode Sales :]],[2]Invoice!$D:$D,0))</f>
        <v>#N/A</v>
      </c>
      <c r="S42" s="86" t="e">
        <f>MATCH(pajak[[#This Row],[No. Invoice :]],'[3]REKAP PENJUALAN'!$B:$B,0)</f>
        <v>#N/A</v>
      </c>
      <c r="T42" s="86" t="e">
        <f>MATCH(pajak[[#This Row],[Kode Sales :]],'[4]REKAP PENJUALAN'!$B:$B,0)</f>
        <v>#N/A</v>
      </c>
    </row>
    <row r="43" spans="1:20" x14ac:dyDescent="0.25">
      <c r="A43" s="88">
        <v>207</v>
      </c>
      <c r="D43" s="86">
        <f>IF(ROW()-2&lt;=jNota,A43,"")</f>
        <v>207</v>
      </c>
      <c r="E43" s="86" t="str">
        <f>IF(pajak[[#This Row],[//]]="","",INDEX(Table1[No. Invoice :],pajak[//]-offset))</f>
        <v>AM 23010041</v>
      </c>
      <c r="F43" s="90">
        <f>IF(pajak[[#This Row],[//]]="","",INDEX(Table1[Tgl Invoice :],pajak[//]-offset))</f>
        <v>44957</v>
      </c>
      <c r="G43" s="86" t="str">
        <f>IF(pajak[[#This Row],[//]]="","",INDEX(Table1[Kode Sales :],pajak[//]-offset))</f>
        <v>G 0793</v>
      </c>
      <c r="H43" s="86" t="str">
        <f>IF(pajak[[#This Row],[//]]="","",INDEX(Table1[Toko],pajak[//]-offset))</f>
        <v>LILY JULIAWATI (REJO AGUNG) JOMBANG</v>
      </c>
      <c r="I43" s="89">
        <f>IF(pajak[[#This Row],[//]]="","",SUMIF(Table1[h_id],pajak[[#This Row],[//]],Table1[h_hargasebelumdiskon]))</f>
        <v>2116800</v>
      </c>
      <c r="J43" s="89">
        <f>IF(pajak[[#This Row],[//]]="","",SUMIF(Table1[h_id],pajak[[#This Row],[//]],Table1[h_diskon]))</f>
        <v>264600</v>
      </c>
      <c r="K43" s="89">
        <f>IF(pajak[[#This Row],[//]]="","",SUMIF(Table1[h_id],pajak[[#This Row],[//]],Table1[h_hargasetelahdiskon]))</f>
        <v>1852200</v>
      </c>
      <c r="L43" s="89">
        <f>IF(pajak[//]="","",pajak[[#This Row],[Sub Total]]/1.11*11%)</f>
        <v>183551.35135135133</v>
      </c>
      <c r="M43" s="89">
        <f>pajak[[#This Row],[Sub Total]]</f>
        <v>1852200</v>
      </c>
      <c r="N43" s="86" t="str">
        <f>IF(pajak[[#This Row],[//]]="","",INDEX(Table1[pembuat nota :],pajak[//]-offset))</f>
        <v>NOVI / CONDRO</v>
      </c>
      <c r="O43" s="86" t="str">
        <f>IF(pajak[[#This Row],[//]]="","",IF(INDEX(Table1[edited :],pajak[//]-offset)="","",INDEX(Table1[edited :],pajak[//]-offset)))</f>
        <v/>
      </c>
    </row>
    <row r="44" spans="1:20" x14ac:dyDescent="0.25">
      <c r="A44" s="88"/>
      <c r="D44" t="s">
        <v>52</v>
      </c>
      <c r="F44"/>
      <c r="I44" s="89">
        <f>SUBTOTAL(109,pajak[Total])</f>
        <v>440882700</v>
      </c>
      <c r="J44" s="89">
        <f>SUBTOTAL(109,pajak[Diskon])</f>
        <v>55496957</v>
      </c>
      <c r="K44" s="89">
        <f>SUBTOTAL(109,pajak[Sub Total])</f>
        <v>385385743</v>
      </c>
      <c r="L44" s="89">
        <f>SUBTOTAL(109,pajak[PPN 11%])</f>
        <v>38191379.936936937</v>
      </c>
      <c r="M44" s="89">
        <f>SUBTOTAL(109,pajak[Total Invoice])</f>
        <v>385385743</v>
      </c>
      <c r="N44"/>
      <c r="O44"/>
    </row>
    <row r="45" spans="1:20" x14ac:dyDescent="0.25">
      <c r="A45" s="88" t="s">
        <v>106</v>
      </c>
    </row>
    <row r="46" spans="1:20" x14ac:dyDescent="0.25">
      <c r="A46" s="88" t="s">
        <v>56</v>
      </c>
    </row>
  </sheetData>
  <conditionalFormatting sqref="G45:G1048576 G1:G43">
    <cfRule type="duplicateValues" dxfId="7" priority="6"/>
  </conditionalFormatting>
  <pageMargins left="0.7" right="0.7" top="0.75" bottom="0.75" header="0.3" footer="0.3"/>
  <pageSetup paperSize="14" orientation="portrait" horizontalDpi="0" verticalDpi="0" r:id="rId2"/>
  <tableParts count="2"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115"/>
  <sheetViews>
    <sheetView tabSelected="1" view="pageLayout" topLeftCell="A2" zoomScaleNormal="85" workbookViewId="0">
      <selection activeCell="F14" sqref="F14"/>
    </sheetView>
  </sheetViews>
  <sheetFormatPr defaultRowHeight="15" outlineLevelRow="1" x14ac:dyDescent="0.25"/>
  <cols>
    <col min="1" max="1" width="2.140625" customWidth="1"/>
    <col min="2" max="3" width="5.7109375" customWidth="1"/>
    <col min="4" max="4" width="3.7109375" customWidth="1"/>
    <col min="5" max="5" width="15" customWidth="1"/>
    <col min="6" max="6" width="23.28515625" customWidth="1"/>
    <col min="7" max="7" width="11.7109375" customWidth="1"/>
    <col min="8" max="8" width="11.140625" bestFit="1" customWidth="1"/>
    <col min="9" max="10" width="5.7109375" customWidth="1"/>
    <col min="11" max="11" width="14.7109375" customWidth="1"/>
    <col min="12" max="12" width="1.28515625" customWidth="1"/>
  </cols>
  <sheetData>
    <row r="1" spans="1:12" hidden="1" outlineLevel="1" x14ac:dyDescent="0.25">
      <c r="A1">
        <f>IF(K1="",MAX(Table1[//]),INDEX(Table1[//],MATCH(K1,Table1[//],0)))</f>
        <v>207</v>
      </c>
      <c r="B1" t="s">
        <v>44</v>
      </c>
      <c r="C1">
        <f>COUNTA(NOTA!B1:B2)</f>
        <v>2</v>
      </c>
      <c r="D1" t="s">
        <v>45</v>
      </c>
      <c r="E1" t="str">
        <f>INDEX(Table1[h_toko],newestIdRow-offset)</f>
        <v>REJOAGUNG</v>
      </c>
      <c r="F1" t="s">
        <v>47</v>
      </c>
      <c r="G1">
        <f>INDEX(Table1[h_jumlahbarang],newestIdRow-offset)</f>
        <v>1</v>
      </c>
      <c r="I1" s="298" t="s">
        <v>85</v>
      </c>
      <c r="J1" s="298"/>
    </row>
    <row r="2" spans="1:12" s="4" customFormat="1" ht="7.5" customHeight="1" collapsed="1" x14ac:dyDescent="0.25">
      <c r="A2" s="3"/>
      <c r="D2" s="5"/>
      <c r="I2" s="6"/>
      <c r="J2" s="6"/>
      <c r="K2" s="4" t="s">
        <v>558</v>
      </c>
    </row>
    <row r="3" spans="1:12" s="10" customFormat="1" ht="16.5" customHeight="1" x14ac:dyDescent="0.3">
      <c r="A3" s="7"/>
      <c r="B3" s="1" t="s">
        <v>1</v>
      </c>
      <c r="C3" s="8"/>
      <c r="D3" s="91" t="s">
        <v>15</v>
      </c>
      <c r="E3" s="9">
        <f>INDEX(Table1[h_No. Invoice :],newestIdRow-offset)</f>
        <v>23010041</v>
      </c>
      <c r="G3" s="11" t="s">
        <v>16</v>
      </c>
      <c r="H3" s="305" t="str">
        <f>INDEX(Table2[b],MATCH(kToko,Table2[a],0))</f>
        <v>LILY JULIAWATI</v>
      </c>
      <c r="I3" s="305"/>
      <c r="J3" s="305"/>
      <c r="K3" s="306"/>
      <c r="L3" s="12"/>
    </row>
    <row r="4" spans="1:12" s="10" customFormat="1" ht="7.5" customHeight="1" x14ac:dyDescent="0.3">
      <c r="A4" s="7"/>
      <c r="B4" s="13"/>
      <c r="C4" s="14"/>
      <c r="D4" s="15"/>
      <c r="E4" s="16"/>
      <c r="F4" s="309" t="s">
        <v>18</v>
      </c>
      <c r="G4" s="17"/>
      <c r="H4" s="307"/>
      <c r="I4" s="307"/>
      <c r="J4" s="307"/>
      <c r="K4" s="308"/>
      <c r="L4" s="12"/>
    </row>
    <row r="5" spans="1:12" s="10" customFormat="1" ht="16.5" customHeight="1" x14ac:dyDescent="0.3">
      <c r="A5" s="7"/>
      <c r="B5" s="1" t="s">
        <v>2</v>
      </c>
      <c r="C5" s="8"/>
      <c r="D5" s="310">
        <f>INDEX(Table1[Tgl Invoice :],newestIdRow-offset)</f>
        <v>44957</v>
      </c>
      <c r="E5" s="311"/>
      <c r="F5" s="309"/>
      <c r="G5" s="18"/>
      <c r="H5" s="312" t="str">
        <f>IF(INDEX(Table2[c],MATCH(kToko,Table2[a],0))="","",INDEX(Table2[c],MATCH(kToko,Table2[a],0)))</f>
        <v>(REJO AGUNG)</v>
      </c>
      <c r="I5" s="312"/>
      <c r="J5" s="312"/>
      <c r="K5" s="313"/>
      <c r="L5" s="18"/>
    </row>
    <row r="6" spans="1:12" s="10" customFormat="1" ht="7.5" customHeight="1" x14ac:dyDescent="0.3">
      <c r="A6" s="7"/>
      <c r="B6" s="13"/>
      <c r="C6" s="14"/>
      <c r="D6" s="15"/>
      <c r="E6" s="16"/>
      <c r="F6" s="309"/>
      <c r="G6" s="18"/>
      <c r="H6" s="314" t="str">
        <f>INDEX(Table2[d],MATCH(kToko,Table2[a],0))</f>
        <v>JOMBANG</v>
      </c>
      <c r="I6" s="314"/>
      <c r="J6" s="314"/>
      <c r="K6" s="315"/>
      <c r="L6" s="19"/>
    </row>
    <row r="7" spans="1:12" s="10" customFormat="1" ht="16.5" customHeight="1" x14ac:dyDescent="0.4">
      <c r="A7" s="7"/>
      <c r="B7" s="1" t="s">
        <v>3</v>
      </c>
      <c r="C7" s="8"/>
      <c r="D7" s="20" t="str">
        <f>INDEX(Table1[Kode Sales :],newestIdRow-offset)</f>
        <v>G 0793</v>
      </c>
      <c r="E7" s="9"/>
      <c r="F7" s="21"/>
      <c r="G7" s="22"/>
      <c r="H7" s="316"/>
      <c r="I7" s="316"/>
      <c r="J7" s="316"/>
      <c r="K7" s="317"/>
      <c r="L7" s="19"/>
    </row>
    <row r="8" spans="1:12" s="10" customFormat="1" ht="7.5" customHeight="1" x14ac:dyDescent="0.45">
      <c r="A8" s="7"/>
      <c r="B8" s="23"/>
      <c r="C8" s="24"/>
      <c r="D8" s="25"/>
      <c r="F8" s="26"/>
      <c r="I8" s="27"/>
      <c r="J8" s="27"/>
      <c r="K8" s="28"/>
    </row>
    <row r="9" spans="1:12" s="10" customFormat="1" ht="14.25" thickBot="1" x14ac:dyDescent="0.3">
      <c r="A9" s="7"/>
      <c r="B9" s="29" t="s">
        <v>5</v>
      </c>
      <c r="C9" s="29" t="s">
        <v>6</v>
      </c>
      <c r="D9" s="30" t="s">
        <v>7</v>
      </c>
      <c r="E9" s="31"/>
      <c r="F9" s="32" t="s">
        <v>8</v>
      </c>
      <c r="G9" s="33"/>
      <c r="H9" s="29" t="s">
        <v>9</v>
      </c>
      <c r="I9" s="34" t="s">
        <v>10</v>
      </c>
      <c r="J9" s="34" t="s">
        <v>11</v>
      </c>
      <c r="K9" s="35" t="s">
        <v>20</v>
      </c>
      <c r="L9" s="36"/>
    </row>
    <row r="10" spans="1:12" s="10" customFormat="1" ht="9.9499999999999993" customHeight="1" thickTop="1" x14ac:dyDescent="0.25">
      <c r="A10" s="7"/>
      <c r="B10" s="37"/>
      <c r="C10" s="38"/>
      <c r="D10" s="39"/>
      <c r="E10" s="40"/>
      <c r="F10" s="41"/>
      <c r="G10" s="42"/>
      <c r="H10" s="37"/>
      <c r="I10" s="43"/>
      <c r="J10" s="43"/>
      <c r="K10" s="44"/>
      <c r="L10" s="36"/>
    </row>
    <row r="11" spans="1:12" s="10" customFormat="1" ht="14.1" customHeight="1" x14ac:dyDescent="0.25">
      <c r="A11" s="45">
        <v>1</v>
      </c>
      <c r="B11" s="46">
        <f>IF(A11&gt;jumlahBarang,"",INDEX(Table1[Qty],newestIdRow-offset+A11-1))</f>
        <v>24</v>
      </c>
      <c r="C11" s="46" t="str">
        <f>IF(A11&gt;jumlahBarang,"",INDEX(Table1[Unit],newestIdRow-offset+A11-1))</f>
        <v>LSN</v>
      </c>
      <c r="D11" s="47">
        <f>IF(A11&gt;jumlahBarang,"",IF(INDEX(Table1[C],newestIdRow-offset+A11-1)="","",INDEX(Table1[C],newestIdRow-offset+A11-1)))</f>
        <v>1</v>
      </c>
      <c r="E11" s="48" t="str">
        <f>IF(A11&gt;jumlahBarang,"",INDEX(Table1[Item Description],newestIdRow-offset+A11-1))</f>
        <v>JANGKA (MATH SET) JOYKO MS-25</v>
      </c>
      <c r="F11" s="49"/>
      <c r="G11" s="50"/>
      <c r="H11" s="51">
        <f>IF(A11&gt;jumlahBarang,"",INDEX(Table1[Unit Price],newestIdRow-offset+A11-1))</f>
        <v>88200</v>
      </c>
      <c r="I11" s="52">
        <f>IF(A11&gt;jumlahBarang,"",INDEX(Table1[Disc 1],newestIdRow-offset+A11-1))</f>
        <v>0.125</v>
      </c>
      <c r="J11" s="52" t="str">
        <f>IF(A11&gt;jumlahBarang,"",IF(INDEX(Table1[Disc 2],newestIdRow-offset+A11-1)="","",INDEX(Table1[Disc 2],newestIdRow-offset+A11-1)))</f>
        <v/>
      </c>
      <c r="K11" s="53">
        <f>IF(A11&gt;jumlahBarang,"",INDEX(Table1[Amount],newestIdRow-offset+A11-1))</f>
        <v>1852200</v>
      </c>
      <c r="L11" s="36"/>
    </row>
    <row r="12" spans="1:12" s="10" customFormat="1" ht="14.1" customHeight="1" x14ac:dyDescent="0.25">
      <c r="A12" s="45">
        <v>2</v>
      </c>
      <c r="B12" s="46" t="str">
        <f>IF(A12&gt;jumlahBarang,"",INDEX(Table1[Qty],newestIdRow-offset+A12-1))</f>
        <v/>
      </c>
      <c r="C12" s="46" t="str">
        <f>IF(A12&gt;jumlahBarang,"",INDEX(Table1[Unit],newestIdRow-offset+A12-1))</f>
        <v/>
      </c>
      <c r="D12" s="47" t="str">
        <f>IF(A12&gt;jumlahBarang,"",IF(INDEX(Table1[C],newestIdRow-offset+A12-1)="","",INDEX(Table1[C],newestIdRow-offset+A12-1)))</f>
        <v/>
      </c>
      <c r="E12" s="48" t="str">
        <f>IF(A12&gt;jumlahBarang,"",INDEX(Table1[Item Description],newestIdRow-offset+A12-1))</f>
        <v/>
      </c>
      <c r="F12" s="49"/>
      <c r="G12" s="50"/>
      <c r="H12" s="51" t="str">
        <f>IF(A12&gt;jumlahBarang,"",INDEX(Table1[Unit Price],newestIdRow-offset+A12-1))</f>
        <v/>
      </c>
      <c r="I12" s="52" t="str">
        <f>IF(A12&gt;jumlahBarang,"",INDEX(Table1[Disc 1],newestIdRow-offset+A12-1))</f>
        <v/>
      </c>
      <c r="J12" s="52" t="str">
        <f>IF(A12&gt;jumlahBarang,"",IF(INDEX(Table1[Disc 2],newestIdRow-offset+A12-1)="","",INDEX(Table1[Disc 2],newestIdRow-offset+A12-1)))</f>
        <v/>
      </c>
      <c r="K12" s="53" t="str">
        <f>IF(A12&gt;jumlahBarang,"",INDEX(Table1[Amount],newestIdRow-offset+A12-1))</f>
        <v/>
      </c>
      <c r="L12" s="36"/>
    </row>
    <row r="13" spans="1:12" s="10" customFormat="1" ht="14.1" customHeight="1" x14ac:dyDescent="0.25">
      <c r="A13" s="45">
        <v>3</v>
      </c>
      <c r="B13" s="46" t="str">
        <f>IF(A13&gt;jumlahBarang,"",INDEX(Table1[Qty],newestIdRow-offset+A13-1))</f>
        <v/>
      </c>
      <c r="C13" s="46" t="str">
        <f>IF(A13&gt;jumlahBarang,"",INDEX(Table1[Unit],newestIdRow-offset+A13-1))</f>
        <v/>
      </c>
      <c r="D13" s="47" t="str">
        <f>IF(A13&gt;jumlahBarang,"",IF(INDEX(Table1[C],newestIdRow-offset+A13-1)="","",INDEX(Table1[C],newestIdRow-offset+A13-1)))</f>
        <v/>
      </c>
      <c r="E13" s="48" t="str">
        <f>IF(A13&gt;jumlahBarang,"",INDEX(Table1[Item Description],newestIdRow-offset+A13-1))</f>
        <v/>
      </c>
      <c r="F13" s="49"/>
      <c r="G13" s="50"/>
      <c r="H13" s="51" t="str">
        <f>IF(A13&gt;jumlahBarang,"",INDEX(Table1[Unit Price],newestIdRow-offset+A13-1))</f>
        <v/>
      </c>
      <c r="I13" s="52" t="str">
        <f>IF(A13&gt;jumlahBarang,"",INDEX(Table1[Disc 1],newestIdRow-offset+A13-1))</f>
        <v/>
      </c>
      <c r="J13" s="52" t="str">
        <f>IF(A13&gt;jumlahBarang,"",IF(INDEX(Table1[Disc 2],newestIdRow-offset+A13-1)="","",INDEX(Table1[Disc 2],newestIdRow-offset+A13-1)))</f>
        <v/>
      </c>
      <c r="K13" s="53" t="str">
        <f>IF(A13&gt;jumlahBarang,"",INDEX(Table1[Amount],newestIdRow-offset+A13-1))</f>
        <v/>
      </c>
      <c r="L13" s="36"/>
    </row>
    <row r="14" spans="1:12" s="10" customFormat="1" ht="14.1" customHeight="1" x14ac:dyDescent="0.25">
      <c r="A14" s="45">
        <v>4</v>
      </c>
      <c r="B14" s="46" t="str">
        <f>IF(A14&gt;jumlahBarang,"",INDEX(Table1[Qty],newestIdRow-offset+A14-1))</f>
        <v/>
      </c>
      <c r="C14" s="46" t="str">
        <f>IF(A14&gt;jumlahBarang,"",INDEX(Table1[Unit],newestIdRow-offset+A14-1))</f>
        <v/>
      </c>
      <c r="D14" s="47" t="str">
        <f>IF(A14&gt;jumlahBarang,"",IF(INDEX(Table1[C],newestIdRow-offset+A14-1)="","",INDEX(Table1[C],newestIdRow-offset+A14-1)))</f>
        <v/>
      </c>
      <c r="E14" s="48" t="str">
        <f>IF(A14&gt;jumlahBarang,"",INDEX(Table1[Item Description],newestIdRow-offset+A14-1))</f>
        <v/>
      </c>
      <c r="F14" s="49"/>
      <c r="G14" s="50"/>
      <c r="H14" s="51" t="str">
        <f>IF(A14&gt;jumlahBarang,"",INDEX(Table1[Unit Price],newestIdRow-offset+A14-1))</f>
        <v/>
      </c>
      <c r="I14" s="52" t="str">
        <f>IF(A14&gt;jumlahBarang,"",INDEX(Table1[Disc 1],newestIdRow-offset+A14-1))</f>
        <v/>
      </c>
      <c r="J14" s="52" t="str">
        <f>IF(A14&gt;jumlahBarang,"",IF(INDEX(Table1[Disc 2],newestIdRow-offset+A14-1)="","",INDEX(Table1[Disc 2],newestIdRow-offset+A14-1)))</f>
        <v/>
      </c>
      <c r="K14" s="53" t="str">
        <f>IF(A14&gt;jumlahBarang,"",INDEX(Table1[Amount],newestIdRow-offset+A14-1))</f>
        <v/>
      </c>
      <c r="L14" s="36"/>
    </row>
    <row r="15" spans="1:12" s="10" customFormat="1" ht="14.1" customHeight="1" x14ac:dyDescent="0.25">
      <c r="A15" s="45">
        <v>5</v>
      </c>
      <c r="B15" s="46" t="str">
        <f>IF(A15&gt;jumlahBarang,"",INDEX(Table1[Qty],newestIdRow-offset+A15-1))</f>
        <v/>
      </c>
      <c r="C15" s="46" t="str">
        <f>IF(A15&gt;jumlahBarang,"",INDEX(Table1[Unit],newestIdRow-offset+A15-1))</f>
        <v/>
      </c>
      <c r="D15" s="47" t="str">
        <f>IF(A15&gt;jumlahBarang,"",IF(INDEX(Table1[C],newestIdRow-offset+A15-1)="","",INDEX(Table1[C],newestIdRow-offset+A15-1)))</f>
        <v/>
      </c>
      <c r="E15" s="48" t="str">
        <f>IF(A15&gt;jumlahBarang,"",INDEX(Table1[Item Description],newestIdRow-offset+A15-1))</f>
        <v/>
      </c>
      <c r="F15" s="49"/>
      <c r="G15" s="50"/>
      <c r="H15" s="51" t="str">
        <f>IF(A15&gt;jumlahBarang,"",INDEX(Table1[Unit Price],newestIdRow-offset+A15-1))</f>
        <v/>
      </c>
      <c r="I15" s="52" t="str">
        <f>IF(A15&gt;jumlahBarang,"",INDEX(Table1[Disc 1],newestIdRow-offset+A15-1))</f>
        <v/>
      </c>
      <c r="J15" s="52" t="str">
        <f>IF(A15&gt;jumlahBarang,"",IF(INDEX(Table1[Disc 2],newestIdRow-offset+A15-1)="","",INDEX(Table1[Disc 2],newestIdRow-offset+A15-1)))</f>
        <v/>
      </c>
      <c r="K15" s="53" t="str">
        <f>IF(A15&gt;jumlahBarang,"",INDEX(Table1[Amount],newestIdRow-offset+A15-1))</f>
        <v/>
      </c>
      <c r="L15" s="36"/>
    </row>
    <row r="16" spans="1:12" s="10" customFormat="1" ht="14.1" customHeight="1" x14ac:dyDescent="0.25">
      <c r="A16" s="45">
        <v>6</v>
      </c>
      <c r="B16" s="46" t="str">
        <f>IF(A16&gt;jumlahBarang,"",INDEX(Table1[Qty],newestIdRow-offset+A16-1))</f>
        <v/>
      </c>
      <c r="C16" s="46" t="str">
        <f>IF(A16&gt;jumlahBarang,"",INDEX(Table1[Unit],newestIdRow-offset+A16-1))</f>
        <v/>
      </c>
      <c r="D16" s="47" t="str">
        <f>IF(A16&gt;jumlahBarang,"",IF(INDEX(Table1[C],newestIdRow-offset+A16-1)="","",INDEX(Table1[C],newestIdRow-offset+A16-1)))</f>
        <v/>
      </c>
      <c r="E16" s="48" t="str">
        <f>IF(A16&gt;jumlahBarang,"",INDEX(Table1[Item Description],newestIdRow-offset+A16-1))</f>
        <v/>
      </c>
      <c r="F16" s="49"/>
      <c r="G16" s="50"/>
      <c r="H16" s="51" t="str">
        <f>IF(A16&gt;jumlahBarang,"",INDEX(Table1[Unit Price],newestIdRow-offset+A16-1))</f>
        <v/>
      </c>
      <c r="I16" s="52" t="str">
        <f>IF(A16&gt;jumlahBarang,"",INDEX(Table1[Disc 1],newestIdRow-offset+A16-1))</f>
        <v/>
      </c>
      <c r="J16" s="52" t="str">
        <f>IF(A16&gt;jumlahBarang,"",IF(INDEX(Table1[Disc 2],newestIdRow-offset+A16-1)="","",INDEX(Table1[Disc 2],newestIdRow-offset+A16-1)))</f>
        <v/>
      </c>
      <c r="K16" s="53" t="str">
        <f>IF(A16&gt;jumlahBarang,"",INDEX(Table1[Amount],newestIdRow-offset+A16-1))</f>
        <v/>
      </c>
      <c r="L16" s="36"/>
    </row>
    <row r="17" spans="1:12" s="10" customFormat="1" ht="14.1" customHeight="1" x14ac:dyDescent="0.25">
      <c r="A17" s="45">
        <v>7</v>
      </c>
      <c r="B17" s="46" t="str">
        <f>IF(A17&gt;jumlahBarang,"",INDEX(Table1[Qty],newestIdRow-offset+A17-1))</f>
        <v/>
      </c>
      <c r="C17" s="46" t="str">
        <f>IF(A17&gt;jumlahBarang,"",INDEX(Table1[Unit],newestIdRow-offset+A17-1))</f>
        <v/>
      </c>
      <c r="D17" s="47" t="str">
        <f>IF(A17&gt;jumlahBarang,"",IF(INDEX(Table1[C],newestIdRow-offset+A17-1)="","",INDEX(Table1[C],newestIdRow-offset+A17-1)))</f>
        <v/>
      </c>
      <c r="E17" s="48" t="str">
        <f>IF(A17&gt;jumlahBarang,"",INDEX(Table1[Item Description],newestIdRow-offset+A17-1))</f>
        <v/>
      </c>
      <c r="F17" s="49"/>
      <c r="G17" s="50"/>
      <c r="H17" s="51" t="str">
        <f>IF(A17&gt;jumlahBarang,"",INDEX(Table1[Unit Price],newestIdRow-offset+A17-1))</f>
        <v/>
      </c>
      <c r="I17" s="52" t="str">
        <f>IF(A17&gt;jumlahBarang,"",INDEX(Table1[Disc 1],newestIdRow-offset+A17-1))</f>
        <v/>
      </c>
      <c r="J17" s="52" t="str">
        <f>IF(A17&gt;jumlahBarang,"",IF(INDEX(Table1[Disc 2],newestIdRow-offset+A17-1)="","",INDEX(Table1[Disc 2],newestIdRow-offset+A17-1)))</f>
        <v/>
      </c>
      <c r="K17" s="53" t="str">
        <f>IF(A17&gt;jumlahBarang,"",INDEX(Table1[Amount],newestIdRow-offset+A17-1))</f>
        <v/>
      </c>
      <c r="L17" s="36"/>
    </row>
    <row r="18" spans="1:12" s="10" customFormat="1" ht="14.1" customHeight="1" x14ac:dyDescent="0.25">
      <c r="A18" s="45">
        <v>8</v>
      </c>
      <c r="B18" s="46" t="str">
        <f>IF(A18&gt;jumlahBarang,"",INDEX(Table1[Qty],newestIdRow-offset+A18-1))</f>
        <v/>
      </c>
      <c r="C18" s="46" t="str">
        <f>IF(A18&gt;jumlahBarang,"",INDEX(Table1[Unit],newestIdRow-offset+A18-1))</f>
        <v/>
      </c>
      <c r="D18" s="47" t="str">
        <f>IF(A18&gt;jumlahBarang,"",IF(INDEX(Table1[C],newestIdRow-offset+A18-1)="","",INDEX(Table1[C],newestIdRow-offset+A18-1)))</f>
        <v/>
      </c>
      <c r="E18" s="48" t="str">
        <f>IF(A18&gt;jumlahBarang,"",INDEX(Table1[Item Description],newestIdRow-offset+A18-1))</f>
        <v/>
      </c>
      <c r="F18" s="49"/>
      <c r="G18" s="50"/>
      <c r="H18" s="51" t="str">
        <f>IF(A18&gt;jumlahBarang,"",INDEX(Table1[Unit Price],newestIdRow-offset+A18-1))</f>
        <v/>
      </c>
      <c r="I18" s="52" t="str">
        <f>IF(A18&gt;jumlahBarang,"",INDEX(Table1[Disc 1],newestIdRow-offset+A18-1))</f>
        <v/>
      </c>
      <c r="J18" s="52" t="str">
        <f>IF(A18&gt;jumlahBarang,"",IF(INDEX(Table1[Disc 2],newestIdRow-offset+A18-1)="","",INDEX(Table1[Disc 2],newestIdRow-offset+A18-1)))</f>
        <v/>
      </c>
      <c r="K18" s="53" t="str">
        <f>IF(A18&gt;jumlahBarang,"",INDEX(Table1[Amount],newestIdRow-offset+A18-1))</f>
        <v/>
      </c>
      <c r="L18" s="36"/>
    </row>
    <row r="19" spans="1:12" s="10" customFormat="1" ht="14.1" customHeight="1" x14ac:dyDescent="0.25">
      <c r="A19" s="45">
        <v>9</v>
      </c>
      <c r="B19" s="46" t="str">
        <f>IF(A19&gt;jumlahBarang,"",INDEX(Table1[Qty],newestIdRow-offset+A19-1))</f>
        <v/>
      </c>
      <c r="C19" s="46" t="str">
        <f>IF(A19&gt;jumlahBarang,"",INDEX(Table1[Unit],newestIdRow-offset+A19-1))</f>
        <v/>
      </c>
      <c r="D19" s="47" t="str">
        <f>IF(A19&gt;jumlahBarang,"",IF(INDEX(Table1[C],newestIdRow-offset+A19-1)="","",INDEX(Table1[C],newestIdRow-offset+A19-1)))</f>
        <v/>
      </c>
      <c r="E19" s="48" t="str">
        <f>IF(A19&gt;jumlahBarang,"",INDEX(Table1[Item Description],newestIdRow-offset+A19-1))</f>
        <v/>
      </c>
      <c r="F19" s="49"/>
      <c r="G19" s="50"/>
      <c r="H19" s="51" t="str">
        <f>IF(A19&gt;jumlahBarang,"",INDEX(Table1[Unit Price],newestIdRow-offset+A19-1))</f>
        <v/>
      </c>
      <c r="I19" s="52" t="str">
        <f>IF(A19&gt;jumlahBarang,"",INDEX(Table1[Disc 1],newestIdRow-offset+A19-1))</f>
        <v/>
      </c>
      <c r="J19" s="52" t="str">
        <f>IF(A19&gt;jumlahBarang,"",IF(INDEX(Table1[Disc 2],newestIdRow-offset+A19-1)="","",INDEX(Table1[Disc 2],newestIdRow-offset+A19-1)))</f>
        <v/>
      </c>
      <c r="K19" s="53" t="str">
        <f>IF(A19&gt;jumlahBarang,"",INDEX(Table1[Amount],newestIdRow-offset+A19-1))</f>
        <v/>
      </c>
      <c r="L19" s="36"/>
    </row>
    <row r="20" spans="1:12" s="10" customFormat="1" ht="14.1" customHeight="1" x14ac:dyDescent="0.25">
      <c r="A20" s="45">
        <v>10</v>
      </c>
      <c r="B20" s="46" t="str">
        <f>IF(A20&gt;jumlahBarang,"",INDEX(Table1[Qty],newestIdRow-offset+A20-1))</f>
        <v/>
      </c>
      <c r="C20" s="46" t="str">
        <f>IF(A20&gt;jumlahBarang,"",INDEX(Table1[Unit],newestIdRow-offset+A20-1))</f>
        <v/>
      </c>
      <c r="D20" s="47" t="str">
        <f>IF(A20&gt;jumlahBarang,"",IF(INDEX(Table1[C],newestIdRow-offset+A20-1)="","",INDEX(Table1[C],newestIdRow-offset+A20-1)))</f>
        <v/>
      </c>
      <c r="E20" s="48" t="str">
        <f>IF(A20&gt;jumlahBarang,"",INDEX(Table1[Item Description],newestIdRow-offset+A20-1))</f>
        <v/>
      </c>
      <c r="F20" s="49"/>
      <c r="G20" s="50"/>
      <c r="H20" s="51" t="str">
        <f>IF(A20&gt;jumlahBarang,"",INDEX(Table1[Unit Price],newestIdRow-offset+A20-1))</f>
        <v/>
      </c>
      <c r="I20" s="52" t="str">
        <f>IF(A20&gt;jumlahBarang,"",INDEX(Table1[Disc 1],newestIdRow-offset+A20-1))</f>
        <v/>
      </c>
      <c r="J20" s="52" t="str">
        <f>IF(A20&gt;jumlahBarang,"",IF(INDEX(Table1[Disc 2],newestIdRow-offset+A20-1)="","",INDEX(Table1[Disc 2],newestIdRow-offset+A20-1)))</f>
        <v/>
      </c>
      <c r="K20" s="53" t="str">
        <f>IF(A20&gt;jumlahBarang,"",INDEX(Table1[Amount],newestIdRow-offset+A20-1))</f>
        <v/>
      </c>
      <c r="L20" s="36"/>
    </row>
    <row r="21" spans="1:12" s="10" customFormat="1" ht="14.1" customHeight="1" x14ac:dyDescent="0.25">
      <c r="A21" s="45">
        <v>11</v>
      </c>
      <c r="B21" s="46" t="str">
        <f>IF(A21&gt;jumlahBarang,"",INDEX(Table1[Qty],newestIdRow-offset+A21-1))</f>
        <v/>
      </c>
      <c r="C21" s="46" t="str">
        <f>IF(A21&gt;jumlahBarang,"",INDEX(Table1[Unit],newestIdRow-offset+A21-1))</f>
        <v/>
      </c>
      <c r="D21" s="47" t="str">
        <f>IF(A21&gt;jumlahBarang,"",IF(INDEX(Table1[C],newestIdRow-offset+A21-1)="","",INDEX(Table1[C],newestIdRow-offset+A21-1)))</f>
        <v/>
      </c>
      <c r="E21" s="48" t="str">
        <f>IF(A21&gt;jumlahBarang,"",INDEX(Table1[Item Description],newestIdRow-offset+A21-1))</f>
        <v/>
      </c>
      <c r="F21" s="49"/>
      <c r="G21" s="50"/>
      <c r="H21" s="51" t="str">
        <f>IF(A21&gt;jumlahBarang,"",INDEX(Table1[Unit Price],newestIdRow-offset+A21-1))</f>
        <v/>
      </c>
      <c r="I21" s="52" t="str">
        <f>IF(A21&gt;jumlahBarang,"",INDEX(Table1[Disc 1],newestIdRow-offset+A21-1))</f>
        <v/>
      </c>
      <c r="J21" s="52" t="str">
        <f>IF(A21&gt;jumlahBarang,"",IF(INDEX(Table1[Disc 2],newestIdRow-offset+A21-1)="","",INDEX(Table1[Disc 2],newestIdRow-offset+A21-1)))</f>
        <v/>
      </c>
      <c r="K21" s="53" t="str">
        <f>IF(A21&gt;jumlahBarang,"",INDEX(Table1[Amount],newestIdRow-offset+A21-1))</f>
        <v/>
      </c>
      <c r="L21" s="36"/>
    </row>
    <row r="22" spans="1:12" s="10" customFormat="1" ht="14.1" customHeight="1" x14ac:dyDescent="0.25">
      <c r="A22" s="45">
        <v>12</v>
      </c>
      <c r="B22" s="46" t="str">
        <f>IF(A22&gt;jumlahBarang,"",INDEX(Table1[Qty],newestIdRow-offset+A22-1))</f>
        <v/>
      </c>
      <c r="C22" s="46" t="str">
        <f>IF(A22&gt;jumlahBarang,"",INDEX(Table1[Unit],newestIdRow-offset+A22-1))</f>
        <v/>
      </c>
      <c r="D22" s="47" t="str">
        <f>IF(A22&gt;jumlahBarang,"",IF(INDEX(Table1[C],newestIdRow-offset+A22-1)="","",INDEX(Table1[C],newestIdRow-offset+A22-1)))</f>
        <v/>
      </c>
      <c r="E22" s="48" t="str">
        <f>IF(A22&gt;jumlahBarang,"",INDEX(Table1[Item Description],newestIdRow-offset+A22-1))</f>
        <v/>
      </c>
      <c r="F22" s="49"/>
      <c r="G22" s="50"/>
      <c r="H22" s="51" t="str">
        <f>IF(A22&gt;jumlahBarang,"",INDEX(Table1[Unit Price],newestIdRow-offset+A22-1))</f>
        <v/>
      </c>
      <c r="I22" s="52" t="str">
        <f>IF(A22&gt;jumlahBarang,"",INDEX(Table1[Disc 1],newestIdRow-offset+A22-1))</f>
        <v/>
      </c>
      <c r="J22" s="52" t="str">
        <f>IF(A22&gt;jumlahBarang,"",IF(INDEX(Table1[Disc 2],newestIdRow-offset+A22-1)="","",INDEX(Table1[Disc 2],newestIdRow-offset+A22-1)))</f>
        <v/>
      </c>
      <c r="K22" s="53" t="str">
        <f>IF(A22&gt;jumlahBarang,"",INDEX(Table1[Amount],newestIdRow-offset+A22-1))</f>
        <v/>
      </c>
      <c r="L22" s="36"/>
    </row>
    <row r="23" spans="1:12" s="10" customFormat="1" ht="14.1" customHeight="1" x14ac:dyDescent="0.25">
      <c r="A23" s="45">
        <v>13</v>
      </c>
      <c r="B23" s="46" t="str">
        <f>IF(A23&gt;jumlahBarang,"",INDEX(Table1[Qty],newestIdRow-offset+A23-1))</f>
        <v/>
      </c>
      <c r="C23" s="46" t="str">
        <f>IF(A23&gt;jumlahBarang,"",INDEX(Table1[Unit],newestIdRow-offset+A23-1))</f>
        <v/>
      </c>
      <c r="D23" s="47" t="str">
        <f>IF(A23&gt;jumlahBarang,"",IF(INDEX(Table1[C],newestIdRow-offset+A23-1)="","",INDEX(Table1[C],newestIdRow-offset+A23-1)))</f>
        <v/>
      </c>
      <c r="E23" s="48" t="str">
        <f>IF(A23&gt;jumlahBarang,"",INDEX(Table1[Item Description],newestIdRow-offset+A23-1))</f>
        <v/>
      </c>
      <c r="F23" s="49"/>
      <c r="G23" s="50"/>
      <c r="H23" s="51" t="str">
        <f>IF(A23&gt;jumlahBarang,"",INDEX(Table1[Unit Price],newestIdRow-offset+A23-1))</f>
        <v/>
      </c>
      <c r="I23" s="52" t="str">
        <f>IF(A23&gt;jumlahBarang,"",INDEX(Table1[Disc 1],newestIdRow-offset+A23-1))</f>
        <v/>
      </c>
      <c r="J23" s="52" t="str">
        <f>IF(A23&gt;jumlahBarang,"",IF(INDEX(Table1[Disc 2],newestIdRow-offset+A23-1)="","",INDEX(Table1[Disc 2],newestIdRow-offset+A23-1)))</f>
        <v/>
      </c>
      <c r="K23" s="53" t="str">
        <f>IF(A23&gt;jumlahBarang,"",INDEX(Table1[Amount],newestIdRow-offset+A23-1))</f>
        <v/>
      </c>
      <c r="L23" s="36"/>
    </row>
    <row r="24" spans="1:12" s="10" customFormat="1" ht="14.1" customHeight="1" x14ac:dyDescent="0.25">
      <c r="A24" s="45">
        <v>14</v>
      </c>
      <c r="B24" s="46" t="str">
        <f>IF(A24&gt;jumlahBarang,"",INDEX(Table1[Qty],newestIdRow-offset+A24-1))</f>
        <v/>
      </c>
      <c r="C24" s="46" t="str">
        <f>IF(A24&gt;jumlahBarang,"",INDEX(Table1[Unit],newestIdRow-offset+A24-1))</f>
        <v/>
      </c>
      <c r="D24" s="47" t="str">
        <f>IF(A24&gt;jumlahBarang,"",IF(INDEX(Table1[C],newestIdRow-offset+A24-1)="","",INDEX(Table1[C],newestIdRow-offset+A24-1)))</f>
        <v/>
      </c>
      <c r="E24" s="48" t="str">
        <f>IF(A24&gt;jumlahBarang,"",INDEX(Table1[Item Description],newestIdRow-offset+A24-1))</f>
        <v/>
      </c>
      <c r="F24" s="49"/>
      <c r="G24" s="50"/>
      <c r="H24" s="51" t="str">
        <f>IF(A24&gt;jumlahBarang,"",INDEX(Table1[Unit Price],newestIdRow-offset+A24-1))</f>
        <v/>
      </c>
      <c r="I24" s="52" t="str">
        <f>IF(A24&gt;jumlahBarang,"",INDEX(Table1[Disc 1],newestIdRow-offset+A24-1))</f>
        <v/>
      </c>
      <c r="J24" s="52" t="str">
        <f>IF(A24&gt;jumlahBarang,"",IF(INDEX(Table1[Disc 2],newestIdRow-offset+A24-1)="","",INDEX(Table1[Disc 2],newestIdRow-offset+A24-1)))</f>
        <v/>
      </c>
      <c r="K24" s="53" t="str">
        <f>IF(A24&gt;jumlahBarang,"",INDEX(Table1[Amount],newestIdRow-offset+A24-1))</f>
        <v/>
      </c>
      <c r="L24" s="36"/>
    </row>
    <row r="25" spans="1:12" s="10" customFormat="1" ht="14.1" customHeight="1" x14ac:dyDescent="0.25">
      <c r="A25" s="45">
        <v>15</v>
      </c>
      <c r="B25" s="46" t="str">
        <f>IF(A25&gt;jumlahBarang,"",INDEX(Table1[Qty],newestIdRow-offset+A25-1))</f>
        <v/>
      </c>
      <c r="C25" s="46" t="str">
        <f>IF(A25&gt;jumlahBarang,"",INDEX(Table1[Unit],newestIdRow-offset+A25-1))</f>
        <v/>
      </c>
      <c r="D25" s="47" t="str">
        <f>IF(A25&gt;jumlahBarang,"",IF(INDEX(Table1[C],newestIdRow-offset+A25-1)="","",INDEX(Table1[C],newestIdRow-offset+A25-1)))</f>
        <v/>
      </c>
      <c r="E25" s="48" t="str">
        <f>IF(A25&gt;jumlahBarang,"",INDEX(Table1[Item Description],newestIdRow-offset+A25-1))</f>
        <v/>
      </c>
      <c r="F25" s="49"/>
      <c r="G25" s="50"/>
      <c r="H25" s="51" t="str">
        <f>IF(A25&gt;jumlahBarang,"",INDEX(Table1[Unit Price],newestIdRow-offset+A25-1))</f>
        <v/>
      </c>
      <c r="I25" s="52" t="str">
        <f>IF(A25&gt;jumlahBarang,"",INDEX(Table1[Disc 1],newestIdRow-offset+A25-1))</f>
        <v/>
      </c>
      <c r="J25" s="52" t="str">
        <f>IF(A25&gt;jumlahBarang,"",IF(INDEX(Table1[Disc 2],newestIdRow-offset+A25-1)="","",INDEX(Table1[Disc 2],newestIdRow-offset+A25-1)))</f>
        <v/>
      </c>
      <c r="K25" s="53" t="str">
        <f>IF(A25&gt;jumlahBarang,"",INDEX(Table1[Amount],newestIdRow-offset+A25-1))</f>
        <v/>
      </c>
      <c r="L25" s="36"/>
    </row>
    <row r="26" spans="1:12" s="10" customFormat="1" ht="14.1" customHeight="1" x14ac:dyDescent="0.25">
      <c r="A26" s="45">
        <v>16</v>
      </c>
      <c r="B26" s="46" t="str">
        <f>IF(A26&gt;jumlahBarang,"",INDEX(Table1[Qty],newestIdRow-offset+A26-1))</f>
        <v/>
      </c>
      <c r="C26" s="46" t="str">
        <f>IF(A26&gt;jumlahBarang,"",INDEX(Table1[Unit],newestIdRow-offset+A26-1))</f>
        <v/>
      </c>
      <c r="D26" s="47" t="str">
        <f>IF(A26&gt;jumlahBarang,"",IF(INDEX(Table1[C],newestIdRow-offset+A26-1)="","",INDEX(Table1[C],newestIdRow-offset+A26-1)))</f>
        <v/>
      </c>
      <c r="E26" s="48" t="str">
        <f>IF(A26&gt;jumlahBarang,"",INDEX(Table1[Item Description],newestIdRow-offset+A26-1))</f>
        <v/>
      </c>
      <c r="F26" s="49"/>
      <c r="G26" s="50"/>
      <c r="H26" s="51" t="str">
        <f>IF(A26&gt;jumlahBarang,"",INDEX(Table1[Unit Price],newestIdRow-offset+A26-1))</f>
        <v/>
      </c>
      <c r="I26" s="52" t="str">
        <f>IF(A26&gt;jumlahBarang,"",INDEX(Table1[Disc 1],newestIdRow-offset+A26-1))</f>
        <v/>
      </c>
      <c r="J26" s="52" t="str">
        <f>IF(A26&gt;jumlahBarang,"",IF(INDEX(Table1[Disc 2],newestIdRow-offset+A26-1)="","",INDEX(Table1[Disc 2],newestIdRow-offset+A26-1)))</f>
        <v/>
      </c>
      <c r="K26" s="53" t="str">
        <f>IF(A26&gt;jumlahBarang,"",INDEX(Table1[Amount],newestIdRow-offset+A26-1))</f>
        <v/>
      </c>
      <c r="L26" s="36"/>
    </row>
    <row r="27" spans="1:12" s="10" customFormat="1" ht="9.9499999999999993" customHeight="1" x14ac:dyDescent="0.25">
      <c r="A27" s="7"/>
      <c r="B27" s="54"/>
      <c r="C27" s="54"/>
      <c r="D27" s="55"/>
      <c r="E27" s="56"/>
      <c r="F27" s="57"/>
      <c r="G27" s="58"/>
      <c r="H27" s="59"/>
      <c r="I27" s="60"/>
      <c r="J27" s="60"/>
      <c r="K27" s="61"/>
      <c r="L27" s="36"/>
    </row>
    <row r="28" spans="1:12" s="10" customFormat="1" ht="5.0999999999999996" customHeight="1" x14ac:dyDescent="0.25">
      <c r="A28" s="7"/>
      <c r="B28" s="62"/>
      <c r="C28" s="62"/>
      <c r="D28" s="63"/>
      <c r="E28" s="64"/>
      <c r="F28" s="64"/>
      <c r="G28" s="64"/>
      <c r="H28" s="64"/>
      <c r="I28" s="65"/>
      <c r="J28" s="304"/>
      <c r="K28" s="304"/>
    </row>
    <row r="29" spans="1:12" s="10" customFormat="1" ht="16.5" customHeight="1" x14ac:dyDescent="0.3">
      <c r="A29" s="7"/>
      <c r="B29" s="66"/>
      <c r="C29" s="66"/>
      <c r="D29" s="25"/>
      <c r="I29" s="67" t="s">
        <v>21</v>
      </c>
      <c r="J29" s="301">
        <f>INDEX(pajak[Sub Total],MATCH(newestIdRow,pajak[//],0))</f>
        <v>1852200</v>
      </c>
      <c r="K29" s="302"/>
      <c r="L29" s="36"/>
    </row>
    <row r="30" spans="1:12" s="10" customFormat="1" ht="5.0999999999999996" customHeight="1" x14ac:dyDescent="0.3">
      <c r="A30" s="7"/>
      <c r="B30" s="66"/>
      <c r="C30" s="66"/>
      <c r="D30" s="25"/>
      <c r="I30" s="68"/>
      <c r="J30" s="303"/>
      <c r="K30" s="303"/>
    </row>
    <row r="31" spans="1:12" s="10" customFormat="1" ht="16.5" customHeight="1" x14ac:dyDescent="0.3">
      <c r="A31" s="7"/>
      <c r="B31" s="66"/>
      <c r="C31" s="66"/>
      <c r="D31" s="25"/>
      <c r="I31" s="67" t="s">
        <v>22</v>
      </c>
      <c r="J31" s="69"/>
      <c r="K31" s="70">
        <f>J29*J31</f>
        <v>0</v>
      </c>
      <c r="L31" s="71"/>
    </row>
    <row r="32" spans="1:12" s="10" customFormat="1" ht="5.0999999999999996" customHeight="1" x14ac:dyDescent="0.3">
      <c r="A32" s="7"/>
      <c r="B32" s="66"/>
      <c r="C32" s="66"/>
      <c r="D32" s="25"/>
      <c r="I32" s="68"/>
      <c r="J32" s="304"/>
      <c r="K32" s="304"/>
    </row>
    <row r="33" spans="1:12" s="10" customFormat="1" ht="16.5" customHeight="1" x14ac:dyDescent="0.3">
      <c r="A33" s="7"/>
      <c r="B33" s="72" t="s">
        <v>23</v>
      </c>
      <c r="C33" s="72"/>
      <c r="D33" s="25"/>
      <c r="E33" s="25" t="s">
        <v>24</v>
      </c>
      <c r="I33" s="67" t="s">
        <v>25</v>
      </c>
      <c r="J33" s="301">
        <f>INDEX(pajak[PPN 11%],MATCH(newestIdRow,pajak[//],0))</f>
        <v>183551.35135135133</v>
      </c>
      <c r="K33" s="302"/>
      <c r="L33" s="73"/>
    </row>
    <row r="34" spans="1:12" s="10" customFormat="1" ht="5.0999999999999996" customHeight="1" x14ac:dyDescent="0.3">
      <c r="A34" s="7"/>
      <c r="B34" s="66"/>
      <c r="C34" s="66"/>
      <c r="D34" s="25"/>
      <c r="I34" s="68"/>
      <c r="J34" s="304"/>
      <c r="K34" s="304"/>
    </row>
    <row r="35" spans="1:12" s="10" customFormat="1" ht="16.5" customHeight="1" x14ac:dyDescent="0.3">
      <c r="A35" s="7"/>
      <c r="B35" s="74"/>
      <c r="C35" s="75"/>
      <c r="D35" s="25"/>
      <c r="E35" s="25"/>
      <c r="I35" s="67" t="s">
        <v>26</v>
      </c>
      <c r="J35" s="76"/>
      <c r="K35" s="77">
        <f>INDEX(pajak[Total Invoice],MATCH(newestIdRow,pajak[//],0))</f>
        <v>1852200</v>
      </c>
      <c r="L35" s="73"/>
    </row>
    <row r="36" spans="1:12" s="10" customFormat="1" ht="7.5" customHeight="1" x14ac:dyDescent="0.25">
      <c r="A36" s="78"/>
      <c r="B36" s="64"/>
      <c r="C36" s="64"/>
      <c r="D36" s="63"/>
      <c r="E36" s="79"/>
      <c r="F36" s="62"/>
      <c r="I36" s="80"/>
      <c r="J36" s="79"/>
      <c r="K36" s="62"/>
      <c r="L36" s="64"/>
    </row>
    <row r="37" spans="1:12" s="10" customFormat="1" ht="13.5" customHeight="1" x14ac:dyDescent="0.25">
      <c r="A37" s="7"/>
      <c r="B37" s="81" t="s">
        <v>27</v>
      </c>
      <c r="C37" s="64"/>
      <c r="D37" s="63"/>
      <c r="H37" s="283"/>
      <c r="I37" s="284" t="s">
        <v>12</v>
      </c>
      <c r="J37" s="299" t="str">
        <f>INDEX(pajak[pembuat nota],MATCH(newestIdRow,pajak[//],0))</f>
        <v>NOVI / CONDRO</v>
      </c>
      <c r="K37" s="300"/>
    </row>
    <row r="38" spans="1:12" s="10" customFormat="1" ht="13.5" customHeight="1" x14ac:dyDescent="0.25">
      <c r="A38" s="78"/>
      <c r="B38" s="83"/>
      <c r="D38" s="49"/>
      <c r="H38" s="283"/>
      <c r="I38" s="285" t="s">
        <v>13</v>
      </c>
      <c r="J38" s="299" t="str">
        <f>INDEX(pajak[edited],MATCH(newestIdRow,pajak[//],0))</f>
        <v/>
      </c>
      <c r="K38" s="300"/>
      <c r="L38" s="64"/>
    </row>
    <row r="39" spans="1:12" s="10" customFormat="1" ht="7.5" customHeight="1" x14ac:dyDescent="0.25">
      <c r="A39" s="78"/>
      <c r="B39" s="83"/>
      <c r="D39" s="49"/>
      <c r="H39" s="82"/>
      <c r="I39" s="84"/>
      <c r="J39" s="85"/>
      <c r="K39" s="85"/>
      <c r="L39" s="64"/>
    </row>
    <row r="40" spans="1:12" s="4" customFormat="1" ht="7.5" customHeight="1" x14ac:dyDescent="0.25">
      <c r="A40" s="119"/>
      <c r="B40" s="120"/>
      <c r="C40" s="120"/>
      <c r="D40" s="121"/>
      <c r="E40" s="120"/>
      <c r="F40" s="120"/>
      <c r="G40" s="120"/>
      <c r="H40" s="120"/>
      <c r="I40" s="122"/>
      <c r="J40" s="122"/>
      <c r="K40" s="120"/>
      <c r="L40" s="107"/>
    </row>
    <row r="41" spans="1:12" s="10" customFormat="1" ht="16.5" customHeight="1" x14ac:dyDescent="0.3">
      <c r="A41" s="123"/>
      <c r="B41" s="124" t="s">
        <v>1</v>
      </c>
      <c r="C41" s="125"/>
      <c r="D41" s="126" t="str">
        <f>D3</f>
        <v>AM</v>
      </c>
      <c r="E41" s="127">
        <f>E3</f>
        <v>23010041</v>
      </c>
      <c r="F41" s="189"/>
      <c r="G41" s="190" t="s">
        <v>16</v>
      </c>
      <c r="H41" s="318" t="str">
        <f>H3</f>
        <v>LILY JULIAWATI</v>
      </c>
      <c r="I41" s="318"/>
      <c r="J41" s="318"/>
      <c r="K41" s="319"/>
      <c r="L41" s="109"/>
    </row>
    <row r="42" spans="1:12" s="10" customFormat="1" ht="7.5" customHeight="1" x14ac:dyDescent="0.3">
      <c r="A42" s="123"/>
      <c r="B42" s="129"/>
      <c r="C42" s="130"/>
      <c r="D42" s="131"/>
      <c r="E42" s="132"/>
      <c r="F42" s="322" t="s">
        <v>18</v>
      </c>
      <c r="G42" s="191"/>
      <c r="H42" s="320"/>
      <c r="I42" s="320"/>
      <c r="J42" s="320"/>
      <c r="K42" s="321"/>
      <c r="L42" s="109"/>
    </row>
    <row r="43" spans="1:12" s="10" customFormat="1" ht="16.5" customHeight="1" x14ac:dyDescent="0.3">
      <c r="A43" s="123"/>
      <c r="B43" s="124" t="s">
        <v>2</v>
      </c>
      <c r="C43" s="125"/>
      <c r="D43" s="323">
        <f>D5</f>
        <v>44957</v>
      </c>
      <c r="E43" s="324"/>
      <c r="F43" s="322"/>
      <c r="G43" s="192"/>
      <c r="H43" s="325" t="str">
        <f>H5</f>
        <v>(REJO AGUNG)</v>
      </c>
      <c r="I43" s="325"/>
      <c r="J43" s="325"/>
      <c r="K43" s="326"/>
      <c r="L43" s="110"/>
    </row>
    <row r="44" spans="1:12" s="10" customFormat="1" ht="7.5" customHeight="1" x14ac:dyDescent="0.3">
      <c r="A44" s="123"/>
      <c r="B44" s="129"/>
      <c r="C44" s="130"/>
      <c r="D44" s="131"/>
      <c r="E44" s="132"/>
      <c r="F44" s="322"/>
      <c r="G44" s="192"/>
      <c r="H44" s="327" t="str">
        <f>H6</f>
        <v>JOMBANG</v>
      </c>
      <c r="I44" s="327"/>
      <c r="J44" s="327"/>
      <c r="K44" s="328"/>
      <c r="L44" s="111"/>
    </row>
    <row r="45" spans="1:12" s="10" customFormat="1" ht="16.5" customHeight="1" x14ac:dyDescent="0.4">
      <c r="A45" s="123"/>
      <c r="B45" s="124" t="s">
        <v>3</v>
      </c>
      <c r="C45" s="125"/>
      <c r="D45" s="133" t="str">
        <f>D7</f>
        <v>G 0793</v>
      </c>
      <c r="E45" s="127"/>
      <c r="F45" s="193"/>
      <c r="G45" s="194"/>
      <c r="H45" s="329"/>
      <c r="I45" s="329"/>
      <c r="J45" s="329"/>
      <c r="K45" s="330"/>
      <c r="L45" s="111"/>
    </row>
    <row r="46" spans="1:12" s="10" customFormat="1" ht="7.5" customHeight="1" x14ac:dyDescent="0.45">
      <c r="A46" s="123"/>
      <c r="B46" s="134"/>
      <c r="C46" s="135"/>
      <c r="D46" s="136"/>
      <c r="E46" s="128"/>
      <c r="F46" s="137"/>
      <c r="G46" s="128"/>
      <c r="H46" s="128"/>
      <c r="I46" s="138"/>
      <c r="J46" s="138"/>
      <c r="K46" s="128"/>
      <c r="L46" s="108"/>
    </row>
    <row r="47" spans="1:12" s="10" customFormat="1" ht="14.25" thickBot="1" x14ac:dyDescent="0.3">
      <c r="A47" s="123"/>
      <c r="B47" s="139" t="s">
        <v>5</v>
      </c>
      <c r="C47" s="139" t="s">
        <v>6</v>
      </c>
      <c r="D47" s="140" t="s">
        <v>7</v>
      </c>
      <c r="E47" s="141"/>
      <c r="F47" s="142" t="s">
        <v>8</v>
      </c>
      <c r="G47" s="143"/>
      <c r="H47" s="139" t="s">
        <v>9</v>
      </c>
      <c r="I47" s="144" t="s">
        <v>10</v>
      </c>
      <c r="J47" s="144" t="s">
        <v>11</v>
      </c>
      <c r="K47" s="145" t="s">
        <v>20</v>
      </c>
      <c r="L47" s="112"/>
    </row>
    <row r="48" spans="1:12" s="10" customFormat="1" ht="9.9499999999999993" customHeight="1" thickTop="1" x14ac:dyDescent="0.25">
      <c r="A48" s="123"/>
      <c r="B48" s="146"/>
      <c r="C48" s="147"/>
      <c r="D48" s="148"/>
      <c r="E48" s="149"/>
      <c r="F48" s="150"/>
      <c r="G48" s="151"/>
      <c r="H48" s="146"/>
      <c r="I48" s="152"/>
      <c r="J48" s="152"/>
      <c r="K48" s="153"/>
      <c r="L48" s="112"/>
    </row>
    <row r="49" spans="1:12" s="10" customFormat="1" ht="14.1" customHeight="1" x14ac:dyDescent="0.25">
      <c r="A49" s="154">
        <v>1</v>
      </c>
      <c r="B49" s="155">
        <f>B11</f>
        <v>24</v>
      </c>
      <c r="C49" s="156" t="str">
        <f>C11</f>
        <v>LSN</v>
      </c>
      <c r="D49" s="157">
        <f>D11</f>
        <v>1</v>
      </c>
      <c r="E49" s="118" t="str">
        <f>E11</f>
        <v>JANGKA (MATH SET) JOYKO MS-25</v>
      </c>
      <c r="F49" s="158"/>
      <c r="G49" s="159"/>
      <c r="H49" s="160">
        <f>H11</f>
        <v>88200</v>
      </c>
      <c r="I49" s="161">
        <f>I11</f>
        <v>0.125</v>
      </c>
      <c r="J49" s="161" t="str">
        <f>J11</f>
        <v/>
      </c>
      <c r="K49" s="162">
        <f>K11</f>
        <v>1852200</v>
      </c>
      <c r="L49" s="112"/>
    </row>
    <row r="50" spans="1:12" s="10" customFormat="1" ht="14.1" customHeight="1" x14ac:dyDescent="0.25">
      <c r="A50" s="154">
        <v>2</v>
      </c>
      <c r="B50" s="155" t="str">
        <f t="shared" ref="B50:E50" si="0">B12</f>
        <v/>
      </c>
      <c r="C50" s="156" t="str">
        <f t="shared" si="0"/>
        <v/>
      </c>
      <c r="D50" s="157" t="str">
        <f t="shared" si="0"/>
        <v/>
      </c>
      <c r="E50" s="118" t="str">
        <f t="shared" si="0"/>
        <v/>
      </c>
      <c r="F50" s="158"/>
      <c r="G50" s="159"/>
      <c r="H50" s="160" t="str">
        <f t="shared" ref="H50:K50" si="1">H12</f>
        <v/>
      </c>
      <c r="I50" s="161" t="str">
        <f t="shared" si="1"/>
        <v/>
      </c>
      <c r="J50" s="161" t="str">
        <f t="shared" si="1"/>
        <v/>
      </c>
      <c r="K50" s="162" t="str">
        <f t="shared" si="1"/>
        <v/>
      </c>
      <c r="L50" s="112"/>
    </row>
    <row r="51" spans="1:12" s="10" customFormat="1" ht="14.1" customHeight="1" x14ac:dyDescent="0.25">
      <c r="A51" s="154">
        <v>3</v>
      </c>
      <c r="B51" s="155" t="str">
        <f t="shared" ref="B51:E51" si="2">B13</f>
        <v/>
      </c>
      <c r="C51" s="156" t="str">
        <f t="shared" si="2"/>
        <v/>
      </c>
      <c r="D51" s="157" t="str">
        <f t="shared" si="2"/>
        <v/>
      </c>
      <c r="E51" s="118" t="str">
        <f t="shared" si="2"/>
        <v/>
      </c>
      <c r="F51" s="158"/>
      <c r="G51" s="159"/>
      <c r="H51" s="160" t="str">
        <f t="shared" ref="H51:K51" si="3">H13</f>
        <v/>
      </c>
      <c r="I51" s="161" t="str">
        <f t="shared" si="3"/>
        <v/>
      </c>
      <c r="J51" s="161" t="str">
        <f t="shared" si="3"/>
        <v/>
      </c>
      <c r="K51" s="162" t="str">
        <f t="shared" si="3"/>
        <v/>
      </c>
      <c r="L51" s="112"/>
    </row>
    <row r="52" spans="1:12" s="10" customFormat="1" ht="14.1" customHeight="1" x14ac:dyDescent="0.25">
      <c r="A52" s="154">
        <v>4</v>
      </c>
      <c r="B52" s="155" t="str">
        <f t="shared" ref="B52:E52" si="4">B14</f>
        <v/>
      </c>
      <c r="C52" s="156" t="str">
        <f t="shared" si="4"/>
        <v/>
      </c>
      <c r="D52" s="157" t="str">
        <f t="shared" si="4"/>
        <v/>
      </c>
      <c r="E52" s="118" t="str">
        <f t="shared" si="4"/>
        <v/>
      </c>
      <c r="F52" s="158"/>
      <c r="G52" s="159"/>
      <c r="H52" s="160" t="str">
        <f t="shared" ref="H52:K52" si="5">H14</f>
        <v/>
      </c>
      <c r="I52" s="161" t="str">
        <f t="shared" si="5"/>
        <v/>
      </c>
      <c r="J52" s="161" t="str">
        <f t="shared" si="5"/>
        <v/>
      </c>
      <c r="K52" s="162" t="str">
        <f t="shared" si="5"/>
        <v/>
      </c>
      <c r="L52" s="112"/>
    </row>
    <row r="53" spans="1:12" s="10" customFormat="1" ht="14.1" customHeight="1" x14ac:dyDescent="0.25">
      <c r="A53" s="154">
        <v>5</v>
      </c>
      <c r="B53" s="155" t="str">
        <f t="shared" ref="B53:E53" si="6">B15</f>
        <v/>
      </c>
      <c r="C53" s="156" t="str">
        <f t="shared" si="6"/>
        <v/>
      </c>
      <c r="D53" s="157" t="str">
        <f t="shared" si="6"/>
        <v/>
      </c>
      <c r="E53" s="118" t="str">
        <f t="shared" si="6"/>
        <v/>
      </c>
      <c r="F53" s="158"/>
      <c r="G53" s="159"/>
      <c r="H53" s="160" t="str">
        <f t="shared" ref="H53:K53" si="7">H15</f>
        <v/>
      </c>
      <c r="I53" s="161" t="str">
        <f t="shared" si="7"/>
        <v/>
      </c>
      <c r="J53" s="161" t="str">
        <f t="shared" si="7"/>
        <v/>
      </c>
      <c r="K53" s="162" t="str">
        <f t="shared" si="7"/>
        <v/>
      </c>
      <c r="L53" s="112"/>
    </row>
    <row r="54" spans="1:12" s="10" customFormat="1" ht="14.1" customHeight="1" x14ac:dyDescent="0.25">
      <c r="A54" s="154">
        <v>6</v>
      </c>
      <c r="B54" s="155" t="str">
        <f t="shared" ref="B54:E54" si="8">B16</f>
        <v/>
      </c>
      <c r="C54" s="156" t="str">
        <f t="shared" si="8"/>
        <v/>
      </c>
      <c r="D54" s="157" t="str">
        <f t="shared" si="8"/>
        <v/>
      </c>
      <c r="E54" s="118" t="str">
        <f t="shared" si="8"/>
        <v/>
      </c>
      <c r="F54" s="158"/>
      <c r="G54" s="159"/>
      <c r="H54" s="160" t="str">
        <f t="shared" ref="H54:K54" si="9">H16</f>
        <v/>
      </c>
      <c r="I54" s="161" t="str">
        <f t="shared" si="9"/>
        <v/>
      </c>
      <c r="J54" s="161" t="str">
        <f t="shared" si="9"/>
        <v/>
      </c>
      <c r="K54" s="162" t="str">
        <f t="shared" si="9"/>
        <v/>
      </c>
      <c r="L54" s="112"/>
    </row>
    <row r="55" spans="1:12" s="10" customFormat="1" ht="14.1" customHeight="1" x14ac:dyDescent="0.25">
      <c r="A55" s="154">
        <v>7</v>
      </c>
      <c r="B55" s="155" t="str">
        <f t="shared" ref="B55:E55" si="10">B17</f>
        <v/>
      </c>
      <c r="C55" s="156" t="str">
        <f t="shared" si="10"/>
        <v/>
      </c>
      <c r="D55" s="157" t="str">
        <f t="shared" si="10"/>
        <v/>
      </c>
      <c r="E55" s="118" t="str">
        <f t="shared" si="10"/>
        <v/>
      </c>
      <c r="F55" s="158"/>
      <c r="G55" s="159"/>
      <c r="H55" s="160" t="str">
        <f t="shared" ref="H55:K55" si="11">H17</f>
        <v/>
      </c>
      <c r="I55" s="161" t="str">
        <f t="shared" si="11"/>
        <v/>
      </c>
      <c r="J55" s="161" t="str">
        <f t="shared" si="11"/>
        <v/>
      </c>
      <c r="K55" s="162" t="str">
        <f t="shared" si="11"/>
        <v/>
      </c>
      <c r="L55" s="112"/>
    </row>
    <row r="56" spans="1:12" s="10" customFormat="1" ht="14.1" customHeight="1" x14ac:dyDescent="0.25">
      <c r="A56" s="154">
        <v>8</v>
      </c>
      <c r="B56" s="155" t="str">
        <f t="shared" ref="B56:E56" si="12">B18</f>
        <v/>
      </c>
      <c r="C56" s="156" t="str">
        <f t="shared" si="12"/>
        <v/>
      </c>
      <c r="D56" s="157" t="str">
        <f t="shared" si="12"/>
        <v/>
      </c>
      <c r="E56" s="118" t="str">
        <f t="shared" si="12"/>
        <v/>
      </c>
      <c r="F56" s="158"/>
      <c r="G56" s="159"/>
      <c r="H56" s="160" t="str">
        <f t="shared" ref="H56:K56" si="13">H18</f>
        <v/>
      </c>
      <c r="I56" s="161" t="str">
        <f t="shared" si="13"/>
        <v/>
      </c>
      <c r="J56" s="161" t="str">
        <f t="shared" si="13"/>
        <v/>
      </c>
      <c r="K56" s="162" t="str">
        <f t="shared" si="13"/>
        <v/>
      </c>
      <c r="L56" s="112"/>
    </row>
    <row r="57" spans="1:12" s="10" customFormat="1" ht="14.1" customHeight="1" x14ac:dyDescent="0.25">
      <c r="A57" s="154">
        <v>9</v>
      </c>
      <c r="B57" s="155" t="str">
        <f t="shared" ref="B57:E57" si="14">B19</f>
        <v/>
      </c>
      <c r="C57" s="156" t="str">
        <f t="shared" si="14"/>
        <v/>
      </c>
      <c r="D57" s="157" t="str">
        <f t="shared" si="14"/>
        <v/>
      </c>
      <c r="E57" s="118" t="str">
        <f t="shared" si="14"/>
        <v/>
      </c>
      <c r="F57" s="158"/>
      <c r="G57" s="159"/>
      <c r="H57" s="160" t="str">
        <f t="shared" ref="H57:K57" si="15">H19</f>
        <v/>
      </c>
      <c r="I57" s="161" t="str">
        <f t="shared" si="15"/>
        <v/>
      </c>
      <c r="J57" s="161" t="str">
        <f t="shared" si="15"/>
        <v/>
      </c>
      <c r="K57" s="162" t="str">
        <f t="shared" si="15"/>
        <v/>
      </c>
      <c r="L57" s="112"/>
    </row>
    <row r="58" spans="1:12" s="10" customFormat="1" ht="14.1" customHeight="1" x14ac:dyDescent="0.25">
      <c r="A58" s="154">
        <v>10</v>
      </c>
      <c r="B58" s="155" t="str">
        <f t="shared" ref="B58:E58" si="16">B20</f>
        <v/>
      </c>
      <c r="C58" s="156" t="str">
        <f t="shared" si="16"/>
        <v/>
      </c>
      <c r="D58" s="157" t="str">
        <f t="shared" si="16"/>
        <v/>
      </c>
      <c r="E58" s="118" t="str">
        <f t="shared" si="16"/>
        <v/>
      </c>
      <c r="F58" s="158"/>
      <c r="G58" s="159"/>
      <c r="H58" s="160" t="str">
        <f t="shared" ref="H58:K58" si="17">H20</f>
        <v/>
      </c>
      <c r="I58" s="161" t="str">
        <f t="shared" si="17"/>
        <v/>
      </c>
      <c r="J58" s="161" t="str">
        <f t="shared" si="17"/>
        <v/>
      </c>
      <c r="K58" s="162" t="str">
        <f t="shared" si="17"/>
        <v/>
      </c>
      <c r="L58" s="112"/>
    </row>
    <row r="59" spans="1:12" s="10" customFormat="1" ht="14.1" customHeight="1" x14ac:dyDescent="0.25">
      <c r="A59" s="154">
        <v>11</v>
      </c>
      <c r="B59" s="155" t="str">
        <f t="shared" ref="B59:E59" si="18">B21</f>
        <v/>
      </c>
      <c r="C59" s="156" t="str">
        <f t="shared" si="18"/>
        <v/>
      </c>
      <c r="D59" s="157" t="str">
        <f t="shared" si="18"/>
        <v/>
      </c>
      <c r="E59" s="118" t="str">
        <f t="shared" si="18"/>
        <v/>
      </c>
      <c r="F59" s="158"/>
      <c r="G59" s="159"/>
      <c r="H59" s="160" t="str">
        <f t="shared" ref="H59:K59" si="19">H21</f>
        <v/>
      </c>
      <c r="I59" s="161" t="str">
        <f t="shared" si="19"/>
        <v/>
      </c>
      <c r="J59" s="161" t="str">
        <f t="shared" si="19"/>
        <v/>
      </c>
      <c r="K59" s="162" t="str">
        <f t="shared" si="19"/>
        <v/>
      </c>
      <c r="L59" s="112"/>
    </row>
    <row r="60" spans="1:12" s="10" customFormat="1" ht="14.1" customHeight="1" x14ac:dyDescent="0.25">
      <c r="A60" s="154">
        <v>12</v>
      </c>
      <c r="B60" s="155" t="str">
        <f t="shared" ref="B60:E60" si="20">B22</f>
        <v/>
      </c>
      <c r="C60" s="156" t="str">
        <f t="shared" si="20"/>
        <v/>
      </c>
      <c r="D60" s="157" t="str">
        <f t="shared" si="20"/>
        <v/>
      </c>
      <c r="E60" s="118" t="str">
        <f t="shared" si="20"/>
        <v/>
      </c>
      <c r="F60" s="158"/>
      <c r="G60" s="159"/>
      <c r="H60" s="160" t="str">
        <f t="shared" ref="H60:K60" si="21">H22</f>
        <v/>
      </c>
      <c r="I60" s="161" t="str">
        <f t="shared" si="21"/>
        <v/>
      </c>
      <c r="J60" s="161" t="str">
        <f t="shared" si="21"/>
        <v/>
      </c>
      <c r="K60" s="162" t="str">
        <f t="shared" si="21"/>
        <v/>
      </c>
      <c r="L60" s="112"/>
    </row>
    <row r="61" spans="1:12" s="10" customFormat="1" ht="14.1" customHeight="1" x14ac:dyDescent="0.25">
      <c r="A61" s="154">
        <v>13</v>
      </c>
      <c r="B61" s="155" t="str">
        <f t="shared" ref="B61:E61" si="22">B23</f>
        <v/>
      </c>
      <c r="C61" s="156" t="str">
        <f t="shared" si="22"/>
        <v/>
      </c>
      <c r="D61" s="157" t="str">
        <f t="shared" si="22"/>
        <v/>
      </c>
      <c r="E61" s="118" t="str">
        <f t="shared" si="22"/>
        <v/>
      </c>
      <c r="F61" s="158"/>
      <c r="G61" s="159"/>
      <c r="H61" s="160" t="str">
        <f t="shared" ref="H61:K61" si="23">H23</f>
        <v/>
      </c>
      <c r="I61" s="161" t="str">
        <f t="shared" si="23"/>
        <v/>
      </c>
      <c r="J61" s="161" t="str">
        <f t="shared" si="23"/>
        <v/>
      </c>
      <c r="K61" s="162" t="str">
        <f t="shared" si="23"/>
        <v/>
      </c>
      <c r="L61" s="112"/>
    </row>
    <row r="62" spans="1:12" s="10" customFormat="1" ht="14.1" customHeight="1" x14ac:dyDescent="0.25">
      <c r="A62" s="154">
        <v>14</v>
      </c>
      <c r="B62" s="155" t="str">
        <f t="shared" ref="B62:E62" si="24">B24</f>
        <v/>
      </c>
      <c r="C62" s="156" t="str">
        <f t="shared" si="24"/>
        <v/>
      </c>
      <c r="D62" s="157" t="str">
        <f t="shared" si="24"/>
        <v/>
      </c>
      <c r="E62" s="118" t="str">
        <f t="shared" si="24"/>
        <v/>
      </c>
      <c r="F62" s="158"/>
      <c r="G62" s="159"/>
      <c r="H62" s="160" t="str">
        <f t="shared" ref="H62:K62" si="25">H24</f>
        <v/>
      </c>
      <c r="I62" s="161" t="str">
        <f t="shared" si="25"/>
        <v/>
      </c>
      <c r="J62" s="161" t="str">
        <f t="shared" si="25"/>
        <v/>
      </c>
      <c r="K62" s="162" t="str">
        <f t="shared" si="25"/>
        <v/>
      </c>
      <c r="L62" s="112"/>
    </row>
    <row r="63" spans="1:12" s="10" customFormat="1" ht="14.1" customHeight="1" x14ac:dyDescent="0.25">
      <c r="A63" s="154">
        <v>15</v>
      </c>
      <c r="B63" s="155" t="str">
        <f t="shared" ref="B63:E63" si="26">B25</f>
        <v/>
      </c>
      <c r="C63" s="156" t="str">
        <f t="shared" si="26"/>
        <v/>
      </c>
      <c r="D63" s="157" t="str">
        <f t="shared" si="26"/>
        <v/>
      </c>
      <c r="E63" s="118" t="str">
        <f t="shared" si="26"/>
        <v/>
      </c>
      <c r="F63" s="158"/>
      <c r="G63" s="159"/>
      <c r="H63" s="160" t="str">
        <f t="shared" ref="H63:K63" si="27">H25</f>
        <v/>
      </c>
      <c r="I63" s="161" t="str">
        <f t="shared" si="27"/>
        <v/>
      </c>
      <c r="J63" s="161" t="str">
        <f t="shared" si="27"/>
        <v/>
      </c>
      <c r="K63" s="162" t="str">
        <f t="shared" si="27"/>
        <v/>
      </c>
      <c r="L63" s="112"/>
    </row>
    <row r="64" spans="1:12" s="10" customFormat="1" ht="14.1" customHeight="1" x14ac:dyDescent="0.25">
      <c r="A64" s="154">
        <v>16</v>
      </c>
      <c r="B64" s="155" t="str">
        <f t="shared" ref="B64:E64" si="28">B26</f>
        <v/>
      </c>
      <c r="C64" s="156" t="str">
        <f t="shared" si="28"/>
        <v/>
      </c>
      <c r="D64" s="157" t="str">
        <f t="shared" si="28"/>
        <v/>
      </c>
      <c r="E64" s="118" t="str">
        <f t="shared" si="28"/>
        <v/>
      </c>
      <c r="F64" s="158"/>
      <c r="G64" s="159"/>
      <c r="H64" s="160" t="str">
        <f t="shared" ref="H64:K64" si="29">H26</f>
        <v/>
      </c>
      <c r="I64" s="161" t="str">
        <f t="shared" si="29"/>
        <v/>
      </c>
      <c r="J64" s="161" t="str">
        <f t="shared" si="29"/>
        <v/>
      </c>
      <c r="K64" s="162" t="str">
        <f t="shared" si="29"/>
        <v/>
      </c>
      <c r="L64" s="112"/>
    </row>
    <row r="65" spans="1:12" s="10" customFormat="1" ht="9.9499999999999993" customHeight="1" x14ac:dyDescent="0.25">
      <c r="A65" s="123"/>
      <c r="B65" s="163"/>
      <c r="C65" s="163"/>
      <c r="D65" s="164"/>
      <c r="E65" s="165"/>
      <c r="F65" s="166"/>
      <c r="G65" s="167"/>
      <c r="H65" s="168"/>
      <c r="I65" s="169"/>
      <c r="J65" s="169"/>
      <c r="K65" s="170"/>
      <c r="L65" s="112"/>
    </row>
    <row r="66" spans="1:12" s="10" customFormat="1" ht="5.0999999999999996" customHeight="1" x14ac:dyDescent="0.25">
      <c r="A66" s="123"/>
      <c r="B66" s="171"/>
      <c r="C66" s="171"/>
      <c r="D66" s="172"/>
      <c r="E66" s="113"/>
      <c r="F66" s="113"/>
      <c r="G66" s="113"/>
      <c r="H66" s="113"/>
      <c r="I66" s="173"/>
      <c r="J66" s="331"/>
      <c r="K66" s="331"/>
      <c r="L66" s="108"/>
    </row>
    <row r="67" spans="1:12" s="10" customFormat="1" ht="16.5" customHeight="1" x14ac:dyDescent="0.3">
      <c r="A67" s="123"/>
      <c r="B67" s="174"/>
      <c r="C67" s="174"/>
      <c r="D67" s="136"/>
      <c r="E67" s="128"/>
      <c r="F67" s="128"/>
      <c r="G67" s="128"/>
      <c r="H67" s="128"/>
      <c r="I67" s="175" t="s">
        <v>21</v>
      </c>
      <c r="J67" s="332">
        <f>J29</f>
        <v>1852200</v>
      </c>
      <c r="K67" s="333"/>
      <c r="L67" s="112"/>
    </row>
    <row r="68" spans="1:12" s="10" customFormat="1" ht="5.0999999999999996" customHeight="1" x14ac:dyDescent="0.3">
      <c r="A68" s="123"/>
      <c r="B68" s="174"/>
      <c r="C68" s="174"/>
      <c r="D68" s="136"/>
      <c r="E68" s="128"/>
      <c r="F68" s="128"/>
      <c r="G68" s="128"/>
      <c r="H68" s="128"/>
      <c r="I68" s="176"/>
      <c r="J68" s="334"/>
      <c r="K68" s="334"/>
      <c r="L68" s="108"/>
    </row>
    <row r="69" spans="1:12" s="10" customFormat="1" ht="16.5" customHeight="1" x14ac:dyDescent="0.3">
      <c r="A69" s="123"/>
      <c r="B69" s="174"/>
      <c r="C69" s="174"/>
      <c r="D69" s="136"/>
      <c r="E69" s="128"/>
      <c r="F69" s="128"/>
      <c r="G69" s="128"/>
      <c r="H69" s="128"/>
      <c r="I69" s="175" t="s">
        <v>22</v>
      </c>
      <c r="J69" s="115">
        <f>J31</f>
        <v>0</v>
      </c>
      <c r="K69" s="177">
        <f>K31</f>
        <v>0</v>
      </c>
      <c r="L69" s="116"/>
    </row>
    <row r="70" spans="1:12" s="10" customFormat="1" ht="5.0999999999999996" customHeight="1" x14ac:dyDescent="0.3">
      <c r="A70" s="123"/>
      <c r="B70" s="174"/>
      <c r="C70" s="174"/>
      <c r="D70" s="136"/>
      <c r="E70" s="128"/>
      <c r="F70" s="128"/>
      <c r="G70" s="128"/>
      <c r="H70" s="128"/>
      <c r="I70" s="176"/>
      <c r="J70" s="331"/>
      <c r="K70" s="331"/>
      <c r="L70" s="108"/>
    </row>
    <row r="71" spans="1:12" s="10" customFormat="1" ht="16.5" customHeight="1" x14ac:dyDescent="0.3">
      <c r="A71" s="123"/>
      <c r="B71" s="178" t="s">
        <v>23</v>
      </c>
      <c r="C71" s="178"/>
      <c r="D71" s="136"/>
      <c r="E71" s="136" t="s">
        <v>24</v>
      </c>
      <c r="F71" s="128"/>
      <c r="G71" s="128"/>
      <c r="H71" s="128"/>
      <c r="I71" s="175" t="s">
        <v>25</v>
      </c>
      <c r="J71" s="332">
        <f>J33</f>
        <v>183551.35135135133</v>
      </c>
      <c r="K71" s="333"/>
      <c r="L71" s="117"/>
    </row>
    <row r="72" spans="1:12" s="10" customFormat="1" ht="5.0999999999999996" customHeight="1" x14ac:dyDescent="0.3">
      <c r="A72" s="123"/>
      <c r="B72" s="174"/>
      <c r="C72" s="174"/>
      <c r="D72" s="136"/>
      <c r="E72" s="128"/>
      <c r="F72" s="128"/>
      <c r="G72" s="128"/>
      <c r="H72" s="128"/>
      <c r="I72" s="176"/>
      <c r="J72" s="331"/>
      <c r="K72" s="331"/>
      <c r="L72" s="108"/>
    </row>
    <row r="73" spans="1:12" s="10" customFormat="1" ht="16.5" customHeight="1" x14ac:dyDescent="0.3">
      <c r="A73" s="123"/>
      <c r="B73" s="179"/>
      <c r="C73" s="180"/>
      <c r="D73" s="136"/>
      <c r="E73" s="136"/>
      <c r="F73" s="128"/>
      <c r="G73" s="128"/>
      <c r="H73" s="128"/>
      <c r="I73" s="175" t="s">
        <v>26</v>
      </c>
      <c r="J73" s="181"/>
      <c r="K73" s="182">
        <f>K35</f>
        <v>1852200</v>
      </c>
      <c r="L73" s="117"/>
    </row>
    <row r="74" spans="1:12" s="10" customFormat="1" ht="7.5" customHeight="1" x14ac:dyDescent="0.25">
      <c r="A74" s="183"/>
      <c r="B74" s="113"/>
      <c r="C74" s="113"/>
      <c r="D74" s="172"/>
      <c r="E74" s="184"/>
      <c r="F74" s="171"/>
      <c r="G74" s="128"/>
      <c r="H74" s="128"/>
      <c r="I74" s="185"/>
      <c r="J74" s="184"/>
      <c r="K74" s="171"/>
      <c r="L74" s="114"/>
    </row>
    <row r="75" spans="1:12" s="10" customFormat="1" ht="13.5" customHeight="1" x14ac:dyDescent="0.25">
      <c r="A75" s="123"/>
      <c r="B75" s="186" t="s">
        <v>27</v>
      </c>
      <c r="C75" s="113"/>
      <c r="D75" s="172"/>
      <c r="E75" s="128"/>
      <c r="F75" s="128"/>
      <c r="G75" s="128"/>
      <c r="H75" s="189"/>
      <c r="I75" s="286" t="s">
        <v>12</v>
      </c>
      <c r="J75" s="335" t="str">
        <f>J37</f>
        <v>NOVI / CONDRO</v>
      </c>
      <c r="K75" s="336"/>
      <c r="L75" s="108"/>
    </row>
    <row r="76" spans="1:12" s="10" customFormat="1" ht="13.5" customHeight="1" x14ac:dyDescent="0.25">
      <c r="A76" s="183"/>
      <c r="B76" s="187"/>
      <c r="C76" s="128"/>
      <c r="D76" s="158"/>
      <c r="E76" s="128"/>
      <c r="F76" s="128"/>
      <c r="G76" s="128"/>
      <c r="H76" s="189"/>
      <c r="I76" s="287" t="s">
        <v>13</v>
      </c>
      <c r="J76" s="335">
        <v>0</v>
      </c>
      <c r="K76" s="336"/>
      <c r="L76" s="114"/>
    </row>
    <row r="77" spans="1:12" s="10" customFormat="1" ht="7.5" customHeight="1" x14ac:dyDescent="0.25">
      <c r="A77" s="183"/>
      <c r="B77" s="187"/>
      <c r="C77" s="128"/>
      <c r="D77" s="158"/>
      <c r="E77" s="128"/>
      <c r="F77" s="128"/>
      <c r="G77" s="128"/>
      <c r="H77" s="128"/>
      <c r="I77" s="185"/>
      <c r="J77" s="188"/>
      <c r="K77" s="188"/>
      <c r="L77" s="114"/>
    </row>
    <row r="78" spans="1:12" s="4" customFormat="1" ht="7.5" customHeight="1" x14ac:dyDescent="0.25">
      <c r="A78" s="195"/>
      <c r="B78" s="196"/>
      <c r="C78" s="196"/>
      <c r="D78" s="197"/>
      <c r="E78" s="196"/>
      <c r="F78" s="196"/>
      <c r="G78" s="196"/>
      <c r="H78" s="196"/>
      <c r="I78" s="198"/>
      <c r="J78" s="198"/>
      <c r="K78" s="196"/>
      <c r="L78" s="199"/>
    </row>
    <row r="79" spans="1:12" s="10" customFormat="1" ht="16.5" customHeight="1" x14ac:dyDescent="0.3">
      <c r="A79" s="200"/>
      <c r="B79" s="201" t="s">
        <v>1</v>
      </c>
      <c r="C79" s="202"/>
      <c r="D79" s="203" t="str">
        <f>D41</f>
        <v>AM</v>
      </c>
      <c r="E79" s="204">
        <f>E41</f>
        <v>23010041</v>
      </c>
      <c r="F79" s="205"/>
      <c r="G79" s="206" t="s">
        <v>16</v>
      </c>
      <c r="H79" s="337" t="str">
        <f>H41</f>
        <v>LILY JULIAWATI</v>
      </c>
      <c r="I79" s="337"/>
      <c r="J79" s="337"/>
      <c r="K79" s="338"/>
      <c r="L79" s="207"/>
    </row>
    <row r="80" spans="1:12" s="10" customFormat="1" ht="7.5" customHeight="1" x14ac:dyDescent="0.3">
      <c r="A80" s="200"/>
      <c r="B80" s="208"/>
      <c r="C80" s="209"/>
      <c r="D80" s="210"/>
      <c r="E80" s="211"/>
      <c r="F80" s="341" t="s">
        <v>18</v>
      </c>
      <c r="G80" s="212"/>
      <c r="H80" s="339"/>
      <c r="I80" s="339"/>
      <c r="J80" s="339"/>
      <c r="K80" s="340"/>
      <c r="L80" s="207"/>
    </row>
    <row r="81" spans="1:12" s="10" customFormat="1" ht="16.5" customHeight="1" x14ac:dyDescent="0.3">
      <c r="A81" s="200"/>
      <c r="B81" s="201" t="s">
        <v>2</v>
      </c>
      <c r="C81" s="202"/>
      <c r="D81" s="342">
        <f>D43</f>
        <v>44957</v>
      </c>
      <c r="E81" s="343"/>
      <c r="F81" s="341"/>
      <c r="G81" s="213"/>
      <c r="H81" s="344" t="str">
        <f>H43</f>
        <v>(REJO AGUNG)</v>
      </c>
      <c r="I81" s="344"/>
      <c r="J81" s="344"/>
      <c r="K81" s="345"/>
      <c r="L81" s="214"/>
    </row>
    <row r="82" spans="1:12" s="10" customFormat="1" ht="7.5" customHeight="1" x14ac:dyDescent="0.3">
      <c r="A82" s="200"/>
      <c r="B82" s="208"/>
      <c r="C82" s="209"/>
      <c r="D82" s="210"/>
      <c r="E82" s="211"/>
      <c r="F82" s="341"/>
      <c r="G82" s="213"/>
      <c r="H82" s="346" t="str">
        <f>H44</f>
        <v>JOMBANG</v>
      </c>
      <c r="I82" s="346"/>
      <c r="J82" s="346"/>
      <c r="K82" s="347"/>
      <c r="L82" s="215"/>
    </row>
    <row r="83" spans="1:12" s="10" customFormat="1" ht="16.5" customHeight="1" x14ac:dyDescent="0.4">
      <c r="A83" s="200"/>
      <c r="B83" s="201" t="s">
        <v>3</v>
      </c>
      <c r="C83" s="202"/>
      <c r="D83" s="216" t="str">
        <f>D45</f>
        <v>G 0793</v>
      </c>
      <c r="E83" s="204"/>
      <c r="F83" s="217"/>
      <c r="G83" s="218"/>
      <c r="H83" s="348"/>
      <c r="I83" s="348"/>
      <c r="J83" s="348"/>
      <c r="K83" s="349"/>
      <c r="L83" s="215"/>
    </row>
    <row r="84" spans="1:12" s="10" customFormat="1" ht="7.5" customHeight="1" x14ac:dyDescent="0.45">
      <c r="A84" s="200"/>
      <c r="B84" s="219"/>
      <c r="C84" s="220"/>
      <c r="D84" s="221"/>
      <c r="E84" s="222"/>
      <c r="F84" s="223"/>
      <c r="G84" s="222"/>
      <c r="H84" s="222"/>
      <c r="I84" s="224"/>
      <c r="J84" s="224"/>
      <c r="K84" s="222"/>
      <c r="L84" s="225"/>
    </row>
    <row r="85" spans="1:12" s="10" customFormat="1" ht="14.25" thickBot="1" x14ac:dyDescent="0.3">
      <c r="A85" s="200"/>
      <c r="B85" s="226" t="s">
        <v>5</v>
      </c>
      <c r="C85" s="226" t="s">
        <v>6</v>
      </c>
      <c r="D85" s="227" t="s">
        <v>7</v>
      </c>
      <c r="E85" s="228"/>
      <c r="F85" s="229" t="s">
        <v>8</v>
      </c>
      <c r="G85" s="230"/>
      <c r="H85" s="226" t="s">
        <v>9</v>
      </c>
      <c r="I85" s="231" t="s">
        <v>10</v>
      </c>
      <c r="J85" s="231" t="s">
        <v>11</v>
      </c>
      <c r="K85" s="232" t="s">
        <v>20</v>
      </c>
      <c r="L85" s="233"/>
    </row>
    <row r="86" spans="1:12" s="10" customFormat="1" ht="9.9499999999999993" customHeight="1" thickTop="1" x14ac:dyDescent="0.25">
      <c r="A86" s="200"/>
      <c r="B86" s="234"/>
      <c r="C86" s="235"/>
      <c r="D86" s="236"/>
      <c r="E86" s="237"/>
      <c r="F86" s="238"/>
      <c r="G86" s="239"/>
      <c r="H86" s="234"/>
      <c r="I86" s="240"/>
      <c r="J86" s="240"/>
      <c r="K86" s="241"/>
      <c r="L86" s="233"/>
    </row>
    <row r="87" spans="1:12" s="10" customFormat="1" ht="14.1" customHeight="1" x14ac:dyDescent="0.25">
      <c r="A87" s="242">
        <v>1</v>
      </c>
      <c r="B87" s="243">
        <f>B49</f>
        <v>24</v>
      </c>
      <c r="C87" s="244" t="str">
        <f>C49</f>
        <v>LSN</v>
      </c>
      <c r="D87" s="245">
        <f>D49</f>
        <v>1</v>
      </c>
      <c r="E87" s="246" t="str">
        <f>E49</f>
        <v>JANGKA (MATH SET) JOYKO MS-25</v>
      </c>
      <c r="F87" s="247"/>
      <c r="G87" s="248"/>
      <c r="H87" s="249">
        <f>H49</f>
        <v>88200</v>
      </c>
      <c r="I87" s="250">
        <f>I49</f>
        <v>0.125</v>
      </c>
      <c r="J87" s="250" t="str">
        <f>J49</f>
        <v/>
      </c>
      <c r="K87" s="251">
        <f>K49</f>
        <v>1852200</v>
      </c>
      <c r="L87" s="233"/>
    </row>
    <row r="88" spans="1:12" s="10" customFormat="1" ht="14.1" customHeight="1" x14ac:dyDescent="0.25">
      <c r="A88" s="242">
        <v>2</v>
      </c>
      <c r="B88" s="243" t="str">
        <f t="shared" ref="B88:E88" si="30">B50</f>
        <v/>
      </c>
      <c r="C88" s="244" t="str">
        <f t="shared" si="30"/>
        <v/>
      </c>
      <c r="D88" s="245" t="str">
        <f t="shared" si="30"/>
        <v/>
      </c>
      <c r="E88" s="246" t="str">
        <f t="shared" si="30"/>
        <v/>
      </c>
      <c r="F88" s="247"/>
      <c r="G88" s="248"/>
      <c r="H88" s="249" t="str">
        <f t="shared" ref="H88:K88" si="31">H50</f>
        <v/>
      </c>
      <c r="I88" s="250" t="str">
        <f t="shared" si="31"/>
        <v/>
      </c>
      <c r="J88" s="250" t="str">
        <f t="shared" si="31"/>
        <v/>
      </c>
      <c r="K88" s="251" t="str">
        <f t="shared" si="31"/>
        <v/>
      </c>
      <c r="L88" s="233"/>
    </row>
    <row r="89" spans="1:12" s="10" customFormat="1" ht="14.1" customHeight="1" x14ac:dyDescent="0.25">
      <c r="A89" s="242">
        <v>3</v>
      </c>
      <c r="B89" s="243" t="str">
        <f t="shared" ref="B89:E89" si="32">B51</f>
        <v/>
      </c>
      <c r="C89" s="244" t="str">
        <f t="shared" si="32"/>
        <v/>
      </c>
      <c r="D89" s="245" t="str">
        <f t="shared" si="32"/>
        <v/>
      </c>
      <c r="E89" s="246" t="str">
        <f t="shared" si="32"/>
        <v/>
      </c>
      <c r="F89" s="247"/>
      <c r="G89" s="248"/>
      <c r="H89" s="249" t="str">
        <f t="shared" ref="H89:K89" si="33">H51</f>
        <v/>
      </c>
      <c r="I89" s="250" t="str">
        <f t="shared" si="33"/>
        <v/>
      </c>
      <c r="J89" s="250" t="str">
        <f t="shared" si="33"/>
        <v/>
      </c>
      <c r="K89" s="251" t="str">
        <f t="shared" si="33"/>
        <v/>
      </c>
      <c r="L89" s="233"/>
    </row>
    <row r="90" spans="1:12" s="10" customFormat="1" ht="14.1" customHeight="1" x14ac:dyDescent="0.25">
      <c r="A90" s="242">
        <v>4</v>
      </c>
      <c r="B90" s="243" t="str">
        <f t="shared" ref="B90:E90" si="34">B52</f>
        <v/>
      </c>
      <c r="C90" s="244" t="str">
        <f t="shared" si="34"/>
        <v/>
      </c>
      <c r="D90" s="245" t="str">
        <f t="shared" si="34"/>
        <v/>
      </c>
      <c r="E90" s="246" t="str">
        <f t="shared" si="34"/>
        <v/>
      </c>
      <c r="F90" s="247"/>
      <c r="G90" s="248"/>
      <c r="H90" s="249" t="str">
        <f t="shared" ref="H90:K90" si="35">H52</f>
        <v/>
      </c>
      <c r="I90" s="250" t="str">
        <f t="shared" si="35"/>
        <v/>
      </c>
      <c r="J90" s="250" t="str">
        <f t="shared" si="35"/>
        <v/>
      </c>
      <c r="K90" s="251" t="str">
        <f t="shared" si="35"/>
        <v/>
      </c>
      <c r="L90" s="233"/>
    </row>
    <row r="91" spans="1:12" s="10" customFormat="1" ht="14.1" customHeight="1" x14ac:dyDescent="0.25">
      <c r="A91" s="242">
        <v>5</v>
      </c>
      <c r="B91" s="243" t="str">
        <f t="shared" ref="B91:E91" si="36">B53</f>
        <v/>
      </c>
      <c r="C91" s="244" t="str">
        <f t="shared" si="36"/>
        <v/>
      </c>
      <c r="D91" s="245" t="str">
        <f t="shared" si="36"/>
        <v/>
      </c>
      <c r="E91" s="246" t="str">
        <f t="shared" si="36"/>
        <v/>
      </c>
      <c r="F91" s="247"/>
      <c r="G91" s="248"/>
      <c r="H91" s="249" t="str">
        <f t="shared" ref="H91:K91" si="37">H53</f>
        <v/>
      </c>
      <c r="I91" s="250" t="str">
        <f t="shared" si="37"/>
        <v/>
      </c>
      <c r="J91" s="250" t="str">
        <f t="shared" si="37"/>
        <v/>
      </c>
      <c r="K91" s="251" t="str">
        <f t="shared" si="37"/>
        <v/>
      </c>
      <c r="L91" s="233"/>
    </row>
    <row r="92" spans="1:12" s="10" customFormat="1" ht="14.1" customHeight="1" x14ac:dyDescent="0.25">
      <c r="A92" s="242">
        <v>6</v>
      </c>
      <c r="B92" s="243" t="str">
        <f t="shared" ref="B92:E92" si="38">B54</f>
        <v/>
      </c>
      <c r="C92" s="244" t="str">
        <f t="shared" si="38"/>
        <v/>
      </c>
      <c r="D92" s="245" t="str">
        <f t="shared" si="38"/>
        <v/>
      </c>
      <c r="E92" s="246" t="str">
        <f t="shared" si="38"/>
        <v/>
      </c>
      <c r="F92" s="247"/>
      <c r="G92" s="248"/>
      <c r="H92" s="249" t="str">
        <f t="shared" ref="H92:K92" si="39">H54</f>
        <v/>
      </c>
      <c r="I92" s="250" t="str">
        <f t="shared" si="39"/>
        <v/>
      </c>
      <c r="J92" s="250" t="str">
        <f t="shared" si="39"/>
        <v/>
      </c>
      <c r="K92" s="251" t="str">
        <f t="shared" si="39"/>
        <v/>
      </c>
      <c r="L92" s="233"/>
    </row>
    <row r="93" spans="1:12" s="10" customFormat="1" ht="14.1" customHeight="1" x14ac:dyDescent="0.25">
      <c r="A93" s="242">
        <v>7</v>
      </c>
      <c r="B93" s="243" t="str">
        <f t="shared" ref="B93:E93" si="40">B55</f>
        <v/>
      </c>
      <c r="C93" s="244" t="str">
        <f t="shared" si="40"/>
        <v/>
      </c>
      <c r="D93" s="245" t="str">
        <f t="shared" si="40"/>
        <v/>
      </c>
      <c r="E93" s="246" t="str">
        <f t="shared" si="40"/>
        <v/>
      </c>
      <c r="F93" s="247"/>
      <c r="G93" s="248"/>
      <c r="H93" s="249" t="str">
        <f t="shared" ref="H93:K93" si="41">H55</f>
        <v/>
      </c>
      <c r="I93" s="250" t="str">
        <f t="shared" si="41"/>
        <v/>
      </c>
      <c r="J93" s="250" t="str">
        <f t="shared" si="41"/>
        <v/>
      </c>
      <c r="K93" s="251" t="str">
        <f t="shared" si="41"/>
        <v/>
      </c>
      <c r="L93" s="233"/>
    </row>
    <row r="94" spans="1:12" s="10" customFormat="1" ht="14.1" customHeight="1" x14ac:dyDescent="0.25">
      <c r="A94" s="242">
        <v>8</v>
      </c>
      <c r="B94" s="243" t="str">
        <f t="shared" ref="B94:E94" si="42">B56</f>
        <v/>
      </c>
      <c r="C94" s="244" t="str">
        <f t="shared" si="42"/>
        <v/>
      </c>
      <c r="D94" s="245" t="str">
        <f t="shared" si="42"/>
        <v/>
      </c>
      <c r="E94" s="246" t="str">
        <f t="shared" si="42"/>
        <v/>
      </c>
      <c r="F94" s="247"/>
      <c r="G94" s="248"/>
      <c r="H94" s="249" t="str">
        <f t="shared" ref="H94:K94" si="43">H56</f>
        <v/>
      </c>
      <c r="I94" s="250" t="str">
        <f t="shared" si="43"/>
        <v/>
      </c>
      <c r="J94" s="250" t="str">
        <f t="shared" si="43"/>
        <v/>
      </c>
      <c r="K94" s="251" t="str">
        <f t="shared" si="43"/>
        <v/>
      </c>
      <c r="L94" s="233"/>
    </row>
    <row r="95" spans="1:12" s="10" customFormat="1" ht="14.1" customHeight="1" x14ac:dyDescent="0.25">
      <c r="A95" s="242">
        <v>9</v>
      </c>
      <c r="B95" s="243" t="str">
        <f t="shared" ref="B95:E95" si="44">B57</f>
        <v/>
      </c>
      <c r="C95" s="244" t="str">
        <f t="shared" si="44"/>
        <v/>
      </c>
      <c r="D95" s="245" t="str">
        <f t="shared" si="44"/>
        <v/>
      </c>
      <c r="E95" s="246" t="str">
        <f t="shared" si="44"/>
        <v/>
      </c>
      <c r="F95" s="247"/>
      <c r="G95" s="248"/>
      <c r="H95" s="249" t="str">
        <f t="shared" ref="H95:K95" si="45">H57</f>
        <v/>
      </c>
      <c r="I95" s="250" t="str">
        <f t="shared" si="45"/>
        <v/>
      </c>
      <c r="J95" s="250" t="str">
        <f t="shared" si="45"/>
        <v/>
      </c>
      <c r="K95" s="251" t="str">
        <f t="shared" si="45"/>
        <v/>
      </c>
      <c r="L95" s="233"/>
    </row>
    <row r="96" spans="1:12" s="10" customFormat="1" ht="14.1" customHeight="1" x14ac:dyDescent="0.25">
      <c r="A96" s="242">
        <v>10</v>
      </c>
      <c r="B96" s="243" t="str">
        <f t="shared" ref="B96:E96" si="46">B58</f>
        <v/>
      </c>
      <c r="C96" s="244" t="str">
        <f t="shared" si="46"/>
        <v/>
      </c>
      <c r="D96" s="245" t="str">
        <f t="shared" si="46"/>
        <v/>
      </c>
      <c r="E96" s="246" t="str">
        <f t="shared" si="46"/>
        <v/>
      </c>
      <c r="F96" s="247"/>
      <c r="G96" s="248"/>
      <c r="H96" s="249" t="str">
        <f t="shared" ref="H96:K96" si="47">H58</f>
        <v/>
      </c>
      <c r="I96" s="250" t="str">
        <f t="shared" si="47"/>
        <v/>
      </c>
      <c r="J96" s="250" t="str">
        <f t="shared" si="47"/>
        <v/>
      </c>
      <c r="K96" s="251" t="str">
        <f t="shared" si="47"/>
        <v/>
      </c>
      <c r="L96" s="233"/>
    </row>
    <row r="97" spans="1:12" s="10" customFormat="1" ht="14.1" customHeight="1" x14ac:dyDescent="0.25">
      <c r="A97" s="242">
        <v>11</v>
      </c>
      <c r="B97" s="243" t="str">
        <f t="shared" ref="B97:E97" si="48">B59</f>
        <v/>
      </c>
      <c r="C97" s="244" t="str">
        <f t="shared" si="48"/>
        <v/>
      </c>
      <c r="D97" s="245" t="str">
        <f t="shared" si="48"/>
        <v/>
      </c>
      <c r="E97" s="246" t="str">
        <f t="shared" si="48"/>
        <v/>
      </c>
      <c r="F97" s="247"/>
      <c r="G97" s="248"/>
      <c r="H97" s="249" t="str">
        <f t="shared" ref="H97:K97" si="49">H59</f>
        <v/>
      </c>
      <c r="I97" s="250" t="str">
        <f t="shared" si="49"/>
        <v/>
      </c>
      <c r="J97" s="250" t="str">
        <f t="shared" si="49"/>
        <v/>
      </c>
      <c r="K97" s="251" t="str">
        <f t="shared" si="49"/>
        <v/>
      </c>
      <c r="L97" s="233"/>
    </row>
    <row r="98" spans="1:12" s="10" customFormat="1" ht="14.1" customHeight="1" x14ac:dyDescent="0.25">
      <c r="A98" s="242">
        <v>12</v>
      </c>
      <c r="B98" s="243" t="str">
        <f t="shared" ref="B98:E98" si="50">B60</f>
        <v/>
      </c>
      <c r="C98" s="244" t="str">
        <f t="shared" si="50"/>
        <v/>
      </c>
      <c r="D98" s="245" t="str">
        <f t="shared" si="50"/>
        <v/>
      </c>
      <c r="E98" s="246" t="str">
        <f t="shared" si="50"/>
        <v/>
      </c>
      <c r="F98" s="247"/>
      <c r="G98" s="248"/>
      <c r="H98" s="249" t="str">
        <f t="shared" ref="H98:K98" si="51">H60</f>
        <v/>
      </c>
      <c r="I98" s="250" t="str">
        <f t="shared" si="51"/>
        <v/>
      </c>
      <c r="J98" s="250" t="str">
        <f t="shared" si="51"/>
        <v/>
      </c>
      <c r="K98" s="251" t="str">
        <f t="shared" si="51"/>
        <v/>
      </c>
      <c r="L98" s="233"/>
    </row>
    <row r="99" spans="1:12" s="10" customFormat="1" ht="14.1" customHeight="1" x14ac:dyDescent="0.25">
      <c r="A99" s="242">
        <v>13</v>
      </c>
      <c r="B99" s="243" t="str">
        <f t="shared" ref="B99:E99" si="52">B61</f>
        <v/>
      </c>
      <c r="C99" s="244" t="str">
        <f t="shared" si="52"/>
        <v/>
      </c>
      <c r="D99" s="245" t="str">
        <f t="shared" si="52"/>
        <v/>
      </c>
      <c r="E99" s="246" t="str">
        <f t="shared" si="52"/>
        <v/>
      </c>
      <c r="F99" s="247"/>
      <c r="G99" s="248"/>
      <c r="H99" s="249" t="str">
        <f t="shared" ref="H99:K99" si="53">H61</f>
        <v/>
      </c>
      <c r="I99" s="250" t="str">
        <f t="shared" si="53"/>
        <v/>
      </c>
      <c r="J99" s="250" t="str">
        <f t="shared" si="53"/>
        <v/>
      </c>
      <c r="K99" s="251" t="str">
        <f t="shared" si="53"/>
        <v/>
      </c>
      <c r="L99" s="233"/>
    </row>
    <row r="100" spans="1:12" s="10" customFormat="1" ht="14.1" customHeight="1" x14ac:dyDescent="0.25">
      <c r="A100" s="242">
        <v>14</v>
      </c>
      <c r="B100" s="243" t="str">
        <f t="shared" ref="B100:E100" si="54">B62</f>
        <v/>
      </c>
      <c r="C100" s="244" t="str">
        <f t="shared" si="54"/>
        <v/>
      </c>
      <c r="D100" s="245" t="str">
        <f t="shared" si="54"/>
        <v/>
      </c>
      <c r="E100" s="246" t="str">
        <f t="shared" si="54"/>
        <v/>
      </c>
      <c r="F100" s="247"/>
      <c r="G100" s="248"/>
      <c r="H100" s="249" t="str">
        <f t="shared" ref="H100:K100" si="55">H62</f>
        <v/>
      </c>
      <c r="I100" s="250" t="str">
        <f t="shared" si="55"/>
        <v/>
      </c>
      <c r="J100" s="250" t="str">
        <f t="shared" si="55"/>
        <v/>
      </c>
      <c r="K100" s="251" t="str">
        <f t="shared" si="55"/>
        <v/>
      </c>
      <c r="L100" s="233"/>
    </row>
    <row r="101" spans="1:12" s="10" customFormat="1" ht="14.1" customHeight="1" x14ac:dyDescent="0.25">
      <c r="A101" s="242">
        <v>15</v>
      </c>
      <c r="B101" s="243" t="str">
        <f t="shared" ref="B101:E101" si="56">B63</f>
        <v/>
      </c>
      <c r="C101" s="244" t="str">
        <f t="shared" si="56"/>
        <v/>
      </c>
      <c r="D101" s="245" t="str">
        <f t="shared" si="56"/>
        <v/>
      </c>
      <c r="E101" s="246" t="str">
        <f t="shared" si="56"/>
        <v/>
      </c>
      <c r="F101" s="247"/>
      <c r="G101" s="248"/>
      <c r="H101" s="249" t="str">
        <f t="shared" ref="H101:K101" si="57">H63</f>
        <v/>
      </c>
      <c r="I101" s="250" t="str">
        <f t="shared" si="57"/>
        <v/>
      </c>
      <c r="J101" s="250" t="str">
        <f t="shared" si="57"/>
        <v/>
      </c>
      <c r="K101" s="251" t="str">
        <f t="shared" si="57"/>
        <v/>
      </c>
      <c r="L101" s="233"/>
    </row>
    <row r="102" spans="1:12" s="10" customFormat="1" ht="14.1" customHeight="1" x14ac:dyDescent="0.25">
      <c r="A102" s="242">
        <v>16</v>
      </c>
      <c r="B102" s="243" t="str">
        <f t="shared" ref="B102:E102" si="58">B64</f>
        <v/>
      </c>
      <c r="C102" s="244" t="str">
        <f t="shared" si="58"/>
        <v/>
      </c>
      <c r="D102" s="245" t="str">
        <f t="shared" si="58"/>
        <v/>
      </c>
      <c r="E102" s="246" t="str">
        <f t="shared" si="58"/>
        <v/>
      </c>
      <c r="F102" s="247"/>
      <c r="G102" s="248"/>
      <c r="H102" s="249" t="str">
        <f t="shared" ref="H102:K102" si="59">H64</f>
        <v/>
      </c>
      <c r="I102" s="250" t="str">
        <f t="shared" si="59"/>
        <v/>
      </c>
      <c r="J102" s="250" t="str">
        <f t="shared" si="59"/>
        <v/>
      </c>
      <c r="K102" s="251" t="str">
        <f t="shared" si="59"/>
        <v/>
      </c>
      <c r="L102" s="233"/>
    </row>
    <row r="103" spans="1:12" s="10" customFormat="1" ht="9.9499999999999993" customHeight="1" x14ac:dyDescent="0.25">
      <c r="A103" s="200"/>
      <c r="B103" s="252"/>
      <c r="C103" s="252"/>
      <c r="D103" s="253"/>
      <c r="E103" s="254"/>
      <c r="F103" s="255"/>
      <c r="G103" s="256"/>
      <c r="H103" s="257"/>
      <c r="I103" s="258"/>
      <c r="J103" s="258"/>
      <c r="K103" s="259"/>
      <c r="L103" s="233"/>
    </row>
    <row r="104" spans="1:12" s="10" customFormat="1" ht="5.0999999999999996" customHeight="1" x14ac:dyDescent="0.25">
      <c r="A104" s="200"/>
      <c r="B104" s="260"/>
      <c r="C104" s="260"/>
      <c r="D104" s="261"/>
      <c r="E104" s="262"/>
      <c r="F104" s="262"/>
      <c r="G104" s="262"/>
      <c r="H104" s="262"/>
      <c r="I104" s="263"/>
      <c r="J104" s="350"/>
      <c r="K104" s="350"/>
      <c r="L104" s="225"/>
    </row>
    <row r="105" spans="1:12" s="10" customFormat="1" ht="16.5" customHeight="1" x14ac:dyDescent="0.3">
      <c r="A105" s="200"/>
      <c r="B105" s="264"/>
      <c r="C105" s="264"/>
      <c r="D105" s="221"/>
      <c r="E105" s="222"/>
      <c r="F105" s="222"/>
      <c r="G105" s="222"/>
      <c r="H105" s="222"/>
      <c r="I105" s="265" t="s">
        <v>21</v>
      </c>
      <c r="J105" s="351">
        <f>J67</f>
        <v>1852200</v>
      </c>
      <c r="K105" s="352"/>
      <c r="L105" s="233"/>
    </row>
    <row r="106" spans="1:12" s="10" customFormat="1" ht="5.0999999999999996" customHeight="1" x14ac:dyDescent="0.3">
      <c r="A106" s="200"/>
      <c r="B106" s="264"/>
      <c r="C106" s="264"/>
      <c r="D106" s="221"/>
      <c r="E106" s="222"/>
      <c r="F106" s="222"/>
      <c r="G106" s="222"/>
      <c r="H106" s="222"/>
      <c r="I106" s="266"/>
      <c r="J106" s="355"/>
      <c r="K106" s="355"/>
      <c r="L106" s="225"/>
    </row>
    <row r="107" spans="1:12" s="10" customFormat="1" ht="16.5" customHeight="1" x14ac:dyDescent="0.3">
      <c r="A107" s="200"/>
      <c r="B107" s="264"/>
      <c r="C107" s="264"/>
      <c r="D107" s="221"/>
      <c r="E107" s="222"/>
      <c r="F107" s="222"/>
      <c r="G107" s="222"/>
      <c r="H107" s="222"/>
      <c r="I107" s="265" t="s">
        <v>22</v>
      </c>
      <c r="J107" s="267">
        <f>J69</f>
        <v>0</v>
      </c>
      <c r="K107" s="268">
        <f>K69</f>
        <v>0</v>
      </c>
      <c r="L107" s="269"/>
    </row>
    <row r="108" spans="1:12" s="10" customFormat="1" ht="5.0999999999999996" customHeight="1" x14ac:dyDescent="0.3">
      <c r="A108" s="200"/>
      <c r="B108" s="264"/>
      <c r="C108" s="264"/>
      <c r="D108" s="221"/>
      <c r="E108" s="222"/>
      <c r="F108" s="222"/>
      <c r="G108" s="222"/>
      <c r="H108" s="222"/>
      <c r="I108" s="266"/>
      <c r="J108" s="350"/>
      <c r="K108" s="350"/>
      <c r="L108" s="225"/>
    </row>
    <row r="109" spans="1:12" s="10" customFormat="1" ht="16.5" customHeight="1" x14ac:dyDescent="0.3">
      <c r="A109" s="200"/>
      <c r="B109" s="270" t="s">
        <v>23</v>
      </c>
      <c r="C109" s="270"/>
      <c r="D109" s="221"/>
      <c r="E109" s="221" t="s">
        <v>24</v>
      </c>
      <c r="F109" s="222"/>
      <c r="G109" s="222"/>
      <c r="H109" s="222"/>
      <c r="I109" s="265" t="s">
        <v>25</v>
      </c>
      <c r="J109" s="351">
        <f>J71</f>
        <v>183551.35135135133</v>
      </c>
      <c r="K109" s="352"/>
      <c r="L109" s="271"/>
    </row>
    <row r="110" spans="1:12" s="10" customFormat="1" ht="5.0999999999999996" customHeight="1" x14ac:dyDescent="0.3">
      <c r="A110" s="200"/>
      <c r="B110" s="264"/>
      <c r="C110" s="264"/>
      <c r="D110" s="221"/>
      <c r="E110" s="222"/>
      <c r="F110" s="222"/>
      <c r="G110" s="222"/>
      <c r="H110" s="222"/>
      <c r="I110" s="266"/>
      <c r="J110" s="350"/>
      <c r="K110" s="350"/>
      <c r="L110" s="225"/>
    </row>
    <row r="111" spans="1:12" s="10" customFormat="1" ht="16.5" customHeight="1" x14ac:dyDescent="0.3">
      <c r="A111" s="200"/>
      <c r="B111" s="272"/>
      <c r="C111" s="273"/>
      <c r="D111" s="221"/>
      <c r="E111" s="221"/>
      <c r="F111" s="222"/>
      <c r="G111" s="222"/>
      <c r="H111" s="222"/>
      <c r="I111" s="265" t="s">
        <v>26</v>
      </c>
      <c r="J111" s="274"/>
      <c r="K111" s="275">
        <f>K73</f>
        <v>1852200</v>
      </c>
      <c r="L111" s="271"/>
    </row>
    <row r="112" spans="1:12" s="10" customFormat="1" ht="7.5" customHeight="1" x14ac:dyDescent="0.25">
      <c r="A112" s="276"/>
      <c r="B112" s="262"/>
      <c r="C112" s="262"/>
      <c r="D112" s="261"/>
      <c r="E112" s="277"/>
      <c r="F112" s="260"/>
      <c r="G112" s="222"/>
      <c r="H112" s="222"/>
      <c r="I112" s="278"/>
      <c r="J112" s="277"/>
      <c r="K112" s="260"/>
      <c r="L112" s="279"/>
    </row>
    <row r="113" spans="1:12" s="10" customFormat="1" ht="13.5" customHeight="1" x14ac:dyDescent="0.25">
      <c r="A113" s="200"/>
      <c r="B113" s="280" t="s">
        <v>27</v>
      </c>
      <c r="C113" s="262"/>
      <c r="D113" s="261"/>
      <c r="E113" s="222"/>
      <c r="F113" s="222"/>
      <c r="G113" s="222"/>
      <c r="H113" s="205"/>
      <c r="I113" s="288" t="s">
        <v>12</v>
      </c>
      <c r="J113" s="353" t="str">
        <f>J75</f>
        <v>NOVI / CONDRO</v>
      </c>
      <c r="K113" s="354"/>
      <c r="L113" s="225"/>
    </row>
    <row r="114" spans="1:12" s="10" customFormat="1" ht="13.5" customHeight="1" x14ac:dyDescent="0.25">
      <c r="A114" s="276"/>
      <c r="B114" s="281"/>
      <c r="C114" s="222"/>
      <c r="D114" s="247"/>
      <c r="E114" s="222"/>
      <c r="F114" s="222"/>
      <c r="G114" s="222"/>
      <c r="H114" s="205"/>
      <c r="I114" s="289" t="s">
        <v>13</v>
      </c>
      <c r="J114" s="353">
        <v>0</v>
      </c>
      <c r="K114" s="354"/>
      <c r="L114" s="279"/>
    </row>
    <row r="115" spans="1:12" s="10" customFormat="1" ht="7.5" customHeight="1" x14ac:dyDescent="0.25">
      <c r="A115" s="276"/>
      <c r="B115" s="281"/>
      <c r="C115" s="222"/>
      <c r="D115" s="247"/>
      <c r="E115" s="222"/>
      <c r="F115" s="222"/>
      <c r="G115" s="222"/>
      <c r="H115" s="222"/>
      <c r="I115" s="278"/>
      <c r="J115" s="282"/>
      <c r="K115" s="282"/>
      <c r="L115" s="279"/>
    </row>
  </sheetData>
  <mergeCells count="40">
    <mergeCell ref="J114:K114"/>
    <mergeCell ref="J106:K106"/>
    <mergeCell ref="J108:K108"/>
    <mergeCell ref="J109:K109"/>
    <mergeCell ref="J110:K110"/>
    <mergeCell ref="J113:K113"/>
    <mergeCell ref="D81:E81"/>
    <mergeCell ref="H81:K81"/>
    <mergeCell ref="H82:K83"/>
    <mergeCell ref="J104:K104"/>
    <mergeCell ref="J105:K105"/>
    <mergeCell ref="J72:K72"/>
    <mergeCell ref="J75:K75"/>
    <mergeCell ref="J76:K76"/>
    <mergeCell ref="H79:K80"/>
    <mergeCell ref="F80:F82"/>
    <mergeCell ref="J66:K66"/>
    <mergeCell ref="J67:K67"/>
    <mergeCell ref="J68:K68"/>
    <mergeCell ref="J70:K70"/>
    <mergeCell ref="J71:K71"/>
    <mergeCell ref="F4:F6"/>
    <mergeCell ref="D5:E5"/>
    <mergeCell ref="H5:K5"/>
    <mergeCell ref="H6:K7"/>
    <mergeCell ref="H41:K42"/>
    <mergeCell ref="F42:F44"/>
    <mergeCell ref="D43:E43"/>
    <mergeCell ref="H43:K43"/>
    <mergeCell ref="H44:K45"/>
    <mergeCell ref="I1:J1"/>
    <mergeCell ref="J38:K38"/>
    <mergeCell ref="J29:K29"/>
    <mergeCell ref="J30:K30"/>
    <mergeCell ref="J32:K32"/>
    <mergeCell ref="J33:K33"/>
    <mergeCell ref="J34:K34"/>
    <mergeCell ref="J37:K37"/>
    <mergeCell ref="J28:K28"/>
    <mergeCell ref="H3:K4"/>
  </mergeCells>
  <pageMargins left="0" right="0" top="0" bottom="0" header="0" footer="0"/>
  <pageSetup paperSize="20001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P133"/>
  <sheetViews>
    <sheetView workbookViewId="0">
      <selection activeCell="K92" sqref="K92"/>
    </sheetView>
  </sheetViews>
  <sheetFormatPr defaultRowHeight="15" x14ac:dyDescent="0.25"/>
  <cols>
    <col min="1" max="1" width="60.85546875" customWidth="1"/>
    <col min="2" max="3" width="9" customWidth="1"/>
    <col min="5" max="5" width="10.140625" bestFit="1" customWidth="1"/>
    <col min="6" max="6" width="10.140625" customWidth="1"/>
    <col min="7" max="7" width="52.28515625" bestFit="1" customWidth="1"/>
    <col min="8" max="8" width="6.7109375" customWidth="1"/>
    <col min="9" max="9" width="7.5703125" customWidth="1"/>
    <col min="10" max="10" width="4.42578125" customWidth="1"/>
    <col min="11" max="11" width="13.28515625" style="292" bestFit="1" customWidth="1"/>
  </cols>
  <sheetData>
    <row r="1" spans="1:16" x14ac:dyDescent="0.25">
      <c r="A1" s="87" t="s">
        <v>55</v>
      </c>
      <c r="B1" s="87"/>
      <c r="C1" s="87"/>
      <c r="E1" t="s">
        <v>337</v>
      </c>
      <c r="F1" t="s">
        <v>437</v>
      </c>
      <c r="G1" t="s">
        <v>338</v>
      </c>
      <c r="H1" t="s">
        <v>340</v>
      </c>
      <c r="I1" t="s">
        <v>341</v>
      </c>
      <c r="J1" t="s">
        <v>7</v>
      </c>
      <c r="K1" s="292" t="s">
        <v>9</v>
      </c>
      <c r="L1" t="s">
        <v>438</v>
      </c>
      <c r="M1" t="s">
        <v>439</v>
      </c>
      <c r="N1" t="s">
        <v>446</v>
      </c>
      <c r="O1" t="s">
        <v>447</v>
      </c>
      <c r="P1" t="s">
        <v>448</v>
      </c>
    </row>
    <row r="2" spans="1:16" x14ac:dyDescent="0.25">
      <c r="A2" s="88"/>
      <c r="B2" s="88"/>
      <c r="C2" s="88"/>
      <c r="E2" s="290" t="e">
        <f>MATCH(A2,Table1[H_A1],0)</f>
        <v>#N/A</v>
      </c>
      <c r="F2" s="290" t="e">
        <f>MATCH(Table5[[#This Row],[NAMA]],[1]!db[NB PAJAK],0)</f>
        <v>#N/A</v>
      </c>
      <c r="G2" t="e">
        <f>INDEX(Table1[Item Description],Table5[[#This Row],[//NOTA]])</f>
        <v>#N/A</v>
      </c>
      <c r="H2">
        <f>SUMIF(Table1[H_A1],Sheet5!A2,Table1[Qty])</f>
        <v>0</v>
      </c>
      <c r="I2" t="e">
        <f>INDEX(Table1[Unit],Table5[[#This Row],[//NOTA]])</f>
        <v>#N/A</v>
      </c>
      <c r="J2" s="292">
        <f>SUMIF(Table1[H_A1],Sheet5!A2,Table1[C])</f>
        <v>0</v>
      </c>
      <c r="K2" s="292" t="e">
        <f>INDEX(Table1[Unit Price],Table5[[#This Row],[//NOTA]])</f>
        <v>#N/A</v>
      </c>
      <c r="L2" s="86" t="e">
        <f>IF(Table5[[#This Row],[a2]]="","",Table5[[#This Row],[QTY]]*12)</f>
        <v>#N/A</v>
      </c>
      <c r="M2" s="86" t="e">
        <f>IF(Table5[[#This Row],[UNIT]]="grs","LSN",IF(Table5[[#This Row],[UNIT]]="LSN","PCS",""))</f>
        <v>#N/A</v>
      </c>
      <c r="N2" s="86" t="e">
        <f>IF(Table5[[#This Row],[a2]]="LSN",Table5[[#This Row],[a1]]*12,"")</f>
        <v>#N/A</v>
      </c>
      <c r="O2" s="86" t="e">
        <f>IF(Table5[[#This Row],[b1]]="","","PCS")</f>
        <v>#N/A</v>
      </c>
      <c r="P2" s="86"/>
    </row>
    <row r="3" spans="1:16" x14ac:dyDescent="0.25">
      <c r="A3" s="88" t="s">
        <v>342</v>
      </c>
      <c r="B3" s="88"/>
      <c r="C3" s="88"/>
      <c r="E3" s="290">
        <f>MATCH(A3,Table1[H_A1],0)</f>
        <v>33</v>
      </c>
      <c r="F3" s="290">
        <f>MATCH(Table5[[#This Row],[NAMA]],[1]!db[NB PAJAK],0)</f>
        <v>76</v>
      </c>
      <c r="G3" t="str">
        <f>INDEX(Table1[Item Description],Table5[[#This Row],[//NOTA]])</f>
        <v>BALLPEN JOYKO BP-338 VOCUS HITAM</v>
      </c>
      <c r="H3">
        <f>SUMIF(Table1[H_A1],Sheet5!A3,Table1[Qty])</f>
        <v>300</v>
      </c>
      <c r="I3" t="str">
        <f>INDEX(Table1[Unit],Table5[[#This Row],[//NOTA]])</f>
        <v>LSN</v>
      </c>
      <c r="J3" s="292">
        <f>SUMIF(Table1[H_A1],Sheet5!A3,Table1[C])</f>
        <v>2</v>
      </c>
      <c r="K3" s="292">
        <f>INDEX(Table1[Unit Price],Table5[[#This Row],[//NOTA]])</f>
        <v>12600</v>
      </c>
      <c r="L3" s="86">
        <f>IF(Table5[[#This Row],[a2]]="","",Table5[[#This Row],[QTY]]*12)</f>
        <v>3600</v>
      </c>
      <c r="M3" s="86" t="str">
        <f>IF(Table5[[#This Row],[UNIT]]="grs","LSN",IF(Table5[[#This Row],[UNIT]]="LSN","PCS",""))</f>
        <v>PCS</v>
      </c>
      <c r="N3" s="86" t="str">
        <f>IF(Table5[[#This Row],[a2]]="LSN",Table5[[#This Row],[a1]]*12,"")</f>
        <v/>
      </c>
      <c r="O3" s="86" t="str">
        <f>IF(Table5[[#This Row],[b1]]="","","PCS")</f>
        <v/>
      </c>
      <c r="P3" s="86"/>
    </row>
    <row r="4" spans="1:16" x14ac:dyDescent="0.25">
      <c r="A4" s="88" t="s">
        <v>530</v>
      </c>
      <c r="B4" s="88"/>
      <c r="C4" s="88"/>
      <c r="E4" s="291">
        <f>MATCH(A4,Table1[H_A1],0)</f>
        <v>185</v>
      </c>
      <c r="F4" s="291" t="e">
        <f>MATCH(Table5[[#This Row],[NAMA]],[1]!db[NB PAJAK],0)</f>
        <v>#N/A</v>
      </c>
      <c r="G4" t="str">
        <f>INDEX(Table1[Item Description],Table5[[#This Row],[//NOTA]])</f>
        <v>BENSIA SF-9925 C ISI 42 PC (SENDOK GARPU)</v>
      </c>
      <c r="H4">
        <f>SUMIF(Table1[H_A1],Sheet5!A4,Table1[Qty])</f>
        <v>1</v>
      </c>
      <c r="I4" t="str">
        <f>INDEX(Table1[Unit],Table5[[#This Row],[//NOTA]])</f>
        <v>DUS</v>
      </c>
      <c r="J4" s="292">
        <f>SUMIF(Table1[H_A1],Sheet5!A4,Table1[C])</f>
        <v>0</v>
      </c>
      <c r="K4" s="292">
        <f>INDEX(Table1[Unit Price],Table5[[#This Row],[//NOTA]])</f>
        <v>58000</v>
      </c>
      <c r="L4" s="86" t="str">
        <f>IF(Table5[[#This Row],[a2]]="","",Table5[[#This Row],[QTY]]*12)</f>
        <v/>
      </c>
      <c r="M4" s="86" t="str">
        <f>IF(Table5[[#This Row],[UNIT]]="grs","LSN",IF(Table5[[#This Row],[UNIT]]="LSN","PCS",""))</f>
        <v/>
      </c>
      <c r="N4" s="86" t="str">
        <f>IF(Table5[[#This Row],[a2]]="LSN",Table5[[#This Row],[a1]]*12,"")</f>
        <v/>
      </c>
      <c r="O4" s="86" t="str">
        <f>IF(Table5[[#This Row],[b1]]="","","PCS")</f>
        <v/>
      </c>
      <c r="P4" s="86"/>
    </row>
    <row r="5" spans="1:16" x14ac:dyDescent="0.25">
      <c r="A5" s="88" t="s">
        <v>544</v>
      </c>
      <c r="B5" s="88"/>
      <c r="C5" s="88"/>
      <c r="E5" s="291">
        <f>MATCH(A5,Table1[H_A1],0)</f>
        <v>188</v>
      </c>
      <c r="F5" s="291">
        <f>MATCH(Table5[[#This Row],[NAMA]],[1]!db[NB PAJAK],0)</f>
        <v>199</v>
      </c>
      <c r="G5" t="str">
        <f>INDEX(Table1[Item Description],Table5[[#This Row],[//NOTA]])</f>
        <v>BINDER CLIP JOYKO 155</v>
      </c>
      <c r="H5">
        <f>SUMIF(Table1[H_A1],Sheet5!A5,Table1[Qty])</f>
        <v>5</v>
      </c>
      <c r="I5" t="str">
        <f>INDEX(Table1[Unit],Table5[[#This Row],[//NOTA]])</f>
        <v>GRS</v>
      </c>
      <c r="J5" s="292">
        <f>SUMIF(Table1[H_A1],Sheet5!A5,Table1[C])</f>
        <v>0</v>
      </c>
      <c r="K5" s="292">
        <f>INDEX(Table1[Unit Price],Table5[[#This Row],[//NOTA]])</f>
        <v>67800</v>
      </c>
      <c r="L5" s="86">
        <f>IF(Table5[[#This Row],[a2]]="","",Table5[[#This Row],[QTY]]*12)</f>
        <v>60</v>
      </c>
      <c r="M5" s="86" t="str">
        <f>IF(Table5[[#This Row],[UNIT]]="grs","LSN",IF(Table5[[#This Row],[UNIT]]="LSN","PCS",""))</f>
        <v>LSN</v>
      </c>
      <c r="N5" s="86">
        <f>IF(Table5[[#This Row],[a2]]="LSN",Table5[[#This Row],[a1]]*12,"")</f>
        <v>720</v>
      </c>
      <c r="O5" s="86" t="str">
        <f>IF(Table5[[#This Row],[b1]]="","","PCS")</f>
        <v>PCS</v>
      </c>
      <c r="P5" s="86"/>
    </row>
    <row r="6" spans="1:16" x14ac:dyDescent="0.25">
      <c r="A6" s="88" t="s">
        <v>343</v>
      </c>
      <c r="B6" s="88"/>
      <c r="C6" s="88"/>
      <c r="E6" s="291">
        <f>MATCH(A6,Table1[H_A1],0)</f>
        <v>8</v>
      </c>
      <c r="F6" s="291">
        <f>MATCH(Table5[[#This Row],[NAMA]],[1]!db[NB PAJAK],0)</f>
        <v>1036</v>
      </c>
      <c r="G6" t="str">
        <f>INDEX(Table1[Item Description],Table5[[#This Row],[//NOTA]])</f>
        <v>BINDER CLIP KENKO NO. 107</v>
      </c>
      <c r="H6">
        <f>SUMIF(Table1[H_A1],Sheet5!A6,Table1[Qty])</f>
        <v>110</v>
      </c>
      <c r="I6" t="str">
        <f>INDEX(Table1[Unit],Table5[[#This Row],[//NOTA]])</f>
        <v>GRS</v>
      </c>
      <c r="J6" s="292">
        <f>SUMIF(Table1[H_A1],Sheet5!A6,Table1[C])</f>
        <v>2</v>
      </c>
      <c r="K6" s="292">
        <f>INDEX(Table1[Unit Price],Table5[[#This Row],[//NOTA]])</f>
        <v>31800</v>
      </c>
      <c r="L6" s="86">
        <f>IF(Table5[[#This Row],[a2]]="","",Table5[[#This Row],[QTY]]*12)</f>
        <v>1320</v>
      </c>
      <c r="M6" s="86" t="str">
        <f>IF(Table5[[#This Row],[UNIT]]="grs","LSN",IF(Table5[[#This Row],[UNIT]]="LSN","PCS",""))</f>
        <v>LSN</v>
      </c>
      <c r="N6" s="86">
        <f>IF(Table5[[#This Row],[a2]]="LSN",Table5[[#This Row],[a1]]*12,"")</f>
        <v>15840</v>
      </c>
      <c r="O6" s="86" t="str">
        <f>IF(Table5[[#This Row],[b1]]="","","PCS")</f>
        <v>PCS</v>
      </c>
      <c r="P6" s="86"/>
    </row>
    <row r="7" spans="1:16" x14ac:dyDescent="0.25">
      <c r="A7" s="88" t="s">
        <v>344</v>
      </c>
      <c r="B7" s="88"/>
      <c r="C7" s="88"/>
      <c r="E7" s="291">
        <f>MATCH(A7,Table1[H_A1],0)</f>
        <v>9</v>
      </c>
      <c r="F7" s="291">
        <f>MATCH(Table5[[#This Row],[NAMA]],[1]!db[NB PAJAK],0)</f>
        <v>1039</v>
      </c>
      <c r="G7" t="str">
        <f>INDEX(Table1[Item Description],Table5[[#This Row],[//NOTA]])</f>
        <v>BINDER CLIP KENKO NO. 200</v>
      </c>
      <c r="H7">
        <f>SUMIF(Table1[H_A1],Sheet5!A7,Table1[Qty])</f>
        <v>10</v>
      </c>
      <c r="I7" t="str">
        <f>INDEX(Table1[Unit],Table5[[#This Row],[//NOTA]])</f>
        <v>GRS</v>
      </c>
      <c r="J7" s="292">
        <f>SUMIF(Table1[H_A1],Sheet5!A7,Table1[C])</f>
        <v>1</v>
      </c>
      <c r="K7" s="292">
        <f>INDEX(Table1[Unit Price],Table5[[#This Row],[//NOTA]])</f>
        <v>120000</v>
      </c>
      <c r="L7" s="86">
        <f>IF(Table5[[#This Row],[a2]]="","",Table5[[#This Row],[QTY]]*12)</f>
        <v>120</v>
      </c>
      <c r="M7" s="86" t="str">
        <f>IF(Table5[[#This Row],[UNIT]]="grs","LSN",IF(Table5[[#This Row],[UNIT]]="LSN","PCS",""))</f>
        <v>LSN</v>
      </c>
      <c r="N7" s="86">
        <f>IF(Table5[[#This Row],[a2]]="LSN",Table5[[#This Row],[a1]]*12,"")</f>
        <v>1440</v>
      </c>
      <c r="O7" s="86" t="str">
        <f>IF(Table5[[#This Row],[b1]]="","","PCS")</f>
        <v>PCS</v>
      </c>
      <c r="P7" s="86"/>
    </row>
    <row r="8" spans="1:16" x14ac:dyDescent="0.25">
      <c r="A8" s="88" t="s">
        <v>345</v>
      </c>
      <c r="B8" s="88"/>
      <c r="C8" s="88"/>
      <c r="E8" s="291">
        <f>MATCH(A8,Table1[H_A1],0)</f>
        <v>60</v>
      </c>
      <c r="F8" s="291">
        <f>MATCH(Table5[[#This Row],[NAMA]],[1]!db[NB PAJAK],0)</f>
        <v>1040</v>
      </c>
      <c r="G8" t="str">
        <f>INDEX(Table1[Item Description],Table5[[#This Row],[//NOTA]])</f>
        <v>BINDER CLIP KENKO NO. 260</v>
      </c>
      <c r="H8">
        <f>SUMIF(Table1[H_A1],Sheet5!A8,Table1[Qty])</f>
        <v>5</v>
      </c>
      <c r="I8" t="str">
        <f>INDEX(Table1[Unit],Table5[[#This Row],[//NOTA]])</f>
        <v>GRS</v>
      </c>
      <c r="J8" s="292">
        <f>SUMIF(Table1[H_A1],Sheet5!A8,Table1[C])</f>
        <v>1</v>
      </c>
      <c r="K8" s="292">
        <f>INDEX(Table1[Unit Price],Table5[[#This Row],[//NOTA]])</f>
        <v>180000</v>
      </c>
      <c r="L8" s="86">
        <f>IF(Table5[[#This Row],[a2]]="","",Table5[[#This Row],[QTY]]*12)</f>
        <v>60</v>
      </c>
      <c r="M8" s="86" t="str">
        <f>IF(Table5[[#This Row],[UNIT]]="grs","LSN",IF(Table5[[#This Row],[UNIT]]="LSN","PCS",""))</f>
        <v>LSN</v>
      </c>
      <c r="N8" s="86">
        <f>IF(Table5[[#This Row],[a2]]="LSN",Table5[[#This Row],[a1]]*12,"")</f>
        <v>720</v>
      </c>
      <c r="O8" s="86" t="str">
        <f>IF(Table5[[#This Row],[b1]]="","","PCS")</f>
        <v>PCS</v>
      </c>
      <c r="P8" s="86"/>
    </row>
    <row r="9" spans="1:16" x14ac:dyDescent="0.25">
      <c r="A9" s="88" t="s">
        <v>346</v>
      </c>
      <c r="B9" s="88"/>
      <c r="C9" s="88"/>
      <c r="E9" s="291">
        <f>MATCH(A9,Table1[H_A1],0)</f>
        <v>109</v>
      </c>
      <c r="F9" s="291">
        <f>MATCH(Table5[[#This Row],[NAMA]],[1]!db[NB PAJAK],0)</f>
        <v>2085</v>
      </c>
      <c r="G9" t="str">
        <f>INDEX(Table1[Item Description],Table5[[#This Row],[//NOTA]])</f>
        <v>CALCULATOR JOYKO CC-12CO WARNA</v>
      </c>
      <c r="H9">
        <f>SUMIF(Table1[H_A1],Sheet5!A9,Table1[Qty])</f>
        <v>80</v>
      </c>
      <c r="I9" t="str">
        <f>INDEX(Table1[Unit],Table5[[#This Row],[//NOTA]])</f>
        <v>PCS</v>
      </c>
      <c r="J9" s="292">
        <f>SUMIF(Table1[H_A1],Sheet5!A9,Table1[C])</f>
        <v>1</v>
      </c>
      <c r="K9" s="292">
        <f>INDEX(Table1[Unit Price],Table5[[#This Row],[//NOTA]])</f>
        <v>56000</v>
      </c>
      <c r="L9" s="86" t="str">
        <f>IF(Table5[[#This Row],[a2]]="","",Table5[[#This Row],[QTY]]*12)</f>
        <v/>
      </c>
      <c r="M9" s="86" t="str">
        <f>IF(Table5[[#This Row],[UNIT]]="grs","LSN",IF(Table5[[#This Row],[UNIT]]="LSN","PCS",""))</f>
        <v/>
      </c>
      <c r="N9" s="86" t="str">
        <f>IF(Table5[[#This Row],[a2]]="LSN",Table5[[#This Row],[a1]]*12,"")</f>
        <v/>
      </c>
      <c r="O9" s="86" t="str">
        <f>IF(Table5[[#This Row],[b1]]="","","PCS")</f>
        <v/>
      </c>
      <c r="P9" s="86"/>
    </row>
    <row r="10" spans="1:16" x14ac:dyDescent="0.25">
      <c r="A10" s="88" t="s">
        <v>347</v>
      </c>
      <c r="B10" s="88"/>
      <c r="C10" s="88"/>
      <c r="E10" s="291">
        <f>MATCH(A10,Table1[H_A1],0)</f>
        <v>106</v>
      </c>
      <c r="F10" s="291">
        <f>MATCH(Table5[[#This Row],[NAMA]],[1]!db[NB PAJAK],0)</f>
        <v>392</v>
      </c>
      <c r="G10" t="str">
        <f>INDEX(Table1[Item Description],Table5[[#This Row],[//NOTA]])</f>
        <v>CALCULATOR JOYKO CC-15A</v>
      </c>
      <c r="H10">
        <f>SUMIF(Table1[H_A1],Sheet5!A10,Table1[Qty])</f>
        <v>120</v>
      </c>
      <c r="I10" t="str">
        <f>INDEX(Table1[Unit],Table5[[#This Row],[//NOTA]])</f>
        <v>PCS</v>
      </c>
      <c r="J10" s="292">
        <f>SUMIF(Table1[H_A1],Sheet5!A10,Table1[C])</f>
        <v>1</v>
      </c>
      <c r="K10" s="292">
        <f>INDEX(Table1[Unit Price],Table5[[#This Row],[//NOTA]])</f>
        <v>47000</v>
      </c>
      <c r="L10" s="86" t="str">
        <f>IF(Table5[[#This Row],[a2]]="","",Table5[[#This Row],[QTY]]*12)</f>
        <v/>
      </c>
      <c r="M10" s="86" t="str">
        <f>IF(Table5[[#This Row],[UNIT]]="grs","LSN",IF(Table5[[#This Row],[UNIT]]="LSN","PCS",""))</f>
        <v/>
      </c>
      <c r="N10" s="86" t="str">
        <f>IF(Table5[[#This Row],[a2]]="LSN",Table5[[#This Row],[a1]]*12,"")</f>
        <v/>
      </c>
      <c r="O10" s="86" t="str">
        <f>IF(Table5[[#This Row],[b1]]="","","PCS")</f>
        <v/>
      </c>
      <c r="P10" s="86"/>
    </row>
    <row r="11" spans="1:16" x14ac:dyDescent="0.25">
      <c r="A11" s="88" t="s">
        <v>348</v>
      </c>
      <c r="B11" s="88"/>
      <c r="C11" s="88"/>
      <c r="E11" s="291">
        <f>MATCH(A11,Table1[H_A1],0)</f>
        <v>103</v>
      </c>
      <c r="F11" s="291">
        <f>MATCH(Table5[[#This Row],[NAMA]],[1]!db[NB PAJAK],0)</f>
        <v>406</v>
      </c>
      <c r="G11" t="str">
        <f>INDEX(Table1[Item Description],Table5[[#This Row],[//NOTA]])</f>
        <v>CALCULATOR JOYKO CC-37</v>
      </c>
      <c r="H11">
        <f>SUMIF(Table1[H_A1],Sheet5!A11,Table1[Qty])</f>
        <v>160</v>
      </c>
      <c r="I11" t="str">
        <f>INDEX(Table1[Unit],Table5[[#This Row],[//NOTA]])</f>
        <v>PCS</v>
      </c>
      <c r="J11" s="292">
        <f>SUMIF(Table1[H_A1],Sheet5!A11,Table1[C])</f>
        <v>1</v>
      </c>
      <c r="K11" s="292">
        <f>INDEX(Table1[Unit Price],Table5[[#This Row],[//NOTA]])</f>
        <v>32000</v>
      </c>
      <c r="L11" s="86" t="str">
        <f>IF(Table5[[#This Row],[a2]]="","",Table5[[#This Row],[QTY]]*12)</f>
        <v/>
      </c>
      <c r="M11" s="86" t="str">
        <f>IF(Table5[[#This Row],[UNIT]]="grs","LSN",IF(Table5[[#This Row],[UNIT]]="LSN","PCS",""))</f>
        <v/>
      </c>
      <c r="N11" s="86" t="str">
        <f>IF(Table5[[#This Row],[a2]]="LSN",Table5[[#This Row],[a1]]*12,"")</f>
        <v/>
      </c>
      <c r="O11" s="86" t="str">
        <f>IF(Table5[[#This Row],[b1]]="","","PCS")</f>
        <v/>
      </c>
      <c r="P11" s="86"/>
    </row>
    <row r="12" spans="1:16" x14ac:dyDescent="0.25">
      <c r="A12" s="88" t="s">
        <v>349</v>
      </c>
      <c r="B12" s="88"/>
      <c r="C12" s="88"/>
      <c r="E12" s="291">
        <f>MATCH(A12,Table1[H_A1],0)</f>
        <v>104</v>
      </c>
      <c r="F12" s="291">
        <f>MATCH(Table5[[#This Row],[NAMA]],[1]!db[NB PAJAK],0)</f>
        <v>407</v>
      </c>
      <c r="G12" t="str">
        <f>INDEX(Table1[Item Description],Table5[[#This Row],[//NOTA]])</f>
        <v>CALCULATOR JOYKO CC-38</v>
      </c>
      <c r="H12">
        <f>SUMIF(Table1[H_A1],Sheet5!A12,Table1[Qty])</f>
        <v>160</v>
      </c>
      <c r="I12" t="str">
        <f>INDEX(Table1[Unit],Table5[[#This Row],[//NOTA]])</f>
        <v>PCS</v>
      </c>
      <c r="J12" s="292">
        <f>SUMIF(Table1[H_A1],Sheet5!A12,Table1[C])</f>
        <v>1</v>
      </c>
      <c r="K12" s="292">
        <f>INDEX(Table1[Unit Price],Table5[[#This Row],[//NOTA]])</f>
        <v>27500</v>
      </c>
      <c r="L12" s="86" t="str">
        <f>IF(Table5[[#This Row],[a2]]="","",Table5[[#This Row],[QTY]]*12)</f>
        <v/>
      </c>
      <c r="M12" s="86" t="str">
        <f>IF(Table5[[#This Row],[UNIT]]="grs","LSN",IF(Table5[[#This Row],[UNIT]]="LSN","PCS",""))</f>
        <v/>
      </c>
      <c r="N12" s="86" t="str">
        <f>IF(Table5[[#This Row],[a2]]="LSN",Table5[[#This Row],[a1]]*12,"")</f>
        <v/>
      </c>
      <c r="O12" s="86" t="str">
        <f>IF(Table5[[#This Row],[b1]]="","","PCS")</f>
        <v/>
      </c>
      <c r="P12" s="86"/>
    </row>
    <row r="13" spans="1:16" x14ac:dyDescent="0.25">
      <c r="A13" s="88" t="s">
        <v>350</v>
      </c>
      <c r="B13" s="88"/>
      <c r="C13" s="88"/>
      <c r="E13" s="291">
        <f>MATCH(A13,Table1[H_A1],0)</f>
        <v>105</v>
      </c>
      <c r="F13" s="291">
        <f>MATCH(Table5[[#This Row],[NAMA]],[1]!db[NB PAJAK],0)</f>
        <v>409</v>
      </c>
      <c r="G13" t="str">
        <f>INDEX(Table1[Item Description],Table5[[#This Row],[//NOTA]])</f>
        <v>CALCULATOR JOYKO CC-41</v>
      </c>
      <c r="H13">
        <f>SUMIF(Table1[H_A1],Sheet5!A13,Table1[Qty])</f>
        <v>120</v>
      </c>
      <c r="I13" t="str">
        <f>INDEX(Table1[Unit],Table5[[#This Row],[//NOTA]])</f>
        <v>PCS</v>
      </c>
      <c r="J13" s="292">
        <f>SUMIF(Table1[H_A1],Sheet5!A13,Table1[C])</f>
        <v>2</v>
      </c>
      <c r="K13" s="292">
        <f>INDEX(Table1[Unit Price],Table5[[#This Row],[//NOTA]])</f>
        <v>74000</v>
      </c>
      <c r="L13" s="86" t="str">
        <f>IF(Table5[[#This Row],[a2]]="","",Table5[[#This Row],[QTY]]*12)</f>
        <v/>
      </c>
      <c r="M13" s="86" t="str">
        <f>IF(Table5[[#This Row],[UNIT]]="grs","LSN",IF(Table5[[#This Row],[UNIT]]="LSN","PCS",""))</f>
        <v/>
      </c>
      <c r="N13" s="86" t="str">
        <f>IF(Table5[[#This Row],[a2]]="LSN",Table5[[#This Row],[a1]]*12,"")</f>
        <v/>
      </c>
      <c r="O13" s="86" t="str">
        <f>IF(Table5[[#This Row],[b1]]="","","PCS")</f>
        <v/>
      </c>
      <c r="P13" s="86"/>
    </row>
    <row r="14" spans="1:16" x14ac:dyDescent="0.25">
      <c r="A14" s="88" t="s">
        <v>351</v>
      </c>
      <c r="B14" s="88"/>
      <c r="C14" s="88"/>
      <c r="E14" s="291">
        <f>MATCH(A14,Table1[H_A1],0)</f>
        <v>47</v>
      </c>
      <c r="F14" s="291">
        <f>MATCH(Table5[[#This Row],[NAMA]],[1]!db[NB PAJAK],0)</f>
        <v>411</v>
      </c>
      <c r="G14" t="str">
        <f>INDEX(Table1[Item Description],Table5[[#This Row],[//NOTA]])</f>
        <v>CALCULATOR JOYKO CC-47CO</v>
      </c>
      <c r="H14">
        <f>SUMIF(Table1[H_A1],Sheet5!A14,Table1[Qty])</f>
        <v>120</v>
      </c>
      <c r="I14" t="str">
        <f>INDEX(Table1[Unit],Table5[[#This Row],[//NOTA]])</f>
        <v>PCS</v>
      </c>
      <c r="J14" s="292">
        <f>SUMIF(Table1[H_A1],Sheet5!A14,Table1[C])</f>
        <v>1</v>
      </c>
      <c r="K14" s="292">
        <f>INDEX(Table1[Unit Price],Table5[[#This Row],[//NOTA]])</f>
        <v>32500</v>
      </c>
      <c r="L14" s="86" t="str">
        <f>IF(Table5[[#This Row],[a2]]="","",Table5[[#This Row],[QTY]]*12)</f>
        <v/>
      </c>
      <c r="M14" s="86" t="str">
        <f>IF(Table5[[#This Row],[UNIT]]="grs","LSN",IF(Table5[[#This Row],[UNIT]]="LSN","PCS",""))</f>
        <v/>
      </c>
      <c r="N14" s="86" t="str">
        <f>IF(Table5[[#This Row],[a2]]="LSN",Table5[[#This Row],[a1]]*12,"")</f>
        <v/>
      </c>
      <c r="O14" s="86" t="str">
        <f>IF(Table5[[#This Row],[b1]]="","","PCS")</f>
        <v/>
      </c>
      <c r="P14" s="86"/>
    </row>
    <row r="15" spans="1:16" x14ac:dyDescent="0.25">
      <c r="A15" s="88" t="s">
        <v>352</v>
      </c>
      <c r="B15" s="88"/>
      <c r="C15" s="88"/>
      <c r="E15" s="291">
        <f>MATCH(A15,Table1[H_A1],0)</f>
        <v>110</v>
      </c>
      <c r="F15" s="291">
        <f>MATCH(Table5[[#This Row],[NAMA]],[1]!db[NB PAJAK],0)</f>
        <v>419</v>
      </c>
      <c r="G15" t="str">
        <f>INDEX(Table1[Item Description],Table5[[#This Row],[//NOTA]])</f>
        <v>CALCULATOR JOYKO CC-800CH</v>
      </c>
      <c r="H15">
        <f>SUMIF(Table1[H_A1],Sheet5!A15,Table1[Qty])</f>
        <v>60</v>
      </c>
      <c r="I15" t="str">
        <f>INDEX(Table1[Unit],Table5[[#This Row],[//NOTA]])</f>
        <v>PCS</v>
      </c>
      <c r="J15" s="292">
        <f>SUMIF(Table1[H_A1],Sheet5!A15,Table1[C])</f>
        <v>1</v>
      </c>
      <c r="K15" s="292">
        <f>INDEX(Table1[Unit Price],Table5[[#This Row],[//NOTA]])</f>
        <v>79000</v>
      </c>
      <c r="L15" s="86" t="str">
        <f>IF(Table5[[#This Row],[a2]]="","",Table5[[#This Row],[QTY]]*12)</f>
        <v/>
      </c>
      <c r="M15" s="86" t="str">
        <f>IF(Table5[[#This Row],[UNIT]]="grs","LSN",IF(Table5[[#This Row],[UNIT]]="LSN","PCS",""))</f>
        <v/>
      </c>
      <c r="N15" s="86" t="str">
        <f>IF(Table5[[#This Row],[a2]]="LSN",Table5[[#This Row],[a1]]*12,"")</f>
        <v/>
      </c>
      <c r="O15" s="86" t="str">
        <f>IF(Table5[[#This Row],[b1]]="","","PCS")</f>
        <v/>
      </c>
      <c r="P15" s="86"/>
    </row>
    <row r="16" spans="1:16" x14ac:dyDescent="0.25">
      <c r="A16" s="88" t="s">
        <v>464</v>
      </c>
      <c r="B16" s="88"/>
      <c r="C16" s="88"/>
      <c r="E16" s="291">
        <f>MATCH(A16,Table1[H_A1],0)</f>
        <v>149</v>
      </c>
      <c r="F16" s="291">
        <f>MATCH(Table5[[#This Row],[NAMA]],[1]!db[NB PAJAK],0)</f>
        <v>420</v>
      </c>
      <c r="G16" t="str">
        <f>INDEX(Table1[Item Description],Table5[[#This Row],[//NOTA]])</f>
        <v>CALCULATOR JOYKO CC-810CH</v>
      </c>
      <c r="H16">
        <f>SUMIF(Table1[H_A1],Sheet5!A16,Table1[Qty])</f>
        <v>60</v>
      </c>
      <c r="I16" t="str">
        <f>INDEX(Table1[Unit],Table5[[#This Row],[//NOTA]])</f>
        <v>PCS</v>
      </c>
      <c r="J16" s="292">
        <f>SUMIF(Table1[H_A1],Sheet5!A16,Table1[C])</f>
        <v>1</v>
      </c>
      <c r="K16" s="292">
        <f>INDEX(Table1[Unit Price],Table5[[#This Row],[//NOTA]])</f>
        <v>82000</v>
      </c>
      <c r="L16" s="86" t="str">
        <f>IF(Table5[[#This Row],[a2]]="","",Table5[[#This Row],[QTY]]*12)</f>
        <v/>
      </c>
      <c r="M16" s="86" t="str">
        <f>IF(Table5[[#This Row],[UNIT]]="grs","LSN",IF(Table5[[#This Row],[UNIT]]="LSN","PCS",""))</f>
        <v/>
      </c>
      <c r="N16" s="86" t="str">
        <f>IF(Table5[[#This Row],[a2]]="LSN",Table5[[#This Row],[a1]]*12,"")</f>
        <v/>
      </c>
      <c r="O16" s="86" t="str">
        <f>IF(Table5[[#This Row],[b1]]="","","PCS")</f>
        <v/>
      </c>
      <c r="P16" s="86"/>
    </row>
    <row r="17" spans="1:16" x14ac:dyDescent="0.25">
      <c r="A17" s="88" t="s">
        <v>353</v>
      </c>
      <c r="B17" s="88"/>
      <c r="C17" s="88"/>
      <c r="E17" s="291">
        <f>MATCH(A17,Table1[H_A1],0)</f>
        <v>108</v>
      </c>
      <c r="F17" s="291">
        <f>MATCH(Table5[[#This Row],[NAMA]],[1]!db[NB PAJAK],0)</f>
        <v>424</v>
      </c>
      <c r="G17" t="str">
        <f>INDEX(Table1[Item Description],Table5[[#This Row],[//NOTA]])</f>
        <v>CALCULATOR JOYKO CC-8A</v>
      </c>
      <c r="H17">
        <f>SUMIF(Table1[H_A1],Sheet5!A17,Table1[Qty])</f>
        <v>120</v>
      </c>
      <c r="I17" t="str">
        <f>INDEX(Table1[Unit],Table5[[#This Row],[//NOTA]])</f>
        <v>PCS</v>
      </c>
      <c r="J17" s="292">
        <f>SUMIF(Table1[H_A1],Sheet5!A17,Table1[C])</f>
        <v>1</v>
      </c>
      <c r="K17" s="292">
        <f>INDEX(Table1[Unit Price],Table5[[#This Row],[//NOTA]])</f>
        <v>47000</v>
      </c>
      <c r="L17" s="86" t="str">
        <f>IF(Table5[[#This Row],[a2]]="","",Table5[[#This Row],[QTY]]*12)</f>
        <v/>
      </c>
      <c r="M17" s="86" t="str">
        <f>IF(Table5[[#This Row],[UNIT]]="grs","LSN",IF(Table5[[#This Row],[UNIT]]="LSN","PCS",""))</f>
        <v/>
      </c>
      <c r="N17" s="86" t="str">
        <f>IF(Table5[[#This Row],[a2]]="LSN",Table5[[#This Row],[a1]]*12,"")</f>
        <v/>
      </c>
      <c r="O17" s="86" t="str">
        <f>IF(Table5[[#This Row],[b1]]="","","PCS")</f>
        <v/>
      </c>
      <c r="P17" s="86"/>
    </row>
    <row r="18" spans="1:16" x14ac:dyDescent="0.25">
      <c r="A18" s="88" t="s">
        <v>354</v>
      </c>
      <c r="B18" s="88"/>
      <c r="C18" s="88"/>
      <c r="E18" s="291">
        <f>MATCH(A18,Table1[H_A1],0)</f>
        <v>107</v>
      </c>
      <c r="F18" s="291">
        <f>MATCH(Table5[[#This Row],[NAMA]],[1]!db[NB PAJAK],0)</f>
        <v>2086</v>
      </c>
      <c r="G18" t="str">
        <f>INDEX(Table1[Item Description],Table5[[#This Row],[//NOTA]])</f>
        <v>CALCULATOR JOYKO CC-8CO WARNA</v>
      </c>
      <c r="H18">
        <f>SUMIF(Table1[H_A1],Sheet5!A18,Table1[Qty])</f>
        <v>120</v>
      </c>
      <c r="I18" t="str">
        <f>INDEX(Table1[Unit],Table5[[#This Row],[//NOTA]])</f>
        <v>PCS</v>
      </c>
      <c r="J18" s="292">
        <f>SUMIF(Table1[H_A1],Sheet5!A18,Table1[C])</f>
        <v>1</v>
      </c>
      <c r="K18" s="292">
        <f>INDEX(Table1[Unit Price],Table5[[#This Row],[//NOTA]])</f>
        <v>47000</v>
      </c>
      <c r="L18" s="86" t="str">
        <f>IF(Table5[[#This Row],[a2]]="","",Table5[[#This Row],[QTY]]*12)</f>
        <v/>
      </c>
      <c r="M18" s="86" t="str">
        <f>IF(Table5[[#This Row],[UNIT]]="grs","LSN",IF(Table5[[#This Row],[UNIT]]="LSN","PCS",""))</f>
        <v/>
      </c>
      <c r="N18" s="86" t="str">
        <f>IF(Table5[[#This Row],[a2]]="LSN",Table5[[#This Row],[a1]]*12,"")</f>
        <v/>
      </c>
      <c r="O18" s="86" t="str">
        <f>IF(Table5[[#This Row],[b1]]="","","PCS")</f>
        <v/>
      </c>
      <c r="P18" s="86"/>
    </row>
    <row r="19" spans="1:16" x14ac:dyDescent="0.25">
      <c r="A19" s="88" t="s">
        <v>355</v>
      </c>
      <c r="B19" s="88"/>
      <c r="C19" s="88"/>
      <c r="E19" s="291">
        <f>MATCH(A19,Table1[H_A1],0)</f>
        <v>46</v>
      </c>
      <c r="F19" s="291">
        <f>MATCH(Table5[[#This Row],[NAMA]],[1]!db[NB PAJAK],0)</f>
        <v>427</v>
      </c>
      <c r="G19" t="str">
        <f>INDEX(Table1[Item Description],Table5[[#This Row],[//NOTA]])</f>
        <v>CALCULATOR JOYKO DTC-1313CH</v>
      </c>
      <c r="H19">
        <f>SUMIF(Table1[H_A1],Sheet5!A19,Table1[Qty])</f>
        <v>120</v>
      </c>
      <c r="I19" t="str">
        <f>INDEX(Table1[Unit],Table5[[#This Row],[//NOTA]])</f>
        <v>PCS</v>
      </c>
      <c r="J19" s="292">
        <f>SUMIF(Table1[H_A1],Sheet5!A19,Table1[C])</f>
        <v>1</v>
      </c>
      <c r="K19" s="292">
        <f>INDEX(Table1[Unit Price],Table5[[#This Row],[//NOTA]])</f>
        <v>40000</v>
      </c>
      <c r="L19" s="86" t="str">
        <f>IF(Table5[[#This Row],[a2]]="","",Table5[[#This Row],[QTY]]*12)</f>
        <v/>
      </c>
      <c r="M19" s="86" t="str">
        <f>IF(Table5[[#This Row],[UNIT]]="grs","LSN",IF(Table5[[#This Row],[UNIT]]="LSN","PCS",""))</f>
        <v/>
      </c>
      <c r="N19" s="86" t="str">
        <f>IF(Table5[[#This Row],[a2]]="LSN",Table5[[#This Row],[a1]]*12,"")</f>
        <v/>
      </c>
      <c r="O19" s="86" t="str">
        <f>IF(Table5[[#This Row],[b1]]="","","PCS")</f>
        <v/>
      </c>
      <c r="P19" s="86"/>
    </row>
    <row r="20" spans="1:16" x14ac:dyDescent="0.25">
      <c r="A20" s="88" t="s">
        <v>356</v>
      </c>
      <c r="B20" s="88"/>
      <c r="C20" s="88"/>
      <c r="E20" s="291">
        <f>MATCH(A20,Table1[H_A1],0)</f>
        <v>48</v>
      </c>
      <c r="F20" s="291">
        <f>MATCH(Table5[[#This Row],[NAMA]],[1]!db[NB PAJAK],0)</f>
        <v>506</v>
      </c>
      <c r="G20" t="str">
        <f>INDEX(Table1[Item Description],Table5[[#This Row],[//NOTA]])</f>
        <v>CORRECTION FLUID JOYKO CF-S209A</v>
      </c>
      <c r="H20">
        <f>SUMIF(Table1[H_A1],Sheet5!A20,Table1[Qty])</f>
        <v>72</v>
      </c>
      <c r="I20" t="str">
        <f>INDEX(Table1[Unit],Table5[[#This Row],[//NOTA]])</f>
        <v>LSN</v>
      </c>
      <c r="J20" s="292">
        <f>SUMIF(Table1[H_A1],Sheet5!A20,Table1[C])</f>
        <v>2</v>
      </c>
      <c r="K20" s="292">
        <f>INDEX(Table1[Unit Price],Table5[[#This Row],[//NOTA]])</f>
        <v>41400</v>
      </c>
      <c r="L20" s="86">
        <f>IF(Table5[[#This Row],[a2]]="","",Table5[[#This Row],[QTY]]*12)</f>
        <v>864</v>
      </c>
      <c r="M20" s="86" t="str">
        <f>IF(Table5[[#This Row],[UNIT]]="grs","LSN",IF(Table5[[#This Row],[UNIT]]="LSN","PCS",""))</f>
        <v>PCS</v>
      </c>
      <c r="N20" s="86" t="str">
        <f>IF(Table5[[#This Row],[a2]]="LSN",Table5[[#This Row],[a1]]*12,"")</f>
        <v/>
      </c>
      <c r="O20" s="86" t="str">
        <f>IF(Table5[[#This Row],[b1]]="","","PCS")</f>
        <v/>
      </c>
      <c r="P20" s="86"/>
    </row>
    <row r="21" spans="1:16" x14ac:dyDescent="0.25">
      <c r="A21" s="88" t="s">
        <v>357</v>
      </c>
      <c r="B21" s="88"/>
      <c r="C21" s="88"/>
      <c r="E21" s="291">
        <f>MATCH(A21,Table1[H_A1],0)</f>
        <v>122</v>
      </c>
      <c r="F21" s="291">
        <f>MATCH(Table5[[#This Row],[NAMA]],[1]!db[NB PAJAK],0)</f>
        <v>508</v>
      </c>
      <c r="G21" t="str">
        <f>INDEX(Table1[Item Description],Table5[[#This Row],[//NOTA]])</f>
        <v>CORRECTION FLUID JOYKO CF-S221</v>
      </c>
      <c r="H21">
        <f>SUMIF(Table1[H_A1],Sheet5!A21,Table1[Qty])</f>
        <v>120</v>
      </c>
      <c r="I21" t="str">
        <f>INDEX(Table1[Unit],Table5[[#This Row],[//NOTA]])</f>
        <v>BOX</v>
      </c>
      <c r="J21" s="292">
        <f>SUMIF(Table1[H_A1],Sheet5!A21,Table1[C])</f>
        <v>5</v>
      </c>
      <c r="K21" s="292">
        <f>INDEX(Table1[Unit Price],Table5[[#This Row],[//NOTA]])</f>
        <v>70800</v>
      </c>
      <c r="L21" s="86" t="str">
        <f>IF(Table5[[#This Row],[a2]]="","",Table5[[#This Row],[QTY]]*12)</f>
        <v/>
      </c>
      <c r="M21" s="86" t="str">
        <f>IF(Table5[[#This Row],[UNIT]]="grs","LSN",IF(Table5[[#This Row],[UNIT]]="LSN","PCS",""))</f>
        <v/>
      </c>
      <c r="N21" s="86" t="str">
        <f>IF(Table5[[#This Row],[a2]]="LSN",Table5[[#This Row],[a1]]*12,"")</f>
        <v/>
      </c>
      <c r="O21" s="86" t="str">
        <f>IF(Table5[[#This Row],[b1]]="","","PCS")</f>
        <v/>
      </c>
      <c r="P21" s="86"/>
    </row>
    <row r="22" spans="1:16" x14ac:dyDescent="0.25">
      <c r="A22" s="88" t="s">
        <v>358</v>
      </c>
      <c r="B22" s="88"/>
      <c r="C22" s="88"/>
      <c r="E22" s="291">
        <f>MATCH(A22,Table1[H_A1],0)</f>
        <v>123</v>
      </c>
      <c r="F22" s="291">
        <f>MATCH(Table5[[#This Row],[NAMA]],[1]!db[NB PAJAK],0)</f>
        <v>509</v>
      </c>
      <c r="G22" t="str">
        <f>INDEX(Table1[Item Description],Table5[[#This Row],[//NOTA]])</f>
        <v>CORRECTION FLUID JOYKO CF-S224</v>
      </c>
      <c r="H22">
        <f>SUMIF(Table1[H_A1],Sheet5!A22,Table1[Qty])</f>
        <v>120</v>
      </c>
      <c r="I22" t="str">
        <f>INDEX(Table1[Unit],Table5[[#This Row],[//NOTA]])</f>
        <v>BOX</v>
      </c>
      <c r="J22" s="292">
        <f>SUMIF(Table1[H_A1],Sheet5!A22,Table1[C])</f>
        <v>5</v>
      </c>
      <c r="K22" s="292">
        <f>INDEX(Table1[Unit Price],Table5[[#This Row],[//NOTA]])</f>
        <v>70800</v>
      </c>
      <c r="L22" s="86" t="str">
        <f>IF(Table5[[#This Row],[a2]]="","",Table5[[#This Row],[QTY]]*12)</f>
        <v/>
      </c>
      <c r="M22" s="86" t="str">
        <f>IF(Table5[[#This Row],[UNIT]]="grs","LSN",IF(Table5[[#This Row],[UNIT]]="LSN","PCS",""))</f>
        <v/>
      </c>
      <c r="N22" s="86" t="str">
        <f>IF(Table5[[#This Row],[a2]]="LSN",Table5[[#This Row],[a1]]*12,"")</f>
        <v/>
      </c>
      <c r="O22" s="86" t="str">
        <f>IF(Table5[[#This Row],[b1]]="","","PCS")</f>
        <v/>
      </c>
      <c r="P22" s="86"/>
    </row>
    <row r="23" spans="1:16" x14ac:dyDescent="0.25">
      <c r="A23" s="88" t="s">
        <v>359</v>
      </c>
      <c r="B23" s="88"/>
      <c r="C23" s="88"/>
      <c r="E23" s="291">
        <f>MATCH(A23,Table1[H_A1],0)</f>
        <v>124</v>
      </c>
      <c r="F23" s="291">
        <f>MATCH(Table5[[#This Row],[NAMA]],[1]!db[NB PAJAK],0)</f>
        <v>510</v>
      </c>
      <c r="G23" t="str">
        <f>INDEX(Table1[Item Description],Table5[[#This Row],[//NOTA]])</f>
        <v>CORRECTION FLUID JOYKO CF-S225</v>
      </c>
      <c r="H23">
        <f>SUMIF(Table1[H_A1],Sheet5!A23,Table1[Qty])</f>
        <v>76</v>
      </c>
      <c r="I23" t="str">
        <f>INDEX(Table1[Unit],Table5[[#This Row],[//NOTA]])</f>
        <v>LSN</v>
      </c>
      <c r="J23" s="292">
        <f>SUMIF(Table1[H_A1],Sheet5!A23,Table1[C])</f>
        <v>2</v>
      </c>
      <c r="K23" s="292">
        <f>INDEX(Table1[Unit Price],Table5[[#This Row],[//NOTA]])</f>
        <v>34200</v>
      </c>
      <c r="L23" s="86">
        <f>IF(Table5[[#This Row],[a2]]="","",Table5[[#This Row],[QTY]]*12)</f>
        <v>912</v>
      </c>
      <c r="M23" s="86" t="str">
        <f>IF(Table5[[#This Row],[UNIT]]="grs","LSN",IF(Table5[[#This Row],[UNIT]]="LSN","PCS",""))</f>
        <v>PCS</v>
      </c>
      <c r="N23" s="86" t="str">
        <f>IF(Table5[[#This Row],[a2]]="LSN",Table5[[#This Row],[a1]]*12,"")</f>
        <v/>
      </c>
      <c r="O23" s="86" t="str">
        <f>IF(Table5[[#This Row],[b1]]="","","PCS")</f>
        <v/>
      </c>
      <c r="P23" s="86"/>
    </row>
    <row r="24" spans="1:16" x14ac:dyDescent="0.25">
      <c r="A24" s="88" t="s">
        <v>510</v>
      </c>
      <c r="B24" s="88"/>
      <c r="C24" s="88"/>
      <c r="E24" s="291">
        <f>MATCH(A24,Table1[H_A1],0)</f>
        <v>177</v>
      </c>
      <c r="F24" s="291">
        <f>MATCH(Table5[[#This Row],[NAMA]],[1]!db[NB PAJAK],0)</f>
        <v>1089</v>
      </c>
      <c r="G24" t="str">
        <f>INDEX(Table1[Item Description],Table5[[#This Row],[//NOTA]])</f>
        <v>CORRECTION FLUID KENKO KE-107M</v>
      </c>
      <c r="H24">
        <f>SUMIF(Table1[H_A1],Sheet5!A24,Table1[Qty])</f>
        <v>8</v>
      </c>
      <c r="I24" t="str">
        <f>INDEX(Table1[Unit],Table5[[#This Row],[//NOTA]])</f>
        <v>LSN</v>
      </c>
      <c r="J24" s="292">
        <f>SUMIF(Table1[H_A1],Sheet5!A24,Table1[C])</f>
        <v>0</v>
      </c>
      <c r="K24" s="292">
        <f>INDEX(Table1[Unit Price],Table5[[#This Row],[//NOTA]])</f>
        <v>55800</v>
      </c>
      <c r="L24" s="86">
        <f>IF(Table5[[#This Row],[a2]]="","",Table5[[#This Row],[QTY]]*12)</f>
        <v>96</v>
      </c>
      <c r="M24" s="86" t="str">
        <f>IF(Table5[[#This Row],[UNIT]]="grs","LSN",IF(Table5[[#This Row],[UNIT]]="LSN","PCS",""))</f>
        <v>PCS</v>
      </c>
      <c r="N24" s="86" t="str">
        <f>IF(Table5[[#This Row],[a2]]="LSN",Table5[[#This Row],[a1]]*12,"")</f>
        <v/>
      </c>
      <c r="O24" s="86" t="str">
        <f>IF(Table5[[#This Row],[b1]]="","","PCS")</f>
        <v/>
      </c>
      <c r="P24" s="86"/>
    </row>
    <row r="25" spans="1:16" x14ac:dyDescent="0.25">
      <c r="A25" s="88" t="s">
        <v>360</v>
      </c>
      <c r="B25" s="88"/>
      <c r="C25" s="88"/>
      <c r="E25" s="291">
        <f>MATCH(A25,Table1[H_A1],0)</f>
        <v>85</v>
      </c>
      <c r="F25" s="291">
        <f>MATCH(Table5[[#This Row],[NAMA]],[1]!db[NB PAJAK],0)</f>
        <v>1092</v>
      </c>
      <c r="G25" t="str">
        <f>INDEX(Table1[Item Description],Table5[[#This Row],[//NOTA]])</f>
        <v>CORRECTION FLUID KENKO KE-823M</v>
      </c>
      <c r="H25">
        <f>SUMIF(Table1[H_A1],Sheet5!A25,Table1[Qty])</f>
        <v>42</v>
      </c>
      <c r="I25" t="str">
        <f>INDEX(Table1[Unit],Table5[[#This Row],[//NOTA]])</f>
        <v>LSN</v>
      </c>
      <c r="J25" s="292">
        <f>SUMIF(Table1[H_A1],Sheet5!A25,Table1[C])</f>
        <v>1</v>
      </c>
      <c r="K25" s="292">
        <f>INDEX(Table1[Unit Price],Table5[[#This Row],[//NOTA]])</f>
        <v>57000</v>
      </c>
      <c r="L25" s="86">
        <f>IF(Table5[[#This Row],[a2]]="","",Table5[[#This Row],[QTY]]*12)</f>
        <v>504</v>
      </c>
      <c r="M25" s="86" t="str">
        <f>IF(Table5[[#This Row],[UNIT]]="grs","LSN",IF(Table5[[#This Row],[UNIT]]="LSN","PCS",""))</f>
        <v>PCS</v>
      </c>
      <c r="N25" s="86" t="str">
        <f>IF(Table5[[#This Row],[a2]]="LSN",Table5[[#This Row],[a1]]*12,"")</f>
        <v/>
      </c>
      <c r="O25" s="86" t="str">
        <f>IF(Table5[[#This Row],[b1]]="","","PCS")</f>
        <v/>
      </c>
      <c r="P25" s="86"/>
    </row>
    <row r="26" spans="1:16" x14ac:dyDescent="0.25">
      <c r="A26" s="88" t="s">
        <v>511</v>
      </c>
      <c r="B26" s="88"/>
      <c r="C26" s="88"/>
      <c r="E26" s="291">
        <f>MATCH(A26,Table1[H_A1],0)</f>
        <v>179</v>
      </c>
      <c r="F26" s="291">
        <f>MATCH(Table5[[#This Row],[NAMA]],[1]!db[NB PAJAK],0)</f>
        <v>1093</v>
      </c>
      <c r="G26" t="str">
        <f>INDEX(Table1[Item Description],Table5[[#This Row],[//NOTA]])</f>
        <v>CORRECTION FLUID KENKO KE-826M</v>
      </c>
      <c r="H26">
        <f>SUMIF(Table1[H_A1],Sheet5!A26,Table1[Qty])</f>
        <v>6</v>
      </c>
      <c r="I26" t="str">
        <f>INDEX(Table1[Unit],Table5[[#This Row],[//NOTA]])</f>
        <v>LSN</v>
      </c>
      <c r="J26" s="292">
        <f>SUMIF(Table1[H_A1],Sheet5!A26,Table1[C])</f>
        <v>0</v>
      </c>
      <c r="K26" s="292">
        <f>INDEX(Table1[Unit Price],Table5[[#This Row],[//NOTA]])</f>
        <v>60300</v>
      </c>
      <c r="L26" s="86">
        <f>IF(Table5[[#This Row],[a2]]="","",Table5[[#This Row],[QTY]]*12)</f>
        <v>72</v>
      </c>
      <c r="M26" s="86" t="str">
        <f>IF(Table5[[#This Row],[UNIT]]="grs","LSN",IF(Table5[[#This Row],[UNIT]]="LSN","PCS",""))</f>
        <v>PCS</v>
      </c>
      <c r="N26" s="86" t="str">
        <f>IF(Table5[[#This Row],[a2]]="LSN",Table5[[#This Row],[a1]]*12,"")</f>
        <v/>
      </c>
      <c r="O26" s="86" t="str">
        <f>IF(Table5[[#This Row],[b1]]="","","PCS")</f>
        <v/>
      </c>
      <c r="P26" s="86"/>
    </row>
    <row r="27" spans="1:16" x14ac:dyDescent="0.25">
      <c r="A27" s="88" t="s">
        <v>361</v>
      </c>
      <c r="B27" s="88"/>
      <c r="C27" s="88"/>
      <c r="E27" s="291">
        <f>MATCH(A27,Table1[H_A1],0)</f>
        <v>120</v>
      </c>
      <c r="F27" s="291">
        <f>MATCH(Table5[[#This Row],[NAMA]],[1]!db[NB PAJAK],0)</f>
        <v>515</v>
      </c>
      <c r="G27" t="str">
        <f>INDEX(Table1[Item Description],Table5[[#This Row],[//NOTA]])</f>
        <v>CORRECTION TAPE JOYKO CT-507</v>
      </c>
      <c r="H27">
        <f>SUMIF(Table1[H_A1],Sheet5!A27,Table1[Qty])</f>
        <v>720</v>
      </c>
      <c r="I27" t="str">
        <f>INDEX(Table1[Unit],Table5[[#This Row],[//NOTA]])</f>
        <v>PCS</v>
      </c>
      <c r="J27" s="292">
        <f>SUMIF(Table1[H_A1],Sheet5!A27,Table1[C])</f>
        <v>1</v>
      </c>
      <c r="K27" s="292">
        <f>INDEX(Table1[Unit Price],Table5[[#This Row],[//NOTA]])</f>
        <v>4600</v>
      </c>
      <c r="L27" s="86" t="str">
        <f>IF(Table5[[#This Row],[a2]]="","",Table5[[#This Row],[QTY]]*12)</f>
        <v/>
      </c>
      <c r="M27" s="86" t="str">
        <f>IF(Table5[[#This Row],[UNIT]]="grs","LSN",IF(Table5[[#This Row],[UNIT]]="LSN","PCS",""))</f>
        <v/>
      </c>
      <c r="N27" s="86" t="str">
        <f>IF(Table5[[#This Row],[a2]]="LSN",Table5[[#This Row],[a1]]*12,"")</f>
        <v/>
      </c>
      <c r="O27" s="86" t="str">
        <f>IF(Table5[[#This Row],[b1]]="","","PCS")</f>
        <v/>
      </c>
      <c r="P27" s="86"/>
    </row>
    <row r="28" spans="1:16" x14ac:dyDescent="0.25">
      <c r="A28" s="88" t="s">
        <v>512</v>
      </c>
      <c r="B28" s="88"/>
      <c r="C28" s="88"/>
      <c r="E28" s="291">
        <f>MATCH(A28,Table1[H_A1],0)</f>
        <v>171</v>
      </c>
      <c r="F28" s="291">
        <f>MATCH(Table5[[#This Row],[NAMA]],[1]!db[NB PAJAK],0)</f>
        <v>1102</v>
      </c>
      <c r="G28" t="str">
        <f>INDEX(Table1[Item Description],Table5[[#This Row],[//NOTA]])</f>
        <v>CORRECTION TAPE KENKO CT-309 (12M x 5MM)</v>
      </c>
      <c r="H28">
        <f>SUMIF(Table1[H_A1],Sheet5!A28,Table1[Qty])</f>
        <v>2</v>
      </c>
      <c r="I28" t="str">
        <f>INDEX(Table1[Unit],Table5[[#This Row],[//NOTA]])</f>
        <v>LSN</v>
      </c>
      <c r="J28" s="292">
        <f>SUMIF(Table1[H_A1],Sheet5!A28,Table1[C])</f>
        <v>0</v>
      </c>
      <c r="K28" s="292">
        <f>INDEX(Table1[Unit Price],Table5[[#This Row],[//NOTA]])</f>
        <v>81600</v>
      </c>
      <c r="L28" s="86">
        <f>IF(Table5[[#This Row],[a2]]="","",Table5[[#This Row],[QTY]]*12)</f>
        <v>24</v>
      </c>
      <c r="M28" s="86" t="str">
        <f>IF(Table5[[#This Row],[UNIT]]="grs","LSN",IF(Table5[[#This Row],[UNIT]]="LSN","PCS",""))</f>
        <v>PCS</v>
      </c>
      <c r="N28" s="86" t="str">
        <f>IF(Table5[[#This Row],[a2]]="LSN",Table5[[#This Row],[a1]]*12,"")</f>
        <v/>
      </c>
      <c r="O28" s="86" t="str">
        <f>IF(Table5[[#This Row],[b1]]="","","PCS")</f>
        <v/>
      </c>
      <c r="P28" s="86"/>
    </row>
    <row r="29" spans="1:16" x14ac:dyDescent="0.25">
      <c r="A29" s="88" t="s">
        <v>513</v>
      </c>
      <c r="B29" s="88"/>
      <c r="C29" s="88"/>
      <c r="E29" s="291">
        <f>MATCH(A29,Table1[H_A1],0)</f>
        <v>172</v>
      </c>
      <c r="F29" s="291">
        <f>MATCH(Table5[[#This Row],[NAMA]],[1]!db[NB PAJAK],0)</f>
        <v>1107</v>
      </c>
      <c r="G29" t="str">
        <f>INDEX(Table1[Item Description],Table5[[#This Row],[//NOTA]])</f>
        <v>CORRECTION TAPE KENKO CT-809 (8M x 5MM)</v>
      </c>
      <c r="H29">
        <f>SUMIF(Table1[H_A1],Sheet5!A29,Table1[Qty])</f>
        <v>2</v>
      </c>
      <c r="I29" t="str">
        <f>INDEX(Table1[Unit],Table5[[#This Row],[//NOTA]])</f>
        <v>LSN</v>
      </c>
      <c r="J29" s="292">
        <f>SUMIF(Table1[H_A1],Sheet5!A29,Table1[C])</f>
        <v>0</v>
      </c>
      <c r="K29" s="292">
        <f>INDEX(Table1[Unit Price],Table5[[#This Row],[//NOTA]])</f>
        <v>54000</v>
      </c>
      <c r="L29" s="86">
        <f>IF(Table5[[#This Row],[a2]]="","",Table5[[#This Row],[QTY]]*12)</f>
        <v>24</v>
      </c>
      <c r="M29" s="86" t="str">
        <f>IF(Table5[[#This Row],[UNIT]]="grs","LSN",IF(Table5[[#This Row],[UNIT]]="LSN","PCS",""))</f>
        <v>PCS</v>
      </c>
      <c r="N29" s="86" t="str">
        <f>IF(Table5[[#This Row],[a2]]="LSN",Table5[[#This Row],[a1]]*12,"")</f>
        <v/>
      </c>
      <c r="O29" s="86" t="str">
        <f>IF(Table5[[#This Row],[b1]]="","","PCS")</f>
        <v/>
      </c>
      <c r="P29" s="86"/>
    </row>
    <row r="30" spans="1:16" x14ac:dyDescent="0.25">
      <c r="A30" s="88" t="s">
        <v>362</v>
      </c>
      <c r="B30" s="88"/>
      <c r="C30" s="88"/>
      <c r="E30" s="291">
        <f>MATCH(A30,Table1[H_A1],0)</f>
        <v>69</v>
      </c>
      <c r="F30" s="291">
        <f>MATCH(Table5[[#This Row],[NAMA]],[1]!db[NB PAJAK],0)</f>
        <v>1110</v>
      </c>
      <c r="G30" t="str">
        <f>INDEX(Table1[Item Description],Table5[[#This Row],[//NOTA]])</f>
        <v>CORRECTION TAPE KENKO CT-902 (12M x 5MM)</v>
      </c>
      <c r="H30">
        <f>SUMIF(Table1[H_A1],Sheet5!A30,Table1[Qty])</f>
        <v>96</v>
      </c>
      <c r="I30" t="str">
        <f>INDEX(Table1[Unit],Table5[[#This Row],[//NOTA]])</f>
        <v>LSN</v>
      </c>
      <c r="J30" s="292">
        <f>SUMIF(Table1[H_A1],Sheet5!A30,Table1[C])</f>
        <v>2</v>
      </c>
      <c r="K30" s="292">
        <f>INDEX(Table1[Unit Price],Table5[[#This Row],[//NOTA]])</f>
        <v>60000</v>
      </c>
      <c r="L30" s="86">
        <f>IF(Table5[[#This Row],[a2]]="","",Table5[[#This Row],[QTY]]*12)</f>
        <v>1152</v>
      </c>
      <c r="M30" s="86" t="str">
        <f>IF(Table5[[#This Row],[UNIT]]="grs","LSN",IF(Table5[[#This Row],[UNIT]]="LSN","PCS",""))</f>
        <v>PCS</v>
      </c>
      <c r="N30" s="86" t="str">
        <f>IF(Table5[[#This Row],[a2]]="LSN",Table5[[#This Row],[a1]]*12,"")</f>
        <v/>
      </c>
      <c r="O30" s="86" t="str">
        <f>IF(Table5[[#This Row],[b1]]="","","PCS")</f>
        <v/>
      </c>
      <c r="P30" s="86"/>
    </row>
    <row r="31" spans="1:16" x14ac:dyDescent="0.25">
      <c r="A31" s="88" t="s">
        <v>545</v>
      </c>
      <c r="B31" s="88"/>
      <c r="C31" s="88"/>
      <c r="E31" s="291">
        <f>MATCH(A31,Table1[H_A1],0)</f>
        <v>189</v>
      </c>
      <c r="F31" s="291">
        <f>MATCH(Table5[[#This Row],[NAMA]],[1]!db[NB PAJAK],0)</f>
        <v>1114</v>
      </c>
      <c r="G31" t="str">
        <f>INDEX(Table1[Item Description],Table5[[#This Row],[//NOTA]])</f>
        <v>CORRECTION TAPE KENKO CT-905 (12M x 5MM)</v>
      </c>
      <c r="H31">
        <f>SUMIF(Table1[H_A1],Sheet5!A31,Table1[Qty])</f>
        <v>5</v>
      </c>
      <c r="I31" t="str">
        <f>INDEX(Table1[Unit],Table5[[#This Row],[//NOTA]])</f>
        <v>LSN</v>
      </c>
      <c r="J31" s="292">
        <f>SUMIF(Table1[H_A1],Sheet5!A31,Table1[C])</f>
        <v>0</v>
      </c>
      <c r="K31" s="292">
        <f>INDEX(Table1[Unit Price],Table5[[#This Row],[//NOTA]])</f>
        <v>62400</v>
      </c>
      <c r="L31" s="86">
        <f>IF(Table5[[#This Row],[a2]]="","",Table5[[#This Row],[QTY]]*12)</f>
        <v>60</v>
      </c>
      <c r="M31" s="86" t="str">
        <f>IF(Table5[[#This Row],[UNIT]]="grs","LSN",IF(Table5[[#This Row],[UNIT]]="LSN","PCS",""))</f>
        <v>PCS</v>
      </c>
      <c r="N31" s="86" t="str">
        <f>IF(Table5[[#This Row],[a2]]="LSN",Table5[[#This Row],[a1]]*12,"")</f>
        <v/>
      </c>
      <c r="O31" s="86" t="str">
        <f>IF(Table5[[#This Row],[b1]]="","","PCS")</f>
        <v/>
      </c>
      <c r="P31" s="86"/>
    </row>
    <row r="32" spans="1:16" x14ac:dyDescent="0.25">
      <c r="A32" s="88" t="s">
        <v>363</v>
      </c>
      <c r="B32" s="88"/>
      <c r="C32" s="88"/>
      <c r="E32" s="291">
        <f>MATCH(A32,Table1[H_A1],0)</f>
        <v>16</v>
      </c>
      <c r="F32" s="291">
        <f>MATCH(Table5[[#This Row],[NAMA]],[1]!db[NB PAJAK],0)</f>
        <v>1542</v>
      </c>
      <c r="G32" t="str">
        <f>INDEX(Table1[Item Description],Table5[[#This Row],[//NOTA]])</f>
        <v>CRAYON / OIL PASTEL JOYKO OP-18S PP CASE SEA WORLD</v>
      </c>
      <c r="H32">
        <f>SUMIF(Table1[H_A1],Sheet5!A32,Table1[Qty])</f>
        <v>360</v>
      </c>
      <c r="I32" t="str">
        <f>INDEX(Table1[Unit],Table5[[#This Row],[//NOTA]])</f>
        <v>PCS</v>
      </c>
      <c r="J32" s="292">
        <f>SUMIF(Table1[H_A1],Sheet5!A32,Table1[C])</f>
        <v>5</v>
      </c>
      <c r="K32" s="292">
        <f>INDEX(Table1[Unit Price],Table5[[#This Row],[//NOTA]])</f>
        <v>23000</v>
      </c>
      <c r="L32" s="86" t="str">
        <f>IF(Table5[[#This Row],[a2]]="","",Table5[[#This Row],[QTY]]*12)</f>
        <v/>
      </c>
      <c r="M32" s="86" t="str">
        <f>IF(Table5[[#This Row],[UNIT]]="grs","LSN",IF(Table5[[#This Row],[UNIT]]="LSN","PCS",""))</f>
        <v/>
      </c>
      <c r="N32" s="86" t="str">
        <f>IF(Table5[[#This Row],[a2]]="LSN",Table5[[#This Row],[a1]]*12,"")</f>
        <v/>
      </c>
      <c r="O32" s="86" t="str">
        <f>IF(Table5[[#This Row],[b1]]="","","PCS")</f>
        <v/>
      </c>
      <c r="P32" s="86"/>
    </row>
    <row r="33" spans="1:16" x14ac:dyDescent="0.25">
      <c r="A33" s="88" t="s">
        <v>364</v>
      </c>
      <c r="B33" s="88"/>
      <c r="C33" s="88"/>
      <c r="E33" s="291">
        <f>MATCH(A33,Table1[H_A1],0)</f>
        <v>17</v>
      </c>
      <c r="F33" s="291">
        <f>MATCH(Table5[[#This Row],[NAMA]],[1]!db[NB PAJAK],0)</f>
        <v>1544</v>
      </c>
      <c r="G33" t="str">
        <f>INDEX(Table1[Item Description],Table5[[#This Row],[//NOTA]])</f>
        <v>CRAYON / OIL PASTEL JOYKO OP-36S PP CASE SEA WORLD</v>
      </c>
      <c r="H33">
        <f>SUMIF(Table1[H_A1],Sheet5!A33,Table1[Qty])</f>
        <v>36</v>
      </c>
      <c r="I33" t="str">
        <f>INDEX(Table1[Unit],Table5[[#This Row],[//NOTA]])</f>
        <v>PCS</v>
      </c>
      <c r="J33" s="292">
        <f>SUMIF(Table1[H_A1],Sheet5!A33,Table1[C])</f>
        <v>1</v>
      </c>
      <c r="K33" s="292">
        <f>INDEX(Table1[Unit Price],Table5[[#This Row],[//NOTA]])</f>
        <v>41500</v>
      </c>
      <c r="L33" s="86" t="str">
        <f>IF(Table5[[#This Row],[a2]]="","",Table5[[#This Row],[QTY]]*12)</f>
        <v/>
      </c>
      <c r="M33" s="86" t="str">
        <f>IF(Table5[[#This Row],[UNIT]]="grs","LSN",IF(Table5[[#This Row],[UNIT]]="LSN","PCS",""))</f>
        <v/>
      </c>
      <c r="N33" s="86" t="str">
        <f>IF(Table5[[#This Row],[a2]]="LSN",Table5[[#This Row],[a1]]*12,"")</f>
        <v/>
      </c>
      <c r="O33" s="86" t="str">
        <f>IF(Table5[[#This Row],[b1]]="","","PCS")</f>
        <v/>
      </c>
      <c r="P33" s="86"/>
    </row>
    <row r="34" spans="1:16" x14ac:dyDescent="0.25">
      <c r="A34" s="88" t="s">
        <v>365</v>
      </c>
      <c r="B34" s="88"/>
      <c r="C34" s="88"/>
      <c r="E34" s="291">
        <f>MATCH(A34,Table1[H_A1],0)</f>
        <v>18</v>
      </c>
      <c r="F34" s="291">
        <f>MATCH(Table5[[#This Row],[NAMA]],[1]!db[NB PAJAK],0)</f>
        <v>1545</v>
      </c>
      <c r="G34" t="str">
        <f>INDEX(Table1[Item Description],Table5[[#This Row],[//NOTA]])</f>
        <v>CRAYON / OIL PASTEL JOYKO OP-48S PP CASE SEA WORLD</v>
      </c>
      <c r="H34">
        <f>SUMIF(Table1[H_A1],Sheet5!A34,Table1[Qty])</f>
        <v>24</v>
      </c>
      <c r="I34" t="str">
        <f>INDEX(Table1[Unit],Table5[[#This Row],[//NOTA]])</f>
        <v>PCS</v>
      </c>
      <c r="J34" s="292">
        <f>SUMIF(Table1[H_A1],Sheet5!A34,Table1[C])</f>
        <v>1</v>
      </c>
      <c r="K34" s="292">
        <f>INDEX(Table1[Unit Price],Table5[[#This Row],[//NOTA]])</f>
        <v>58900</v>
      </c>
      <c r="L34" s="86" t="str">
        <f>IF(Table5[[#This Row],[a2]]="","",Table5[[#This Row],[QTY]]*12)</f>
        <v/>
      </c>
      <c r="M34" s="86" t="str">
        <f>IF(Table5[[#This Row],[UNIT]]="grs","LSN",IF(Table5[[#This Row],[UNIT]]="LSN","PCS",""))</f>
        <v/>
      </c>
      <c r="N34" s="86" t="str">
        <f>IF(Table5[[#This Row],[a2]]="LSN",Table5[[#This Row],[a1]]*12,"")</f>
        <v/>
      </c>
      <c r="O34" s="86" t="str">
        <f>IF(Table5[[#This Row],[b1]]="","","PCS")</f>
        <v/>
      </c>
      <c r="P34" s="86"/>
    </row>
    <row r="35" spans="1:16" x14ac:dyDescent="0.25">
      <c r="A35" s="88" t="s">
        <v>366</v>
      </c>
      <c r="B35" s="88"/>
      <c r="C35" s="88"/>
      <c r="E35" s="291">
        <f>MATCH(A35,Table1[H_A1],0)</f>
        <v>19</v>
      </c>
      <c r="F35" s="291">
        <f>MATCH(Table5[[#This Row],[NAMA]],[1]!db[NB PAJAK],0)</f>
        <v>1546</v>
      </c>
      <c r="G35" t="str">
        <f>INDEX(Table1[Item Description],Table5[[#This Row],[//NOTA]])</f>
        <v>CRAYON / OIL PASTEL JOYKO OP-55S PP CASE SEA WORLD</v>
      </c>
      <c r="H35">
        <f>SUMIF(Table1[H_A1],Sheet5!A35,Table1[Qty])</f>
        <v>24</v>
      </c>
      <c r="I35" t="str">
        <f>INDEX(Table1[Unit],Table5[[#This Row],[//NOTA]])</f>
        <v>PCS</v>
      </c>
      <c r="J35" s="292">
        <f>SUMIF(Table1[H_A1],Sheet5!A35,Table1[C])</f>
        <v>1</v>
      </c>
      <c r="K35" s="292">
        <f>INDEX(Table1[Unit Price],Table5[[#This Row],[//NOTA]])</f>
        <v>66900</v>
      </c>
      <c r="L35" s="86" t="str">
        <f>IF(Table5[[#This Row],[a2]]="","",Table5[[#This Row],[QTY]]*12)</f>
        <v/>
      </c>
      <c r="M35" s="86" t="str">
        <f>IF(Table5[[#This Row],[UNIT]]="grs","LSN",IF(Table5[[#This Row],[UNIT]]="LSN","PCS",""))</f>
        <v/>
      </c>
      <c r="N35" s="86" t="str">
        <f>IF(Table5[[#This Row],[a2]]="LSN",Table5[[#This Row],[a1]]*12,"")</f>
        <v/>
      </c>
      <c r="O35" s="86" t="str">
        <f>IF(Table5[[#This Row],[b1]]="","","PCS")</f>
        <v/>
      </c>
      <c r="P35" s="86"/>
    </row>
    <row r="36" spans="1:16" x14ac:dyDescent="0.25">
      <c r="A36" s="88" t="s">
        <v>367</v>
      </c>
      <c r="B36" s="88"/>
      <c r="C36" s="88"/>
      <c r="E36" s="291">
        <f>MATCH(A36,Table1[H_A1],0)</f>
        <v>52</v>
      </c>
      <c r="F36" s="291">
        <f>MATCH(Table5[[#This Row],[NAMA]],[1]!db[NB PAJAK],0)</f>
        <v>1120</v>
      </c>
      <c r="G36" t="str">
        <f>INDEX(Table1[Item Description],Table5[[#This Row],[//NOTA]])</f>
        <v>CUTTER 9 MM KENKO K-200 (KECIL)</v>
      </c>
      <c r="H36">
        <f>SUMIF(Table1[H_A1],Sheet5!A36,Table1[Qty])</f>
        <v>15</v>
      </c>
      <c r="I36" t="str">
        <f>INDEX(Table1[Unit],Table5[[#This Row],[//NOTA]])</f>
        <v>LSN</v>
      </c>
      <c r="J36" s="292">
        <f>SUMIF(Table1[H_A1],Sheet5!A36,Table1[C])</f>
        <v>0</v>
      </c>
      <c r="K36" s="292">
        <f>INDEX(Table1[Unit Price],Table5[[#This Row],[//NOTA]])</f>
        <v>52200</v>
      </c>
      <c r="L36" s="86">
        <f>IF(Table5[[#This Row],[a2]]="","",Table5[[#This Row],[QTY]]*12)</f>
        <v>180</v>
      </c>
      <c r="M36" s="86" t="str">
        <f>IF(Table5[[#This Row],[UNIT]]="grs","LSN",IF(Table5[[#This Row],[UNIT]]="LSN","PCS",""))</f>
        <v>PCS</v>
      </c>
      <c r="N36" s="86" t="str">
        <f>IF(Table5[[#This Row],[a2]]="LSN",Table5[[#This Row],[a1]]*12,"")</f>
        <v/>
      </c>
      <c r="O36" s="86" t="str">
        <f>IF(Table5[[#This Row],[b1]]="","","PCS")</f>
        <v/>
      </c>
      <c r="P36" s="86"/>
    </row>
    <row r="37" spans="1:16" x14ac:dyDescent="0.25">
      <c r="A37" s="88" t="s">
        <v>368</v>
      </c>
      <c r="B37" s="88"/>
      <c r="C37" s="88"/>
      <c r="E37" s="291">
        <f>MATCH(A37,Table1[H_A1],0)</f>
        <v>125</v>
      </c>
      <c r="F37" s="291">
        <f>MATCH(Table5[[#This Row],[NAMA]],[1]!db[NB PAJAK],0)</f>
        <v>573</v>
      </c>
      <c r="G37" t="str">
        <f>INDEX(Table1[Item Description],Table5[[#This Row],[//NOTA]])</f>
        <v>DATE STAMP JOYKO S-68 (Lunas)</v>
      </c>
      <c r="H37">
        <f>SUMIF(Table1[H_A1],Sheet5!A37,Table1[Qty])</f>
        <v>8</v>
      </c>
      <c r="I37" t="str">
        <f>INDEX(Table1[Unit],Table5[[#This Row],[//NOTA]])</f>
        <v>LSN</v>
      </c>
      <c r="J37" s="292">
        <f>SUMIF(Table1[H_A1],Sheet5!A37,Table1[C])</f>
        <v>0</v>
      </c>
      <c r="K37" s="292">
        <f>INDEX(Table1[Unit Price],Table5[[#This Row],[//NOTA]])</f>
        <v>103200</v>
      </c>
      <c r="L37" s="86">
        <f>IF(Table5[[#This Row],[a2]]="","",Table5[[#This Row],[QTY]]*12)</f>
        <v>96</v>
      </c>
      <c r="M37" s="86" t="str">
        <f>IF(Table5[[#This Row],[UNIT]]="grs","LSN",IF(Table5[[#This Row],[UNIT]]="LSN","PCS",""))</f>
        <v>PCS</v>
      </c>
      <c r="N37" s="86" t="str">
        <f>IF(Table5[[#This Row],[a2]]="LSN",Table5[[#This Row],[a1]]*12,"")</f>
        <v/>
      </c>
      <c r="O37" s="86" t="str">
        <f>IF(Table5[[#This Row],[b1]]="","","PCS")</f>
        <v/>
      </c>
      <c r="P37" s="86"/>
    </row>
    <row r="38" spans="1:16" x14ac:dyDescent="0.25">
      <c r="A38" s="88" t="s">
        <v>369</v>
      </c>
      <c r="B38" s="88"/>
      <c r="C38" s="88"/>
      <c r="E38" s="291">
        <f>MATCH(A38,Table1[H_A1],0)</f>
        <v>24</v>
      </c>
      <c r="F38" s="291">
        <f>MATCH(Table5[[#This Row],[NAMA]],[1]!db[NB PAJAK],0)</f>
        <v>1124</v>
      </c>
      <c r="G38" t="str">
        <f>INDEX(Table1[Item Description],Table5[[#This Row],[//NOTA]])</f>
        <v>DATE STAMP KENKO D-4 (Cap Tanggal 4 Mm)</v>
      </c>
      <c r="H38">
        <f>SUMIF(Table1[H_A1],Sheet5!A38,Table1[Qty])</f>
        <v>36</v>
      </c>
      <c r="I38" t="str">
        <f>INDEX(Table1[Unit],Table5[[#This Row],[//NOTA]])</f>
        <v>PCS</v>
      </c>
      <c r="J38" s="292">
        <f>SUMIF(Table1[H_A1],Sheet5!A38,Table1[C])</f>
        <v>0</v>
      </c>
      <c r="K38" s="292">
        <f>INDEX(Table1[Unit Price],Table5[[#This Row],[//NOTA]])</f>
        <v>6200</v>
      </c>
      <c r="L38" s="86" t="str">
        <f>IF(Table5[[#This Row],[a2]]="","",Table5[[#This Row],[QTY]]*12)</f>
        <v/>
      </c>
      <c r="M38" s="86" t="str">
        <f>IF(Table5[[#This Row],[UNIT]]="grs","LSN",IF(Table5[[#This Row],[UNIT]]="LSN","PCS",""))</f>
        <v/>
      </c>
      <c r="N38" s="86" t="str">
        <f>IF(Table5[[#This Row],[a2]]="LSN",Table5[[#This Row],[a1]]*12,"")</f>
        <v/>
      </c>
      <c r="O38" s="86" t="str">
        <f>IF(Table5[[#This Row],[b1]]="","","PCS")</f>
        <v/>
      </c>
      <c r="P38" s="86"/>
    </row>
    <row r="39" spans="1:16" x14ac:dyDescent="0.25">
      <c r="A39" s="88" t="s">
        <v>370</v>
      </c>
      <c r="B39" s="88"/>
      <c r="C39" s="88"/>
      <c r="E39" s="291">
        <f>MATCH(A39,Table1[H_A1],0)</f>
        <v>127</v>
      </c>
      <c r="F39" s="291">
        <f>MATCH(Table5[[#This Row],[NAMA]],[1]!db[NB PAJAK],0)</f>
        <v>1128</v>
      </c>
      <c r="G39" t="str">
        <f>INDEX(Table1[Item Description],Table5[[#This Row],[//NOTA]])</f>
        <v>DOUBLE TAPE KENKO 48 MM - BLUE CORE (2")</v>
      </c>
      <c r="H39">
        <f>SUMIF(Table1[H_A1],Sheet5!A39,Table1[Qty])</f>
        <v>60</v>
      </c>
      <c r="I39" t="str">
        <f>INDEX(Table1[Unit],Table5[[#This Row],[//NOTA]])</f>
        <v>PCS</v>
      </c>
      <c r="J39" s="292">
        <f>SUMIF(Table1[H_A1],Sheet5!A39,Table1[C])</f>
        <v>0</v>
      </c>
      <c r="K39" s="292">
        <f>INDEX(Table1[Unit Price],Table5[[#This Row],[//NOTA]])</f>
        <v>9500</v>
      </c>
      <c r="L39" s="86" t="str">
        <f>IF(Table5[[#This Row],[a2]]="","",Table5[[#This Row],[QTY]]*12)</f>
        <v/>
      </c>
      <c r="M39" s="86" t="str">
        <f>IF(Table5[[#This Row],[UNIT]]="grs","LSN",IF(Table5[[#This Row],[UNIT]]="LSN","PCS",""))</f>
        <v/>
      </c>
      <c r="N39" s="86" t="str">
        <f>IF(Table5[[#This Row],[a2]]="LSN",Table5[[#This Row],[a1]]*12,"")</f>
        <v/>
      </c>
      <c r="O39" s="86" t="str">
        <f>IF(Table5[[#This Row],[b1]]="","","PCS")</f>
        <v/>
      </c>
      <c r="P39" s="86"/>
    </row>
    <row r="40" spans="1:16" x14ac:dyDescent="0.25">
      <c r="A40" s="88" t="s">
        <v>371</v>
      </c>
      <c r="B40" s="88"/>
      <c r="C40" s="88"/>
      <c r="E40" s="291">
        <f>MATCH(A40,Table1[H_A1],0)</f>
        <v>36</v>
      </c>
      <c r="F40" s="291">
        <f>MATCH(Table5[[#This Row],[NAMA]],[1]!db[NB PAJAK],0)</f>
        <v>2084</v>
      </c>
      <c r="G40" t="str">
        <f>INDEX(Table1[Item Description],Table5[[#This Row],[//NOTA]])</f>
        <v>GEL PEN JOYKO GP-265 Q-GEL</v>
      </c>
      <c r="H40">
        <f>SUMIF(Table1[H_A1],Sheet5!A40,Table1[Qty])</f>
        <v>12</v>
      </c>
      <c r="I40" t="str">
        <f>INDEX(Table1[Unit],Table5[[#This Row],[//NOTA]])</f>
        <v>LSN</v>
      </c>
      <c r="J40" s="292">
        <f>SUMIF(Table1[H_A1],Sheet5!A40,Table1[C])</f>
        <v>0</v>
      </c>
      <c r="K40" s="292">
        <f>INDEX(Table1[Unit Price],Table5[[#This Row],[//NOTA]])</f>
        <v>28200</v>
      </c>
      <c r="L40" s="86">
        <f>IF(Table5[[#This Row],[a2]]="","",Table5[[#This Row],[QTY]]*12)</f>
        <v>144</v>
      </c>
      <c r="M40" s="86" t="str">
        <f>IF(Table5[[#This Row],[UNIT]]="grs","LSN",IF(Table5[[#This Row],[UNIT]]="LSN","PCS",""))</f>
        <v>PCS</v>
      </c>
      <c r="N40" s="86" t="str">
        <f>IF(Table5[[#This Row],[a2]]="LSN",Table5[[#This Row],[a1]]*12,"")</f>
        <v/>
      </c>
      <c r="O40" s="86" t="str">
        <f>IF(Table5[[#This Row],[b1]]="","","PCS")</f>
        <v/>
      </c>
      <c r="P40" s="86"/>
    </row>
    <row r="41" spans="1:16" x14ac:dyDescent="0.25">
      <c r="A41" s="88" t="s">
        <v>514</v>
      </c>
      <c r="B41" s="88"/>
      <c r="C41" s="88"/>
      <c r="E41" s="291">
        <f>MATCH(A41,Table1[H_A1],0)</f>
        <v>168</v>
      </c>
      <c r="F41" s="291">
        <f>MATCH(Table5[[#This Row],[NAMA]],[1]!db[NB PAJAK],0)</f>
        <v>1162</v>
      </c>
      <c r="G41" t="str">
        <f>INDEX(Table1[Item Description],Table5[[#This Row],[//NOTA]])</f>
        <v>GEL PEN KENKO 0.28MM MICROTEC HITAM</v>
      </c>
      <c r="H41">
        <f>SUMIF(Table1[H_A1],Sheet5!A41,Table1[Qty])</f>
        <v>3</v>
      </c>
      <c r="I41" t="str">
        <f>INDEX(Table1[Unit],Table5[[#This Row],[//NOTA]])</f>
        <v>LSN</v>
      </c>
      <c r="J41" s="292">
        <f>SUMIF(Table1[H_A1],Sheet5!A41,Table1[C])</f>
        <v>0</v>
      </c>
      <c r="K41" s="292">
        <f>INDEX(Table1[Unit Price],Table5[[#This Row],[//NOTA]])</f>
        <v>39600</v>
      </c>
      <c r="L41" s="86">
        <f>IF(Table5[[#This Row],[a2]]="","",Table5[[#This Row],[QTY]]*12)</f>
        <v>36</v>
      </c>
      <c r="M41" s="86" t="str">
        <f>IF(Table5[[#This Row],[UNIT]]="grs","LSN",IF(Table5[[#This Row],[UNIT]]="LSN","PCS",""))</f>
        <v>PCS</v>
      </c>
      <c r="N41" s="86" t="str">
        <f>IF(Table5[[#This Row],[a2]]="LSN",Table5[[#This Row],[a1]]*12,"")</f>
        <v/>
      </c>
      <c r="O41" s="86" t="str">
        <f>IF(Table5[[#This Row],[b1]]="","","PCS")</f>
        <v/>
      </c>
      <c r="P41" s="86"/>
    </row>
    <row r="42" spans="1:16" x14ac:dyDescent="0.25">
      <c r="A42" s="88" t="s">
        <v>372</v>
      </c>
      <c r="B42" s="88"/>
      <c r="C42" s="88"/>
      <c r="E42" s="291">
        <f>MATCH(A42,Table1[H_A1],0)</f>
        <v>132</v>
      </c>
      <c r="F42" s="291">
        <f>MATCH(Table5[[#This Row],[NAMA]],[1]!db[NB PAJAK],0)</f>
        <v>2087</v>
      </c>
      <c r="G42" t="str">
        <f>INDEX(Table1[Item Description],Table5[[#This Row],[//NOTA]])</f>
        <v>GEL PEN KENKO 0.28MM MICROTEC</v>
      </c>
      <c r="H42">
        <f>SUMIF(Table1[H_A1],Sheet5!A42,Table1[Qty])</f>
        <v>144</v>
      </c>
      <c r="I42" t="str">
        <f>INDEX(Table1[Unit],Table5[[#This Row],[//NOTA]])</f>
        <v>LSN</v>
      </c>
      <c r="J42" s="292">
        <f>SUMIF(Table1[H_A1],Sheet5!A42,Table1[C])</f>
        <v>1</v>
      </c>
      <c r="K42" s="292">
        <f>INDEX(Table1[Unit Price],Table5[[#This Row],[//NOTA]])</f>
        <v>39600</v>
      </c>
      <c r="L42" s="86">
        <f>IF(Table5[[#This Row],[a2]]="","",Table5[[#This Row],[QTY]]*12)</f>
        <v>1728</v>
      </c>
      <c r="M42" s="86" t="str">
        <f>IF(Table5[[#This Row],[UNIT]]="grs","LSN",IF(Table5[[#This Row],[UNIT]]="LSN","PCS",""))</f>
        <v>PCS</v>
      </c>
      <c r="N42" s="86" t="str">
        <f>IF(Table5[[#This Row],[a2]]="LSN",Table5[[#This Row],[a1]]*12,"")</f>
        <v/>
      </c>
      <c r="O42" s="86" t="str">
        <f>IF(Table5[[#This Row],[b1]]="","","PCS")</f>
        <v/>
      </c>
      <c r="P42" s="86"/>
    </row>
    <row r="43" spans="1:16" x14ac:dyDescent="0.25">
      <c r="A43" s="88" t="s">
        <v>471</v>
      </c>
      <c r="B43" s="88"/>
      <c r="C43" s="88"/>
      <c r="E43" s="291">
        <f>MATCH(A43,Table1[H_A1],0)</f>
        <v>151</v>
      </c>
      <c r="F43" s="291">
        <f>MATCH(Table5[[#This Row],[NAMA]],[1]!db[NB PAJAK],0)</f>
        <v>1135</v>
      </c>
      <c r="G43" t="str">
        <f>INDEX(Table1[Item Description],Table5[[#This Row],[//NOTA]])</f>
        <v>GEL PEN KENKO EASY GEL HITAM</v>
      </c>
      <c r="H43">
        <f>SUMIF(Table1[H_A1],Sheet5!A43,Table1[Qty])</f>
        <v>360</v>
      </c>
      <c r="I43" t="str">
        <f>INDEX(Table1[Unit],Table5[[#This Row],[//NOTA]])</f>
        <v>LSN</v>
      </c>
      <c r="J43" s="292">
        <f>SUMIF(Table1[H_A1],Sheet5!A43,Table1[C])</f>
        <v>2</v>
      </c>
      <c r="K43" s="292">
        <f>INDEX(Table1[Unit Price],Table5[[#This Row],[//NOTA]])</f>
        <v>26100</v>
      </c>
      <c r="L43" s="86">
        <f>IF(Table5[[#This Row],[a2]]="","",Table5[[#This Row],[QTY]]*12)</f>
        <v>4320</v>
      </c>
      <c r="M43" s="86" t="str">
        <f>IF(Table5[[#This Row],[UNIT]]="grs","LSN",IF(Table5[[#This Row],[UNIT]]="LSN","PCS",""))</f>
        <v>PCS</v>
      </c>
      <c r="N43" s="86" t="str">
        <f>IF(Table5[[#This Row],[a2]]="LSN",Table5[[#This Row],[a1]]*12,"")</f>
        <v/>
      </c>
      <c r="O43" s="86" t="str">
        <f>IF(Table5[[#This Row],[b1]]="","","PCS")</f>
        <v/>
      </c>
      <c r="P43" s="86"/>
    </row>
    <row r="44" spans="1:16" x14ac:dyDescent="0.25">
      <c r="A44" s="88" t="s">
        <v>546</v>
      </c>
      <c r="B44" s="88"/>
      <c r="C44" s="88"/>
      <c r="E44" s="291">
        <f>MATCH(A44,Table1[H_A1],0)</f>
        <v>192</v>
      </c>
      <c r="F44" s="291">
        <f>MATCH(Table5[[#This Row],[NAMA]],[1]!db[NB PAJAK],0)</f>
        <v>1134</v>
      </c>
      <c r="G44" t="str">
        <f>INDEX(Table1[Item Description],Table5[[#This Row],[//NOTA]])</f>
        <v>GEL PEN KENKO EASY GEL</v>
      </c>
      <c r="H44">
        <f>SUMIF(Table1[H_A1],Sheet5!A44,Table1[Qty])</f>
        <v>24</v>
      </c>
      <c r="I44" t="str">
        <f>INDEX(Table1[Unit],Table5[[#This Row],[//NOTA]])</f>
        <v>LSN</v>
      </c>
      <c r="J44" s="292">
        <f>SUMIF(Table1[H_A1],Sheet5!A44,Table1[C])</f>
        <v>0</v>
      </c>
      <c r="K44" s="292">
        <f>INDEX(Table1[Unit Price],Table5[[#This Row],[//NOTA]])</f>
        <v>26100</v>
      </c>
      <c r="L44" s="86">
        <f>IF(Table5[[#This Row],[a2]]="","",Table5[[#This Row],[QTY]]*12)</f>
        <v>288</v>
      </c>
      <c r="M44" s="86" t="str">
        <f>IF(Table5[[#This Row],[UNIT]]="grs","LSN",IF(Table5[[#This Row],[UNIT]]="LSN","PCS",""))</f>
        <v>PCS</v>
      </c>
      <c r="N44" s="86" t="str">
        <f>IF(Table5[[#This Row],[a2]]="LSN",Table5[[#This Row],[a1]]*12,"")</f>
        <v/>
      </c>
      <c r="O44" s="86" t="str">
        <f>IF(Table5[[#This Row],[b1]]="","","PCS")</f>
        <v/>
      </c>
      <c r="P44" s="86"/>
    </row>
    <row r="45" spans="1:16" x14ac:dyDescent="0.25">
      <c r="A45" s="88" t="s">
        <v>373</v>
      </c>
      <c r="B45" s="88"/>
      <c r="C45" s="88"/>
      <c r="E45" s="291">
        <f>MATCH(A45,Table1[H_A1],0)</f>
        <v>63</v>
      </c>
      <c r="F45" s="291">
        <f>MATCH(Table5[[#This Row],[NAMA]],[1]!db[NB PAJAK],0)</f>
        <v>1140</v>
      </c>
      <c r="G45" t="str">
        <f>INDEX(Table1[Item Description],Table5[[#This Row],[//NOTA]])</f>
        <v>GEL PEN KENKO HI-TECH-H 0.28 MM HITAM</v>
      </c>
      <c r="H45">
        <f>SUMIF(Table1[H_A1],Sheet5!A45,Table1[Qty])</f>
        <v>576</v>
      </c>
      <c r="I45" t="str">
        <f>INDEX(Table1[Unit],Table5[[#This Row],[//NOTA]])</f>
        <v>LSN</v>
      </c>
      <c r="J45" s="292">
        <f>SUMIF(Table1[H_A1],Sheet5!A45,Table1[C])</f>
        <v>4</v>
      </c>
      <c r="K45" s="292">
        <f>INDEX(Table1[Unit Price],Table5[[#This Row],[//NOTA]])</f>
        <v>39000</v>
      </c>
      <c r="L45" s="86">
        <f>IF(Table5[[#This Row],[a2]]="","",Table5[[#This Row],[QTY]]*12)</f>
        <v>6912</v>
      </c>
      <c r="M45" s="86" t="str">
        <f>IF(Table5[[#This Row],[UNIT]]="grs","LSN",IF(Table5[[#This Row],[UNIT]]="LSN","PCS",""))</f>
        <v>PCS</v>
      </c>
      <c r="N45" s="86" t="str">
        <f>IF(Table5[[#This Row],[a2]]="LSN",Table5[[#This Row],[a1]]*12,"")</f>
        <v/>
      </c>
      <c r="O45" s="86" t="str">
        <f>IF(Table5[[#This Row],[b1]]="","","PCS")</f>
        <v/>
      </c>
      <c r="P45" s="86"/>
    </row>
    <row r="46" spans="1:16" x14ac:dyDescent="0.25">
      <c r="A46" s="88" t="s">
        <v>515</v>
      </c>
      <c r="B46" s="88"/>
      <c r="C46" s="88"/>
      <c r="E46" s="291">
        <f>MATCH(A46,Table1[H_A1],0)</f>
        <v>167</v>
      </c>
      <c r="F46" s="291">
        <f>MATCH(Table5[[#This Row],[NAMA]],[1]!db[NB PAJAK],0)</f>
        <v>1151</v>
      </c>
      <c r="G46" t="str">
        <f>INDEX(Table1[Item Description],Table5[[#This Row],[//NOTA]])</f>
        <v>GEL PEN KENKO K-1 HITAM</v>
      </c>
      <c r="H46">
        <f>SUMIF(Table1[H_A1],Sheet5!A46,Table1[Qty])</f>
        <v>3</v>
      </c>
      <c r="I46" t="str">
        <f>INDEX(Table1[Unit],Table5[[#This Row],[//NOTA]])</f>
        <v>LSN</v>
      </c>
      <c r="J46" s="292">
        <f>SUMIF(Table1[H_A1],Sheet5!A46,Table1[C])</f>
        <v>0</v>
      </c>
      <c r="K46" s="292">
        <f>INDEX(Table1[Unit Price],Table5[[#This Row],[//NOTA]])</f>
        <v>39600</v>
      </c>
      <c r="L46" s="86">
        <f>IF(Table5[[#This Row],[a2]]="","",Table5[[#This Row],[QTY]]*12)</f>
        <v>36</v>
      </c>
      <c r="M46" s="86" t="str">
        <f>IF(Table5[[#This Row],[UNIT]]="grs","LSN",IF(Table5[[#This Row],[UNIT]]="LSN","PCS",""))</f>
        <v>PCS</v>
      </c>
      <c r="N46" s="86" t="str">
        <f>IF(Table5[[#This Row],[a2]]="LSN",Table5[[#This Row],[a1]]*12,"")</f>
        <v/>
      </c>
      <c r="O46" s="86" t="str">
        <f>IF(Table5[[#This Row],[b1]]="","","PCS")</f>
        <v/>
      </c>
      <c r="P46" s="86"/>
    </row>
    <row r="47" spans="1:16" x14ac:dyDescent="0.25">
      <c r="A47" s="88" t="s">
        <v>374</v>
      </c>
      <c r="B47" s="88"/>
      <c r="C47" s="88"/>
      <c r="E47" s="291">
        <f>MATCH(A47,Table1[H_A1],0)</f>
        <v>4</v>
      </c>
      <c r="F47" s="291">
        <f>MATCH(Table5[[#This Row],[NAMA]],[1]!db[NB PAJAK],0)</f>
        <v>2089</v>
      </c>
      <c r="G47" t="str">
        <f>INDEX(Table1[Item Description],Table5[[#This Row],[//NOTA]])</f>
        <v>GEL PEN KENKO KE-200</v>
      </c>
      <c r="H47">
        <f>SUMIF(Table1[H_A1],Sheet5!A47,Table1[Qty])</f>
        <v>72</v>
      </c>
      <c r="I47" t="str">
        <f>INDEX(Table1[Unit],Table5[[#This Row],[//NOTA]])</f>
        <v>LSN</v>
      </c>
      <c r="J47" s="292">
        <f>SUMIF(Table1[H_A1],Sheet5!A47,Table1[C])</f>
        <v>0</v>
      </c>
      <c r="K47" s="292">
        <f>INDEX(Table1[Unit Price],Table5[[#This Row],[//NOTA]])</f>
        <v>24600</v>
      </c>
      <c r="L47" s="86">
        <f>IF(Table5[[#This Row],[a2]]="","",Table5[[#This Row],[QTY]]*12)</f>
        <v>864</v>
      </c>
      <c r="M47" s="86" t="str">
        <f>IF(Table5[[#This Row],[UNIT]]="grs","LSN",IF(Table5[[#This Row],[UNIT]]="LSN","PCS",""))</f>
        <v>PCS</v>
      </c>
      <c r="N47" s="86" t="str">
        <f>IF(Table5[[#This Row],[a2]]="LSN",Table5[[#This Row],[a1]]*12,"")</f>
        <v/>
      </c>
      <c r="O47" s="86" t="str">
        <f>IF(Table5[[#This Row],[b1]]="","","PCS")</f>
        <v/>
      </c>
      <c r="P47" s="86"/>
    </row>
    <row r="48" spans="1:16" x14ac:dyDescent="0.25">
      <c r="A48" s="88" t="s">
        <v>375</v>
      </c>
      <c r="B48" s="88"/>
      <c r="C48" s="88"/>
      <c r="E48" s="291">
        <f>MATCH(A48,Table1[H_A1],0)</f>
        <v>14</v>
      </c>
      <c r="F48" s="291">
        <f>MATCH(Table5[[#This Row],[NAMA]],[1]!db[NB PAJAK],0)</f>
        <v>1159</v>
      </c>
      <c r="G48" t="str">
        <f>INDEX(Table1[Item Description],Table5[[#This Row],[//NOTA]])</f>
        <v>GEL PEN KENKO KE-303 T-GEL TRIANGULAR HITAM</v>
      </c>
      <c r="H48">
        <f>SUMIF(Table1[H_A1],Sheet5!A48,Table1[Qty])</f>
        <v>72</v>
      </c>
      <c r="I48" t="str">
        <f>INDEX(Table1[Unit],Table5[[#This Row],[//NOTA]])</f>
        <v>LSN</v>
      </c>
      <c r="J48" s="292">
        <f>SUMIF(Table1[H_A1],Sheet5!A48,Table1[C])</f>
        <v>0</v>
      </c>
      <c r="K48" s="292">
        <f>INDEX(Table1[Unit Price],Table5[[#This Row],[//NOTA]])</f>
        <v>21600</v>
      </c>
      <c r="L48" s="86">
        <f>IF(Table5[[#This Row],[a2]]="","",Table5[[#This Row],[QTY]]*12)</f>
        <v>864</v>
      </c>
      <c r="M48" s="86" t="str">
        <f>IF(Table5[[#This Row],[UNIT]]="grs","LSN",IF(Table5[[#This Row],[UNIT]]="LSN","PCS",""))</f>
        <v>PCS</v>
      </c>
      <c r="N48" s="86" t="str">
        <f>IF(Table5[[#This Row],[a2]]="LSN",Table5[[#This Row],[a1]]*12,"")</f>
        <v/>
      </c>
      <c r="O48" s="86" t="str">
        <f>IF(Table5[[#This Row],[b1]]="","","PCS")</f>
        <v/>
      </c>
      <c r="P48" s="86"/>
    </row>
    <row r="49" spans="1:16" x14ac:dyDescent="0.25">
      <c r="A49" s="88" t="s">
        <v>376</v>
      </c>
      <c r="B49" s="88"/>
      <c r="C49" s="88"/>
      <c r="E49" s="291">
        <f>MATCH(A49,Table1[H_A1],0)</f>
        <v>72</v>
      </c>
      <c r="F49" s="291">
        <f>MATCH(Table5[[#This Row],[NAMA]],[1]!db[NB PAJAK],0)</f>
        <v>1158</v>
      </c>
      <c r="G49" t="str">
        <f>INDEX(Table1[Item Description],Table5[[#This Row],[//NOTA]])</f>
        <v>GEL PEN KENKO KE-303 T-GEL TRIANGULAR</v>
      </c>
      <c r="H49">
        <f>SUMIF(Table1[H_A1],Sheet5!A49,Table1[Qty])</f>
        <v>720</v>
      </c>
      <c r="I49" t="str">
        <f>INDEX(Table1[Unit],Table5[[#This Row],[//NOTA]])</f>
        <v>LSN</v>
      </c>
      <c r="J49" s="292">
        <f>SUMIF(Table1[H_A1],Sheet5!A49,Table1[C])</f>
        <v>5</v>
      </c>
      <c r="K49" s="292">
        <f>INDEX(Table1[Unit Price],Table5[[#This Row],[//NOTA]])</f>
        <v>21600</v>
      </c>
      <c r="L49" s="86">
        <f>IF(Table5[[#This Row],[a2]]="","",Table5[[#This Row],[QTY]]*12)</f>
        <v>8640</v>
      </c>
      <c r="M49" s="86" t="str">
        <f>IF(Table5[[#This Row],[UNIT]]="grs","LSN",IF(Table5[[#This Row],[UNIT]]="LSN","PCS",""))</f>
        <v>PCS</v>
      </c>
      <c r="N49" s="86" t="str">
        <f>IF(Table5[[#This Row],[a2]]="LSN",Table5[[#This Row],[a1]]*12,"")</f>
        <v/>
      </c>
      <c r="O49" s="86" t="str">
        <f>IF(Table5[[#This Row],[b1]]="","","PCS")</f>
        <v/>
      </c>
      <c r="P49" s="86"/>
    </row>
    <row r="50" spans="1:16" x14ac:dyDescent="0.25">
      <c r="A50" s="88" t="s">
        <v>377</v>
      </c>
      <c r="B50" s="88"/>
      <c r="C50" s="88"/>
      <c r="E50" s="291">
        <f>MATCH(A50,Table1[H_A1],0)</f>
        <v>143</v>
      </c>
      <c r="F50" s="291">
        <f>MATCH(Table5[[#This Row],[NAMA]],[1]!db[NB PAJAK],0)</f>
        <v>1169</v>
      </c>
      <c r="G50" t="str">
        <f>INDEX(Table1[Item Description],Table5[[#This Row],[//NOTA]])</f>
        <v>GEL PEN KENKO SAHARA SNACK (HITAM)</v>
      </c>
      <c r="H50">
        <f>SUMIF(Table1[H_A1],Sheet5!A50,Table1[Qty])</f>
        <v>72</v>
      </c>
      <c r="I50" t="str">
        <f>INDEX(Table1[Unit],Table5[[#This Row],[//NOTA]])</f>
        <v>LSN</v>
      </c>
      <c r="J50" s="292">
        <f>SUMIF(Table1[H_A1],Sheet5!A50,Table1[C])</f>
        <v>0</v>
      </c>
      <c r="K50" s="292">
        <f>INDEX(Table1[Unit Price],Table5[[#This Row],[//NOTA]])</f>
        <v>39000</v>
      </c>
      <c r="L50" s="86">
        <f>IF(Table5[[#This Row],[a2]]="","",Table5[[#This Row],[QTY]]*12)</f>
        <v>864</v>
      </c>
      <c r="M50" s="86" t="str">
        <f>IF(Table5[[#This Row],[UNIT]]="grs","LSN",IF(Table5[[#This Row],[UNIT]]="LSN","PCS",""))</f>
        <v>PCS</v>
      </c>
      <c r="N50" s="86" t="str">
        <f>IF(Table5[[#This Row],[a2]]="LSN",Table5[[#This Row],[a1]]*12,"")</f>
        <v/>
      </c>
      <c r="O50" s="86" t="str">
        <f>IF(Table5[[#This Row],[b1]]="","","PCS")</f>
        <v/>
      </c>
      <c r="P50" s="86"/>
    </row>
    <row r="51" spans="1:16" x14ac:dyDescent="0.25">
      <c r="A51" s="88" t="s">
        <v>455</v>
      </c>
      <c r="B51" s="88"/>
      <c r="C51" s="88"/>
      <c r="E51" s="291">
        <f>MATCH(A51,Table1[H_A1],0)</f>
        <v>137</v>
      </c>
      <c r="F51" s="291">
        <f>MATCH(Table5[[#This Row],[NAMA]],[1]!db[NB PAJAK],0)</f>
        <v>841</v>
      </c>
      <c r="G51" t="str">
        <f>INDEX(Table1[Item Description],Table5[[#This Row],[//NOTA]])</f>
        <v>GEL PEN ZHIXIN G-3093 + ISI</v>
      </c>
      <c r="H51">
        <f>SUMIF(Table1[H_A1],Sheet5!A51,Table1[Qty])</f>
        <v>120</v>
      </c>
      <c r="I51" t="str">
        <f>INDEX(Table1[Unit],Table5[[#This Row],[//NOTA]])</f>
        <v>LSN</v>
      </c>
      <c r="J51" s="292">
        <f>SUMIF(Table1[H_A1],Sheet5!A51,Table1[C])</f>
        <v>1</v>
      </c>
      <c r="K51" s="292">
        <f>INDEX(Table1[Unit Price],Table5[[#This Row],[//NOTA]])</f>
        <v>18000</v>
      </c>
      <c r="L51" s="86">
        <f>IF(Table5[[#This Row],[a2]]="","",Table5[[#This Row],[QTY]]*12)</f>
        <v>1440</v>
      </c>
      <c r="M51" s="86" t="str">
        <f>IF(Table5[[#This Row],[UNIT]]="grs","LSN",IF(Table5[[#This Row],[UNIT]]="LSN","PCS",""))</f>
        <v>PCS</v>
      </c>
      <c r="N51" s="86" t="str">
        <f>IF(Table5[[#This Row],[a2]]="LSN",Table5[[#This Row],[a1]]*12,"")</f>
        <v/>
      </c>
      <c r="O51" s="86" t="str">
        <f>IF(Table5[[#This Row],[b1]]="","","PCS")</f>
        <v/>
      </c>
      <c r="P51" s="86"/>
    </row>
    <row r="52" spans="1:16" x14ac:dyDescent="0.25">
      <c r="A52" s="88" t="s">
        <v>456</v>
      </c>
      <c r="B52" s="88"/>
      <c r="C52" s="88"/>
      <c r="E52" s="291">
        <f>MATCH(A52,Table1[H_A1],0)</f>
        <v>139</v>
      </c>
      <c r="F52" s="291">
        <f>MATCH(Table5[[#This Row],[NAMA]],[1]!db[NB PAJAK],0)</f>
        <v>845</v>
      </c>
      <c r="G52" t="str">
        <f>INDEX(Table1[Item Description],Table5[[#This Row],[//NOTA]])</f>
        <v>GEL PEN ZHIXIN G-3103 + ISI</v>
      </c>
      <c r="H52">
        <f>SUMIF(Table1[H_A1],Sheet5!A52,Table1[Qty])</f>
        <v>120</v>
      </c>
      <c r="I52" t="str">
        <f>INDEX(Table1[Unit],Table5[[#This Row],[//NOTA]])</f>
        <v>LSN</v>
      </c>
      <c r="J52" s="292">
        <f>SUMIF(Table1[H_A1],Sheet5!A52,Table1[C])</f>
        <v>1</v>
      </c>
      <c r="K52" s="292">
        <f>INDEX(Table1[Unit Price],Table5[[#This Row],[//NOTA]])</f>
        <v>18000</v>
      </c>
      <c r="L52" s="86">
        <f>IF(Table5[[#This Row],[a2]]="","",Table5[[#This Row],[QTY]]*12)</f>
        <v>1440</v>
      </c>
      <c r="M52" s="86" t="str">
        <f>IF(Table5[[#This Row],[UNIT]]="grs","LSN",IF(Table5[[#This Row],[UNIT]]="LSN","PCS",""))</f>
        <v>PCS</v>
      </c>
      <c r="N52" s="86" t="str">
        <f>IF(Table5[[#This Row],[a2]]="LSN",Table5[[#This Row],[a1]]*12,"")</f>
        <v/>
      </c>
      <c r="O52" s="86" t="str">
        <f>IF(Table5[[#This Row],[b1]]="","","PCS")</f>
        <v/>
      </c>
      <c r="P52" s="86"/>
    </row>
    <row r="53" spans="1:16" x14ac:dyDescent="0.25">
      <c r="A53" s="88" t="s">
        <v>457</v>
      </c>
      <c r="B53" s="88"/>
      <c r="C53" s="88"/>
      <c r="E53" s="291">
        <f>MATCH(A53,Table1[H_A1],0)</f>
        <v>138</v>
      </c>
      <c r="F53" s="291">
        <f>MATCH(Table5[[#This Row],[NAMA]],[1]!db[NB PAJAK],0)</f>
        <v>896</v>
      </c>
      <c r="G53" t="str">
        <f>INDEX(Table1[Item Description],Table5[[#This Row],[//NOTA]])</f>
        <v>GEL PEN ZHIXIN G-3112 + ISI</v>
      </c>
      <c r="H53">
        <f>SUMIF(Table1[H_A1],Sheet5!A53,Table1[Qty])</f>
        <v>120</v>
      </c>
      <c r="I53" t="str">
        <f>INDEX(Table1[Unit],Table5[[#This Row],[//NOTA]])</f>
        <v>LSN</v>
      </c>
      <c r="J53" s="292">
        <f>SUMIF(Table1[H_A1],Sheet5!A53,Table1[C])</f>
        <v>1</v>
      </c>
      <c r="K53" s="292">
        <f>INDEX(Table1[Unit Price],Table5[[#This Row],[//NOTA]])</f>
        <v>18000</v>
      </c>
      <c r="L53" s="86">
        <f>IF(Table5[[#This Row],[a2]]="","",Table5[[#This Row],[QTY]]*12)</f>
        <v>1440</v>
      </c>
      <c r="M53" s="86" t="str">
        <f>IF(Table5[[#This Row],[UNIT]]="grs","LSN",IF(Table5[[#This Row],[UNIT]]="LSN","PCS",""))</f>
        <v>PCS</v>
      </c>
      <c r="N53" s="86" t="str">
        <f>IF(Table5[[#This Row],[a2]]="LSN",Table5[[#This Row],[a1]]*12,"")</f>
        <v/>
      </c>
      <c r="O53" s="86" t="str">
        <f>IF(Table5[[#This Row],[b1]]="","","PCS")</f>
        <v/>
      </c>
      <c r="P53" s="86"/>
    </row>
    <row r="54" spans="1:16" x14ac:dyDescent="0.25">
      <c r="A54" s="88" t="s">
        <v>378</v>
      </c>
      <c r="B54" s="88"/>
      <c r="C54" s="88"/>
      <c r="E54" s="291">
        <f>MATCH(A54,Table1[H_A1],0)</f>
        <v>134</v>
      </c>
      <c r="F54" s="291">
        <f>MATCH(Table5[[#This Row],[NAMA]],[1]!db[NB PAJAK],0)</f>
        <v>1880</v>
      </c>
      <c r="G54" t="str">
        <f>INDEX(Table1[Item Description],Table5[[#This Row],[//NOTA]])</f>
        <v>GUNTING JOYKO SC-828</v>
      </c>
      <c r="H54">
        <f>SUMIF(Table1[H_A1],Sheet5!A54,Table1[Qty])</f>
        <v>24</v>
      </c>
      <c r="I54" t="str">
        <f>INDEX(Table1[Unit],Table5[[#This Row],[//NOTA]])</f>
        <v>LSN</v>
      </c>
      <c r="J54" s="292">
        <f>SUMIF(Table1[H_A1],Sheet5!A54,Table1[C])</f>
        <v>0</v>
      </c>
      <c r="K54" s="292">
        <f>INDEX(Table1[Unit Price],Table5[[#This Row],[//NOTA]])</f>
        <v>52200</v>
      </c>
      <c r="L54" s="86">
        <f>IF(Table5[[#This Row],[a2]]="","",Table5[[#This Row],[QTY]]*12)</f>
        <v>288</v>
      </c>
      <c r="M54" s="86" t="str">
        <f>IF(Table5[[#This Row],[UNIT]]="grs","LSN",IF(Table5[[#This Row],[UNIT]]="LSN","PCS",""))</f>
        <v>PCS</v>
      </c>
      <c r="N54" s="86" t="str">
        <f>IF(Table5[[#This Row],[a2]]="LSN",Table5[[#This Row],[a1]]*12,"")</f>
        <v/>
      </c>
      <c r="O54" s="86" t="str">
        <f>IF(Table5[[#This Row],[b1]]="","","PCS")</f>
        <v/>
      </c>
      <c r="P54" s="86"/>
    </row>
    <row r="55" spans="1:16" x14ac:dyDescent="0.25">
      <c r="A55" s="88" t="s">
        <v>379</v>
      </c>
      <c r="B55" s="88"/>
      <c r="C55" s="88"/>
      <c r="E55" s="291">
        <f>MATCH(A55,Table1[H_A1],0)</f>
        <v>40</v>
      </c>
      <c r="F55" s="291">
        <f>MATCH(Table5[[#This Row],[NAMA]],[1]!db[NB PAJAK],0)</f>
        <v>961</v>
      </c>
      <c r="G55" t="str">
        <f>INDEX(Table1[Item Description],Table5[[#This Row],[//NOTA]])</f>
        <v>HIGHLIGHTER / STABILLO JOYKO HL-1 KUNING</v>
      </c>
      <c r="H55">
        <f>SUMIF(Table1[H_A1],Sheet5!A55,Table1[Qty])</f>
        <v>50</v>
      </c>
      <c r="I55" t="str">
        <f>INDEX(Table1[Unit],Table5[[#This Row],[//NOTA]])</f>
        <v>PCS</v>
      </c>
      <c r="J55" s="292">
        <f>SUMIF(Table1[H_A1],Sheet5!A55,Table1[C])</f>
        <v>0</v>
      </c>
      <c r="K55" s="292">
        <f>INDEX(Table1[Unit Price],Table5[[#This Row],[//NOTA]])</f>
        <v>3700</v>
      </c>
      <c r="L55" s="86" t="str">
        <f>IF(Table5[[#This Row],[a2]]="","",Table5[[#This Row],[QTY]]*12)</f>
        <v/>
      </c>
      <c r="M55" s="86" t="str">
        <f>IF(Table5[[#This Row],[UNIT]]="grs","LSN",IF(Table5[[#This Row],[UNIT]]="LSN","PCS",""))</f>
        <v/>
      </c>
      <c r="N55" s="86" t="str">
        <f>IF(Table5[[#This Row],[a2]]="LSN",Table5[[#This Row],[a1]]*12,"")</f>
        <v/>
      </c>
      <c r="O55" s="86" t="str">
        <f>IF(Table5[[#This Row],[b1]]="","","PCS")</f>
        <v/>
      </c>
      <c r="P55" s="86"/>
    </row>
    <row r="56" spans="1:16" x14ac:dyDescent="0.25">
      <c r="A56" s="88" t="s">
        <v>460</v>
      </c>
      <c r="B56" s="88"/>
      <c r="C56" s="88"/>
      <c r="E56" s="291">
        <f>MATCH(A56,Table1[H_A1],0)</f>
        <v>41</v>
      </c>
      <c r="F56" s="291">
        <f>MATCH(Table5[[#This Row],[NAMA]],[1]!db[NB PAJAK],0)</f>
        <v>2092</v>
      </c>
      <c r="G56" t="str">
        <f>INDEX(Table1[Item Description],Table5[[#This Row],[//NOTA]])</f>
        <v>HIGHLIGHTER / STABILLO JOYKO HL-MIX</v>
      </c>
      <c r="H56">
        <f>SUMIF(Table1[H_A1],Sheet5!A56,Table1[Qty])</f>
        <v>40</v>
      </c>
      <c r="I56" t="str">
        <f>INDEX(Table1[Unit],Table5[[#This Row],[//NOTA]])</f>
        <v>PCS</v>
      </c>
      <c r="J56" s="292">
        <f>SUMIF(Table1[H_A1],Sheet5!A56,Table1[C])</f>
        <v>0</v>
      </c>
      <c r="K56" s="292">
        <f>INDEX(Table1[Unit Price],Table5[[#This Row],[//NOTA]])</f>
        <v>3700</v>
      </c>
      <c r="L56" s="86" t="str">
        <f>IF(Table5[[#This Row],[a2]]="","",Table5[[#This Row],[QTY]]*12)</f>
        <v/>
      </c>
      <c r="M56" s="86" t="str">
        <f>IF(Table5[[#This Row],[UNIT]]="grs","LSN",IF(Table5[[#This Row],[UNIT]]="LSN","PCS",""))</f>
        <v/>
      </c>
      <c r="N56" s="86" t="str">
        <f>IF(Table5[[#This Row],[a2]]="LSN",Table5[[#This Row],[a1]]*12,"")</f>
        <v/>
      </c>
      <c r="O56" s="86" t="str">
        <f>IF(Table5[[#This Row],[b1]]="","","PCS")</f>
        <v/>
      </c>
      <c r="P56" s="86"/>
    </row>
    <row r="57" spans="1:16" x14ac:dyDescent="0.25">
      <c r="A57" s="88" t="s">
        <v>380</v>
      </c>
      <c r="B57" s="88"/>
      <c r="C57" s="88"/>
      <c r="E57" s="291">
        <f>MATCH(A57,Table1[H_A1],0)</f>
        <v>51</v>
      </c>
      <c r="F57" s="291">
        <f>MATCH(Table5[[#This Row],[NAMA]],[1]!db[NB PAJAK],0)</f>
        <v>1119</v>
      </c>
      <c r="G57" t="str">
        <f>INDEX(Table1[Item Description],Table5[[#This Row],[//NOTA]])</f>
        <v>ISI CUTTER 18 MM KENKO L-150 (BESAR)</v>
      </c>
      <c r="H57">
        <f>SUMIF(Table1[H_A1],Sheet5!A57,Table1[Qty])</f>
        <v>190</v>
      </c>
      <c r="I57" t="str">
        <f>INDEX(Table1[Unit],Table5[[#This Row],[//NOTA]])</f>
        <v>LSN</v>
      </c>
      <c r="J57" s="292">
        <f>SUMIF(Table1[H_A1],Sheet5!A57,Table1[C])</f>
        <v>3</v>
      </c>
      <c r="K57" s="292">
        <f>INDEX(Table1[Unit Price],Table5[[#This Row],[//NOTA]])</f>
        <v>64800</v>
      </c>
      <c r="L57" s="86">
        <f>IF(Table5[[#This Row],[a2]]="","",Table5[[#This Row],[QTY]]*12)</f>
        <v>2280</v>
      </c>
      <c r="M57" s="86" t="str">
        <f>IF(Table5[[#This Row],[UNIT]]="grs","LSN",IF(Table5[[#This Row],[UNIT]]="LSN","PCS",""))</f>
        <v>PCS</v>
      </c>
      <c r="N57" s="86" t="str">
        <f>IF(Table5[[#This Row],[a2]]="LSN",Table5[[#This Row],[a1]]*12,"")</f>
        <v/>
      </c>
      <c r="O57" s="86" t="str">
        <f>IF(Table5[[#This Row],[b1]]="","","PCS")</f>
        <v/>
      </c>
      <c r="P57" s="86"/>
    </row>
    <row r="58" spans="1:16" x14ac:dyDescent="0.25">
      <c r="A58" s="88" t="s">
        <v>547</v>
      </c>
      <c r="B58" s="88"/>
      <c r="C58" s="88"/>
      <c r="E58" s="291">
        <f>MATCH(A58,Table1[H_A1],0)</f>
        <v>191</v>
      </c>
      <c r="F58" s="291">
        <f>MATCH(Table5[[#This Row],[NAMA]],[1]!db[NB PAJAK],0)</f>
        <v>1118</v>
      </c>
      <c r="G58" t="str">
        <f>INDEX(Table1[Item Description],Table5[[#This Row],[//NOTA]])</f>
        <v>ISI CUTTER 9 MM KENKO A-100 (KECIL)</v>
      </c>
      <c r="H58">
        <f>SUMIF(Table1[H_A1],Sheet5!A58,Table1[Qty])</f>
        <v>10</v>
      </c>
      <c r="I58" t="str">
        <f>INDEX(Table1[Unit],Table5[[#This Row],[//NOTA]])</f>
        <v>LSN</v>
      </c>
      <c r="J58" s="292">
        <f>SUMIF(Table1[H_A1],Sheet5!A58,Table1[C])</f>
        <v>0</v>
      </c>
      <c r="K58" s="292">
        <f>INDEX(Table1[Unit Price],Table5[[#This Row],[//NOTA]])</f>
        <v>32400</v>
      </c>
      <c r="L58" s="86">
        <f>IF(Table5[[#This Row],[a2]]="","",Table5[[#This Row],[QTY]]*12)</f>
        <v>120</v>
      </c>
      <c r="M58" s="86" t="str">
        <f>IF(Table5[[#This Row],[UNIT]]="grs","LSN",IF(Table5[[#This Row],[UNIT]]="LSN","PCS",""))</f>
        <v>PCS</v>
      </c>
      <c r="N58" s="86" t="str">
        <f>IF(Table5[[#This Row],[a2]]="LSN",Table5[[#This Row],[a1]]*12,"")</f>
        <v/>
      </c>
      <c r="O58" s="86" t="str">
        <f>IF(Table5[[#This Row],[b1]]="","","PCS")</f>
        <v/>
      </c>
      <c r="P58" s="86"/>
    </row>
    <row r="59" spans="1:16" x14ac:dyDescent="0.25">
      <c r="A59" s="88" t="s">
        <v>381</v>
      </c>
      <c r="B59" s="88"/>
      <c r="C59" s="88"/>
      <c r="E59" s="291">
        <f>MATCH(A59,Table1[H_A1],0)</f>
        <v>113</v>
      </c>
      <c r="F59" s="291">
        <f>MATCH(Table5[[#This Row],[NAMA]],[1]!db[NB PAJAK],0)</f>
        <v>1726</v>
      </c>
      <c r="G59" t="str">
        <f>INDEX(Table1[Item Description],Table5[[#This Row],[//NOTA]])</f>
        <v>ISI PENSIL 2B 0.5 MM JOYKO PL-05</v>
      </c>
      <c r="H59">
        <f>SUMIF(Table1[H_A1],Sheet5!A59,Table1[Qty])</f>
        <v>24</v>
      </c>
      <c r="I59" t="str">
        <f>INDEX(Table1[Unit],Table5[[#This Row],[//NOTA]])</f>
        <v>GRS</v>
      </c>
      <c r="J59" s="292">
        <f>SUMIF(Table1[H_A1],Sheet5!A59,Table1[C])</f>
        <v>2</v>
      </c>
      <c r="K59" s="292">
        <f>INDEX(Table1[Unit Price],Table5[[#This Row],[//NOTA]])</f>
        <v>176400</v>
      </c>
      <c r="L59" s="86">
        <f>IF(Table5[[#This Row],[a2]]="","",Table5[[#This Row],[QTY]]*12)</f>
        <v>288</v>
      </c>
      <c r="M59" s="86" t="str">
        <f>IF(Table5[[#This Row],[UNIT]]="grs","LSN",IF(Table5[[#This Row],[UNIT]]="LSN","PCS",""))</f>
        <v>LSN</v>
      </c>
      <c r="N59" s="86">
        <f>IF(Table5[[#This Row],[a2]]="LSN",Table5[[#This Row],[a1]]*12,"")</f>
        <v>3456</v>
      </c>
      <c r="O59" s="86" t="str">
        <f>IF(Table5[[#This Row],[b1]]="","","PCS")</f>
        <v>PCS</v>
      </c>
      <c r="P59" s="86"/>
    </row>
    <row r="60" spans="1:16" x14ac:dyDescent="0.25">
      <c r="A60" s="88" t="s">
        <v>552</v>
      </c>
      <c r="B60" s="88"/>
      <c r="C60" s="88"/>
      <c r="E60" s="291">
        <f>MATCH(A60,Table1[H_A1],0)</f>
        <v>196</v>
      </c>
      <c r="F60" s="291">
        <f>MATCH(Table5[[#This Row],[NAMA]],[1]!db[NB PAJAK],0)</f>
        <v>1235</v>
      </c>
      <c r="G60" t="str">
        <f>INDEX(Table1[Item Description],Table5[[#This Row],[//NOTA]])</f>
        <v>ISI PENSIL 2B 0.5 MM KENKO PL-05 HI-POLYMER</v>
      </c>
      <c r="H60">
        <f>SUMIF(Table1[H_A1],Sheet5!A60,Table1[Qty])</f>
        <v>3</v>
      </c>
      <c r="I60" t="str">
        <f>INDEX(Table1[Unit],Table5[[#This Row],[//NOTA]])</f>
        <v>GRS</v>
      </c>
      <c r="J60" s="292">
        <f>SUMIF(Table1[H_A1],Sheet5!A60,Table1[C])</f>
        <v>0</v>
      </c>
      <c r="K60" s="292">
        <f>INDEX(Table1[Unit Price],Table5[[#This Row],[//NOTA]])</f>
        <v>180000</v>
      </c>
      <c r="L60" s="86">
        <f>IF(Table5[[#This Row],[a2]]="","",Table5[[#This Row],[QTY]]*12)</f>
        <v>36</v>
      </c>
      <c r="M60" s="86" t="str">
        <f>IF(Table5[[#This Row],[UNIT]]="grs","LSN",IF(Table5[[#This Row],[UNIT]]="LSN","PCS",""))</f>
        <v>LSN</v>
      </c>
      <c r="N60" s="86">
        <f>IF(Table5[[#This Row],[a2]]="LSN",Table5[[#This Row],[a1]]*12,"")</f>
        <v>432</v>
      </c>
      <c r="O60" s="86" t="str">
        <f>IF(Table5[[#This Row],[b1]]="","","PCS")</f>
        <v>PCS</v>
      </c>
      <c r="P60" s="86"/>
    </row>
    <row r="61" spans="1:16" x14ac:dyDescent="0.25">
      <c r="A61" s="88" t="s">
        <v>382</v>
      </c>
      <c r="B61" s="88"/>
      <c r="C61" s="88"/>
      <c r="E61" s="291">
        <f>MATCH(A61,Table1[H_A1],0)</f>
        <v>114</v>
      </c>
      <c r="F61" s="291">
        <f>MATCH(Table5[[#This Row],[NAMA]],[1]!db[NB PAJAK],0)</f>
        <v>1727</v>
      </c>
      <c r="G61" t="str">
        <f>INDEX(Table1[Item Description],Table5[[#This Row],[//NOTA]])</f>
        <v>ISI PENSIL 2B 2.0 MM JOYKO PL-10</v>
      </c>
      <c r="H61">
        <f>SUMIF(Table1[H_A1],Sheet5!A61,Table1[Qty])</f>
        <v>432</v>
      </c>
      <c r="I61" t="str">
        <f>INDEX(Table1[Unit],Table5[[#This Row],[//NOTA]])</f>
        <v>LSN</v>
      </c>
      <c r="J61" s="292">
        <f>SUMIF(Table1[H_A1],Sheet5!A61,Table1[C])</f>
        <v>3</v>
      </c>
      <c r="K61" s="292">
        <f>INDEX(Table1[Unit Price],Table5[[#This Row],[//NOTA]])</f>
        <v>19800</v>
      </c>
      <c r="L61" s="86">
        <f>IF(Table5[[#This Row],[a2]]="","",Table5[[#This Row],[QTY]]*12)</f>
        <v>5184</v>
      </c>
      <c r="M61" s="86" t="str">
        <f>IF(Table5[[#This Row],[UNIT]]="grs","LSN",IF(Table5[[#This Row],[UNIT]]="LSN","PCS",""))</f>
        <v>PCS</v>
      </c>
      <c r="N61" s="86" t="str">
        <f>IF(Table5[[#This Row],[a2]]="LSN",Table5[[#This Row],[a1]]*12,"")</f>
        <v/>
      </c>
      <c r="O61" s="86" t="str">
        <f>IF(Table5[[#This Row],[b1]]="","","PCS")</f>
        <v/>
      </c>
      <c r="P61" s="86"/>
    </row>
    <row r="62" spans="1:16" x14ac:dyDescent="0.25">
      <c r="A62" s="88" t="s">
        <v>383</v>
      </c>
      <c r="B62" s="88"/>
      <c r="C62" s="88"/>
      <c r="E62" s="291">
        <f>MATCH(A62,Table1[H_A1],0)</f>
        <v>115</v>
      </c>
      <c r="F62" s="291">
        <f>MATCH(Table5[[#This Row],[NAMA]],[1]!db[NB PAJAK],0)</f>
        <v>1728</v>
      </c>
      <c r="G62" t="str">
        <f>INDEX(Table1[Item Description],Table5[[#This Row],[//NOTA]])</f>
        <v>ISI PENSIL 2B 2.0 MM JOYKO PL-11</v>
      </c>
      <c r="H62">
        <f>SUMIF(Table1[H_A1],Sheet5!A62,Table1[Qty])</f>
        <v>216</v>
      </c>
      <c r="I62" t="str">
        <f>INDEX(Table1[Unit],Table5[[#This Row],[//NOTA]])</f>
        <v>LSN</v>
      </c>
      <c r="J62" s="292">
        <f>SUMIF(Table1[H_A1],Sheet5!A62,Table1[C])</f>
        <v>3</v>
      </c>
      <c r="K62" s="292">
        <f>INDEX(Table1[Unit Price],Table5[[#This Row],[//NOTA]])</f>
        <v>37200</v>
      </c>
      <c r="L62" s="86">
        <f>IF(Table5[[#This Row],[a2]]="","",Table5[[#This Row],[QTY]]*12)</f>
        <v>2592</v>
      </c>
      <c r="M62" s="86" t="str">
        <f>IF(Table5[[#This Row],[UNIT]]="grs","LSN",IF(Table5[[#This Row],[UNIT]]="LSN","PCS",""))</f>
        <v>PCS</v>
      </c>
      <c r="N62" s="86" t="str">
        <f>IF(Table5[[#This Row],[a2]]="LSN",Table5[[#This Row],[a1]]*12,"")</f>
        <v/>
      </c>
      <c r="O62" s="86" t="str">
        <f>IF(Table5[[#This Row],[b1]]="","","PCS")</f>
        <v/>
      </c>
      <c r="P62" s="86"/>
    </row>
    <row r="63" spans="1:16" x14ac:dyDescent="0.25">
      <c r="A63" s="88" t="s">
        <v>384</v>
      </c>
      <c r="B63" s="88"/>
      <c r="C63" s="88"/>
      <c r="E63" s="291">
        <f>MATCH(A63,Table1[H_A1],0)</f>
        <v>141</v>
      </c>
      <c r="F63" s="291">
        <f>MATCH(Table5[[#This Row],[NAMA]],[1]!db[NB PAJAK],0)</f>
        <v>1290</v>
      </c>
      <c r="G63" t="str">
        <f>INDEX(Table1[Item Description],Table5[[#This Row],[//NOTA]])</f>
        <v>ISI STAPLER (STAPLES) KENKO 1210 PREMIUM (23/10)</v>
      </c>
      <c r="H63">
        <f>SUMIF(Table1[H_A1],Sheet5!A63,Table1[Qty])</f>
        <v>200</v>
      </c>
      <c r="I63" t="str">
        <f>INDEX(Table1[Unit],Table5[[#This Row],[//NOTA]])</f>
        <v>BOX</v>
      </c>
      <c r="J63" s="292">
        <f>SUMIF(Table1[H_A1],Sheet5!A63,Table1[C])</f>
        <v>1</v>
      </c>
      <c r="K63" s="292">
        <f>INDEX(Table1[Unit Price],Table5[[#This Row],[//NOTA]])</f>
        <v>4200</v>
      </c>
      <c r="L63" s="86" t="str">
        <f>IF(Table5[[#This Row],[a2]]="","",Table5[[#This Row],[QTY]]*12)</f>
        <v/>
      </c>
      <c r="M63" s="86" t="str">
        <f>IF(Table5[[#This Row],[UNIT]]="grs","LSN",IF(Table5[[#This Row],[UNIT]]="LSN","PCS",""))</f>
        <v/>
      </c>
      <c r="N63" s="86" t="str">
        <f>IF(Table5[[#This Row],[a2]]="LSN",Table5[[#This Row],[a1]]*12,"")</f>
        <v/>
      </c>
      <c r="O63" s="86" t="str">
        <f>IF(Table5[[#This Row],[b1]]="","","PCS")</f>
        <v/>
      </c>
      <c r="P63" s="86"/>
    </row>
    <row r="64" spans="1:16" x14ac:dyDescent="0.25">
      <c r="A64" s="88" t="s">
        <v>385</v>
      </c>
      <c r="B64" s="88"/>
      <c r="C64" s="88"/>
      <c r="E64" s="291">
        <f>MATCH(A64,Table1[H_A1],0)</f>
        <v>71</v>
      </c>
      <c r="F64" s="291">
        <f>MATCH(Table5[[#This Row],[NAMA]],[1]!db[NB PAJAK],0)</f>
        <v>1290</v>
      </c>
      <c r="G64" t="str">
        <f>INDEX(Table1[Item Description],Table5[[#This Row],[//NOTA]])</f>
        <v>ISI STAPLER (STAPLES) KENKO 1210 PREMIUM (23/10)</v>
      </c>
      <c r="H64">
        <f>SUMIF(Table1[H_A1],Sheet5!A64,Table1[Qty])</f>
        <v>100</v>
      </c>
      <c r="I64" t="str">
        <f>INDEX(Table1[Unit],Table5[[#This Row],[//NOTA]])</f>
        <v>PAK</v>
      </c>
      <c r="J64" s="292">
        <f>SUMIF(Table1[H_A1],Sheet5!A64,Table1[C])</f>
        <v>5</v>
      </c>
      <c r="K64" s="292">
        <f>INDEX(Table1[Unit Price],Table5[[#This Row],[//NOTA]])</f>
        <v>42000</v>
      </c>
      <c r="L64" s="86" t="str">
        <f>IF(Table5[[#This Row],[a2]]="","",Table5[[#This Row],[QTY]]*12)</f>
        <v/>
      </c>
      <c r="M64" s="86" t="str">
        <f>IF(Table5[[#This Row],[UNIT]]="grs","LSN",IF(Table5[[#This Row],[UNIT]]="LSN","PCS",""))</f>
        <v/>
      </c>
      <c r="N64" s="86" t="str">
        <f>IF(Table5[[#This Row],[a2]]="LSN",Table5[[#This Row],[a1]]*12,"")</f>
        <v/>
      </c>
      <c r="O64" s="86" t="str">
        <f>IF(Table5[[#This Row],[b1]]="","","PCS")</f>
        <v/>
      </c>
      <c r="P64" s="86"/>
    </row>
    <row r="65" spans="1:16" x14ac:dyDescent="0.25">
      <c r="A65" s="88" t="s">
        <v>557</v>
      </c>
      <c r="B65" s="88"/>
      <c r="C65" s="88"/>
      <c r="E65" s="291">
        <f>MATCH(A65,Table1[H_A1],0)</f>
        <v>197</v>
      </c>
      <c r="F65" s="291">
        <f>MATCH(Table5[[#This Row],[NAMA]],[1]!db[NB PAJAK],0)</f>
        <v>1465</v>
      </c>
      <c r="G65" t="str">
        <f>INDEX(Table1[Item Description],Table5[[#This Row],[//NOTA]])</f>
        <v>JANGKA (MATH SET) JOYKO MS-25</v>
      </c>
      <c r="H65">
        <f>SUMIF(Table1[H_A1],Sheet5!A65,Table1[Qty])</f>
        <v>58</v>
      </c>
      <c r="I65" t="str">
        <f>INDEX(Table1[Unit],Table5[[#This Row],[//NOTA]])</f>
        <v>LSN</v>
      </c>
      <c r="J65" s="292">
        <f>SUMIF(Table1[H_A1],Sheet5!A65,Table1[C])</f>
        <v>2</v>
      </c>
      <c r="K65" s="292">
        <f>INDEX(Table1[Unit Price],Table5[[#This Row],[//NOTA]])</f>
        <v>88200</v>
      </c>
      <c r="L65" s="86">
        <f>IF(Table5[[#This Row],[a2]]="","",Table5[[#This Row],[QTY]]*12)</f>
        <v>696</v>
      </c>
      <c r="M65" s="86" t="str">
        <f>IF(Table5[[#This Row],[UNIT]]="grs","LSN",IF(Table5[[#This Row],[UNIT]]="LSN","PCS",""))</f>
        <v>PCS</v>
      </c>
      <c r="N65" s="86" t="str">
        <f>IF(Table5[[#This Row],[a2]]="LSN",Table5[[#This Row],[a1]]*12,"")</f>
        <v/>
      </c>
      <c r="O65" s="86" t="str">
        <f>IF(Table5[[#This Row],[b1]]="","","PCS")</f>
        <v/>
      </c>
      <c r="P65" s="86"/>
    </row>
    <row r="66" spans="1:16" x14ac:dyDescent="0.25">
      <c r="A66" s="88" t="s">
        <v>386</v>
      </c>
      <c r="B66" s="88"/>
      <c r="C66" s="88"/>
      <c r="E66" s="291">
        <f>MATCH(A66,Table1[H_A1],0)</f>
        <v>44</v>
      </c>
      <c r="F66" s="291">
        <f>MATCH(Table5[[#This Row],[NAMA]],[1]!db[NB PAJAK],0)</f>
        <v>1469</v>
      </c>
      <c r="G66" t="str">
        <f>INDEX(Table1[Item Description],Table5[[#This Row],[//NOTA]])</f>
        <v>JANGKA (MATH SET) JOYKO MS-55</v>
      </c>
      <c r="H66">
        <f>SUMIF(Table1[H_A1],Sheet5!A66,Table1[Qty])</f>
        <v>32</v>
      </c>
      <c r="I66" t="str">
        <f>INDEX(Table1[Unit],Table5[[#This Row],[//NOTA]])</f>
        <v>LSN</v>
      </c>
      <c r="J66" s="292">
        <f>SUMIF(Table1[H_A1],Sheet5!A66,Table1[C])</f>
        <v>1</v>
      </c>
      <c r="K66" s="292">
        <f>INDEX(Table1[Unit Price],Table5[[#This Row],[//NOTA]])</f>
        <v>88200</v>
      </c>
      <c r="L66" s="86">
        <f>IF(Table5[[#This Row],[a2]]="","",Table5[[#This Row],[QTY]]*12)</f>
        <v>384</v>
      </c>
      <c r="M66" s="86" t="str">
        <f>IF(Table5[[#This Row],[UNIT]]="grs","LSN",IF(Table5[[#This Row],[UNIT]]="LSN","PCS",""))</f>
        <v>PCS</v>
      </c>
      <c r="N66" s="86" t="str">
        <f>IF(Table5[[#This Row],[a2]]="LSN",Table5[[#This Row],[a1]]*12,"")</f>
        <v/>
      </c>
      <c r="O66" s="86" t="str">
        <f>IF(Table5[[#This Row],[b1]]="","","PCS")</f>
        <v/>
      </c>
      <c r="P66" s="86"/>
    </row>
    <row r="67" spans="1:16" x14ac:dyDescent="0.25">
      <c r="A67" s="88" t="s">
        <v>387</v>
      </c>
      <c r="B67" s="88"/>
      <c r="C67" s="88"/>
      <c r="E67" s="291">
        <f>MATCH(A67,Table1[H_A1],0)</f>
        <v>45</v>
      </c>
      <c r="F67" s="291">
        <f>MATCH(Table5[[#This Row],[NAMA]],[1]!db[NB PAJAK],0)</f>
        <v>1470</v>
      </c>
      <c r="G67" t="str">
        <f>INDEX(Table1[Item Description],Table5[[#This Row],[//NOTA]])</f>
        <v>JANGKA (MATH SET) JOYKO MS-75</v>
      </c>
      <c r="H67">
        <f>SUMIF(Table1[H_A1],Sheet5!A67,Table1[Qty])</f>
        <v>72</v>
      </c>
      <c r="I67" t="str">
        <f>INDEX(Table1[Unit],Table5[[#This Row],[//NOTA]])</f>
        <v>LSN</v>
      </c>
      <c r="J67" s="292">
        <f>SUMIF(Table1[H_A1],Sheet5!A67,Table1[C])</f>
        <v>3</v>
      </c>
      <c r="K67" s="292">
        <f>INDEX(Table1[Unit Price],Table5[[#This Row],[//NOTA]])</f>
        <v>89400</v>
      </c>
      <c r="L67" s="86">
        <f>IF(Table5[[#This Row],[a2]]="","",Table5[[#This Row],[QTY]]*12)</f>
        <v>864</v>
      </c>
      <c r="M67" s="86" t="str">
        <f>IF(Table5[[#This Row],[UNIT]]="grs","LSN",IF(Table5[[#This Row],[UNIT]]="LSN","PCS",""))</f>
        <v>PCS</v>
      </c>
      <c r="N67" s="86" t="str">
        <f>IF(Table5[[#This Row],[a2]]="LSN",Table5[[#This Row],[a1]]*12,"")</f>
        <v/>
      </c>
      <c r="O67" s="86" t="str">
        <f>IF(Table5[[#This Row],[b1]]="","","PCS")</f>
        <v/>
      </c>
      <c r="P67" s="86"/>
    </row>
    <row r="68" spans="1:16" x14ac:dyDescent="0.25">
      <c r="A68" s="88" t="s">
        <v>388</v>
      </c>
      <c r="B68" s="88"/>
      <c r="C68" s="88"/>
      <c r="E68" s="291">
        <f>MATCH(A68,Table1[H_A1],0)</f>
        <v>12</v>
      </c>
      <c r="F68" s="291">
        <f>MATCH(Table5[[#This Row],[NAMA]],[1]!db[NB PAJAK],0)</f>
        <v>993</v>
      </c>
      <c r="G68" t="str">
        <f>INDEX(Table1[Item Description],Table5[[#This Row],[//NOTA]])</f>
        <v>KARTU STOCK FOLIO PUTIH</v>
      </c>
      <c r="H68">
        <f>SUMIF(Table1[H_A1],Sheet5!A68,Table1[Qty])</f>
        <v>5</v>
      </c>
      <c r="I68" t="str">
        <f>INDEX(Table1[Unit],Table5[[#This Row],[//NOTA]])</f>
        <v>PAK</v>
      </c>
      <c r="J68" s="292">
        <f>SUMIF(Table1[H_A1],Sheet5!A68,Table1[C])</f>
        <v>0</v>
      </c>
      <c r="K68" s="292">
        <f>INDEX(Table1[Unit Price],Table5[[#This Row],[//NOTA]])</f>
        <v>37500</v>
      </c>
      <c r="L68" s="86" t="str">
        <f>IF(Table5[[#This Row],[a2]]="","",Table5[[#This Row],[QTY]]*12)</f>
        <v/>
      </c>
      <c r="M68" s="86" t="str">
        <f>IF(Table5[[#This Row],[UNIT]]="grs","LSN",IF(Table5[[#This Row],[UNIT]]="LSN","PCS",""))</f>
        <v/>
      </c>
      <c r="N68" s="86" t="str">
        <f>IF(Table5[[#This Row],[a2]]="LSN",Table5[[#This Row],[a1]]*12,"")</f>
        <v/>
      </c>
      <c r="O68" s="86" t="str">
        <f>IF(Table5[[#This Row],[b1]]="","","PCS")</f>
        <v/>
      </c>
      <c r="P68" s="86"/>
    </row>
    <row r="69" spans="1:16" x14ac:dyDescent="0.25">
      <c r="A69" s="88" t="s">
        <v>389</v>
      </c>
      <c r="B69" s="88"/>
      <c r="C69" s="88"/>
      <c r="E69" s="291">
        <f>MATCH(A69,Table1[H_A1],0)</f>
        <v>13</v>
      </c>
      <c r="F69" s="291">
        <f>MATCH(Table5[[#This Row],[NAMA]],[1]!db[NB PAJAK],0)</f>
        <v>994</v>
      </c>
      <c r="G69" t="str">
        <f>INDEX(Table1[Item Description],Table5[[#This Row],[//NOTA]])</f>
        <v>KARTU STOCK KWARTO PUTIH</v>
      </c>
      <c r="H69">
        <f>SUMIF(Table1[H_A1],Sheet5!A69,Table1[Qty])</f>
        <v>10</v>
      </c>
      <c r="I69" t="str">
        <f>INDEX(Table1[Unit],Table5[[#This Row],[//NOTA]])</f>
        <v>PAK</v>
      </c>
      <c r="J69" s="292">
        <f>SUMIF(Table1[H_A1],Sheet5!A69,Table1[C])</f>
        <v>0</v>
      </c>
      <c r="K69" s="292">
        <f>INDEX(Table1[Unit Price],Table5[[#This Row],[//NOTA]])</f>
        <v>18500</v>
      </c>
      <c r="L69" s="86" t="str">
        <f>IF(Table5[[#This Row],[a2]]="","",Table5[[#This Row],[QTY]]*12)</f>
        <v/>
      </c>
      <c r="M69" s="86" t="str">
        <f>IF(Table5[[#This Row],[UNIT]]="grs","LSN",IF(Table5[[#This Row],[UNIT]]="LSN","PCS",""))</f>
        <v/>
      </c>
      <c r="N69" s="86" t="str">
        <f>IF(Table5[[#This Row],[a2]]="LSN",Table5[[#This Row],[a1]]*12,"")</f>
        <v/>
      </c>
      <c r="O69" s="86" t="str">
        <f>IF(Table5[[#This Row],[b1]]="","","PCS")</f>
        <v/>
      </c>
      <c r="P69" s="86"/>
    </row>
    <row r="70" spans="1:16" x14ac:dyDescent="0.25">
      <c r="A70" s="88" t="s">
        <v>390</v>
      </c>
      <c r="B70" s="88"/>
      <c r="C70" s="88"/>
      <c r="E70" s="291">
        <f>MATCH(A70,Table1[H_A1],0)</f>
        <v>82</v>
      </c>
      <c r="F70" s="291">
        <f>MATCH(Table5[[#This Row],[NAMA]],[1]!db[NB PAJAK],0)</f>
        <v>1337</v>
      </c>
      <c r="G70" t="str">
        <f>INDEX(Table1[Item Description],Table5[[#This Row],[//NOTA]])</f>
        <v>LABEL HARGA JOYKO LB-2RL (1 LINE PUTIH)</v>
      </c>
      <c r="H70">
        <f>SUMIF(Table1[H_A1],Sheet5!A70,Table1[Qty])</f>
        <v>4000</v>
      </c>
      <c r="I70" t="str">
        <f>INDEX(Table1[Unit],Table5[[#This Row],[//NOTA]])</f>
        <v>PCS</v>
      </c>
      <c r="J70" s="292">
        <f>SUMIF(Table1[H_A1],Sheet5!A70,Table1[C])</f>
        <v>4</v>
      </c>
      <c r="K70" s="292">
        <f>INDEX(Table1[Unit Price],Table5[[#This Row],[//NOTA]])</f>
        <v>2050</v>
      </c>
      <c r="L70" s="86" t="str">
        <f>IF(Table5[[#This Row],[a2]]="","",Table5[[#This Row],[QTY]]*12)</f>
        <v/>
      </c>
      <c r="M70" s="86" t="str">
        <f>IF(Table5[[#This Row],[UNIT]]="grs","LSN",IF(Table5[[#This Row],[UNIT]]="LSN","PCS",""))</f>
        <v/>
      </c>
      <c r="N70" s="86" t="str">
        <f>IF(Table5[[#This Row],[a2]]="LSN",Table5[[#This Row],[a1]]*12,"")</f>
        <v/>
      </c>
      <c r="O70" s="86" t="str">
        <f>IF(Table5[[#This Row],[b1]]="","","PCS")</f>
        <v/>
      </c>
      <c r="P70" s="86"/>
    </row>
    <row r="71" spans="1:16" x14ac:dyDescent="0.25">
      <c r="A71" s="88" t="s">
        <v>391</v>
      </c>
      <c r="B71" s="88"/>
      <c r="C71" s="88"/>
      <c r="E71" s="291">
        <f>MATCH(A71,Table1[H_A1],0)</f>
        <v>6</v>
      </c>
      <c r="F71" s="291">
        <f>MATCH(Table5[[#This Row],[NAMA]],[1]!db[NB PAJAK],0)</f>
        <v>1338</v>
      </c>
      <c r="G71" t="str">
        <f>INDEX(Table1[Item Description],Table5[[#This Row],[//NOTA]])</f>
        <v>LABEL HARGA JOYKO LB-3 (2 LINE KUNING FLUOR)</v>
      </c>
      <c r="H71">
        <f>SUMIF(Table1[H_A1],Sheet5!A71,Table1[Qty])</f>
        <v>1000</v>
      </c>
      <c r="I71" t="str">
        <f>INDEX(Table1[Unit],Table5[[#This Row],[//NOTA]])</f>
        <v>PCS</v>
      </c>
      <c r="J71" s="292">
        <f>SUMIF(Table1[H_A1],Sheet5!A71,Table1[C])</f>
        <v>2</v>
      </c>
      <c r="K71" s="292">
        <f>INDEX(Table1[Unit Price],Table5[[#This Row],[//NOTA]])</f>
        <v>4300</v>
      </c>
      <c r="L71" s="86" t="str">
        <f>IF(Table5[[#This Row],[a2]]="","",Table5[[#This Row],[QTY]]*12)</f>
        <v/>
      </c>
      <c r="M71" s="86" t="str">
        <f>IF(Table5[[#This Row],[UNIT]]="grs","LSN",IF(Table5[[#This Row],[UNIT]]="LSN","PCS",""))</f>
        <v/>
      </c>
      <c r="N71" s="86" t="str">
        <f>IF(Table5[[#This Row],[a2]]="LSN",Table5[[#This Row],[a1]]*12,"")</f>
        <v/>
      </c>
      <c r="O71" s="86" t="str">
        <f>IF(Table5[[#This Row],[b1]]="","","PCS")</f>
        <v/>
      </c>
      <c r="P71" s="86"/>
    </row>
    <row r="72" spans="1:16" x14ac:dyDescent="0.25">
      <c r="A72" s="88" t="s">
        <v>392</v>
      </c>
      <c r="B72" s="88"/>
      <c r="C72" s="88"/>
      <c r="E72" s="291">
        <f>MATCH(A72,Table1[H_A1],0)</f>
        <v>81</v>
      </c>
      <c r="F72" s="291">
        <f>MATCH(Table5[[#This Row],[NAMA]],[1]!db[NB PAJAK],0)</f>
        <v>1341</v>
      </c>
      <c r="G72" t="str">
        <f>INDEX(Table1[Item Description],Table5[[#This Row],[//NOTA]])</f>
        <v>LABEL HARGA JOYKO LB-P2LN (2 LINE PUTIH)</v>
      </c>
      <c r="H72">
        <f>SUMIF(Table1[H_A1],Sheet5!A72,Table1[Qty])</f>
        <v>500</v>
      </c>
      <c r="I72" t="str">
        <f>INDEX(Table1[Unit],Table5[[#This Row],[//NOTA]])</f>
        <v>PCS</v>
      </c>
      <c r="J72" s="292">
        <f>SUMIF(Table1[H_A1],Sheet5!A72,Table1[C])</f>
        <v>1</v>
      </c>
      <c r="K72" s="292">
        <f>INDEX(Table1[Unit Price],Table5[[#This Row],[//NOTA]])</f>
        <v>3050</v>
      </c>
      <c r="L72" s="86" t="str">
        <f>IF(Table5[[#This Row],[a2]]="","",Table5[[#This Row],[QTY]]*12)</f>
        <v/>
      </c>
      <c r="M72" s="86" t="str">
        <f>IF(Table5[[#This Row],[UNIT]]="grs","LSN",IF(Table5[[#This Row],[UNIT]]="LSN","PCS",""))</f>
        <v/>
      </c>
      <c r="N72" s="86" t="str">
        <f>IF(Table5[[#This Row],[a2]]="LSN",Table5[[#This Row],[a1]]*12,"")</f>
        <v/>
      </c>
      <c r="O72" s="86" t="str">
        <f>IF(Table5[[#This Row],[b1]]="","","PCS")</f>
        <v/>
      </c>
      <c r="P72" s="86"/>
    </row>
    <row r="73" spans="1:16" x14ac:dyDescent="0.25">
      <c r="A73" s="88" t="s">
        <v>393</v>
      </c>
      <c r="B73" s="88"/>
      <c r="C73" s="88"/>
      <c r="E73" s="291">
        <f>MATCH(A73,Table1[H_A1],0)</f>
        <v>39</v>
      </c>
      <c r="F73" s="291">
        <f>MATCH(Table5[[#This Row],[NAMA]],[1]!db[NB PAJAK],0)</f>
        <v>1241</v>
      </c>
      <c r="G73" t="str">
        <f>INDEX(Table1[Item Description],Table5[[#This Row],[//NOTA]])</f>
        <v>LABEL HARGA KENKO 5002-2R (2 LINE) isi 10 rol</v>
      </c>
      <c r="H73">
        <f>SUMIF(Table1[H_A1],Sheet5!A73,Table1[Qty])</f>
        <v>10</v>
      </c>
      <c r="I73" t="str">
        <f>INDEX(Table1[Unit],Table5[[#This Row],[//NOTA]])</f>
        <v>PAK</v>
      </c>
      <c r="J73" s="292">
        <f>SUMIF(Table1[H_A1],Sheet5!A73,Table1[C])</f>
        <v>0</v>
      </c>
      <c r="K73" s="292">
        <f>INDEX(Table1[Unit Price],Table5[[#This Row],[//NOTA]])</f>
        <v>27000</v>
      </c>
      <c r="L73" s="86" t="str">
        <f>IF(Table5[[#This Row],[a2]]="","",Table5[[#This Row],[QTY]]*12)</f>
        <v/>
      </c>
      <c r="M73" s="86" t="str">
        <f>IF(Table5[[#This Row],[UNIT]]="grs","LSN",IF(Table5[[#This Row],[UNIT]]="LSN","PCS",""))</f>
        <v/>
      </c>
      <c r="N73" s="86" t="str">
        <f>IF(Table5[[#This Row],[a2]]="LSN",Table5[[#This Row],[a1]]*12,"")</f>
        <v/>
      </c>
      <c r="O73" s="86" t="str">
        <f>IF(Table5[[#This Row],[b1]]="","","PCS")</f>
        <v/>
      </c>
      <c r="P73" s="86"/>
    </row>
    <row r="74" spans="1:16" x14ac:dyDescent="0.25">
      <c r="A74" s="88" t="s">
        <v>394</v>
      </c>
      <c r="B74" s="88"/>
      <c r="C74" s="88"/>
      <c r="E74" s="291">
        <f>MATCH(A74,Table1[H_A1],0)</f>
        <v>83</v>
      </c>
      <c r="F74" s="291">
        <f>MATCH(Table5[[#This Row],[NAMA]],[1]!db[NB PAJAK],0)</f>
        <v>912</v>
      </c>
      <c r="G74" t="str">
        <f>INDEX(Table1[Item Description],Table5[[#This Row],[//NOTA]])</f>
        <v>LEM LIQUID (CAIR) JOYKO GL-R35 (35 ML)</v>
      </c>
      <c r="H74">
        <f>SUMIF(Table1[H_A1],Sheet5!A74,Table1[Qty])</f>
        <v>96</v>
      </c>
      <c r="I74" t="str">
        <f>INDEX(Table1[Unit],Table5[[#This Row],[//NOTA]])</f>
        <v>LSN</v>
      </c>
      <c r="J74" s="292">
        <f>SUMIF(Table1[H_A1],Sheet5!A74,Table1[C])</f>
        <v>2</v>
      </c>
      <c r="K74" s="292">
        <f>INDEX(Table1[Unit Price],Table5[[#This Row],[//NOTA]])</f>
        <v>18600</v>
      </c>
      <c r="L74" s="86">
        <f>IF(Table5[[#This Row],[a2]]="","",Table5[[#This Row],[QTY]]*12)</f>
        <v>1152</v>
      </c>
      <c r="M74" s="86" t="str">
        <f>IF(Table5[[#This Row],[UNIT]]="grs","LSN",IF(Table5[[#This Row],[UNIT]]="LSN","PCS",""))</f>
        <v>PCS</v>
      </c>
      <c r="N74" s="86" t="str">
        <f>IF(Table5[[#This Row],[a2]]="LSN",Table5[[#This Row],[a1]]*12,"")</f>
        <v/>
      </c>
      <c r="O74" s="86" t="str">
        <f>IF(Table5[[#This Row],[b1]]="","","PCS")</f>
        <v/>
      </c>
      <c r="P74" s="86"/>
    </row>
    <row r="75" spans="1:16" x14ac:dyDescent="0.25">
      <c r="A75" s="88" t="s">
        <v>395</v>
      </c>
      <c r="B75" s="88"/>
      <c r="C75" s="88"/>
      <c r="E75" s="291">
        <f>MATCH(A75,Table1[H_A1],0)</f>
        <v>32</v>
      </c>
      <c r="F75" s="291">
        <f>MATCH(Table5[[#This Row],[NAMA]],[1]!db[NB PAJAK],0)</f>
        <v>1175</v>
      </c>
      <c r="G75" t="str">
        <f>INDEX(Table1[Item Description],Table5[[#This Row],[//NOTA]])</f>
        <v>LEM STICK KENKO 15 GR (TANGGUNG) isi 20 pc</v>
      </c>
      <c r="H75">
        <f>SUMIF(Table1[H_A1],Sheet5!A75,Table1[Qty])</f>
        <v>34</v>
      </c>
      <c r="I75" t="str">
        <f>INDEX(Table1[Unit],Table5[[#This Row],[//NOTA]])</f>
        <v>BOX</v>
      </c>
      <c r="J75" s="292">
        <f>SUMIF(Table1[H_A1],Sheet5!A75,Table1[C])</f>
        <v>1</v>
      </c>
      <c r="K75" s="292">
        <f>INDEX(Table1[Unit Price],Table5[[#This Row],[//NOTA]])</f>
        <v>72000</v>
      </c>
      <c r="L75" s="86" t="str">
        <f>IF(Table5[[#This Row],[a2]]="","",Table5[[#This Row],[QTY]]*12)</f>
        <v/>
      </c>
      <c r="M75" s="86" t="str">
        <f>IF(Table5[[#This Row],[UNIT]]="grs","LSN",IF(Table5[[#This Row],[UNIT]]="LSN","PCS",""))</f>
        <v/>
      </c>
      <c r="N75" s="86" t="str">
        <f>IF(Table5[[#This Row],[a2]]="LSN",Table5[[#This Row],[a1]]*12,"")</f>
        <v/>
      </c>
      <c r="O75" s="86" t="str">
        <f>IF(Table5[[#This Row],[b1]]="","","PCS")</f>
        <v/>
      </c>
      <c r="P75" s="86"/>
    </row>
    <row r="76" spans="1:16" x14ac:dyDescent="0.25">
      <c r="A76" s="88" t="s">
        <v>396</v>
      </c>
      <c r="B76" s="88"/>
      <c r="C76" s="88"/>
      <c r="E76" s="291">
        <f>MATCH(A76,Table1[H_A1],0)</f>
        <v>38</v>
      </c>
      <c r="F76" s="291">
        <f>MATCH(Table5[[#This Row],[NAMA]],[1]!db[NB PAJAK],0)</f>
        <v>1175</v>
      </c>
      <c r="G76" t="str">
        <f>INDEX(Table1[Item Description],Table5[[#This Row],[//NOTA]])</f>
        <v>LEM STICK KENKO 15 GR (TANGGUNG) isi 20 pc</v>
      </c>
      <c r="H76">
        <f>SUMIF(Table1[H_A1],Sheet5!A76,Table1[Qty])</f>
        <v>10</v>
      </c>
      <c r="I76" t="str">
        <f>INDEX(Table1[Unit],Table5[[#This Row],[//NOTA]])</f>
        <v>PAK</v>
      </c>
      <c r="J76" s="292">
        <f>SUMIF(Table1[H_A1],Sheet5!A76,Table1[C])</f>
        <v>0</v>
      </c>
      <c r="K76" s="292">
        <f>INDEX(Table1[Unit Price],Table5[[#This Row],[//NOTA]])</f>
        <v>72000</v>
      </c>
      <c r="L76" s="86" t="str">
        <f>IF(Table5[[#This Row],[a2]]="","",Table5[[#This Row],[QTY]]*12)</f>
        <v/>
      </c>
      <c r="M76" s="86" t="str">
        <f>IF(Table5[[#This Row],[UNIT]]="grs","LSN",IF(Table5[[#This Row],[UNIT]]="LSN","PCS",""))</f>
        <v/>
      </c>
      <c r="N76" s="86" t="str">
        <f>IF(Table5[[#This Row],[a2]]="LSN",Table5[[#This Row],[a1]]*12,"")</f>
        <v/>
      </c>
      <c r="O76" s="86" t="str">
        <f>IF(Table5[[#This Row],[b1]]="","","PCS")</f>
        <v/>
      </c>
      <c r="P76" s="86"/>
    </row>
    <row r="77" spans="1:16" x14ac:dyDescent="0.25">
      <c r="A77" s="88" t="s">
        <v>397</v>
      </c>
      <c r="B77" s="88"/>
      <c r="C77" s="88"/>
      <c r="E77" s="291">
        <f>MATCH(A77,Table1[H_A1],0)</f>
        <v>76</v>
      </c>
      <c r="F77" s="291">
        <f>MATCH(Table5[[#This Row],[NAMA]],[1]!db[NB PAJAK],0)</f>
        <v>1333</v>
      </c>
      <c r="G77" t="str">
        <f>INDEX(Table1[Item Description],Table5[[#This Row],[//NOTA]])</f>
        <v>LOOSE LEAF JOYKO A5-7020 (50S)</v>
      </c>
      <c r="H77">
        <f>SUMIF(Table1[H_A1],Sheet5!A77,Table1[Qty])</f>
        <v>192</v>
      </c>
      <c r="I77" t="str">
        <f>INDEX(Table1[Unit],Table5[[#This Row],[//NOTA]])</f>
        <v>PAK</v>
      </c>
      <c r="J77" s="292">
        <f>SUMIF(Table1[H_A1],Sheet5!A77,Table1[C])</f>
        <v>1</v>
      </c>
      <c r="K77" s="292">
        <f>INDEX(Table1[Unit Price],Table5[[#This Row],[//NOTA]])</f>
        <v>3600</v>
      </c>
      <c r="L77" s="86" t="str">
        <f>IF(Table5[[#This Row],[a2]]="","",Table5[[#This Row],[QTY]]*12)</f>
        <v/>
      </c>
      <c r="M77" s="86" t="str">
        <f>IF(Table5[[#This Row],[UNIT]]="grs","LSN",IF(Table5[[#This Row],[UNIT]]="LSN","PCS",""))</f>
        <v/>
      </c>
      <c r="N77" s="86" t="str">
        <f>IF(Table5[[#This Row],[a2]]="LSN",Table5[[#This Row],[a1]]*12,"")</f>
        <v/>
      </c>
      <c r="O77" s="86" t="str">
        <f>IF(Table5[[#This Row],[b1]]="","","PCS")</f>
        <v/>
      </c>
      <c r="P77" s="86"/>
    </row>
    <row r="78" spans="1:16" x14ac:dyDescent="0.25">
      <c r="A78" s="88" t="s">
        <v>516</v>
      </c>
      <c r="B78" s="88"/>
      <c r="C78" s="88"/>
      <c r="E78" s="291">
        <f>MATCH(A78,Table1[H_A1],0)</f>
        <v>176</v>
      </c>
      <c r="F78" s="291">
        <f>MATCH(Table5[[#This Row],[NAMA]],[1]!db[NB PAJAK],0)</f>
        <v>1202</v>
      </c>
      <c r="G78" t="str">
        <f>INDEX(Table1[Item Description],Table5[[#This Row],[//NOTA]])</f>
        <v>LOOSE LEAF KENKO A5-LL 50-2070</v>
      </c>
      <c r="H78">
        <f>SUMIF(Table1[H_A1],Sheet5!A78,Table1[Qty])</f>
        <v>25</v>
      </c>
      <c r="I78" t="str">
        <f>INDEX(Table1[Unit],Table5[[#This Row],[//NOTA]])</f>
        <v>PAK</v>
      </c>
      <c r="J78" s="292">
        <f>SUMIF(Table1[H_A1],Sheet5!A78,Table1[C])</f>
        <v>0</v>
      </c>
      <c r="K78" s="292">
        <f>INDEX(Table1[Unit Price],Table5[[#This Row],[//NOTA]])</f>
        <v>4400</v>
      </c>
      <c r="L78" s="86" t="str">
        <f>IF(Table5[[#This Row],[a2]]="","",Table5[[#This Row],[QTY]]*12)</f>
        <v/>
      </c>
      <c r="M78" s="86" t="str">
        <f>IF(Table5[[#This Row],[UNIT]]="grs","LSN",IF(Table5[[#This Row],[UNIT]]="LSN","PCS",""))</f>
        <v/>
      </c>
      <c r="N78" s="86" t="str">
        <f>IF(Table5[[#This Row],[a2]]="LSN",Table5[[#This Row],[a1]]*12,"")</f>
        <v/>
      </c>
      <c r="O78" s="86" t="str">
        <f>IF(Table5[[#This Row],[b1]]="","","PCS")</f>
        <v/>
      </c>
      <c r="P78" s="86"/>
    </row>
    <row r="79" spans="1:16" x14ac:dyDescent="0.25">
      <c r="A79" s="88" t="s">
        <v>517</v>
      </c>
      <c r="B79" s="88"/>
      <c r="C79" s="88"/>
      <c r="E79" s="291">
        <f>MATCH(A79,Table1[H_A1],0)</f>
        <v>166</v>
      </c>
      <c r="F79" s="291">
        <f>MATCH(Table5[[#This Row],[NAMA]],[1]!db[NB PAJAK],0)</f>
        <v>63</v>
      </c>
      <c r="G79" t="str">
        <f>INDEX(Table1[Item Description],Table5[[#This Row],[//NOTA]])</f>
        <v>MAP TAS / BAG JOYKO B-2637-3</v>
      </c>
      <c r="H79">
        <f>SUMIF(Table1[H_A1],Sheet5!A79,Table1[Qty])</f>
        <v>6</v>
      </c>
      <c r="I79" t="str">
        <f>INDEX(Table1[Unit],Table5[[#This Row],[//NOTA]])</f>
        <v>PCS</v>
      </c>
      <c r="J79" s="292">
        <f>SUMIF(Table1[H_A1],Sheet5!A79,Table1[C])</f>
        <v>0</v>
      </c>
      <c r="K79" s="292">
        <f>INDEX(Table1[Unit Price],Table5[[#This Row],[//NOTA]])</f>
        <v>17600</v>
      </c>
      <c r="L79" s="86" t="str">
        <f>IF(Table5[[#This Row],[a2]]="","",Table5[[#This Row],[QTY]]*12)</f>
        <v/>
      </c>
      <c r="M79" s="86" t="str">
        <f>IF(Table5[[#This Row],[UNIT]]="grs","LSN",IF(Table5[[#This Row],[UNIT]]="LSN","PCS",""))</f>
        <v/>
      </c>
      <c r="N79" s="86" t="str">
        <f>IF(Table5[[#This Row],[a2]]="LSN",Table5[[#This Row],[a1]]*12,"")</f>
        <v/>
      </c>
      <c r="O79" s="86" t="str">
        <f>IF(Table5[[#This Row],[b1]]="","","PCS")</f>
        <v/>
      </c>
      <c r="P79" s="86"/>
    </row>
    <row r="80" spans="1:16" x14ac:dyDescent="0.25">
      <c r="A80" s="88" t="s">
        <v>398</v>
      </c>
      <c r="B80" s="88"/>
      <c r="C80" s="88"/>
      <c r="E80" s="291">
        <f>MATCH(A80,Table1[H_A1],0)</f>
        <v>116</v>
      </c>
      <c r="F80" s="291">
        <f>MATCH(Table5[[#This Row],[NAMA]],[1]!db[NB PAJAK],0)</f>
        <v>1343</v>
      </c>
      <c r="G80" t="str">
        <f>INDEX(Table1[Item Description],Table5[[#This Row],[//NOTA]])</f>
        <v>MESIN LABEL HARGA JOYKO MX-5500M (8 DIGITS, 1 LINE)</v>
      </c>
      <c r="H80">
        <f>SUMIF(Table1[H_A1],Sheet5!A80,Table1[Qty])</f>
        <v>20</v>
      </c>
      <c r="I80" t="str">
        <f>INDEX(Table1[Unit],Table5[[#This Row],[//NOTA]])</f>
        <v>PCS</v>
      </c>
      <c r="J80" s="292">
        <f>SUMIF(Table1[H_A1],Sheet5!A80,Table1[C])</f>
        <v>1</v>
      </c>
      <c r="K80" s="292">
        <f>INDEX(Table1[Unit Price],Table5[[#This Row],[//NOTA]])</f>
        <v>40500</v>
      </c>
      <c r="L80" s="86" t="str">
        <f>IF(Table5[[#This Row],[a2]]="","",Table5[[#This Row],[QTY]]*12)</f>
        <v/>
      </c>
      <c r="M80" s="86" t="str">
        <f>IF(Table5[[#This Row],[UNIT]]="grs","LSN",IF(Table5[[#This Row],[UNIT]]="LSN","PCS",""))</f>
        <v/>
      </c>
      <c r="N80" s="86" t="str">
        <f>IF(Table5[[#This Row],[a2]]="LSN",Table5[[#This Row],[a1]]*12,"")</f>
        <v/>
      </c>
      <c r="O80" s="86" t="str">
        <f>IF(Table5[[#This Row],[b1]]="","","PCS")</f>
        <v/>
      </c>
      <c r="P80" s="86"/>
    </row>
    <row r="81" spans="1:16" x14ac:dyDescent="0.25">
      <c r="A81" s="88" t="s">
        <v>399</v>
      </c>
      <c r="B81" s="88"/>
      <c r="C81" s="88"/>
      <c r="E81" s="291">
        <f>MATCH(A81,Table1[H_A1],0)</f>
        <v>54</v>
      </c>
      <c r="F81" s="291">
        <f>MATCH(Table5[[#This Row],[NAMA]],[1]!db[NB PAJAK],0)</f>
        <v>1076</v>
      </c>
      <c r="G81" t="str">
        <f>INDEX(Table1[Item Description],Table5[[#This Row],[//NOTA]])</f>
        <v>PAPER CLIP WARNA KENKO 3100</v>
      </c>
      <c r="H81">
        <f>SUMIF(Table1[H_A1],Sheet5!A81,Table1[Qty])</f>
        <v>48</v>
      </c>
      <c r="I81" t="str">
        <f>INDEX(Table1[Unit],Table5[[#This Row],[//NOTA]])</f>
        <v>LSN</v>
      </c>
      <c r="J81" s="292">
        <f>SUMIF(Table1[H_A1],Sheet5!A81,Table1[C])</f>
        <v>1</v>
      </c>
      <c r="K81" s="292">
        <f>INDEX(Table1[Unit Price],Table5[[#This Row],[//NOTA]])</f>
        <v>41400</v>
      </c>
      <c r="L81" s="86">
        <f>IF(Table5[[#This Row],[a2]]="","",Table5[[#This Row],[QTY]]*12)</f>
        <v>576</v>
      </c>
      <c r="M81" s="86" t="str">
        <f>IF(Table5[[#This Row],[UNIT]]="grs","LSN",IF(Table5[[#This Row],[UNIT]]="LSN","PCS",""))</f>
        <v>PCS</v>
      </c>
      <c r="N81" s="86" t="str">
        <f>IF(Table5[[#This Row],[a2]]="LSN",Table5[[#This Row],[a1]]*12,"")</f>
        <v/>
      </c>
      <c r="O81" s="86" t="str">
        <f>IF(Table5[[#This Row],[b1]]="","","PCS")</f>
        <v/>
      </c>
      <c r="P81" s="86"/>
    </row>
    <row r="82" spans="1:16" x14ac:dyDescent="0.25">
      <c r="A82" s="88" t="s">
        <v>400</v>
      </c>
      <c r="B82" s="88"/>
      <c r="C82" s="88"/>
      <c r="E82" s="291">
        <f>MATCH(A82,Table1[H_A1],0)</f>
        <v>62</v>
      </c>
      <c r="F82" s="291">
        <f>MATCH(Table5[[#This Row],[NAMA]],[1]!db[NB PAJAK],0)</f>
        <v>1197</v>
      </c>
      <c r="G82" t="str">
        <f>INDEX(Table1[Item Description],Table5[[#This Row],[//NOTA]])</f>
        <v>PAPER JUMBO CLIP KENKO NO. 5</v>
      </c>
      <c r="H82">
        <f>SUMIF(Table1[H_A1],Sheet5!A82,Table1[Qty])</f>
        <v>20</v>
      </c>
      <c r="I82" t="str">
        <f>INDEX(Table1[Unit],Table5[[#This Row],[//NOTA]])</f>
        <v>PAK</v>
      </c>
      <c r="J82" s="292">
        <f>SUMIF(Table1[H_A1],Sheet5!A82,Table1[C])</f>
        <v>1</v>
      </c>
      <c r="K82" s="292">
        <f>INDEX(Table1[Unit Price],Table5[[#This Row],[//NOTA]])</f>
        <v>43000</v>
      </c>
      <c r="L82" s="86" t="str">
        <f>IF(Table5[[#This Row],[a2]]="","",Table5[[#This Row],[QTY]]*12)</f>
        <v/>
      </c>
      <c r="M82" s="86" t="str">
        <f>IF(Table5[[#This Row],[UNIT]]="grs","LSN",IF(Table5[[#This Row],[UNIT]]="LSN","PCS",""))</f>
        <v/>
      </c>
      <c r="N82" s="86" t="str">
        <f>IF(Table5[[#This Row],[a2]]="LSN",Table5[[#This Row],[a1]]*12,"")</f>
        <v/>
      </c>
      <c r="O82" s="86" t="str">
        <f>IF(Table5[[#This Row],[b1]]="","","PCS")</f>
        <v/>
      </c>
      <c r="P82" s="86"/>
    </row>
    <row r="83" spans="1:16" x14ac:dyDescent="0.25">
      <c r="A83" s="88" t="s">
        <v>477</v>
      </c>
      <c r="B83" s="88"/>
      <c r="C83" s="88"/>
      <c r="E83" s="291">
        <f>MATCH(A83,Table1[H_A1],0)</f>
        <v>157</v>
      </c>
      <c r="F83" s="291">
        <f>MATCH(Table5[[#This Row],[NAMA]],[1]!db[NB PAJAK],0)</f>
        <v>2039</v>
      </c>
      <c r="G83" t="str">
        <f>INDEX(Table1[Item Description],Table5[[#This Row],[//NOTA]])</f>
        <v>PAPER TRIGONAL CLIP JOYKO NO. 3</v>
      </c>
      <c r="H83">
        <f>SUMIF(Table1[H_A1],Sheet5!A83,Table1[Qty])</f>
        <v>500</v>
      </c>
      <c r="I83" t="str">
        <f>INDEX(Table1[Unit],Table5[[#This Row],[//NOTA]])</f>
        <v>BOX</v>
      </c>
      <c r="J83" s="292">
        <f>SUMIF(Table1[H_A1],Sheet5!A83,Table1[C])</f>
        <v>1</v>
      </c>
      <c r="K83" s="292">
        <f>INDEX(Table1[Unit Price],Table5[[#This Row],[//NOTA]])</f>
        <v>1625</v>
      </c>
      <c r="L83" s="86" t="str">
        <f>IF(Table5[[#This Row],[a2]]="","",Table5[[#This Row],[QTY]]*12)</f>
        <v/>
      </c>
      <c r="M83" s="86" t="str">
        <f>IF(Table5[[#This Row],[UNIT]]="grs","LSN",IF(Table5[[#This Row],[UNIT]]="LSN","PCS",""))</f>
        <v/>
      </c>
      <c r="N83" s="86" t="str">
        <f>IF(Table5[[#This Row],[a2]]="LSN",Table5[[#This Row],[a1]]*12,"")</f>
        <v/>
      </c>
      <c r="O83" s="86" t="str">
        <f>IF(Table5[[#This Row],[b1]]="","","PCS")</f>
        <v/>
      </c>
      <c r="P83" s="86"/>
    </row>
    <row r="84" spans="1:16" x14ac:dyDescent="0.25">
      <c r="A84" s="88" t="s">
        <v>401</v>
      </c>
      <c r="B84" s="88"/>
      <c r="C84" s="88"/>
      <c r="E84" s="291">
        <f>MATCH(A84,Table1[H_A1],0)</f>
        <v>61</v>
      </c>
      <c r="F84" s="291">
        <f>MATCH(Table5[[#This Row],[NAMA]],[1]!db[NB PAJAK],0)</f>
        <v>1300</v>
      </c>
      <c r="G84" t="str">
        <f>INDEX(Table1[Item Description],Table5[[#This Row],[//NOTA]])</f>
        <v>PAPER TRIGONAL CLIP KENKO NO. 3</v>
      </c>
      <c r="H84">
        <f>SUMIF(Table1[H_A1],Sheet5!A84,Table1[Qty])</f>
        <v>50</v>
      </c>
      <c r="I84" t="str">
        <f>INDEX(Table1[Unit],Table5[[#This Row],[//NOTA]])</f>
        <v>PAK</v>
      </c>
      <c r="J84" s="292">
        <f>SUMIF(Table1[H_A1],Sheet5!A84,Table1[C])</f>
        <v>1</v>
      </c>
      <c r="K84" s="292">
        <f>INDEX(Table1[Unit Price],Table5[[#This Row],[//NOTA]])</f>
        <v>16000</v>
      </c>
      <c r="L84" s="86" t="str">
        <f>IF(Table5[[#This Row],[a2]]="","",Table5[[#This Row],[QTY]]*12)</f>
        <v/>
      </c>
      <c r="M84" s="86" t="str">
        <f>IF(Table5[[#This Row],[UNIT]]="grs","LSN",IF(Table5[[#This Row],[UNIT]]="LSN","PCS",""))</f>
        <v/>
      </c>
      <c r="N84" s="86" t="str">
        <f>IF(Table5[[#This Row],[a2]]="LSN",Table5[[#This Row],[a1]]*12,"")</f>
        <v/>
      </c>
      <c r="O84" s="86" t="str">
        <f>IF(Table5[[#This Row],[b1]]="","","PCS")</f>
        <v/>
      </c>
      <c r="P84" s="86"/>
    </row>
    <row r="85" spans="1:16" x14ac:dyDescent="0.25">
      <c r="A85" s="88" t="s">
        <v>402</v>
      </c>
      <c r="B85" s="88"/>
      <c r="C85" s="88"/>
      <c r="E85" s="291">
        <f>MATCH(A85,Table1[H_A1],0)</f>
        <v>49</v>
      </c>
      <c r="F85" s="291" t="e">
        <f>MATCH(Table5[[#This Row],[NAMA]],[1]!db[NB PAJAK],0)</f>
        <v>#N/A</v>
      </c>
      <c r="G85" t="str">
        <f>INDEX(Table1[Item Description],Table5[[#This Row],[//NOTA]])</f>
        <v>PENCIL CASE KENKO PC-0719 FANCY</v>
      </c>
      <c r="H85">
        <f>SUMIF(Table1[H_A1],Sheet5!A85,Table1[Qty])</f>
        <v>72</v>
      </c>
      <c r="I85" t="str">
        <f>INDEX(Table1[Unit],Table5[[#This Row],[//NOTA]])</f>
        <v>LSN</v>
      </c>
      <c r="J85" s="292">
        <f>SUMIF(Table1[H_A1],Sheet5!A85,Table1[C])</f>
        <v>3</v>
      </c>
      <c r="K85" s="292">
        <f>INDEX(Table1[Unit Price],Table5[[#This Row],[//NOTA]])</f>
        <v>62400</v>
      </c>
      <c r="L85" s="86">
        <f>IF(Table5[[#This Row],[a2]]="","",Table5[[#This Row],[QTY]]*12)</f>
        <v>864</v>
      </c>
      <c r="M85" s="86" t="str">
        <f>IF(Table5[[#This Row],[UNIT]]="grs","LSN",IF(Table5[[#This Row],[UNIT]]="LSN","PCS",""))</f>
        <v>PCS</v>
      </c>
      <c r="N85" s="86" t="str">
        <f>IF(Table5[[#This Row],[a2]]="LSN",Table5[[#This Row],[a1]]*12,"")</f>
        <v/>
      </c>
      <c r="O85" s="86" t="str">
        <f>IF(Table5[[#This Row],[b1]]="","","PCS")</f>
        <v/>
      </c>
      <c r="P85" s="86"/>
    </row>
    <row r="86" spans="1:16" x14ac:dyDescent="0.25">
      <c r="A86" s="88" t="s">
        <v>403</v>
      </c>
      <c r="B86" s="88"/>
      <c r="C86" s="88"/>
      <c r="E86" s="291">
        <f>MATCH(A86,Table1[H_A1],0)</f>
        <v>121</v>
      </c>
      <c r="F86" s="291">
        <f>MATCH(Table5[[#This Row],[NAMA]],[1]!db[NB PAJAK],0)</f>
        <v>2088</v>
      </c>
      <c r="G86" t="str">
        <f>INDEX(Table1[Item Description],Table5[[#This Row],[//NOTA]])</f>
        <v>PENCIL CASE KENKO PC-0719-MIX</v>
      </c>
      <c r="H86">
        <f>SUMIF(Table1[H_A1],Sheet5!A86,Table1[Qty])</f>
        <v>72</v>
      </c>
      <c r="I86" t="str">
        <f>INDEX(Table1[Unit],Table5[[#This Row],[//NOTA]])</f>
        <v>LSN</v>
      </c>
      <c r="J86" s="292">
        <f>SUMIF(Table1[H_A1],Sheet5!A86,Table1[C])</f>
        <v>3</v>
      </c>
      <c r="K86" s="292">
        <f>INDEX(Table1[Unit Price],Table5[[#This Row],[//NOTA]])</f>
        <v>57600</v>
      </c>
      <c r="L86" s="86">
        <f>IF(Table5[[#This Row],[a2]]="","",Table5[[#This Row],[QTY]]*12)</f>
        <v>864</v>
      </c>
      <c r="M86" s="86" t="str">
        <f>IF(Table5[[#This Row],[UNIT]]="grs","LSN",IF(Table5[[#This Row],[UNIT]]="LSN","PCS",""))</f>
        <v>PCS</v>
      </c>
      <c r="N86" s="86" t="str">
        <f>IF(Table5[[#This Row],[a2]]="LSN",Table5[[#This Row],[a1]]*12,"")</f>
        <v/>
      </c>
      <c r="O86" s="86" t="str">
        <f>IF(Table5[[#This Row],[b1]]="","","PCS")</f>
        <v/>
      </c>
      <c r="P86" s="86"/>
    </row>
    <row r="87" spans="1:16" x14ac:dyDescent="0.25">
      <c r="A87" s="88" t="s">
        <v>404</v>
      </c>
      <c r="B87" s="88"/>
      <c r="C87" s="88"/>
      <c r="E87" s="291">
        <f>MATCH(A87,Table1[H_A1],0)</f>
        <v>111</v>
      </c>
      <c r="F87" s="291">
        <f>MATCH(Table5[[#This Row],[NAMA]],[1]!db[NB PAJAK],0)</f>
        <v>1731</v>
      </c>
      <c r="G87" t="str">
        <f>INDEX(Table1[Item Description],Table5[[#This Row],[//NOTA]])</f>
        <v>PENSIL JOYKO 2B P-88</v>
      </c>
      <c r="H87">
        <f>SUMIF(Table1[H_A1],Sheet5!A87,Table1[Qty])</f>
        <v>300</v>
      </c>
      <c r="I87" t="str">
        <f>INDEX(Table1[Unit],Table5[[#This Row],[//NOTA]])</f>
        <v>GRS</v>
      </c>
      <c r="J87" s="292">
        <f>SUMIF(Table1[H_A1],Sheet5!A87,Table1[C])</f>
        <v>10</v>
      </c>
      <c r="K87" s="292">
        <f>INDEX(Table1[Unit Price],Table5[[#This Row],[//NOTA]])</f>
        <v>104400</v>
      </c>
      <c r="L87" s="86">
        <f>IF(Table5[[#This Row],[a2]]="","",Table5[[#This Row],[QTY]]*12)</f>
        <v>3600</v>
      </c>
      <c r="M87" s="86" t="str">
        <f>IF(Table5[[#This Row],[UNIT]]="grs","LSN",IF(Table5[[#This Row],[UNIT]]="LSN","PCS",""))</f>
        <v>LSN</v>
      </c>
      <c r="N87" s="86">
        <f>IF(Table5[[#This Row],[a2]]="LSN",Table5[[#This Row],[a1]]*12,"")</f>
        <v>43200</v>
      </c>
      <c r="O87" s="86" t="str">
        <f>IF(Table5[[#This Row],[b1]]="","","PCS")</f>
        <v>PCS</v>
      </c>
      <c r="P87" s="86"/>
    </row>
    <row r="88" spans="1:16" x14ac:dyDescent="0.25">
      <c r="A88" s="88" t="s">
        <v>405</v>
      </c>
      <c r="B88" s="88"/>
      <c r="C88" s="88"/>
      <c r="E88" s="291">
        <f>MATCH(A88,Table1[H_A1],0)</f>
        <v>2</v>
      </c>
      <c r="F88" s="291">
        <f>MATCH(Table5[[#This Row],[NAMA]],[1]!db[NB PAJAK],0)</f>
        <v>1217</v>
      </c>
      <c r="G88" t="str">
        <f>INDEX(Table1[Item Description],Table5[[#This Row],[//NOTA]])</f>
        <v>PENSIL KENKO 2B 0192</v>
      </c>
      <c r="H88">
        <f>SUMIF(Table1[H_A1],Sheet5!A88,Table1[Qty])</f>
        <v>5</v>
      </c>
      <c r="I88" t="str">
        <f>INDEX(Table1[Unit],Table5[[#This Row],[//NOTA]])</f>
        <v>GRS</v>
      </c>
      <c r="J88" s="292">
        <f>SUMIF(Table1[H_A1],Sheet5!A88,Table1[C])</f>
        <v>0</v>
      </c>
      <c r="K88" s="292">
        <f>INDEX(Table1[Unit Price],Table5[[#This Row],[//NOTA]])</f>
        <v>122400</v>
      </c>
      <c r="L88" s="86">
        <f>IF(Table5[[#This Row],[a2]]="","",Table5[[#This Row],[QTY]]*12)</f>
        <v>60</v>
      </c>
      <c r="M88" s="86" t="str">
        <f>IF(Table5[[#This Row],[UNIT]]="grs","LSN",IF(Table5[[#This Row],[UNIT]]="LSN","PCS",""))</f>
        <v>LSN</v>
      </c>
      <c r="N88" s="86">
        <f>IF(Table5[[#This Row],[a2]]="LSN",Table5[[#This Row],[a1]]*12,"")</f>
        <v>720</v>
      </c>
      <c r="O88" s="86" t="str">
        <f>IF(Table5[[#This Row],[b1]]="","","PCS")</f>
        <v>PCS</v>
      </c>
      <c r="P88" s="86"/>
    </row>
    <row r="89" spans="1:16" x14ac:dyDescent="0.25">
      <c r="A89" s="88" t="s">
        <v>406</v>
      </c>
      <c r="B89" s="88"/>
      <c r="C89" s="88"/>
      <c r="E89" s="291">
        <f>MATCH(A89,Table1[H_A1],0)</f>
        <v>1</v>
      </c>
      <c r="F89" s="291">
        <f>MATCH(Table5[[#This Row],[NAMA]],[1]!db[NB PAJAK],0)</f>
        <v>1225</v>
      </c>
      <c r="G89" t="str">
        <f>INDEX(Table1[Item Description],Table5[[#This Row],[//NOTA]])</f>
        <v>PENSIL KENKO 2B-6191 HIJAU CAP HITAM</v>
      </c>
      <c r="H89">
        <f>SUMIF(Table1[H_A1],Sheet5!A89,Table1[Qty])</f>
        <v>30</v>
      </c>
      <c r="I89" t="str">
        <f>INDEX(Table1[Unit],Table5[[#This Row],[//NOTA]])</f>
        <v>GRS</v>
      </c>
      <c r="J89" s="292">
        <f>SUMIF(Table1[H_A1],Sheet5!A89,Table1[C])</f>
        <v>1</v>
      </c>
      <c r="K89" s="292">
        <f>INDEX(Table1[Unit Price],Table5[[#This Row],[//NOTA]])</f>
        <v>110400</v>
      </c>
      <c r="L89" s="86">
        <f>IF(Table5[[#This Row],[a2]]="","",Table5[[#This Row],[QTY]]*12)</f>
        <v>360</v>
      </c>
      <c r="M89" s="86" t="str">
        <f>IF(Table5[[#This Row],[UNIT]]="grs","LSN",IF(Table5[[#This Row],[UNIT]]="LSN","PCS",""))</f>
        <v>LSN</v>
      </c>
      <c r="N89" s="86">
        <f>IF(Table5[[#This Row],[a2]]="LSN",Table5[[#This Row],[a1]]*12,"")</f>
        <v>4320</v>
      </c>
      <c r="O89" s="86" t="str">
        <f>IF(Table5[[#This Row],[b1]]="","","PCS")</f>
        <v>PCS</v>
      </c>
      <c r="P89" s="86"/>
    </row>
    <row r="90" spans="1:16" x14ac:dyDescent="0.25">
      <c r="A90" s="88" t="s">
        <v>407</v>
      </c>
      <c r="B90" s="88"/>
      <c r="C90" s="88"/>
      <c r="E90" s="291">
        <f>MATCH(A90,Table1[H_A1],0)</f>
        <v>10</v>
      </c>
      <c r="F90" s="291">
        <f>MATCH(Table5[[#This Row],[NAMA]],[1]!db[NB PAJAK],0)</f>
        <v>486</v>
      </c>
      <c r="G90" t="str">
        <f>INDEX(Table1[Item Description],Table5[[#This Row],[//NOTA]])</f>
        <v>PENSIL WARNA JOYKO CP-12PB (PANJANG)</v>
      </c>
      <c r="H90">
        <f>SUMIF(Table1[H_A1],Sheet5!A90,Table1[Qty])</f>
        <v>288</v>
      </c>
      <c r="I90" t="str">
        <f>INDEX(Table1[Unit],Table5[[#This Row],[//NOTA]])</f>
        <v>PCS</v>
      </c>
      <c r="J90" s="292">
        <f>SUMIF(Table1[H_A1],Sheet5!A90,Table1[C])</f>
        <v>2</v>
      </c>
      <c r="K90" s="292">
        <f>INDEX(Table1[Unit Price],Table5[[#This Row],[//NOTA]])</f>
        <v>10600</v>
      </c>
      <c r="L90" s="86" t="str">
        <f>IF(Table5[[#This Row],[a2]]="","",Table5[[#This Row],[QTY]]*12)</f>
        <v/>
      </c>
      <c r="M90" s="86" t="str">
        <f>IF(Table5[[#This Row],[UNIT]]="grs","LSN",IF(Table5[[#This Row],[UNIT]]="LSN","PCS",""))</f>
        <v/>
      </c>
      <c r="N90" s="86" t="str">
        <f>IF(Table5[[#This Row],[a2]]="LSN",Table5[[#This Row],[a1]]*12,"")</f>
        <v/>
      </c>
      <c r="O90" s="86" t="str">
        <f>IF(Table5[[#This Row],[b1]]="","","PCS")</f>
        <v/>
      </c>
      <c r="P90" s="86"/>
    </row>
    <row r="91" spans="1:16" x14ac:dyDescent="0.25">
      <c r="A91" s="88" t="s">
        <v>408</v>
      </c>
      <c r="B91" s="88"/>
      <c r="C91" s="88"/>
      <c r="E91" s="291">
        <f>MATCH(A91,Table1[H_A1],0)</f>
        <v>133</v>
      </c>
      <c r="F91" s="291">
        <f>MATCH(Table5[[#This Row],[NAMA]],[1]!db[NB PAJAK],0)</f>
        <v>486</v>
      </c>
      <c r="G91" t="str">
        <f>INDEX(Table1[Item Description],Table5[[#This Row],[//NOTA]])</f>
        <v>PENSIL WARNA JOYKO CP-12PB (PANJANG)</v>
      </c>
      <c r="H91">
        <f>SUMIF(Table1[H_A1],Sheet5!A91,Table1[Qty])</f>
        <v>432</v>
      </c>
      <c r="I91" t="str">
        <f>INDEX(Table1[Unit],Table5[[#This Row],[//NOTA]])</f>
        <v>SET</v>
      </c>
      <c r="J91" s="292">
        <f>SUMIF(Table1[H_A1],Sheet5!A91,Table1[C])</f>
        <v>3</v>
      </c>
      <c r="K91" s="292">
        <f>INDEX(Table1[Unit Price],Table5[[#This Row],[//NOTA]])</f>
        <v>10600</v>
      </c>
      <c r="L91" s="86" t="str">
        <f>IF(Table5[[#This Row],[a2]]="","",Table5[[#This Row],[QTY]]*12)</f>
        <v/>
      </c>
      <c r="M91" s="86" t="str">
        <f>IF(Table5[[#This Row],[UNIT]]="grs","LSN",IF(Table5[[#This Row],[UNIT]]="LSN","PCS",""))</f>
        <v/>
      </c>
      <c r="N91" s="86" t="str">
        <f>IF(Table5[[#This Row],[a2]]="LSN",Table5[[#This Row],[a1]]*12,"")</f>
        <v/>
      </c>
      <c r="O91" s="86" t="str">
        <f>IF(Table5[[#This Row],[b1]]="","","PCS")</f>
        <v/>
      </c>
      <c r="P91" s="86"/>
    </row>
    <row r="92" spans="1:16" x14ac:dyDescent="0.25">
      <c r="A92" s="88" t="s">
        <v>472</v>
      </c>
      <c r="B92" s="88"/>
      <c r="C92" s="88"/>
      <c r="E92" s="291">
        <f>MATCH(A92,Table1[H_A1],0)</f>
        <v>155</v>
      </c>
      <c r="F92" s="291">
        <f>MATCH(Table5[[#This Row],[NAMA]],[1]!db[NB PAJAK],0)</f>
        <v>486</v>
      </c>
      <c r="G92" t="str">
        <f>INDEX(Table1[Item Description],Table5[[#This Row],[//NOTA]])</f>
        <v>PENSIL WARNA JOYKO CP-12PB (PANJANG)</v>
      </c>
      <c r="H92">
        <f>SUMIF(Table1[H_A1],Sheet5!A92,Table1[Qty])</f>
        <v>72</v>
      </c>
      <c r="I92" t="str">
        <f>INDEX(Table1[Unit],Table5[[#This Row],[//NOTA]])</f>
        <v>SET</v>
      </c>
      <c r="J92" s="292">
        <f>SUMIF(Table1[H_A1],Sheet5!A92,Table1[C])</f>
        <v>1</v>
      </c>
      <c r="K92" s="292">
        <f>INDEX(Table1[Unit Price],Table5[[#This Row],[//NOTA]])</f>
        <v>21200</v>
      </c>
      <c r="L92" s="86" t="str">
        <f>IF(Table5[[#This Row],[a2]]="","",Table5[[#This Row],[QTY]]*12)</f>
        <v/>
      </c>
      <c r="M92" s="86" t="str">
        <f>IF(Table5[[#This Row],[UNIT]]="grs","LSN",IF(Table5[[#This Row],[UNIT]]="LSN","PCS",""))</f>
        <v/>
      </c>
      <c r="N92" s="86" t="str">
        <f>IF(Table5[[#This Row],[a2]]="LSN",Table5[[#This Row],[a1]]*12,"")</f>
        <v/>
      </c>
      <c r="O92" s="86" t="str">
        <f>IF(Table5[[#This Row],[b1]]="","","PCS")</f>
        <v/>
      </c>
      <c r="P92" s="86"/>
    </row>
    <row r="93" spans="1:16" x14ac:dyDescent="0.25">
      <c r="A93" s="88" t="s">
        <v>518</v>
      </c>
      <c r="B93" s="88"/>
      <c r="C93" s="88"/>
      <c r="E93" s="291">
        <f>MATCH(A93,Table1[H_A1],0)</f>
        <v>180</v>
      </c>
      <c r="F93" s="291">
        <f>MATCH(Table5[[#This Row],[NAMA]],[1]!db[NB PAJAK],0)</f>
        <v>488</v>
      </c>
      <c r="G93" t="str">
        <f>INDEX(Table1[Item Description],Table5[[#This Row],[//NOTA]])</f>
        <v>PENSIL WARNA JOYKO CP-24PB (PANJANG)</v>
      </c>
      <c r="H93">
        <f>SUMIF(Table1[H_A1],Sheet5!A93,Table1[Qty])</f>
        <v>2</v>
      </c>
      <c r="I93" t="str">
        <f>INDEX(Table1[Unit],Table5[[#This Row],[//NOTA]])</f>
        <v>LSN</v>
      </c>
      <c r="J93" s="292">
        <f>SUMIF(Table1[H_A1],Sheet5!A93,Table1[C])</f>
        <v>0</v>
      </c>
      <c r="K93" s="292">
        <f>INDEX(Table1[Unit Price],Table5[[#This Row],[//NOTA]])</f>
        <v>254400</v>
      </c>
      <c r="L93" s="86">
        <f>IF(Table5[[#This Row],[a2]]="","",Table5[[#This Row],[QTY]]*12)</f>
        <v>24</v>
      </c>
      <c r="M93" s="86" t="str">
        <f>IF(Table5[[#This Row],[UNIT]]="grs","LSN",IF(Table5[[#This Row],[UNIT]]="LSN","PCS",""))</f>
        <v>PCS</v>
      </c>
      <c r="N93" s="86" t="str">
        <f>IF(Table5[[#This Row],[a2]]="LSN",Table5[[#This Row],[a1]]*12,"")</f>
        <v/>
      </c>
      <c r="O93" s="86" t="str">
        <f>IF(Table5[[#This Row],[b1]]="","","PCS")</f>
        <v/>
      </c>
      <c r="P93" s="86"/>
    </row>
    <row r="94" spans="1:16" x14ac:dyDescent="0.25">
      <c r="A94" s="88" t="s">
        <v>409</v>
      </c>
      <c r="B94" s="88"/>
      <c r="C94" s="88"/>
      <c r="E94" s="291">
        <f>MATCH(A94,Table1[H_A1],0)</f>
        <v>11</v>
      </c>
      <c r="F94" s="291">
        <f>MATCH(Table5[[#This Row],[NAMA]],[1]!db[NB PAJAK],0)</f>
        <v>488</v>
      </c>
      <c r="G94" t="str">
        <f>INDEX(Table1[Item Description],Table5[[#This Row],[//NOTA]])</f>
        <v>PENSIL WARNA JOYKO CP-24PB (PANJANG)</v>
      </c>
      <c r="H94">
        <f>SUMIF(Table1[H_A1],Sheet5!A94,Table1[Qty])</f>
        <v>72</v>
      </c>
      <c r="I94" t="str">
        <f>INDEX(Table1[Unit],Table5[[#This Row],[//NOTA]])</f>
        <v>PCS</v>
      </c>
      <c r="J94" s="292">
        <f>SUMIF(Table1[H_A1],Sheet5!A94,Table1[C])</f>
        <v>1</v>
      </c>
      <c r="K94" s="292">
        <f>INDEX(Table1[Unit Price],Table5[[#This Row],[//NOTA]])</f>
        <v>21200</v>
      </c>
      <c r="L94" s="86" t="str">
        <f>IF(Table5[[#This Row],[a2]]="","",Table5[[#This Row],[QTY]]*12)</f>
        <v/>
      </c>
      <c r="M94" s="86" t="str">
        <f>IF(Table5[[#This Row],[UNIT]]="grs","LSN",IF(Table5[[#This Row],[UNIT]]="LSN","PCS",""))</f>
        <v/>
      </c>
      <c r="N94" s="86" t="str">
        <f>IF(Table5[[#This Row],[a2]]="LSN",Table5[[#This Row],[a1]]*12,"")</f>
        <v/>
      </c>
      <c r="O94" s="86" t="str">
        <f>IF(Table5[[#This Row],[b1]]="","","PCS")</f>
        <v/>
      </c>
      <c r="P94" s="86"/>
    </row>
    <row r="95" spans="1:16" x14ac:dyDescent="0.25">
      <c r="A95" s="88" t="s">
        <v>410</v>
      </c>
      <c r="B95" s="88"/>
      <c r="C95" s="88"/>
      <c r="E95" s="291">
        <f>MATCH(A95,Table1[H_A1],0)</f>
        <v>27</v>
      </c>
      <c r="F95" s="291">
        <f>MATCH(Table5[[#This Row],[NAMA]],[1]!db[NB PAJAK],0)</f>
        <v>1021</v>
      </c>
      <c r="G95" t="str">
        <f>INDEX(Table1[Item Description],Table5[[#This Row],[//NOTA]])</f>
        <v>PENSIL WARNA KENKO CP-12F CLASSIC (PANJANG)</v>
      </c>
      <c r="H95">
        <f>SUMIF(Table1[H_A1],Sheet5!A95,Table1[Qty])</f>
        <v>48</v>
      </c>
      <c r="I95" t="str">
        <f>INDEX(Table1[Unit],Table5[[#This Row],[//NOTA]])</f>
        <v>LSN</v>
      </c>
      <c r="J95" s="292">
        <f>SUMIF(Table1[H_A1],Sheet5!A95,Table1[C])</f>
        <v>2</v>
      </c>
      <c r="K95" s="292">
        <f>INDEX(Table1[Unit Price],Table5[[#This Row],[//NOTA]])</f>
        <v>124200</v>
      </c>
      <c r="L95" s="86">
        <f>IF(Table5[[#This Row],[a2]]="","",Table5[[#This Row],[QTY]]*12)</f>
        <v>576</v>
      </c>
      <c r="M95" s="86" t="str">
        <f>IF(Table5[[#This Row],[UNIT]]="grs","LSN",IF(Table5[[#This Row],[UNIT]]="LSN","PCS",""))</f>
        <v>PCS</v>
      </c>
      <c r="N95" s="86" t="str">
        <f>IF(Table5[[#This Row],[a2]]="LSN",Table5[[#This Row],[a1]]*12,"")</f>
        <v/>
      </c>
      <c r="O95" s="86" t="str">
        <f>IF(Table5[[#This Row],[b1]]="","","PCS")</f>
        <v/>
      </c>
      <c r="P95" s="86"/>
    </row>
    <row r="96" spans="1:16" x14ac:dyDescent="0.25">
      <c r="A96" s="88" t="s">
        <v>411</v>
      </c>
      <c r="B96" s="88"/>
      <c r="C96" s="88"/>
      <c r="E96" s="291">
        <f>MATCH(A96,Table1[H_A1],0)</f>
        <v>26</v>
      </c>
      <c r="F96" s="291">
        <f>MATCH(Table5[[#This Row],[NAMA]],[1]!db[NB PAJAK],0)</f>
        <v>1078</v>
      </c>
      <c r="G96" t="str">
        <f>INDEX(Table1[Item Description],Table5[[#This Row],[//NOTA]])</f>
        <v>PENSIL WARNA KENKO CP-12HALF CLASSIC (PENDEK)</v>
      </c>
      <c r="H96">
        <f>SUMIF(Table1[H_A1],Sheet5!A96,Table1[Qty])</f>
        <v>48</v>
      </c>
      <c r="I96" t="str">
        <f>INDEX(Table1[Unit],Table5[[#This Row],[//NOTA]])</f>
        <v>LSN</v>
      </c>
      <c r="J96" s="292">
        <f>SUMIF(Table1[H_A1],Sheet5!A96,Table1[C])</f>
        <v>1</v>
      </c>
      <c r="K96" s="292">
        <f>INDEX(Table1[Unit Price],Table5[[#This Row],[//NOTA]])</f>
        <v>79200</v>
      </c>
      <c r="L96" s="86">
        <f>IF(Table5[[#This Row],[a2]]="","",Table5[[#This Row],[QTY]]*12)</f>
        <v>576</v>
      </c>
      <c r="M96" s="86" t="str">
        <f>IF(Table5[[#This Row],[UNIT]]="grs","LSN",IF(Table5[[#This Row],[UNIT]]="LSN","PCS",""))</f>
        <v>PCS</v>
      </c>
      <c r="N96" s="86" t="str">
        <f>IF(Table5[[#This Row],[a2]]="LSN",Table5[[#This Row],[a1]]*12,"")</f>
        <v/>
      </c>
      <c r="O96" s="86" t="str">
        <f>IF(Table5[[#This Row],[b1]]="","","PCS")</f>
        <v/>
      </c>
      <c r="P96" s="86"/>
    </row>
    <row r="97" spans="1:16" x14ac:dyDescent="0.25">
      <c r="A97" s="88" t="s">
        <v>412</v>
      </c>
      <c r="B97" s="88"/>
      <c r="C97" s="88"/>
      <c r="E97" s="291">
        <f>MATCH(A97,Table1[H_A1],0)</f>
        <v>22</v>
      </c>
      <c r="F97" s="291">
        <f>MATCH(Table5[[#This Row],[NAMA]],[1]!db[NB PAJAK],0)</f>
        <v>1078</v>
      </c>
      <c r="G97" s="86" t="str">
        <f>INDEX(Table1[Item Description],Table5[[#This Row],[//NOTA]])</f>
        <v>PENSIL WARNA KENKO CP-12HALF CLASSIC (PENDEK)</v>
      </c>
      <c r="H97">
        <f>SUMIF(Table1[H_A1],Sheet5!A97,Table1[Qty])</f>
        <v>192</v>
      </c>
      <c r="I97" t="str">
        <f>INDEX(Table1[Unit],Table5[[#This Row],[//NOTA]])</f>
        <v>PCS</v>
      </c>
      <c r="J97" s="292">
        <f>SUMIF(Table1[H_A1],Sheet5!A97,Table1[C])</f>
        <v>0</v>
      </c>
      <c r="K97" s="292">
        <f>INDEX(Table1[Unit Price],Table5[[#This Row],[//NOTA]])</f>
        <v>6600</v>
      </c>
      <c r="L97" s="86" t="str">
        <f>IF(Table5[[#This Row],[a2]]="","",Table5[[#This Row],[QTY]]*12)</f>
        <v/>
      </c>
      <c r="M97" s="86" t="str">
        <f>IF(Table5[[#This Row],[UNIT]]="grs","LSN",IF(Table5[[#This Row],[UNIT]]="LSN","PCS",""))</f>
        <v/>
      </c>
      <c r="N97" s="86" t="str">
        <f>IF(Table5[[#This Row],[a2]]="LSN",Table5[[#This Row],[a1]]*12,"")</f>
        <v/>
      </c>
      <c r="O97" s="86" t="str">
        <f>IF(Table5[[#This Row],[b1]]="","","PCS")</f>
        <v/>
      </c>
      <c r="P97" s="86"/>
    </row>
    <row r="98" spans="1:16" x14ac:dyDescent="0.25">
      <c r="A98" s="88" t="s">
        <v>531</v>
      </c>
      <c r="E98" s="291">
        <f>MATCH(A98,Table1[H_A1],0)</f>
        <v>184</v>
      </c>
      <c r="F98" s="291" t="e">
        <f>MATCH(Table5[[#This Row],[NAMA]],[1]!db[NB PAJAK],0)</f>
        <v>#N/A</v>
      </c>
      <c r="G98" s="86" t="str">
        <f>INDEX(Table1[Item Description],Table5[[#This Row],[//NOTA]])</f>
        <v>PENSIL ZHONG HUA M/B CARPENTER 120 KECIL</v>
      </c>
      <c r="H98">
        <f>SUMIF(Table1[H_A1],Sheet5!A98,Table1[Qty])</f>
        <v>1</v>
      </c>
      <c r="I98" t="str">
        <f>INDEX(Table1[Unit],Table5[[#This Row],[//NOTA]])</f>
        <v>LSN</v>
      </c>
      <c r="J98" s="292">
        <f>SUMIF(Table1[H_A1],Sheet5!A98,Table1[C])</f>
        <v>0</v>
      </c>
      <c r="K98" s="292">
        <f>INDEX(Table1[Unit Price],Table5[[#This Row],[//NOTA]])</f>
        <v>22500</v>
      </c>
      <c r="L98" s="86">
        <f>IF(Table5[[#This Row],[a2]]="","",Table5[[#This Row],[QTY]]*12)</f>
        <v>12</v>
      </c>
      <c r="M98" s="86" t="str">
        <f>IF(Table5[[#This Row],[UNIT]]="grs","LSN",IF(Table5[[#This Row],[UNIT]]="LSN","PCS",""))</f>
        <v>PCS</v>
      </c>
      <c r="N98" s="86" t="str">
        <f>IF(Table5[[#This Row],[a2]]="LSN",Table5[[#This Row],[a1]]*12,"")</f>
        <v/>
      </c>
      <c r="O98" s="86" t="str">
        <f>IF(Table5[[#This Row],[b1]]="","","PCS")</f>
        <v/>
      </c>
      <c r="P98" s="86"/>
    </row>
    <row r="99" spans="1:16" x14ac:dyDescent="0.25">
      <c r="A99" s="88" t="s">
        <v>473</v>
      </c>
      <c r="E99" s="291">
        <f>MATCH(A99,Table1[H_A1],0)</f>
        <v>154</v>
      </c>
      <c r="F99" s="291">
        <f>MATCH(Table5[[#This Row],[NAMA]],[1]!db[NB PAJAK],0)</f>
        <v>1843</v>
      </c>
      <c r="G99" s="86" t="str">
        <f>INDEX(Table1[Item Description],Table5[[#This Row],[//NOTA]])</f>
        <v>PUNCH JOYKO 30XL</v>
      </c>
      <c r="H99">
        <f>SUMIF(Table1[H_A1],Sheet5!A99,Table1[Qty])</f>
        <v>120</v>
      </c>
      <c r="I99" t="str">
        <f>INDEX(Table1[Unit],Table5[[#This Row],[//NOTA]])</f>
        <v>PCS</v>
      </c>
      <c r="J99" s="292">
        <f>SUMIF(Table1[H_A1],Sheet5!A99,Table1[C])</f>
        <v>1</v>
      </c>
      <c r="K99" s="292">
        <f>INDEX(Table1[Unit Price],Table5[[#This Row],[//NOTA]])</f>
        <v>12950</v>
      </c>
      <c r="L99" s="86" t="str">
        <f>IF(Table5[[#This Row],[a2]]="","",Table5[[#This Row],[QTY]]*12)</f>
        <v/>
      </c>
      <c r="M99" s="86" t="str">
        <f>IF(Table5[[#This Row],[UNIT]]="grs","LSN",IF(Table5[[#This Row],[UNIT]]="LSN","PCS",""))</f>
        <v/>
      </c>
      <c r="N99" s="86" t="str">
        <f>IF(Table5[[#This Row],[a2]]="LSN",Table5[[#This Row],[a1]]*12,"")</f>
        <v/>
      </c>
      <c r="O99" s="86" t="str">
        <f>IF(Table5[[#This Row],[b1]]="","","PCS")</f>
        <v/>
      </c>
      <c r="P99" s="86"/>
    </row>
    <row r="100" spans="1:16" x14ac:dyDescent="0.25">
      <c r="A100" s="88" t="s">
        <v>413</v>
      </c>
      <c r="E100" s="291">
        <f>MATCH(A100,Table1[H_A1],0)</f>
        <v>43</v>
      </c>
      <c r="F100" s="291">
        <f>MATCH(Table5[[#This Row],[NAMA]],[1]!db[NB PAJAK],0)</f>
        <v>1845</v>
      </c>
      <c r="G100" s="86" t="str">
        <f>INDEX(Table1[Item Description],Table5[[#This Row],[//NOTA]])</f>
        <v>PUNCH JOYKO 85B</v>
      </c>
      <c r="H100">
        <f>SUMIF(Table1[H_A1],Sheet5!A100,Table1[Qty])</f>
        <v>48</v>
      </c>
      <c r="I100" t="str">
        <f>INDEX(Table1[Unit],Table5[[#This Row],[//NOTA]])</f>
        <v>PCS</v>
      </c>
      <c r="J100" s="292">
        <f>SUMIF(Table1[H_A1],Sheet5!A100,Table1[C])</f>
        <v>2</v>
      </c>
      <c r="K100" s="292">
        <f>INDEX(Table1[Unit Price],Table5[[#This Row],[//NOTA]])</f>
        <v>40000</v>
      </c>
      <c r="L100" s="86" t="str">
        <f>IF(Table5[[#This Row],[a2]]="","",Table5[[#This Row],[QTY]]*12)</f>
        <v/>
      </c>
      <c r="M100" s="86" t="str">
        <f>IF(Table5[[#This Row],[UNIT]]="grs","LSN",IF(Table5[[#This Row],[UNIT]]="LSN","PCS",""))</f>
        <v/>
      </c>
      <c r="N100" s="86" t="str">
        <f>IF(Table5[[#This Row],[a2]]="LSN",Table5[[#This Row],[a1]]*12,"")</f>
        <v/>
      </c>
      <c r="O100" s="86" t="str">
        <f>IF(Table5[[#This Row],[b1]]="","","PCS")</f>
        <v/>
      </c>
      <c r="P100" s="86"/>
    </row>
    <row r="101" spans="1:16" x14ac:dyDescent="0.25">
      <c r="A101" s="88" t="s">
        <v>548</v>
      </c>
      <c r="E101" s="291">
        <f>MATCH(A101,Table1[H_A1],0)</f>
        <v>187</v>
      </c>
      <c r="F101" s="291">
        <f>MATCH(Table5[[#This Row],[NAMA]],[1]!db[NB PAJAK],0)</f>
        <v>1251</v>
      </c>
      <c r="G101" s="86" t="str">
        <f>INDEX(Table1[Item Description],Table5[[#This Row],[//NOTA]])</f>
        <v>PUNCH KENKO NO. 85XL</v>
      </c>
      <c r="H101">
        <f>SUMIF(Table1[H_A1],Sheet5!A101,Table1[Qty])</f>
        <v>12</v>
      </c>
      <c r="I101" t="str">
        <f>INDEX(Table1[Unit],Table5[[#This Row],[//NOTA]])</f>
        <v>PCS</v>
      </c>
      <c r="J101" s="292">
        <f>SUMIF(Table1[H_A1],Sheet5!A101,Table1[C])</f>
        <v>0</v>
      </c>
      <c r="K101" s="292">
        <f>INDEX(Table1[Unit Price],Table5[[#This Row],[//NOTA]])</f>
        <v>59000</v>
      </c>
      <c r="L101" s="86" t="str">
        <f>IF(Table5[[#This Row],[a2]]="","",Table5[[#This Row],[QTY]]*12)</f>
        <v/>
      </c>
      <c r="M101" s="86" t="str">
        <f>IF(Table5[[#This Row],[UNIT]]="grs","LSN",IF(Table5[[#This Row],[UNIT]]="LSN","PCS",""))</f>
        <v/>
      </c>
      <c r="N101" s="86" t="str">
        <f>IF(Table5[[#This Row],[a2]]="LSN",Table5[[#This Row],[a1]]*12,"")</f>
        <v/>
      </c>
      <c r="O101" s="86" t="str">
        <f>IF(Table5[[#This Row],[b1]]="","","PCS")</f>
        <v/>
      </c>
      <c r="P101" s="86"/>
    </row>
    <row r="102" spans="1:16" x14ac:dyDescent="0.25">
      <c r="A102" s="88" t="s">
        <v>414</v>
      </c>
      <c r="E102" s="291">
        <f>MATCH(A102,Table1[H_A1],0)</f>
        <v>119</v>
      </c>
      <c r="F102" s="291">
        <f>MATCH(Table5[[#This Row],[NAMA]],[1]!db[NB PAJAK],0)</f>
        <v>1848</v>
      </c>
      <c r="G102" s="86" t="str">
        <f>INDEX(Table1[Item Description],Table5[[#This Row],[//NOTA]])</f>
        <v>PUSH PIN JOYKO PP-30 WARNA</v>
      </c>
      <c r="H102" s="86">
        <f>SUMIF(Table1[H_A1],Sheet5!A102,Table1[Qty])</f>
        <v>48</v>
      </c>
      <c r="I102" s="86" t="str">
        <f>INDEX(Table1[Unit],Table5[[#This Row],[//NOTA]])</f>
        <v>LSN</v>
      </c>
      <c r="J102" s="292">
        <f>SUMIF(Table1[H_A1],Sheet5!A102,Table1[C])</f>
        <v>1</v>
      </c>
      <c r="K102" s="292">
        <f>INDEX(Table1[Unit Price],Table5[[#This Row],[//NOTA]])</f>
        <v>31200</v>
      </c>
      <c r="L102" s="86">
        <f>IF(Table5[[#This Row],[a2]]="","",Table5[[#This Row],[QTY]]*12)</f>
        <v>576</v>
      </c>
      <c r="M102" s="86" t="str">
        <f>IF(Table5[[#This Row],[UNIT]]="grs","LSN",IF(Table5[[#This Row],[UNIT]]="LSN","PCS",""))</f>
        <v>PCS</v>
      </c>
      <c r="N102" s="86" t="str">
        <f>IF(Table5[[#This Row],[a2]]="LSN",Table5[[#This Row],[a1]]*12,"")</f>
        <v/>
      </c>
      <c r="O102" s="86" t="str">
        <f>IF(Table5[[#This Row],[b1]]="","","PCS")</f>
        <v/>
      </c>
      <c r="P102" s="86"/>
    </row>
    <row r="103" spans="1:16" x14ac:dyDescent="0.25">
      <c r="A103" s="88" t="s">
        <v>415</v>
      </c>
      <c r="E103" s="291">
        <f>MATCH(A103,Table1[H_A1],0)</f>
        <v>55</v>
      </c>
      <c r="F103" s="291">
        <f>MATCH(Table5[[#This Row],[NAMA]],[1]!db[NB PAJAK],0)</f>
        <v>1253</v>
      </c>
      <c r="G103" s="86" t="str">
        <f>INDEX(Table1[Item Description],Table5[[#This Row],[//NOTA]])</f>
        <v>PUSH PIN KENKO PN-30 WARNA</v>
      </c>
      <c r="H103" s="86">
        <f>SUMIF(Table1[H_A1],Sheet5!A103,Table1[Qty])</f>
        <v>48</v>
      </c>
      <c r="I103" s="86" t="str">
        <f>INDEX(Table1[Unit],Table5[[#This Row],[//NOTA]])</f>
        <v>LSN</v>
      </c>
      <c r="J103" s="292">
        <f>SUMIF(Table1[H_A1],Sheet5!A103,Table1[C])</f>
        <v>1</v>
      </c>
      <c r="K103" s="292">
        <f>INDEX(Table1[Unit Price],Table5[[#This Row],[//NOTA]])</f>
        <v>33000</v>
      </c>
      <c r="L103" s="86">
        <f>IF(Table5[[#This Row],[a2]]="","",Table5[[#This Row],[QTY]]*12)</f>
        <v>576</v>
      </c>
      <c r="M103" s="86" t="str">
        <f>IF(Table5[[#This Row],[UNIT]]="grs","LSN",IF(Table5[[#This Row],[UNIT]]="LSN","PCS",""))</f>
        <v>PCS</v>
      </c>
      <c r="N103" s="86" t="str">
        <f>IF(Table5[[#This Row],[a2]]="LSN",Table5[[#This Row],[a1]]*12,"")</f>
        <v/>
      </c>
      <c r="O103" s="86" t="str">
        <f>IF(Table5[[#This Row],[b1]]="","","PCS")</f>
        <v/>
      </c>
      <c r="P103" s="86"/>
    </row>
    <row r="104" spans="1:16" x14ac:dyDescent="0.25">
      <c r="A104" s="88" t="s">
        <v>444</v>
      </c>
      <c r="E104" s="291">
        <f>MATCH(A104,Table1[H_A1],0)</f>
        <v>146</v>
      </c>
      <c r="F104" s="291">
        <f>MATCH(Table5[[#This Row],[NAMA]],[1]!db[NB PAJAK],0)</f>
        <v>1936</v>
      </c>
      <c r="G104" s="86" t="str">
        <f>INDEX(Table1[Item Description],Table5[[#This Row],[//NOTA]])</f>
        <v>STAMP PAD JOYKO NO. 1</v>
      </c>
      <c r="H104" s="86">
        <f>SUMIF(Table1[H_A1],Sheet5!A104,Table1[Qty])</f>
        <v>18</v>
      </c>
      <c r="I104" s="86" t="str">
        <f>INDEX(Table1[Unit],Table5[[#This Row],[//NOTA]])</f>
        <v>LSN</v>
      </c>
      <c r="J104" s="292">
        <f>SUMIF(Table1[H_A1],Sheet5!A104,Table1[C])</f>
        <v>1</v>
      </c>
      <c r="K104" s="292">
        <f>INDEX(Table1[Unit Price],Table5[[#This Row],[//NOTA]])</f>
        <v>69600</v>
      </c>
      <c r="L104" s="86">
        <f>IF(Table5[[#This Row],[a2]]="","",Table5[[#This Row],[QTY]]*12)</f>
        <v>216</v>
      </c>
      <c r="M104" s="86" t="str">
        <f>IF(Table5[[#This Row],[UNIT]]="grs","LSN",IF(Table5[[#This Row],[UNIT]]="LSN","PCS",""))</f>
        <v>PCS</v>
      </c>
      <c r="N104" s="86" t="str">
        <f>IF(Table5[[#This Row],[a2]]="LSN",Table5[[#This Row],[a1]]*12,"")</f>
        <v/>
      </c>
      <c r="O104" s="86" t="str">
        <f>IF(Table5[[#This Row],[b1]]="","","PCS")</f>
        <v/>
      </c>
      <c r="P104" s="86"/>
    </row>
    <row r="105" spans="1:16" x14ac:dyDescent="0.25">
      <c r="A105" s="88" t="s">
        <v>416</v>
      </c>
      <c r="E105" s="291">
        <f>MATCH(A105,Table1[H_A1],0)</f>
        <v>67</v>
      </c>
      <c r="F105" s="291">
        <f>MATCH(Table5[[#This Row],[NAMA]],[1]!db[NB PAJAK],0)</f>
        <v>1274</v>
      </c>
      <c r="G105" s="86" t="str">
        <f>INDEX(Table1[Item Description],Table5[[#This Row],[//NOTA]])</f>
        <v>STAMP PAD KENKO NO. 0</v>
      </c>
      <c r="H105" s="86">
        <f>SUMIF(Table1[H_A1],Sheet5!A105,Table1[Qty])</f>
        <v>18</v>
      </c>
      <c r="I105" s="86" t="str">
        <f>INDEX(Table1[Unit],Table5[[#This Row],[//NOTA]])</f>
        <v>LSN</v>
      </c>
      <c r="J105" s="292">
        <f>SUMIF(Table1[H_A1],Sheet5!A105,Table1[C])</f>
        <v>1</v>
      </c>
      <c r="K105" s="292">
        <f>INDEX(Table1[Unit Price],Table5[[#This Row],[//NOTA]])</f>
        <v>59400</v>
      </c>
      <c r="L105" s="86">
        <f>IF(Table5[[#This Row],[a2]]="","",Table5[[#This Row],[QTY]]*12)</f>
        <v>216</v>
      </c>
      <c r="M105" s="86" t="str">
        <f>IF(Table5[[#This Row],[UNIT]]="grs","LSN",IF(Table5[[#This Row],[UNIT]]="LSN","PCS",""))</f>
        <v>PCS</v>
      </c>
      <c r="N105" s="86" t="str">
        <f>IF(Table5[[#This Row],[a2]]="LSN",Table5[[#This Row],[a1]]*12,"")</f>
        <v/>
      </c>
      <c r="O105" s="86" t="str">
        <f>IF(Table5[[#This Row],[b1]]="","","PCS")</f>
        <v/>
      </c>
      <c r="P105" s="86"/>
    </row>
    <row r="106" spans="1:16" x14ac:dyDescent="0.25">
      <c r="A106" s="88" t="s">
        <v>417</v>
      </c>
      <c r="E106" s="291">
        <f>MATCH(A106,Table1[H_A1],0)</f>
        <v>23</v>
      </c>
      <c r="F106" s="291">
        <f>MATCH(Table5[[#This Row],[NAMA]],[1]!db[NB PAJAK],0)</f>
        <v>1275</v>
      </c>
      <c r="G106" s="86" t="str">
        <f>INDEX(Table1[Item Description],Table5[[#This Row],[//NOTA]])</f>
        <v>STAMP PLATE DATER KENKO S-68 (Cap Lunas)</v>
      </c>
      <c r="H106" s="86">
        <f>SUMIF(Table1[H_A1],Sheet5!A106,Table1[Qty])</f>
        <v>36</v>
      </c>
      <c r="I106" s="86" t="str">
        <f>INDEX(Table1[Unit],Table5[[#This Row],[//NOTA]])</f>
        <v>PCS</v>
      </c>
      <c r="J106" s="292">
        <f>SUMIF(Table1[H_A1],Sheet5!A106,Table1[C])</f>
        <v>0</v>
      </c>
      <c r="K106" s="292">
        <f>INDEX(Table1[Unit Price],Table5[[#This Row],[//NOTA]])</f>
        <v>8300</v>
      </c>
      <c r="L106" s="86" t="str">
        <f>IF(Table5[[#This Row],[a2]]="","",Table5[[#This Row],[QTY]]*12)</f>
        <v/>
      </c>
      <c r="M106" s="86" t="str">
        <f>IF(Table5[[#This Row],[UNIT]]="grs","LSN",IF(Table5[[#This Row],[UNIT]]="LSN","PCS",""))</f>
        <v/>
      </c>
      <c r="N106" s="86" t="str">
        <f>IF(Table5[[#This Row],[a2]]="LSN",Table5[[#This Row],[a1]]*12,"")</f>
        <v/>
      </c>
      <c r="O106" s="86" t="str">
        <f>IF(Table5[[#This Row],[b1]]="","","PCS")</f>
        <v/>
      </c>
      <c r="P106" s="86"/>
    </row>
    <row r="107" spans="1:16" x14ac:dyDescent="0.25">
      <c r="A107" s="88" t="s">
        <v>418</v>
      </c>
      <c r="E107" s="291">
        <f>MATCH(A107,Table1[H_A1],0)</f>
        <v>29</v>
      </c>
      <c r="F107" s="291">
        <f>MATCH(Table5[[#This Row],[NAMA]],[1]!db[NB PAJAK],0)</f>
        <v>1272</v>
      </c>
      <c r="G107" s="86" t="str">
        <f>INDEX(Table1[Item Description],Table5[[#This Row],[//NOTA]])</f>
        <v>STAMP PLATE NUMBER KENKO N-38 (Cap Nomer)</v>
      </c>
      <c r="H107" s="86">
        <f>SUMIF(Table1[H_A1],Sheet5!A107,Table1[Qty])</f>
        <v>4</v>
      </c>
      <c r="I107" s="86" t="str">
        <f>INDEX(Table1[Unit],Table5[[#This Row],[//NOTA]])</f>
        <v>LSN</v>
      </c>
      <c r="J107" s="292">
        <f>SUMIF(Table1[H_A1],Sheet5!A107,Table1[C])</f>
        <v>0</v>
      </c>
      <c r="K107" s="292">
        <f>INDEX(Table1[Unit Price],Table5[[#This Row],[//NOTA]])</f>
        <v>84000</v>
      </c>
      <c r="L107" s="86">
        <f>IF(Table5[[#This Row],[a2]]="","",Table5[[#This Row],[QTY]]*12)</f>
        <v>48</v>
      </c>
      <c r="M107" s="86" t="str">
        <f>IF(Table5[[#This Row],[UNIT]]="grs","LSN",IF(Table5[[#This Row],[UNIT]]="LSN","PCS",""))</f>
        <v>PCS</v>
      </c>
      <c r="N107" s="86" t="str">
        <f>IF(Table5[[#This Row],[a2]]="LSN",Table5[[#This Row],[a1]]*12,"")</f>
        <v/>
      </c>
      <c r="O107" s="86" t="str">
        <f>IF(Table5[[#This Row],[b1]]="","","PCS")</f>
        <v/>
      </c>
      <c r="P107" s="86"/>
    </row>
    <row r="108" spans="1:16" x14ac:dyDescent="0.25">
      <c r="A108" s="88" t="s">
        <v>419</v>
      </c>
      <c r="E108" s="291">
        <f>MATCH(A108,Table1[H_A1],0)</f>
        <v>21</v>
      </c>
      <c r="F108" s="291">
        <f>MATCH(Table5[[#This Row],[NAMA]],[1]!db[NB PAJAK],0)</f>
        <v>1277</v>
      </c>
      <c r="G108" s="86" t="str">
        <f>INDEX(Table1[Item Description],Table5[[#This Row],[//NOTA]])</f>
        <v>STAND PEN SPIRAL KENKO STP-300SG</v>
      </c>
      <c r="H108" s="86">
        <f>SUMIF(Table1[H_A1],Sheet5!A108,Table1[Qty])</f>
        <v>144</v>
      </c>
      <c r="I108" s="86" t="str">
        <f>INDEX(Table1[Unit],Table5[[#This Row],[//NOTA]])</f>
        <v>PCS</v>
      </c>
      <c r="J108" s="292">
        <f>SUMIF(Table1[H_A1],Sheet5!A108,Table1[C])</f>
        <v>0</v>
      </c>
      <c r="K108" s="292">
        <f>INDEX(Table1[Unit Price],Table5[[#This Row],[//NOTA]])</f>
        <v>4100</v>
      </c>
      <c r="L108" s="86" t="str">
        <f>IF(Table5[[#This Row],[a2]]="","",Table5[[#This Row],[QTY]]*12)</f>
        <v/>
      </c>
      <c r="M108" s="86" t="str">
        <f>IF(Table5[[#This Row],[UNIT]]="grs","LSN",IF(Table5[[#This Row],[UNIT]]="LSN","PCS",""))</f>
        <v/>
      </c>
      <c r="N108" s="86" t="str">
        <f>IF(Table5[[#This Row],[a2]]="LSN",Table5[[#This Row],[a1]]*12,"")</f>
        <v/>
      </c>
      <c r="O108" s="86" t="str">
        <f>IF(Table5[[#This Row],[b1]]="","","PCS")</f>
        <v/>
      </c>
      <c r="P108" s="86"/>
    </row>
    <row r="109" spans="1:16" x14ac:dyDescent="0.25">
      <c r="A109" s="88" t="s">
        <v>420</v>
      </c>
      <c r="E109" s="291">
        <f>MATCH(A109,Table1[H_A1],0)</f>
        <v>112</v>
      </c>
      <c r="F109" s="291">
        <f>MATCH(Table5[[#This Row],[NAMA]],[1]!db[NB PAJAK],0)</f>
        <v>938</v>
      </c>
      <c r="G109" s="86" t="str">
        <f>INDEX(Table1[Item Description],Table5[[#This Row],[//NOTA]])</f>
        <v>STAPLER GUNTACKER JOYKO GT-700</v>
      </c>
      <c r="H109" s="86">
        <f>SUMIF(Table1[H_A1],Sheet5!A109,Table1[Qty])</f>
        <v>72</v>
      </c>
      <c r="I109" s="86" t="str">
        <f>INDEX(Table1[Unit],Table5[[#This Row],[//NOTA]])</f>
        <v>PCS</v>
      </c>
      <c r="J109" s="292">
        <f>SUMIF(Table1[H_A1],Sheet5!A109,Table1[C])</f>
        <v>1</v>
      </c>
      <c r="K109" s="292">
        <f>INDEX(Table1[Unit Price],Table5[[#This Row],[//NOTA]])</f>
        <v>34500</v>
      </c>
      <c r="L109" s="86" t="str">
        <f>IF(Table5[[#This Row],[a2]]="","",Table5[[#This Row],[QTY]]*12)</f>
        <v/>
      </c>
      <c r="M109" s="86" t="str">
        <f>IF(Table5[[#This Row],[UNIT]]="grs","LSN",IF(Table5[[#This Row],[UNIT]]="LSN","PCS",""))</f>
        <v/>
      </c>
      <c r="N109" s="86" t="str">
        <f>IF(Table5[[#This Row],[a2]]="LSN",Table5[[#This Row],[a1]]*12,"")</f>
        <v/>
      </c>
      <c r="O109" s="86" t="str">
        <f>IF(Table5[[#This Row],[b1]]="","","PCS")</f>
        <v/>
      </c>
      <c r="P109" s="86"/>
    </row>
    <row r="110" spans="1:16" x14ac:dyDescent="0.25">
      <c r="A110" s="88" t="s">
        <v>421</v>
      </c>
      <c r="E110" s="291">
        <f>MATCH(A110,Table1[H_A1],0)</f>
        <v>98</v>
      </c>
      <c r="F110" s="291">
        <f>MATCH(Table5[[#This Row],[NAMA]],[1]!db[NB PAJAK],0)</f>
        <v>958</v>
      </c>
      <c r="G110" s="86" t="str">
        <f>INDEX(Table1[Item Description],Table5[[#This Row],[//NOTA]])</f>
        <v>STAPLER HEAVY DUTY JOYKO HD-12N/13</v>
      </c>
      <c r="H110" s="86">
        <f>SUMIF(Table1[H_A1],Sheet5!A110,Table1[Qty])</f>
        <v>24</v>
      </c>
      <c r="I110" s="86" t="str">
        <f>INDEX(Table1[Unit],Table5[[#This Row],[//NOTA]])</f>
        <v>PCS</v>
      </c>
      <c r="J110" s="292">
        <f>SUMIF(Table1[H_A1],Sheet5!A110,Table1[C])</f>
        <v>2</v>
      </c>
      <c r="K110" s="292">
        <f>INDEX(Table1[Unit Price],Table5[[#This Row],[//NOTA]])</f>
        <v>97000</v>
      </c>
      <c r="L110" s="86" t="str">
        <f>IF(Table5[[#This Row],[a2]]="","",Table5[[#This Row],[QTY]]*12)</f>
        <v/>
      </c>
      <c r="M110" s="86" t="str">
        <f>IF(Table5[[#This Row],[UNIT]]="grs","LSN",IF(Table5[[#This Row],[UNIT]]="LSN","PCS",""))</f>
        <v/>
      </c>
      <c r="N110" s="86" t="str">
        <f>IF(Table5[[#This Row],[a2]]="LSN",Table5[[#This Row],[a1]]*12,"")</f>
        <v/>
      </c>
      <c r="O110" s="86" t="str">
        <f>IF(Table5[[#This Row],[b1]]="","","PCS")</f>
        <v/>
      </c>
      <c r="P110" s="86"/>
    </row>
    <row r="111" spans="1:16" x14ac:dyDescent="0.25">
      <c r="A111" s="88" t="s">
        <v>422</v>
      </c>
      <c r="E111" s="291">
        <f>MATCH(A111,Table1[H_A1],0)</f>
        <v>97</v>
      </c>
      <c r="F111" s="291">
        <f>MATCH(Table5[[#This Row],[NAMA]],[1]!db[NB PAJAK],0)</f>
        <v>1942</v>
      </c>
      <c r="G111" s="86" t="str">
        <f>INDEX(Table1[Item Description],Table5[[#This Row],[//NOTA]])</f>
        <v>STAPLER HEAVY DUTY JOYKO HD-12N/24</v>
      </c>
      <c r="H111" s="86">
        <f>SUMIF(Table1[H_A1],Sheet5!A111,Table1[Qty])</f>
        <v>12</v>
      </c>
      <c r="I111" s="86" t="str">
        <f>INDEX(Table1[Unit],Table5[[#This Row],[//NOTA]])</f>
        <v>PCS</v>
      </c>
      <c r="J111" s="292">
        <f>SUMIF(Table1[H_A1],Sheet5!A111,Table1[C])</f>
        <v>2</v>
      </c>
      <c r="K111" s="292">
        <f>INDEX(Table1[Unit Price],Table5[[#This Row],[//NOTA]])</f>
        <v>187000</v>
      </c>
      <c r="L111" s="86" t="str">
        <f>IF(Table5[[#This Row],[a2]]="","",Table5[[#This Row],[QTY]]*12)</f>
        <v/>
      </c>
      <c r="M111" s="86" t="str">
        <f>IF(Table5[[#This Row],[UNIT]]="grs","LSN",IF(Table5[[#This Row],[UNIT]]="LSN","PCS",""))</f>
        <v/>
      </c>
      <c r="N111" s="86" t="str">
        <f>IF(Table5[[#This Row],[a2]]="LSN",Table5[[#This Row],[a1]]*12,"")</f>
        <v/>
      </c>
      <c r="O111" s="86" t="str">
        <f>IF(Table5[[#This Row],[b1]]="","","PCS")</f>
        <v/>
      </c>
      <c r="P111" s="86"/>
    </row>
    <row r="112" spans="1:16" x14ac:dyDescent="0.25">
      <c r="A112" s="88" t="s">
        <v>423</v>
      </c>
      <c r="E112" s="291">
        <f>MATCH(A112,Table1[H_A1],0)</f>
        <v>74</v>
      </c>
      <c r="F112" s="291">
        <f>MATCH(Table5[[#This Row],[NAMA]],[1]!db[NB PAJAK],0)</f>
        <v>1182</v>
      </c>
      <c r="G112" s="86" t="str">
        <f>INDEX(Table1[Item Description],Table5[[#This Row],[//NOTA]])</f>
        <v>STAPLER HEAVY DUTY KENKO HD-12L/24</v>
      </c>
      <c r="H112" s="86">
        <f>SUMIF(Table1[H_A1],Sheet5!A112,Table1[Qty])</f>
        <v>4</v>
      </c>
      <c r="I112" s="86" t="str">
        <f>INDEX(Table1[Unit],Table5[[#This Row],[//NOTA]])</f>
        <v>PCS</v>
      </c>
      <c r="J112" s="292">
        <f>SUMIF(Table1[H_A1],Sheet5!A112,Table1[C])</f>
        <v>0</v>
      </c>
      <c r="K112" s="292">
        <f>INDEX(Table1[Unit Price],Table5[[#This Row],[//NOTA]])</f>
        <v>360000</v>
      </c>
      <c r="L112" s="86" t="str">
        <f>IF(Table5[[#This Row],[a2]]="","",Table5[[#This Row],[QTY]]*12)</f>
        <v/>
      </c>
      <c r="M112" s="86" t="str">
        <f>IF(Table5[[#This Row],[UNIT]]="grs","LSN",IF(Table5[[#This Row],[UNIT]]="LSN","PCS",""))</f>
        <v/>
      </c>
      <c r="N112" s="86" t="str">
        <f>IF(Table5[[#This Row],[a2]]="LSN",Table5[[#This Row],[a1]]*12,"")</f>
        <v/>
      </c>
      <c r="O112" s="86" t="str">
        <f>IF(Table5[[#This Row],[b1]]="","","PCS")</f>
        <v/>
      </c>
      <c r="P112" s="86"/>
    </row>
    <row r="113" spans="1:16" x14ac:dyDescent="0.25">
      <c r="A113" s="88" t="s">
        <v>519</v>
      </c>
      <c r="E113" s="291">
        <f>MATCH(A113,Table1[H_A1],0)</f>
        <v>169</v>
      </c>
      <c r="F113" s="291">
        <f>MATCH(Table5[[#This Row],[NAMA]],[1]!db[NB PAJAK],0)</f>
        <v>1940</v>
      </c>
      <c r="G113" s="86" t="str">
        <f>INDEX(Table1[Item Description],Table5[[#This Row],[//NOTA]])</f>
        <v>STAPLER JOYKO HD-10CL</v>
      </c>
      <c r="H113" s="86">
        <f>SUMIF(Table1[H_A1],Sheet5!A113,Table1[Qty])</f>
        <v>1</v>
      </c>
      <c r="I113" s="86" t="str">
        <f>INDEX(Table1[Unit],Table5[[#This Row],[//NOTA]])</f>
        <v>LSN</v>
      </c>
      <c r="J113" s="292">
        <f>SUMIF(Table1[H_A1],Sheet5!A113,Table1[C])</f>
        <v>0</v>
      </c>
      <c r="K113" s="292">
        <f>INDEX(Table1[Unit Price],Table5[[#This Row],[//NOTA]])</f>
        <v>84000</v>
      </c>
      <c r="L113" s="86">
        <f>IF(Table5[[#This Row],[a2]]="","",Table5[[#This Row],[QTY]]*12)</f>
        <v>12</v>
      </c>
      <c r="M113" s="86" t="str">
        <f>IF(Table5[[#This Row],[UNIT]]="grs","LSN",IF(Table5[[#This Row],[UNIT]]="LSN","PCS",""))</f>
        <v>PCS</v>
      </c>
      <c r="N113" s="86" t="str">
        <f>IF(Table5[[#This Row],[a2]]="LSN",Table5[[#This Row],[a1]]*12,"")</f>
        <v/>
      </c>
      <c r="O113" s="86" t="str">
        <f>IF(Table5[[#This Row],[b1]]="","","PCS")</f>
        <v/>
      </c>
      <c r="P113" s="86"/>
    </row>
    <row r="114" spans="1:16" x14ac:dyDescent="0.25">
      <c r="A114" s="88" t="s">
        <v>424</v>
      </c>
      <c r="E114" s="291">
        <f>MATCH(A114,Table1[H_A1],0)</f>
        <v>87</v>
      </c>
      <c r="F114" s="291">
        <f>MATCH(Table5[[#This Row],[NAMA]],[1]!db[NB PAJAK],0)</f>
        <v>1939</v>
      </c>
      <c r="G114" s="86" t="str">
        <f>INDEX(Table1[Item Description],Table5[[#This Row],[//NOTA]])</f>
        <v>STAPLER JOYKO HD-10</v>
      </c>
      <c r="H114" s="86">
        <f>SUMIF(Table1[H_A1],Sheet5!A114,Table1[Qty])</f>
        <v>120</v>
      </c>
      <c r="I114" s="86" t="str">
        <f>INDEX(Table1[Unit],Table5[[#This Row],[//NOTA]])</f>
        <v>LSN</v>
      </c>
      <c r="J114" s="292">
        <f>SUMIF(Table1[H_A1],Sheet5!A114,Table1[C])</f>
        <v>6</v>
      </c>
      <c r="K114" s="292">
        <f>INDEX(Table1[Unit Price],Table5[[#This Row],[//NOTA]])</f>
        <v>85200</v>
      </c>
      <c r="L114" s="86">
        <f>IF(Table5[[#This Row],[a2]]="","",Table5[[#This Row],[QTY]]*12)</f>
        <v>1440</v>
      </c>
      <c r="M114" s="86" t="str">
        <f>IF(Table5[[#This Row],[UNIT]]="grs","LSN",IF(Table5[[#This Row],[UNIT]]="LSN","PCS",""))</f>
        <v>PCS</v>
      </c>
      <c r="N114" s="86" t="str">
        <f>IF(Table5[[#This Row],[a2]]="LSN",Table5[[#This Row],[a1]]*12,"")</f>
        <v/>
      </c>
      <c r="O114" s="86" t="str">
        <f>IF(Table5[[#This Row],[b1]]="","","PCS")</f>
        <v/>
      </c>
      <c r="P114" s="86"/>
    </row>
    <row r="115" spans="1:16" x14ac:dyDescent="0.25">
      <c r="A115" s="88" t="s">
        <v>520</v>
      </c>
      <c r="E115" s="291">
        <f>MATCH(A115,Table1[H_A1],0)</f>
        <v>170</v>
      </c>
      <c r="F115" s="291">
        <f>MATCH(Table5[[#This Row],[NAMA]],[1]!db[NB PAJAK],0)</f>
        <v>1943</v>
      </c>
      <c r="G115" s="86" t="str">
        <f>INDEX(Table1[Item Description],Table5[[#This Row],[//NOTA]])</f>
        <v>STAPLER JOYKO HD-50CL</v>
      </c>
      <c r="H115" s="86">
        <f>SUMIF(Table1[H_A1],Sheet5!A115,Table1[Qty])</f>
        <v>1</v>
      </c>
      <c r="I115" s="86" t="str">
        <f>INDEX(Table1[Unit],Table5[[#This Row],[//NOTA]])</f>
        <v>LSN</v>
      </c>
      <c r="J115" s="292">
        <f>SUMIF(Table1[H_A1],Sheet5!A115,Table1[C])</f>
        <v>0</v>
      </c>
      <c r="K115" s="292">
        <f>INDEX(Table1[Unit Price],Table5[[#This Row],[//NOTA]])</f>
        <v>216000</v>
      </c>
      <c r="L115" s="86">
        <f>IF(Table5[[#This Row],[a2]]="","",Table5[[#This Row],[QTY]]*12)</f>
        <v>12</v>
      </c>
      <c r="M115" s="86" t="str">
        <f>IF(Table5[[#This Row],[UNIT]]="grs","LSN",IF(Table5[[#This Row],[UNIT]]="LSN","PCS",""))</f>
        <v>PCS</v>
      </c>
      <c r="N115" s="86" t="str">
        <f>IF(Table5[[#This Row],[a2]]="LSN",Table5[[#This Row],[a1]]*12,"")</f>
        <v/>
      </c>
      <c r="O115" s="86" t="str">
        <f>IF(Table5[[#This Row],[b1]]="","","PCS")</f>
        <v/>
      </c>
      <c r="P115" s="86"/>
    </row>
    <row r="116" spans="1:16" x14ac:dyDescent="0.25">
      <c r="A116" s="88" t="s">
        <v>425</v>
      </c>
      <c r="E116" s="291">
        <f>MATCH(A116,Table1[H_A1],0)</f>
        <v>53</v>
      </c>
      <c r="F116" s="291">
        <f>MATCH(Table5[[#This Row],[NAMA]],[1]!db[NB PAJAK],0)</f>
        <v>1281</v>
      </c>
      <c r="G116" s="86" t="str">
        <f>INDEX(Table1[Item Description],Table5[[#This Row],[//NOTA]])</f>
        <v>STAPLER KENKO HD-10D</v>
      </c>
      <c r="H116" s="86">
        <f>SUMIF(Table1[H_A1],Sheet5!A116,Table1[Qty])</f>
        <v>20</v>
      </c>
      <c r="I116" s="86" t="str">
        <f>INDEX(Table1[Unit],Table5[[#This Row],[//NOTA]])</f>
        <v>LSN</v>
      </c>
      <c r="J116" s="292">
        <f>SUMIF(Table1[H_A1],Sheet5!A116,Table1[C])</f>
        <v>1</v>
      </c>
      <c r="K116" s="292">
        <f>INDEX(Table1[Unit Price],Table5[[#This Row],[//NOTA]])</f>
        <v>117600</v>
      </c>
      <c r="L116" s="86">
        <f>IF(Table5[[#This Row],[a2]]="","",Table5[[#This Row],[QTY]]*12)</f>
        <v>240</v>
      </c>
      <c r="M116" s="86" t="str">
        <f>IF(Table5[[#This Row],[UNIT]]="grs","LSN",IF(Table5[[#This Row],[UNIT]]="LSN","PCS",""))</f>
        <v>PCS</v>
      </c>
      <c r="N116" s="86" t="str">
        <f>IF(Table5[[#This Row],[a2]]="LSN",Table5[[#This Row],[a1]]*12,"")</f>
        <v/>
      </c>
      <c r="O116" s="86" t="str">
        <f>IF(Table5[[#This Row],[b1]]="","","PCS")</f>
        <v/>
      </c>
      <c r="P116" s="86"/>
    </row>
    <row r="117" spans="1:16" x14ac:dyDescent="0.25">
      <c r="A117" s="88" t="s">
        <v>426</v>
      </c>
      <c r="E117" s="291">
        <f>MATCH(A117,Table1[H_A1],0)</f>
        <v>3</v>
      </c>
      <c r="F117" s="291">
        <f>MATCH(Table5[[#This Row],[NAMA]],[1]!db[NB PAJAK],0)</f>
        <v>1280</v>
      </c>
      <c r="G117" s="86" t="str">
        <f>INDEX(Table1[Item Description],Table5[[#This Row],[//NOTA]])</f>
        <v>STAPLER KENKO HD-10</v>
      </c>
      <c r="H117" s="86">
        <f>SUMIF(Table1[H_A1],Sheet5!A117,Table1[Qty])</f>
        <v>201</v>
      </c>
      <c r="I117" s="86" t="str">
        <f>INDEX(Table1[Unit],Table5[[#This Row],[//NOTA]])</f>
        <v>LSN</v>
      </c>
      <c r="J117" s="292">
        <f>SUMIF(Table1[H_A1],Sheet5!A117,Table1[C])</f>
        <v>10</v>
      </c>
      <c r="K117" s="292">
        <f>INDEX(Table1[Unit Price],Table5[[#This Row],[//NOTA]])</f>
        <v>93000</v>
      </c>
      <c r="L117" s="86">
        <f>IF(Table5[[#This Row],[a2]]="","",Table5[[#This Row],[QTY]]*12)</f>
        <v>2412</v>
      </c>
      <c r="M117" s="86" t="str">
        <f>IF(Table5[[#This Row],[UNIT]]="grs","LSN",IF(Table5[[#This Row],[UNIT]]="LSN","PCS",""))</f>
        <v>PCS</v>
      </c>
      <c r="N117" s="86" t="str">
        <f>IF(Table5[[#This Row],[a2]]="LSN",Table5[[#This Row],[a1]]*12,"")</f>
        <v/>
      </c>
      <c r="O117" s="86" t="str">
        <f>IF(Table5[[#This Row],[b1]]="","","PCS")</f>
        <v/>
      </c>
      <c r="P117" s="86"/>
    </row>
    <row r="118" spans="1:16" x14ac:dyDescent="0.25">
      <c r="A118" s="88" t="s">
        <v>532</v>
      </c>
      <c r="E118" s="291">
        <f>MATCH(A118,Table1[H_A1],0)</f>
        <v>183</v>
      </c>
      <c r="F118" s="291" t="e">
        <f>MATCH(Table5[[#This Row],[NAMA]],[1]!db[NB PAJAK],0)</f>
        <v>#N/A</v>
      </c>
      <c r="G118" s="86" t="str">
        <f>INDEX(Table1[Item Description],Table5[[#This Row],[//NOTA]])</f>
        <v>STAPLER KENKO HD-10MP</v>
      </c>
      <c r="H118" s="86">
        <f>SUMIF(Table1[H_A1],Sheet5!A118,Table1[Qty])</f>
        <v>1</v>
      </c>
      <c r="I118" s="86" t="str">
        <f>INDEX(Table1[Unit],Table5[[#This Row],[//NOTA]])</f>
        <v>LSN</v>
      </c>
      <c r="J118" s="292">
        <f>SUMIF(Table1[H_A1],Sheet5!A118,Table1[C])</f>
        <v>0</v>
      </c>
      <c r="K118" s="292">
        <f>INDEX(Table1[Unit Price],Table5[[#This Row],[//NOTA]])</f>
        <v>67200</v>
      </c>
      <c r="L118" s="86">
        <f>IF(Table5[[#This Row],[a2]]="","",Table5[[#This Row],[QTY]]*12)</f>
        <v>12</v>
      </c>
      <c r="M118" s="86" t="str">
        <f>IF(Table5[[#This Row],[UNIT]]="grs","LSN",IF(Table5[[#This Row],[UNIT]]="LSN","PCS",""))</f>
        <v>PCS</v>
      </c>
      <c r="N118" s="86" t="str">
        <f>IF(Table5[[#This Row],[a2]]="LSN",Table5[[#This Row],[a1]]*12,"")</f>
        <v/>
      </c>
      <c r="O118" s="86" t="str">
        <f>IF(Table5[[#This Row],[b1]]="","","PCS")</f>
        <v/>
      </c>
      <c r="P118" s="86"/>
    </row>
    <row r="119" spans="1:16" x14ac:dyDescent="0.25">
      <c r="A119" s="88" t="s">
        <v>427</v>
      </c>
      <c r="E119" s="291">
        <f>MATCH(A119,Table1[H_A1],0)</f>
        <v>88</v>
      </c>
      <c r="F119" s="291">
        <f>MATCH(Table5[[#This Row],[NAMA]],[1]!db[NB PAJAK],0)</f>
        <v>1286</v>
      </c>
      <c r="G119" s="86" t="str">
        <f>INDEX(Table1[Item Description],Table5[[#This Row],[//NOTA]])</f>
        <v>STAPLER KENKO HD-50</v>
      </c>
      <c r="H119" s="86">
        <f>SUMIF(Table1[H_A1],Sheet5!A119,Table1[Qty])</f>
        <v>20</v>
      </c>
      <c r="I119" s="86" t="str">
        <f>INDEX(Table1[Unit],Table5[[#This Row],[//NOTA]])</f>
        <v>LSN</v>
      </c>
      <c r="J119" s="292">
        <f>SUMIF(Table1[H_A1],Sheet5!A119,Table1[C])</f>
        <v>1</v>
      </c>
      <c r="K119" s="292">
        <f>INDEX(Table1[Unit Price],Table5[[#This Row],[//NOTA]])</f>
        <v>228000</v>
      </c>
      <c r="L119" s="86">
        <f>IF(Table5[[#This Row],[a2]]="","",Table5[[#This Row],[QTY]]*12)</f>
        <v>240</v>
      </c>
      <c r="M119" s="86" t="str">
        <f>IF(Table5[[#This Row],[UNIT]]="grs","LSN",IF(Table5[[#This Row],[UNIT]]="LSN","PCS",""))</f>
        <v>PCS</v>
      </c>
      <c r="N119" s="86" t="str">
        <f>IF(Table5[[#This Row],[a2]]="LSN",Table5[[#This Row],[a1]]*12,"")</f>
        <v/>
      </c>
      <c r="O119" s="86" t="str">
        <f>IF(Table5[[#This Row],[b1]]="","","PCS")</f>
        <v/>
      </c>
      <c r="P119" s="86"/>
    </row>
    <row r="120" spans="1:16" x14ac:dyDescent="0.25">
      <c r="A120" s="88" t="s">
        <v>485</v>
      </c>
      <c r="E120" s="291">
        <f>MATCH(A120,Table1[H_A1],0)</f>
        <v>162</v>
      </c>
      <c r="F120" s="291">
        <f>MATCH(Table5[[#This Row],[NAMA]],[1]!db[NB PAJAK],0)</f>
        <v>1889</v>
      </c>
      <c r="G120" s="86" t="str">
        <f>INDEX(Table1[Item Description],Table5[[#This Row],[//NOTA]])</f>
        <v>STAPLER SDI 1102 NO.10 (HD-10)</v>
      </c>
      <c r="H120" s="86">
        <f>SUMIF(Table1[H_A1],Sheet5!A120,Table1[Qty])</f>
        <v>31</v>
      </c>
      <c r="I120" s="86" t="str">
        <f>INDEX(Table1[Unit],Table5[[#This Row],[//NOTA]])</f>
        <v>LSN</v>
      </c>
      <c r="J120" s="292">
        <f>SUMIF(Table1[H_A1],Sheet5!A120,Table1[C])</f>
        <v>1</v>
      </c>
      <c r="K120" s="292">
        <f>INDEX(Table1[Unit Price],Table5[[#This Row],[//NOTA]])</f>
        <v>138000</v>
      </c>
      <c r="L120" s="86">
        <f>IF(Table5[[#This Row],[a2]]="","",Table5[[#This Row],[QTY]]*12)</f>
        <v>372</v>
      </c>
      <c r="M120" s="86" t="str">
        <f>IF(Table5[[#This Row],[UNIT]]="grs","LSN",IF(Table5[[#This Row],[UNIT]]="LSN","PCS",""))</f>
        <v>PCS</v>
      </c>
      <c r="N120" s="86" t="str">
        <f>IF(Table5[[#This Row],[a2]]="LSN",Table5[[#This Row],[a1]]*12,"")</f>
        <v/>
      </c>
      <c r="O120" s="86" t="str">
        <f>IF(Table5[[#This Row],[b1]]="","","PCS")</f>
        <v/>
      </c>
      <c r="P120" s="86"/>
    </row>
    <row r="121" spans="1:16" x14ac:dyDescent="0.25">
      <c r="A121" s="88" t="s">
        <v>521</v>
      </c>
      <c r="E121" s="291">
        <f>MATCH(A121,Table1[H_A1],0)</f>
        <v>174</v>
      </c>
      <c r="F121" s="291">
        <f>MATCH(Table5[[#This Row],[NAMA]],[1]!db[NB PAJAK],0)</f>
        <v>1890</v>
      </c>
      <c r="G121" s="86" t="str">
        <f>INDEX(Table1[Item Description],Table5[[#This Row],[//NOTA]])</f>
        <v>STAPLER SDI 1104</v>
      </c>
      <c r="H121" s="86">
        <f>SUMIF(Table1[H_A1],Sheet5!A121,Table1[Qty])</f>
        <v>1</v>
      </c>
      <c r="I121" s="86" t="str">
        <f>INDEX(Table1[Unit],Table5[[#This Row],[//NOTA]])</f>
        <v>LSN</v>
      </c>
      <c r="J121" s="292">
        <f>SUMIF(Table1[H_A1],Sheet5!A121,Table1[C])</f>
        <v>0</v>
      </c>
      <c r="K121" s="292">
        <f>INDEX(Table1[Unit Price],Table5[[#This Row],[//NOTA]])</f>
        <v>234000</v>
      </c>
      <c r="L121" s="86">
        <f>IF(Table5[[#This Row],[a2]]="","",Table5[[#This Row],[QTY]]*12)</f>
        <v>12</v>
      </c>
      <c r="M121" s="86" t="str">
        <f>IF(Table5[[#This Row],[UNIT]]="grs","LSN",IF(Table5[[#This Row],[UNIT]]="LSN","PCS",""))</f>
        <v>PCS</v>
      </c>
      <c r="N121" s="86" t="str">
        <f>IF(Table5[[#This Row],[a2]]="LSN",Table5[[#This Row],[a1]]*12,"")</f>
        <v/>
      </c>
      <c r="O121" s="86" t="str">
        <f>IF(Table5[[#This Row],[b1]]="","","PCS")</f>
        <v/>
      </c>
      <c r="P121" s="86"/>
    </row>
    <row r="122" spans="1:16" x14ac:dyDescent="0.25">
      <c r="A122" s="88" t="s">
        <v>484</v>
      </c>
      <c r="E122" s="291">
        <f>MATCH(A122,Table1[H_A1],0)</f>
        <v>163</v>
      </c>
      <c r="F122" s="291">
        <f>MATCH(Table5[[#This Row],[NAMA]],[1]!db[NB PAJAK],0)</f>
        <v>1891</v>
      </c>
      <c r="G122" s="86" t="str">
        <f>INDEX(Table1[Item Description],Table5[[#This Row],[//NOTA]])</f>
        <v>STAPLER SDI 1123</v>
      </c>
      <c r="H122" s="86">
        <f>SUMIF(Table1[H_A1],Sheet5!A122,Table1[Qty])</f>
        <v>20</v>
      </c>
      <c r="I122" s="86" t="str">
        <f>INDEX(Table1[Unit],Table5[[#This Row],[//NOTA]])</f>
        <v>LSN</v>
      </c>
      <c r="J122" s="292">
        <f>SUMIF(Table1[H_A1],Sheet5!A122,Table1[C])</f>
        <v>1</v>
      </c>
      <c r="K122" s="292">
        <f>INDEX(Table1[Unit Price],Table5[[#This Row],[//NOTA]])</f>
        <v>300000</v>
      </c>
      <c r="L122" s="86">
        <f>IF(Table5[[#This Row],[a2]]="","",Table5[[#This Row],[QTY]]*12)</f>
        <v>240</v>
      </c>
      <c r="M122" s="86" t="str">
        <f>IF(Table5[[#This Row],[UNIT]]="grs","LSN",IF(Table5[[#This Row],[UNIT]]="LSN","PCS",""))</f>
        <v>PCS</v>
      </c>
      <c r="N122" s="86" t="str">
        <f>IF(Table5[[#This Row],[a2]]="LSN",Table5[[#This Row],[a1]]*12,"")</f>
        <v/>
      </c>
      <c r="O122" s="86" t="str">
        <f>IF(Table5[[#This Row],[b1]]="","","PCS")</f>
        <v/>
      </c>
      <c r="P122" s="86"/>
    </row>
    <row r="123" spans="1:16" x14ac:dyDescent="0.25">
      <c r="A123" s="88" t="s">
        <v>428</v>
      </c>
      <c r="E123" s="291">
        <f>MATCH(A123,Table1[H_A1],0)</f>
        <v>80</v>
      </c>
      <c r="F123" s="291">
        <f>MATCH(Table5[[#This Row],[NAMA]],[1]!db[NB PAJAK],0)</f>
        <v>670</v>
      </c>
      <c r="G123" s="86" t="str">
        <f>INDEX(Table1[Item Description],Table5[[#This Row],[//NOTA]])</f>
        <v>STIP / PENGHAPUS JOYKO 526-B20 PUTIH</v>
      </c>
      <c r="H123" s="86">
        <f>SUMIF(Table1[H_A1],Sheet5!A123,Table1[Qty])</f>
        <v>300</v>
      </c>
      <c r="I123" s="86" t="str">
        <f>INDEX(Table1[Unit],Table5[[#This Row],[//NOTA]])</f>
        <v>DOS</v>
      </c>
      <c r="J123" s="292">
        <f>SUMIF(Table1[H_A1],Sheet5!A123,Table1[C])</f>
        <v>6</v>
      </c>
      <c r="K123" s="292">
        <f>INDEX(Table1[Unit Price],Table5[[#This Row],[//NOTA]])</f>
        <v>34100</v>
      </c>
      <c r="L123" s="86" t="str">
        <f>IF(Table5[[#This Row],[a2]]="","",Table5[[#This Row],[QTY]]*12)</f>
        <v/>
      </c>
      <c r="M123" s="86" t="str">
        <f>IF(Table5[[#This Row],[UNIT]]="grs","LSN",IF(Table5[[#This Row],[UNIT]]="LSN","PCS",""))</f>
        <v/>
      </c>
      <c r="N123" s="86" t="str">
        <f>IF(Table5[[#This Row],[a2]]="LSN",Table5[[#This Row],[a1]]*12,"")</f>
        <v/>
      </c>
      <c r="O123" s="86" t="str">
        <f>IF(Table5[[#This Row],[b1]]="","","PCS")</f>
        <v/>
      </c>
      <c r="P123" s="86"/>
    </row>
    <row r="124" spans="1:16" x14ac:dyDescent="0.25">
      <c r="A124" s="88" t="s">
        <v>445</v>
      </c>
      <c r="E124" s="291">
        <f>MATCH(A124,Table1[H_A1],0)</f>
        <v>147</v>
      </c>
      <c r="F124" s="291">
        <f>MATCH(Table5[[#This Row],[NAMA]],[1]!db[NB PAJAK],0)</f>
        <v>671</v>
      </c>
      <c r="G124" s="86" t="str">
        <f>INDEX(Table1[Item Description],Table5[[#This Row],[//NOTA]])</f>
        <v>STIP / PENGHAPUS JOYKO 526-B40BL HITAM</v>
      </c>
      <c r="H124" s="86">
        <f>SUMIF(Table1[H_A1],Sheet5!A124,Table1[Qty])</f>
        <v>150</v>
      </c>
      <c r="I124" s="86" t="str">
        <f>INDEX(Table1[Unit],Table5[[#This Row],[//NOTA]])</f>
        <v>BOX</v>
      </c>
      <c r="J124" s="292">
        <f>SUMIF(Table1[H_A1],Sheet5!A124,Table1[C])</f>
        <v>3</v>
      </c>
      <c r="K124" s="292">
        <f>INDEX(Table1[Unit Price],Table5[[#This Row],[//NOTA]])</f>
        <v>28300</v>
      </c>
      <c r="L124" s="86" t="str">
        <f>IF(Table5[[#This Row],[a2]]="","",Table5[[#This Row],[QTY]]*12)</f>
        <v/>
      </c>
      <c r="M124" s="86" t="str">
        <f>IF(Table5[[#This Row],[UNIT]]="grs","LSN",IF(Table5[[#This Row],[UNIT]]="LSN","PCS",""))</f>
        <v/>
      </c>
      <c r="N124" s="86" t="str">
        <f>IF(Table5[[#This Row],[a2]]="LSN",Table5[[#This Row],[a1]]*12,"")</f>
        <v/>
      </c>
      <c r="O124" s="86" t="str">
        <f>IF(Table5[[#This Row],[b1]]="","","PCS")</f>
        <v/>
      </c>
      <c r="P124" s="86"/>
    </row>
    <row r="125" spans="1:16" x14ac:dyDescent="0.25">
      <c r="A125" s="88" t="s">
        <v>429</v>
      </c>
      <c r="E125" s="291">
        <f>MATCH(A125,Table1[H_A1],0)</f>
        <v>78</v>
      </c>
      <c r="F125" s="291">
        <f>MATCH(Table5[[#This Row],[NAMA]],[1]!db[NB PAJAK],0)</f>
        <v>671</v>
      </c>
      <c r="G125" s="86" t="str">
        <f>INDEX(Table1[Item Description],Table5[[#This Row],[//NOTA]])</f>
        <v>STIP / PENGHAPUS JOYKO 526-B40BL HITAM</v>
      </c>
      <c r="H125" s="86">
        <f>SUMIF(Table1[H_A1],Sheet5!A125,Table1[Qty])</f>
        <v>100</v>
      </c>
      <c r="I125" s="86" t="str">
        <f>INDEX(Table1[Unit],Table5[[#This Row],[//NOTA]])</f>
        <v>DOS</v>
      </c>
      <c r="J125" s="292">
        <f>SUMIF(Table1[H_A1],Sheet5!A125,Table1[C])</f>
        <v>2</v>
      </c>
      <c r="K125" s="292">
        <f>INDEX(Table1[Unit Price],Table5[[#This Row],[//NOTA]])</f>
        <v>28300</v>
      </c>
      <c r="L125" s="86" t="str">
        <f>IF(Table5[[#This Row],[a2]]="","",Table5[[#This Row],[QTY]]*12)</f>
        <v/>
      </c>
      <c r="M125" s="86" t="str">
        <f>IF(Table5[[#This Row],[UNIT]]="grs","LSN",IF(Table5[[#This Row],[UNIT]]="LSN","PCS",""))</f>
        <v/>
      </c>
      <c r="N125" s="86" t="str">
        <f>IF(Table5[[#This Row],[a2]]="LSN",Table5[[#This Row],[a1]]*12,"")</f>
        <v/>
      </c>
      <c r="O125" s="86" t="str">
        <f>IF(Table5[[#This Row],[b1]]="","","PCS")</f>
        <v/>
      </c>
      <c r="P125" s="86"/>
    </row>
    <row r="126" spans="1:16" x14ac:dyDescent="0.25">
      <c r="A126" s="88" t="s">
        <v>430</v>
      </c>
      <c r="E126" s="291">
        <f>MATCH(A126,Table1[H_A1],0)</f>
        <v>101</v>
      </c>
      <c r="F126" s="291">
        <f>MATCH(Table5[[#This Row],[NAMA]],[1]!db[NB PAJAK],0)</f>
        <v>672</v>
      </c>
      <c r="G126" s="86" t="str">
        <f>INDEX(Table1[Item Description],Table5[[#This Row],[//NOTA]])</f>
        <v>STIP / PENGHAPUS JOYKO 526-B40P PUTIH</v>
      </c>
      <c r="H126" s="86">
        <f>SUMIF(Table1[H_A1],Sheet5!A126,Table1[Qty])</f>
        <v>250</v>
      </c>
      <c r="I126" s="86" t="str">
        <f>INDEX(Table1[Unit],Table5[[#This Row],[//NOTA]])</f>
        <v>DOS</v>
      </c>
      <c r="J126" s="292">
        <f>SUMIF(Table1[H_A1],Sheet5!A126,Table1[C])</f>
        <v>5</v>
      </c>
      <c r="K126" s="292">
        <f>INDEX(Table1[Unit Price],Table5[[#This Row],[//NOTA]])</f>
        <v>28300</v>
      </c>
      <c r="L126" s="86" t="str">
        <f>IF(Table5[[#This Row],[a2]]="","",Table5[[#This Row],[QTY]]*12)</f>
        <v/>
      </c>
      <c r="M126" s="86" t="str">
        <f>IF(Table5[[#This Row],[UNIT]]="grs","LSN",IF(Table5[[#This Row],[UNIT]]="LSN","PCS",""))</f>
        <v/>
      </c>
      <c r="N126" s="86" t="str">
        <f>IF(Table5[[#This Row],[a2]]="LSN",Table5[[#This Row],[a1]]*12,"")</f>
        <v/>
      </c>
      <c r="O126" s="86" t="str">
        <f>IF(Table5[[#This Row],[b1]]="","","PCS")</f>
        <v/>
      </c>
      <c r="P126" s="86"/>
    </row>
    <row r="127" spans="1:16" x14ac:dyDescent="0.25">
      <c r="A127" s="88" t="s">
        <v>431</v>
      </c>
      <c r="E127" s="291">
        <f>MATCH(A127,Table1[H_A1],0)</f>
        <v>77</v>
      </c>
      <c r="F127" s="291">
        <f>MATCH(Table5[[#This Row],[NAMA]],[1]!db[NB PAJAK],0)</f>
        <v>672</v>
      </c>
      <c r="G127" s="86" t="str">
        <f>INDEX(Table1[Item Description],Table5[[#This Row],[//NOTA]])</f>
        <v>STIP / PENGHAPUS JOYKO 526-B40P PUTIH</v>
      </c>
      <c r="H127" s="86">
        <f>SUMIF(Table1[H_A1],Sheet5!A127,Table1[Qty])</f>
        <v>100</v>
      </c>
      <c r="I127" s="86" t="str">
        <f>INDEX(Table1[Unit],Table5[[#This Row],[//NOTA]])</f>
        <v>DOZ</v>
      </c>
      <c r="J127" s="292">
        <f>SUMIF(Table1[H_A1],Sheet5!A127,Table1[C])</f>
        <v>2</v>
      </c>
      <c r="K127" s="292">
        <f>INDEX(Table1[Unit Price],Table5[[#This Row],[//NOTA]])</f>
        <v>28300</v>
      </c>
      <c r="L127" s="86" t="str">
        <f>IF(Table5[[#This Row],[a2]]="","",Table5[[#This Row],[QTY]]*12)</f>
        <v/>
      </c>
      <c r="M127" s="86" t="str">
        <f>IF(Table5[[#This Row],[UNIT]]="grs","LSN",IF(Table5[[#This Row],[UNIT]]="LSN","PCS",""))</f>
        <v/>
      </c>
      <c r="N127" s="86" t="str">
        <f>IF(Table5[[#This Row],[a2]]="LSN",Table5[[#This Row],[a1]]*12,"")</f>
        <v/>
      </c>
      <c r="O127" s="86" t="str">
        <f>IF(Table5[[#This Row],[b1]]="","","PCS")</f>
        <v/>
      </c>
      <c r="P127" s="86"/>
    </row>
    <row r="128" spans="1:16" x14ac:dyDescent="0.25">
      <c r="A128" s="88" t="s">
        <v>432</v>
      </c>
      <c r="E128" s="291">
        <f>MATCH(A128,Table1[H_A1],0)</f>
        <v>79</v>
      </c>
      <c r="F128" s="291">
        <f>MATCH(Table5[[#This Row],[NAMA]],[1]!db[NB PAJAK],0)</f>
        <v>679</v>
      </c>
      <c r="G128" s="86" t="str">
        <f>INDEX(Table1[Item Description],Table5[[#This Row],[//NOTA]])</f>
        <v>STIP / PENGHAPUS JOYKO ER-B20BL HITAM</v>
      </c>
      <c r="H128" s="86">
        <f>SUMIF(Table1[H_A1],Sheet5!A128,Table1[Qty])</f>
        <v>150</v>
      </c>
      <c r="I128" s="86" t="str">
        <f>INDEX(Table1[Unit],Table5[[#This Row],[//NOTA]])</f>
        <v>DOS</v>
      </c>
      <c r="J128" s="292">
        <f>SUMIF(Table1[H_A1],Sheet5!A128,Table1[C])</f>
        <v>3</v>
      </c>
      <c r="K128" s="292">
        <f>INDEX(Table1[Unit Price],Table5[[#This Row],[//NOTA]])</f>
        <v>34100</v>
      </c>
      <c r="L128" s="86" t="str">
        <f>IF(Table5[[#This Row],[a2]]="","",Table5[[#This Row],[QTY]]*12)</f>
        <v/>
      </c>
      <c r="M128" s="86" t="str">
        <f>IF(Table5[[#This Row],[UNIT]]="grs","LSN",IF(Table5[[#This Row],[UNIT]]="LSN","PCS",""))</f>
        <v/>
      </c>
      <c r="N128" s="86" t="str">
        <f>IF(Table5[[#This Row],[a2]]="LSN",Table5[[#This Row],[a1]]*12,"")</f>
        <v/>
      </c>
      <c r="O128" s="86" t="str">
        <f>IF(Table5[[#This Row],[b1]]="","","PCS")</f>
        <v/>
      </c>
      <c r="P128" s="86"/>
    </row>
    <row r="129" spans="1:16" x14ac:dyDescent="0.25">
      <c r="A129" s="88" t="s">
        <v>433</v>
      </c>
      <c r="E129" s="291">
        <f>MATCH(A129,Table1[H_A1],0)</f>
        <v>56</v>
      </c>
      <c r="F129" s="291">
        <f>MATCH(Table5[[#This Row],[NAMA]],[1]!db[NB PAJAK],0)</f>
        <v>1130</v>
      </c>
      <c r="G129" s="86" t="str">
        <f>INDEX(Table1[Item Description],Table5[[#This Row],[//NOTA]])</f>
        <v>STIP / PENGHAPUS KENKO ERB-20SQ HITAM</v>
      </c>
      <c r="H129" s="86">
        <f>SUMIF(Table1[H_A1],Sheet5!A129,Table1[Qty])</f>
        <v>100</v>
      </c>
      <c r="I129" s="86" t="str">
        <f>INDEX(Table1[Unit],Table5[[#This Row],[//NOTA]])</f>
        <v>DOS</v>
      </c>
      <c r="J129" s="292">
        <f>SUMIF(Table1[H_A1],Sheet5!A129,Table1[C])</f>
        <v>2</v>
      </c>
      <c r="K129" s="292">
        <f>INDEX(Table1[Unit Price],Table5[[#This Row],[//NOTA]])</f>
        <v>30000</v>
      </c>
      <c r="L129" s="86" t="str">
        <f>IF(Table5[[#This Row],[a2]]="","",Table5[[#This Row],[QTY]]*12)</f>
        <v/>
      </c>
      <c r="M129" s="86" t="str">
        <f>IF(Table5[[#This Row],[UNIT]]="grs","LSN",IF(Table5[[#This Row],[UNIT]]="LSN","PCS",""))</f>
        <v/>
      </c>
      <c r="N129" s="86" t="str">
        <f>IF(Table5[[#This Row],[a2]]="LSN",Table5[[#This Row],[a1]]*12,"")</f>
        <v/>
      </c>
      <c r="O129" s="86" t="str">
        <f>IF(Table5[[#This Row],[b1]]="","","PCS")</f>
        <v/>
      </c>
      <c r="P129" s="86"/>
    </row>
    <row r="130" spans="1:16" x14ac:dyDescent="0.25">
      <c r="A130" s="88" t="s">
        <v>434</v>
      </c>
      <c r="E130" s="291">
        <f>MATCH(A130,Table1[H_A1],0)</f>
        <v>59</v>
      </c>
      <c r="F130" s="291">
        <f>MATCH(Table5[[#This Row],[NAMA]],[1]!db[NB PAJAK],0)</f>
        <v>1131</v>
      </c>
      <c r="G130" s="86" t="str">
        <f>INDEX(Table1[Item Description],Table5[[#This Row],[//NOTA]])</f>
        <v>STIP / PENGHAPUS KENKO ERB-40SQ HITAM</v>
      </c>
      <c r="H130" s="86">
        <f>SUMIF(Table1[H_A1],Sheet5!A130,Table1[Qty])</f>
        <v>50</v>
      </c>
      <c r="I130" s="86" t="str">
        <f>INDEX(Table1[Unit],Table5[[#This Row],[//NOTA]])</f>
        <v>DOS</v>
      </c>
      <c r="J130" s="292">
        <f>SUMIF(Table1[H_A1],Sheet5!A130,Table1[C])</f>
        <v>1</v>
      </c>
      <c r="K130" s="292">
        <f>INDEX(Table1[Unit Price],Table5[[#This Row],[//NOTA]])</f>
        <v>27500</v>
      </c>
      <c r="L130" s="86" t="str">
        <f>IF(Table5[[#This Row],[a2]]="","",Table5[[#This Row],[QTY]]*12)</f>
        <v/>
      </c>
      <c r="M130" s="86" t="str">
        <f>IF(Table5[[#This Row],[UNIT]]="grs","LSN",IF(Table5[[#This Row],[UNIT]]="LSN","PCS",""))</f>
        <v/>
      </c>
      <c r="N130" s="86" t="str">
        <f>IF(Table5[[#This Row],[a2]]="LSN",Table5[[#This Row],[a1]]*12,"")</f>
        <v/>
      </c>
      <c r="O130" s="86" t="str">
        <f>IF(Table5[[#This Row],[b1]]="","","PCS")</f>
        <v/>
      </c>
      <c r="P130" s="86"/>
    </row>
    <row r="131" spans="1:16" x14ac:dyDescent="0.25">
      <c r="A131" s="88" t="s">
        <v>435</v>
      </c>
      <c r="E131" s="291">
        <f>MATCH(A131,Table1[H_A1],0)</f>
        <v>57</v>
      </c>
      <c r="F131" s="291">
        <f>MATCH(Table5[[#This Row],[NAMA]],[1]!db[NB PAJAK],0)</f>
        <v>1303</v>
      </c>
      <c r="G131" s="86" t="str">
        <f>INDEX(Table1[Item Description],Table5[[#This Row],[//NOTA]])</f>
        <v>STIP / PENGHAPUS KENKO ERW-20SQ PUTIH</v>
      </c>
      <c r="H131" s="86">
        <f>SUMIF(Table1[H_A1],Sheet5!A131,Table1[Qty])</f>
        <v>100</v>
      </c>
      <c r="I131" s="86" t="str">
        <f>INDEX(Table1[Unit],Table5[[#This Row],[//NOTA]])</f>
        <v>DOS</v>
      </c>
      <c r="J131" s="292">
        <f>SUMIF(Table1[H_A1],Sheet5!A131,Table1[C])</f>
        <v>2</v>
      </c>
      <c r="K131" s="292">
        <f>INDEX(Table1[Unit Price],Table5[[#This Row],[//NOTA]])</f>
        <v>30000</v>
      </c>
      <c r="L131" s="86" t="str">
        <f>IF(Table5[[#This Row],[a2]]="","",Table5[[#This Row],[QTY]]*12)</f>
        <v/>
      </c>
      <c r="M131" s="86" t="str">
        <f>IF(Table5[[#This Row],[UNIT]]="grs","LSN",IF(Table5[[#This Row],[UNIT]]="LSN","PCS",""))</f>
        <v/>
      </c>
      <c r="N131" s="86" t="str">
        <f>IF(Table5[[#This Row],[a2]]="LSN",Table5[[#This Row],[a1]]*12,"")</f>
        <v/>
      </c>
      <c r="O131" s="86" t="str">
        <f>IF(Table5[[#This Row],[b1]]="","","PCS")</f>
        <v/>
      </c>
      <c r="P131" s="86"/>
    </row>
    <row r="132" spans="1:16" x14ac:dyDescent="0.25">
      <c r="A132" s="88" t="s">
        <v>436</v>
      </c>
      <c r="E132" s="291">
        <f>MATCH(A132,Table1[H_A1],0)</f>
        <v>58</v>
      </c>
      <c r="F132" s="291">
        <f>MATCH(Table5[[#This Row],[NAMA]],[1]!db[NB PAJAK],0)</f>
        <v>1132</v>
      </c>
      <c r="G132" s="86" t="str">
        <f>INDEX(Table1[Item Description],Table5[[#This Row],[//NOTA]])</f>
        <v>STIP / PENGHAPUS KENKO ERW-40SQ PUTIH</v>
      </c>
      <c r="H132" s="86">
        <f>SUMIF(Table1[H_A1],Sheet5!A132,Table1[Qty])</f>
        <v>100</v>
      </c>
      <c r="I132" s="86" t="str">
        <f>INDEX(Table1[Unit],Table5[[#This Row],[//NOTA]])</f>
        <v>DOS</v>
      </c>
      <c r="J132" s="292">
        <f>SUMIF(Table1[H_A1],Sheet5!A132,Table1[C])</f>
        <v>2</v>
      </c>
      <c r="K132" s="292">
        <f>INDEX(Table1[Unit Price],Table5[[#This Row],[//NOTA]])</f>
        <v>27500</v>
      </c>
      <c r="L132" s="86" t="str">
        <f>IF(Table5[[#This Row],[a2]]="","",Table5[[#This Row],[QTY]]*12)</f>
        <v/>
      </c>
      <c r="M132" s="86" t="str">
        <f>IF(Table5[[#This Row],[UNIT]]="grs","LSN",IF(Table5[[#This Row],[UNIT]]="LSN","PCS",""))</f>
        <v/>
      </c>
      <c r="N132" s="86" t="str">
        <f>IF(Table5[[#This Row],[a2]]="LSN",Table5[[#This Row],[a1]]*12,"")</f>
        <v/>
      </c>
      <c r="O132" s="86" t="str">
        <f>IF(Table5[[#This Row],[b1]]="","","PCS")</f>
        <v/>
      </c>
      <c r="P132" s="86"/>
    </row>
    <row r="133" spans="1:16" x14ac:dyDescent="0.25">
      <c r="A133" s="88" t="s">
        <v>56</v>
      </c>
    </row>
  </sheetData>
  <conditionalFormatting sqref="G2:G132">
    <cfRule type="duplicateValues" dxfId="6" priority="7"/>
  </conditionalFormatting>
  <pageMargins left="0.7" right="0.7" top="0.75" bottom="0.75" header="0.3" footer="0.3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K18"/>
  <sheetViews>
    <sheetView workbookViewId="0">
      <selection activeCell="K4" sqref="K4"/>
    </sheetView>
  </sheetViews>
  <sheetFormatPr defaultRowHeight="15" x14ac:dyDescent="0.25"/>
  <cols>
    <col min="1" max="1" width="24" customWidth="1"/>
    <col min="2" max="2" width="27.85546875" customWidth="1"/>
    <col min="3" max="3" width="23" customWidth="1"/>
    <col min="4" max="4" width="15.28515625" customWidth="1"/>
    <col min="5" max="5" width="50.85546875" customWidth="1"/>
  </cols>
  <sheetData>
    <row r="1" spans="1:11" x14ac:dyDescent="0.25">
      <c r="A1" t="s">
        <v>35</v>
      </c>
    </row>
    <row r="2" spans="1:11" x14ac:dyDescent="0.25">
      <c r="A2" t="s">
        <v>34</v>
      </c>
      <c r="B2" t="s">
        <v>36</v>
      </c>
      <c r="C2" t="s">
        <v>37</v>
      </c>
      <c r="D2" t="s">
        <v>38</v>
      </c>
      <c r="E2" t="s">
        <v>40</v>
      </c>
    </row>
    <row r="3" spans="1:11" x14ac:dyDescent="0.25">
      <c r="A3" t="s">
        <v>43</v>
      </c>
      <c r="B3" t="s">
        <v>17</v>
      </c>
      <c r="D3" t="s">
        <v>19</v>
      </c>
      <c r="E3" t="str">
        <f>CONCATENATE(Table2[[#This Row],[b]],IF(Table2[[#This Row],[c]]=""," ",CONCATENATE(" ",Table2[[#This Row],[c]]," ")),Table2[[#This Row],[d]])</f>
        <v>CV TRINITY CENTRAAL PURWOKERTO</v>
      </c>
      <c r="K3">
        <f>95040+106920+106920+75600+194400+146880+97200+138000+234000+123120+99000+401760+307800+325620+457920+83700</f>
        <v>2993880</v>
      </c>
    </row>
    <row r="4" spans="1:11" x14ac:dyDescent="0.25">
      <c r="A4" t="s">
        <v>42</v>
      </c>
      <c r="B4" t="s">
        <v>28</v>
      </c>
      <c r="D4" t="s">
        <v>29</v>
      </c>
      <c r="E4" t="str">
        <f>CONCATENATE(Table2[[#This Row],[b]],IF(Table2[[#This Row],[c]]=""," ",CONCATENATE(" ",Table2[[#This Row],[c]]," ")),Table2[[#This Row],[d]])</f>
        <v>CV DWI JAYA YOGYAKARTA</v>
      </c>
    </row>
    <row r="5" spans="1:11" x14ac:dyDescent="0.25">
      <c r="A5" t="s">
        <v>61</v>
      </c>
      <c r="B5" t="s">
        <v>64</v>
      </c>
      <c r="C5" t="s">
        <v>63</v>
      </c>
      <c r="D5" t="s">
        <v>19</v>
      </c>
      <c r="E5" s="86" t="str">
        <f>CONCATENATE(Table2[[#This Row],[b]],IF(Table2[[#This Row],[c]]=""," ",CONCATENATE(" ",Table2[[#This Row],[c]]," ")),Table2[[#This Row],[d]])</f>
        <v>CV PELITA JAYA (ANUGERAH SEJAHTERA) PURWOKERTO</v>
      </c>
    </row>
    <row r="6" spans="1:11" x14ac:dyDescent="0.25">
      <c r="A6" t="s">
        <v>65</v>
      </c>
      <c r="B6" t="s">
        <v>66</v>
      </c>
      <c r="D6" t="s">
        <v>29</v>
      </c>
      <c r="E6" s="86" t="str">
        <f>CONCATENATE(Table2[[#This Row],[b]],IF(Table2[[#This Row],[c]]=""," ",CONCATENATE(" ",Table2[[#This Row],[c]]," ")),Table2[[#This Row],[d]])</f>
        <v>SINAR BHAKTI YOGYAKARTA</v>
      </c>
    </row>
    <row r="7" spans="1:11" x14ac:dyDescent="0.25">
      <c r="A7" t="s">
        <v>266</v>
      </c>
      <c r="B7" t="s">
        <v>70</v>
      </c>
      <c r="C7" t="s">
        <v>67</v>
      </c>
      <c r="D7" t="s">
        <v>68</v>
      </c>
      <c r="E7" s="86" t="str">
        <f>CONCATENATE(Table2[[#This Row],[b]],IF(Table2[[#This Row],[c]]=""," ",CONCATENATE(" ",Table2[[#This Row],[c]]," ")),Table2[[#This Row],[d]])</f>
        <v>LILY JULIAWATI (REJO AGUNG) JOMBANG</v>
      </c>
    </row>
    <row r="8" spans="1:11" x14ac:dyDescent="0.25">
      <c r="A8" t="s">
        <v>263</v>
      </c>
      <c r="B8" t="s">
        <v>71</v>
      </c>
      <c r="D8" t="s">
        <v>72</v>
      </c>
      <c r="E8" s="86" t="str">
        <f>CONCATENATE(Table2[[#This Row],[b]],IF(Table2[[#This Row],[c]]=""," ",CONCATENATE(" ",Table2[[#This Row],[c]]," ")),Table2[[#This Row],[d]])</f>
        <v>CV UTAMA PUTRA TULUNG AGUNG</v>
      </c>
    </row>
    <row r="9" spans="1:11" x14ac:dyDescent="0.25">
      <c r="A9" t="s">
        <v>74</v>
      </c>
      <c r="B9" t="s">
        <v>78</v>
      </c>
      <c r="D9" t="s">
        <v>79</v>
      </c>
      <c r="E9" s="86" t="str">
        <f>CONCATENATE(Table2[[#This Row],[b]],IF(Table2[[#This Row],[c]]=""," ",CONCATENATE(" ",Table2[[#This Row],[c]]," ")),Table2[[#This Row],[d]])</f>
        <v>CV RAINBOW NUSANTARA SIDOARJO</v>
      </c>
    </row>
    <row r="10" spans="1:11" x14ac:dyDescent="0.25">
      <c r="A10" t="s">
        <v>81</v>
      </c>
      <c r="B10" t="s">
        <v>82</v>
      </c>
      <c r="C10" t="s">
        <v>83</v>
      </c>
      <c r="D10" t="s">
        <v>84</v>
      </c>
      <c r="E10" s="86" t="str">
        <f>CONCATENATE(Table2[[#This Row],[b]],IF(Table2[[#This Row],[c]]=""," ",CONCATENATE(" ",Table2[[#This Row],[c]]," ")),Table2[[#This Row],[d]])</f>
        <v>HARNOYO (BENDAN) PEKALONGAN</v>
      </c>
    </row>
    <row r="11" spans="1:11" x14ac:dyDescent="0.25">
      <c r="A11" t="s">
        <v>89</v>
      </c>
      <c r="B11" t="s">
        <v>90</v>
      </c>
      <c r="D11" t="s">
        <v>91</v>
      </c>
      <c r="E11" s="86" t="str">
        <f>CONCATENATE(Table2[[#This Row],[b]],IF(Table2[[#This Row],[c]]=""," ",CONCATENATE(" ",Table2[[#This Row],[c]]," ")),Table2[[#This Row],[d]])</f>
        <v>CV SINAR CAHAYA NIRMALA BREBES</v>
      </c>
    </row>
    <row r="12" spans="1:11" x14ac:dyDescent="0.25">
      <c r="A12" t="s">
        <v>153</v>
      </c>
      <c r="B12" t="s">
        <v>98</v>
      </c>
      <c r="D12" t="s">
        <v>99</v>
      </c>
      <c r="E12" s="86" t="str">
        <f>CONCATENATE(Table2[[#This Row],[b]],IF(Table2[[#This Row],[c]]=""," ",CONCATENATE(" ",Table2[[#This Row],[c]]," ")),Table2[[#This Row],[d]])</f>
        <v>CV SUPER FANCY NUSANTARA KARANGJATI</v>
      </c>
    </row>
    <row r="13" spans="1:11" x14ac:dyDescent="0.25">
      <c r="A13" t="s">
        <v>100</v>
      </c>
      <c r="B13" t="s">
        <v>101</v>
      </c>
      <c r="D13" t="s">
        <v>102</v>
      </c>
      <c r="E13" s="86" t="str">
        <f>CONCATENATE(Table2[[#This Row],[b]],IF(Table2[[#This Row],[c]]=""," ",CONCATENATE(" ",Table2[[#This Row],[c]]," ")),Table2[[#This Row],[d]])</f>
        <v>CV GANESHA WONOSOBO</v>
      </c>
    </row>
    <row r="14" spans="1:11" x14ac:dyDescent="0.25">
      <c r="A14" t="s">
        <v>123</v>
      </c>
      <c r="B14" t="s">
        <v>64</v>
      </c>
      <c r="C14" t="s">
        <v>63</v>
      </c>
      <c r="D14" t="s">
        <v>19</v>
      </c>
      <c r="E14" s="86" t="str">
        <f>CONCATENATE(Table2[[#This Row],[b]],IF(Table2[[#This Row],[c]]=""," ",CONCATENATE(" ",Table2[[#This Row],[c]]," ")),Table2[[#This Row],[d]])</f>
        <v>CV PELITA JAYA (ANUGERAH SEJAHTERA) PURWOKERTO</v>
      </c>
    </row>
    <row r="15" spans="1:11" x14ac:dyDescent="0.25">
      <c r="A15" t="s">
        <v>160</v>
      </c>
      <c r="B15" t="s">
        <v>167</v>
      </c>
      <c r="C15" t="s">
        <v>168</v>
      </c>
      <c r="D15" t="s">
        <v>19</v>
      </c>
      <c r="E15" s="86" t="str">
        <f>CONCATENATE(Table2[[#This Row],[b]],IF(Table2[[#This Row],[c]]=""," ",CONCATENATE(" ",Table2[[#This Row],[c]]," ")),Table2[[#This Row],[d]])</f>
        <v>SANTOSO BUDIONO (  ARMADA  ) PURWOKERTO</v>
      </c>
    </row>
    <row r="16" spans="1:11" x14ac:dyDescent="0.25">
      <c r="A16" t="s">
        <v>170</v>
      </c>
      <c r="B16" t="s">
        <v>169</v>
      </c>
      <c r="D16" t="s">
        <v>19</v>
      </c>
      <c r="E16" s="86" t="str">
        <f>CONCATENATE(Table2[[#This Row],[b]],IF(Table2[[#This Row],[c]]=""," ",CONCATENATE(" ",Table2[[#This Row],[c]]," ")),Table2[[#This Row],[d]])</f>
        <v>CV  WISUDA PURWOKERTO</v>
      </c>
    </row>
    <row r="17" spans="1:5" x14ac:dyDescent="0.25">
      <c r="A17" t="s">
        <v>319</v>
      </c>
      <c r="B17" t="s">
        <v>325</v>
      </c>
      <c r="C17" t="s">
        <v>326</v>
      </c>
      <c r="D17" t="s">
        <v>327</v>
      </c>
      <c r="E17" s="86" t="str">
        <f>CONCATENATE(Table2[[#This Row],[b]],IF(Table2[[#This Row],[c]]=""," ",CONCATENATE(" ",Table2[[#This Row],[c]]," ")),Table2[[#This Row],[d]])</f>
        <v>SOEYANTO ( LANCAR ) MALANG</v>
      </c>
    </row>
    <row r="18" spans="1:5" x14ac:dyDescent="0.25">
      <c r="A18" t="s">
        <v>330</v>
      </c>
      <c r="B18" t="s">
        <v>332</v>
      </c>
      <c r="D18" t="s">
        <v>331</v>
      </c>
      <c r="E18" s="86" t="str">
        <f>CONCATENATE(Table2[[#This Row],[b]],IF(Table2[[#This Row],[c]]=""," ",CONCATENATE(" ",Table2[[#This Row],[c]]," ")),Table2[[#This Row],[d]])</f>
        <v>CV TIARA SOLO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NOTA</vt:lpstr>
      <vt:lpstr>PAJAK</vt:lpstr>
      <vt:lpstr>preview</vt:lpstr>
      <vt:lpstr>Sheet5</vt:lpstr>
      <vt:lpstr>_var</vt:lpstr>
      <vt:lpstr>jNota</vt:lpstr>
      <vt:lpstr>jumlahBarang</vt:lpstr>
      <vt:lpstr>kToko</vt:lpstr>
      <vt:lpstr>newestIdRow</vt:lpstr>
      <vt:lpstr>offset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2023-01-30T09:01:16Z</dcterms:modified>
</cp:coreProperties>
</file>